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R:\_05_MS_TGM_Belohorska\20_250924_ODEVZDANI_final\__VV+ROZPOCET\"/>
    </mc:Choice>
  </mc:AlternateContent>
  <xr:revisionPtr revIDLastSave="0" documentId="13_ncr:1_{43AD06DD-BA22-40A1-A0E3-8CF71A418F8E}" xr6:coauthVersionLast="47" xr6:coauthVersionMax="47" xr10:uidLastSave="{00000000-0000-0000-0000-000000000000}"/>
  <bookViews>
    <workbookView xWindow="-108" yWindow="-108" windowWidth="46296" windowHeight="25416" xr2:uid="{00000000-000D-0000-FFFF-FFFF00000000}"/>
  </bookViews>
  <sheets>
    <sheet name="Rekapitulace stavby" sheetId="1" r:id="rId1"/>
    <sheet name="37 - Výměna oken MŠ Běloh..." sheetId="2" r:id="rId2"/>
    <sheet name="Seznam figur" sheetId="3" r:id="rId3"/>
  </sheets>
  <definedNames>
    <definedName name="_xlnm._FilterDatabase" localSheetId="1" hidden="1">'37 - Výměna oken MŠ Běloh...'!$C$137:$K$550</definedName>
    <definedName name="_xlnm.Print_Titles" localSheetId="1">'37 - Výměna oken MŠ Běloh...'!$137:$137</definedName>
    <definedName name="_xlnm.Print_Titles" localSheetId="0">'Rekapitulace stavby'!$92:$92</definedName>
    <definedName name="_xlnm.Print_Titles" localSheetId="2">'Seznam figur'!$9:$9</definedName>
    <definedName name="_xlnm.Print_Area" localSheetId="1">'37 - Výměna oken MŠ Běloh...'!$C$4:$J$76,'37 - Výměna oken MŠ Běloh...'!$C$82:$J$121,'37 - Výměna oken MŠ Běloh...'!$C$127:$J$550</definedName>
    <definedName name="_xlnm.Print_Area" localSheetId="0">'Rekapitulace stavby'!$D$4:$AO$76,'Rekapitulace stavby'!$C$82:$AQ$96</definedName>
    <definedName name="_xlnm.Print_Area" localSheetId="2">'Seznam figur'!$C$4:$G$235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/>
  <c r="J35" i="2"/>
  <c r="J34" i="2"/>
  <c r="AY95" i="1"/>
  <c r="J33" i="2"/>
  <c r="AX95" i="1"/>
  <c r="BI550" i="2"/>
  <c r="BH550" i="2"/>
  <c r="BG550" i="2"/>
  <c r="BF550" i="2"/>
  <c r="T550" i="2"/>
  <c r="R550" i="2"/>
  <c r="P550" i="2"/>
  <c r="BI549" i="2"/>
  <c r="BH549" i="2"/>
  <c r="BG549" i="2"/>
  <c r="BF549" i="2"/>
  <c r="T549" i="2"/>
  <c r="R549" i="2"/>
  <c r="P549" i="2"/>
  <c r="P547" i="2" s="1"/>
  <c r="BI548" i="2"/>
  <c r="BH548" i="2"/>
  <c r="BG548" i="2"/>
  <c r="BF548" i="2"/>
  <c r="T548" i="2"/>
  <c r="R548" i="2"/>
  <c r="P548" i="2"/>
  <c r="BI546" i="2"/>
  <c r="BH546" i="2"/>
  <c r="BG546" i="2"/>
  <c r="BF546" i="2"/>
  <c r="T546" i="2"/>
  <c r="R546" i="2"/>
  <c r="P546" i="2"/>
  <c r="BI545" i="2"/>
  <c r="BH545" i="2"/>
  <c r="BG545" i="2"/>
  <c r="BF545" i="2"/>
  <c r="T545" i="2"/>
  <c r="R545" i="2"/>
  <c r="P545" i="2"/>
  <c r="BI543" i="2"/>
  <c r="BH543" i="2"/>
  <c r="BG543" i="2"/>
  <c r="BF543" i="2"/>
  <c r="T543" i="2"/>
  <c r="T542" i="2" s="1"/>
  <c r="R543" i="2"/>
  <c r="R542" i="2" s="1"/>
  <c r="P543" i="2"/>
  <c r="P542" i="2" s="1"/>
  <c r="BI541" i="2"/>
  <c r="BH541" i="2"/>
  <c r="BG541" i="2"/>
  <c r="BF541" i="2"/>
  <c r="T541" i="2"/>
  <c r="T540" i="2"/>
  <c r="R541" i="2"/>
  <c r="R540" i="2"/>
  <c r="P541" i="2"/>
  <c r="P540" i="2" s="1"/>
  <c r="BI539" i="2"/>
  <c r="BH539" i="2"/>
  <c r="BG539" i="2"/>
  <c r="BF539" i="2"/>
  <c r="T539" i="2"/>
  <c r="T538" i="2" s="1"/>
  <c r="R539" i="2"/>
  <c r="R538" i="2" s="1"/>
  <c r="P539" i="2"/>
  <c r="P538" i="2"/>
  <c r="BI537" i="2"/>
  <c r="BH537" i="2"/>
  <c r="BG537" i="2"/>
  <c r="BF537" i="2"/>
  <c r="T537" i="2"/>
  <c r="R537" i="2"/>
  <c r="P537" i="2"/>
  <c r="BI536" i="2"/>
  <c r="BH536" i="2"/>
  <c r="BG536" i="2"/>
  <c r="BF536" i="2"/>
  <c r="T536" i="2"/>
  <c r="R536" i="2"/>
  <c r="P536" i="2"/>
  <c r="BI532" i="2"/>
  <c r="BH532" i="2"/>
  <c r="BG532" i="2"/>
  <c r="BF532" i="2"/>
  <c r="T532" i="2"/>
  <c r="R532" i="2"/>
  <c r="P532" i="2"/>
  <c r="BI530" i="2"/>
  <c r="BH530" i="2"/>
  <c r="BG530" i="2"/>
  <c r="BF530" i="2"/>
  <c r="T530" i="2"/>
  <c r="R530" i="2"/>
  <c r="P530" i="2"/>
  <c r="BI528" i="2"/>
  <c r="BH528" i="2"/>
  <c r="BG528" i="2"/>
  <c r="BF528" i="2"/>
  <c r="T528" i="2"/>
  <c r="R528" i="2"/>
  <c r="P528" i="2"/>
  <c r="BI526" i="2"/>
  <c r="BH526" i="2"/>
  <c r="BG526" i="2"/>
  <c r="BF526" i="2"/>
  <c r="T526" i="2"/>
  <c r="R526" i="2"/>
  <c r="P526" i="2"/>
  <c r="BI522" i="2"/>
  <c r="BH522" i="2"/>
  <c r="BG522" i="2"/>
  <c r="BF522" i="2"/>
  <c r="T522" i="2"/>
  <c r="R522" i="2"/>
  <c r="P522" i="2"/>
  <c r="BI518" i="2"/>
  <c r="BH518" i="2"/>
  <c r="BG518" i="2"/>
  <c r="BF518" i="2"/>
  <c r="T518" i="2"/>
  <c r="R518" i="2"/>
  <c r="P518" i="2"/>
  <c r="BI516" i="2"/>
  <c r="BH516" i="2"/>
  <c r="BG516" i="2"/>
  <c r="BF516" i="2"/>
  <c r="T516" i="2"/>
  <c r="R516" i="2"/>
  <c r="P516" i="2"/>
  <c r="BI513" i="2"/>
  <c r="BH513" i="2"/>
  <c r="BG513" i="2"/>
  <c r="BF513" i="2"/>
  <c r="T513" i="2"/>
  <c r="R513" i="2"/>
  <c r="P513" i="2"/>
  <c r="BI510" i="2"/>
  <c r="BH510" i="2"/>
  <c r="BG510" i="2"/>
  <c r="BF510" i="2"/>
  <c r="T510" i="2"/>
  <c r="R510" i="2"/>
  <c r="P510" i="2"/>
  <c r="BI508" i="2"/>
  <c r="BH508" i="2"/>
  <c r="BG508" i="2"/>
  <c r="BF508" i="2"/>
  <c r="T508" i="2"/>
  <c r="R508" i="2"/>
  <c r="P508" i="2"/>
  <c r="BI506" i="2"/>
  <c r="BH506" i="2"/>
  <c r="BG506" i="2"/>
  <c r="BF506" i="2"/>
  <c r="T506" i="2"/>
  <c r="R506" i="2"/>
  <c r="P506" i="2"/>
  <c r="BI504" i="2"/>
  <c r="BH504" i="2"/>
  <c r="BG504" i="2"/>
  <c r="BF504" i="2"/>
  <c r="T504" i="2"/>
  <c r="R504" i="2"/>
  <c r="P504" i="2"/>
  <c r="BI502" i="2"/>
  <c r="BH502" i="2"/>
  <c r="BG502" i="2"/>
  <c r="BF502" i="2"/>
  <c r="T502" i="2"/>
  <c r="R502" i="2"/>
  <c r="P502" i="2"/>
  <c r="BI494" i="2"/>
  <c r="BH494" i="2"/>
  <c r="BG494" i="2"/>
  <c r="BF494" i="2"/>
  <c r="T494" i="2"/>
  <c r="R494" i="2"/>
  <c r="P494" i="2"/>
  <c r="BI492" i="2"/>
  <c r="BH492" i="2"/>
  <c r="BG492" i="2"/>
  <c r="BF492" i="2"/>
  <c r="T492" i="2"/>
  <c r="R492" i="2"/>
  <c r="P492" i="2"/>
  <c r="BI489" i="2"/>
  <c r="BH489" i="2"/>
  <c r="BG489" i="2"/>
  <c r="BF489" i="2"/>
  <c r="T489" i="2"/>
  <c r="R489" i="2"/>
  <c r="P489" i="2"/>
  <c r="BI487" i="2"/>
  <c r="BH487" i="2"/>
  <c r="BG487" i="2"/>
  <c r="BF487" i="2"/>
  <c r="T487" i="2"/>
  <c r="R487" i="2"/>
  <c r="P487" i="2"/>
  <c r="BI485" i="2"/>
  <c r="BH485" i="2"/>
  <c r="BG485" i="2"/>
  <c r="BF485" i="2"/>
  <c r="T485" i="2"/>
  <c r="R485" i="2"/>
  <c r="P485" i="2"/>
  <c r="BI483" i="2"/>
  <c r="BH483" i="2"/>
  <c r="BG483" i="2"/>
  <c r="BF483" i="2"/>
  <c r="T483" i="2"/>
  <c r="R483" i="2"/>
  <c r="P483" i="2"/>
  <c r="BI481" i="2"/>
  <c r="BH481" i="2"/>
  <c r="BG481" i="2"/>
  <c r="BF481" i="2"/>
  <c r="T481" i="2"/>
  <c r="R481" i="2"/>
  <c r="P481" i="2"/>
  <c r="BI479" i="2"/>
  <c r="BH479" i="2"/>
  <c r="BG479" i="2"/>
  <c r="BF479" i="2"/>
  <c r="T479" i="2"/>
  <c r="R479" i="2"/>
  <c r="P479" i="2"/>
  <c r="BI476" i="2"/>
  <c r="BH476" i="2"/>
  <c r="BG476" i="2"/>
  <c r="BF476" i="2"/>
  <c r="T476" i="2"/>
  <c r="R476" i="2"/>
  <c r="P476" i="2"/>
  <c r="BI473" i="2"/>
  <c r="BH473" i="2"/>
  <c r="BG473" i="2"/>
  <c r="BF473" i="2"/>
  <c r="T473" i="2"/>
  <c r="R473" i="2"/>
  <c r="P473" i="2"/>
  <c r="BI469" i="2"/>
  <c r="BH469" i="2"/>
  <c r="BG469" i="2"/>
  <c r="BF469" i="2"/>
  <c r="T469" i="2"/>
  <c r="R469" i="2"/>
  <c r="P469" i="2"/>
  <c r="BI467" i="2"/>
  <c r="BH467" i="2"/>
  <c r="BG467" i="2"/>
  <c r="BF467" i="2"/>
  <c r="T467" i="2"/>
  <c r="R467" i="2"/>
  <c r="P467" i="2"/>
  <c r="BI465" i="2"/>
  <c r="BH465" i="2"/>
  <c r="BG465" i="2"/>
  <c r="BF465" i="2"/>
  <c r="T465" i="2"/>
  <c r="R465" i="2"/>
  <c r="P465" i="2"/>
  <c r="BI460" i="2"/>
  <c r="BH460" i="2"/>
  <c r="BG460" i="2"/>
  <c r="BF460" i="2"/>
  <c r="T460" i="2"/>
  <c r="R460" i="2"/>
  <c r="P460" i="2"/>
  <c r="BI457" i="2"/>
  <c r="BH457" i="2"/>
  <c r="BG457" i="2"/>
  <c r="BF457" i="2"/>
  <c r="T457" i="2"/>
  <c r="R457" i="2"/>
  <c r="P457" i="2"/>
  <c r="BI456" i="2"/>
  <c r="BH456" i="2"/>
  <c r="BG456" i="2"/>
  <c r="BF456" i="2"/>
  <c r="T456" i="2"/>
  <c r="R456" i="2"/>
  <c r="P456" i="2"/>
  <c r="BI453" i="2"/>
  <c r="BH453" i="2"/>
  <c r="BG453" i="2"/>
  <c r="BF453" i="2"/>
  <c r="T453" i="2"/>
  <c r="R453" i="2"/>
  <c r="P453" i="2"/>
  <c r="BI452" i="2"/>
  <c r="BH452" i="2"/>
  <c r="BG452" i="2"/>
  <c r="BF452" i="2"/>
  <c r="T452" i="2"/>
  <c r="R452" i="2"/>
  <c r="P452" i="2"/>
  <c r="BI451" i="2"/>
  <c r="BH451" i="2"/>
  <c r="BG451" i="2"/>
  <c r="BF451" i="2"/>
  <c r="T451" i="2"/>
  <c r="R451" i="2"/>
  <c r="P451" i="2"/>
  <c r="BI450" i="2"/>
  <c r="BH450" i="2"/>
  <c r="BG450" i="2"/>
  <c r="BF450" i="2"/>
  <c r="T450" i="2"/>
  <c r="R450" i="2"/>
  <c r="P450" i="2"/>
  <c r="BI449" i="2"/>
  <c r="BH449" i="2"/>
  <c r="BG449" i="2"/>
  <c r="BF449" i="2"/>
  <c r="T449" i="2"/>
  <c r="R449" i="2"/>
  <c r="P449" i="2"/>
  <c r="BI448" i="2"/>
  <c r="BH448" i="2"/>
  <c r="BG448" i="2"/>
  <c r="BF448" i="2"/>
  <c r="T448" i="2"/>
  <c r="R448" i="2"/>
  <c r="P448" i="2"/>
  <c r="BI447" i="2"/>
  <c r="BH447" i="2"/>
  <c r="BG447" i="2"/>
  <c r="BF447" i="2"/>
  <c r="T447" i="2"/>
  <c r="R447" i="2"/>
  <c r="P447" i="2"/>
  <c r="BI446" i="2"/>
  <c r="BH446" i="2"/>
  <c r="BG446" i="2"/>
  <c r="BF446" i="2"/>
  <c r="T446" i="2"/>
  <c r="R446" i="2"/>
  <c r="P446" i="2"/>
  <c r="BI445" i="2"/>
  <c r="BH445" i="2"/>
  <c r="BG445" i="2"/>
  <c r="BF445" i="2"/>
  <c r="T445" i="2"/>
  <c r="R445" i="2"/>
  <c r="P445" i="2"/>
  <c r="BI444" i="2"/>
  <c r="BH444" i="2"/>
  <c r="BG444" i="2"/>
  <c r="BF444" i="2"/>
  <c r="T444" i="2"/>
  <c r="R444" i="2"/>
  <c r="P444" i="2"/>
  <c r="BI443" i="2"/>
  <c r="BH443" i="2"/>
  <c r="BG443" i="2"/>
  <c r="BF443" i="2"/>
  <c r="T443" i="2"/>
  <c r="R443" i="2"/>
  <c r="P443" i="2"/>
  <c r="BI442" i="2"/>
  <c r="BH442" i="2"/>
  <c r="BG442" i="2"/>
  <c r="BF442" i="2"/>
  <c r="T442" i="2"/>
  <c r="R442" i="2"/>
  <c r="P442" i="2"/>
  <c r="BI441" i="2"/>
  <c r="BH441" i="2"/>
  <c r="BG441" i="2"/>
  <c r="BF441" i="2"/>
  <c r="T441" i="2"/>
  <c r="R441" i="2"/>
  <c r="P441" i="2"/>
  <c r="BI440" i="2"/>
  <c r="BH440" i="2"/>
  <c r="BG440" i="2"/>
  <c r="BF440" i="2"/>
  <c r="T440" i="2"/>
  <c r="R440" i="2"/>
  <c r="P440" i="2"/>
  <c r="BI438" i="2"/>
  <c r="BH438" i="2"/>
  <c r="BG438" i="2"/>
  <c r="BF438" i="2"/>
  <c r="T438" i="2"/>
  <c r="R438" i="2"/>
  <c r="P438" i="2"/>
  <c r="BI435" i="2"/>
  <c r="BH435" i="2"/>
  <c r="BG435" i="2"/>
  <c r="BF435" i="2"/>
  <c r="T435" i="2"/>
  <c r="R435" i="2"/>
  <c r="P435" i="2"/>
  <c r="BI433" i="2"/>
  <c r="BH433" i="2"/>
  <c r="BG433" i="2"/>
  <c r="BF433" i="2"/>
  <c r="T433" i="2"/>
  <c r="R433" i="2"/>
  <c r="P433" i="2"/>
  <c r="BI432" i="2"/>
  <c r="BH432" i="2"/>
  <c r="BG432" i="2"/>
  <c r="BF432" i="2"/>
  <c r="T432" i="2"/>
  <c r="R432" i="2"/>
  <c r="P432" i="2"/>
  <c r="BI431" i="2"/>
  <c r="BH431" i="2"/>
  <c r="BG431" i="2"/>
  <c r="BF431" i="2"/>
  <c r="T431" i="2"/>
  <c r="R431" i="2"/>
  <c r="P431" i="2"/>
  <c r="BI430" i="2"/>
  <c r="BH430" i="2"/>
  <c r="BG430" i="2"/>
  <c r="BF430" i="2"/>
  <c r="T430" i="2"/>
  <c r="R430" i="2"/>
  <c r="P430" i="2"/>
  <c r="BI429" i="2"/>
  <c r="BH429" i="2"/>
  <c r="BG429" i="2"/>
  <c r="BF429" i="2"/>
  <c r="T429" i="2"/>
  <c r="R429" i="2"/>
  <c r="P429" i="2"/>
  <c r="BI428" i="2"/>
  <c r="BH428" i="2"/>
  <c r="BG428" i="2"/>
  <c r="BF428" i="2"/>
  <c r="T428" i="2"/>
  <c r="R428" i="2"/>
  <c r="P428" i="2"/>
  <c r="BI427" i="2"/>
  <c r="BH427" i="2"/>
  <c r="BG427" i="2"/>
  <c r="BF427" i="2"/>
  <c r="T427" i="2"/>
  <c r="R427" i="2"/>
  <c r="P427" i="2"/>
  <c r="BI426" i="2"/>
  <c r="BH426" i="2"/>
  <c r="BG426" i="2"/>
  <c r="BF426" i="2"/>
  <c r="T426" i="2"/>
  <c r="R426" i="2"/>
  <c r="P426" i="2"/>
  <c r="BI425" i="2"/>
  <c r="BH425" i="2"/>
  <c r="BG425" i="2"/>
  <c r="BF425" i="2"/>
  <c r="T425" i="2"/>
  <c r="R425" i="2"/>
  <c r="P425" i="2"/>
  <c r="BI423" i="2"/>
  <c r="BH423" i="2"/>
  <c r="BG423" i="2"/>
  <c r="BF423" i="2"/>
  <c r="T423" i="2"/>
  <c r="R423" i="2"/>
  <c r="P423" i="2"/>
  <c r="BI421" i="2"/>
  <c r="BH421" i="2"/>
  <c r="BG421" i="2"/>
  <c r="BF421" i="2"/>
  <c r="T421" i="2"/>
  <c r="R421" i="2"/>
  <c r="P421" i="2"/>
  <c r="BI419" i="2"/>
  <c r="BH419" i="2"/>
  <c r="BG419" i="2"/>
  <c r="BF419" i="2"/>
  <c r="T419" i="2"/>
  <c r="R419" i="2"/>
  <c r="P419" i="2"/>
  <c r="BI417" i="2"/>
  <c r="BH417" i="2"/>
  <c r="BG417" i="2"/>
  <c r="BF417" i="2"/>
  <c r="T417" i="2"/>
  <c r="R417" i="2"/>
  <c r="P417" i="2"/>
  <c r="BI415" i="2"/>
  <c r="BH415" i="2"/>
  <c r="BG415" i="2"/>
  <c r="BF415" i="2"/>
  <c r="T415" i="2"/>
  <c r="R415" i="2"/>
  <c r="P415" i="2"/>
  <c r="BI412" i="2"/>
  <c r="BH412" i="2"/>
  <c r="BG412" i="2"/>
  <c r="BF412" i="2"/>
  <c r="T412" i="2"/>
  <c r="R412" i="2"/>
  <c r="P412" i="2"/>
  <c r="BI405" i="2"/>
  <c r="BH405" i="2"/>
  <c r="BG405" i="2"/>
  <c r="BF405" i="2"/>
  <c r="T405" i="2"/>
  <c r="R405" i="2"/>
  <c r="P405" i="2"/>
  <c r="BI402" i="2"/>
  <c r="BH402" i="2"/>
  <c r="BG402" i="2"/>
  <c r="BF402" i="2"/>
  <c r="T402" i="2"/>
  <c r="R402" i="2"/>
  <c r="P402" i="2"/>
  <c r="BI395" i="2"/>
  <c r="BH395" i="2"/>
  <c r="BG395" i="2"/>
  <c r="BF395" i="2"/>
  <c r="T395" i="2"/>
  <c r="R395" i="2"/>
  <c r="P395" i="2"/>
  <c r="BI393" i="2"/>
  <c r="BH393" i="2"/>
  <c r="BG393" i="2"/>
  <c r="BF393" i="2"/>
  <c r="T393" i="2"/>
  <c r="R393" i="2"/>
  <c r="P393" i="2"/>
  <c r="BI391" i="2"/>
  <c r="BH391" i="2"/>
  <c r="BG391" i="2"/>
  <c r="BF391" i="2"/>
  <c r="T391" i="2"/>
  <c r="R391" i="2"/>
  <c r="P391" i="2"/>
  <c r="BI389" i="2"/>
  <c r="BH389" i="2"/>
  <c r="BG389" i="2"/>
  <c r="BF389" i="2"/>
  <c r="T389" i="2"/>
  <c r="R389" i="2"/>
  <c r="P389" i="2"/>
  <c r="BI387" i="2"/>
  <c r="BH387" i="2"/>
  <c r="BG387" i="2"/>
  <c r="BF387" i="2"/>
  <c r="T387" i="2"/>
  <c r="R387" i="2"/>
  <c r="P387" i="2"/>
  <c r="BI385" i="2"/>
  <c r="BH385" i="2"/>
  <c r="BG385" i="2"/>
  <c r="BF385" i="2"/>
  <c r="T385" i="2"/>
  <c r="R385" i="2"/>
  <c r="P385" i="2"/>
  <c r="BI384" i="2"/>
  <c r="BH384" i="2"/>
  <c r="BG384" i="2"/>
  <c r="BF384" i="2"/>
  <c r="T384" i="2"/>
  <c r="R384" i="2"/>
  <c r="P384" i="2"/>
  <c r="BI383" i="2"/>
  <c r="BH383" i="2"/>
  <c r="BG383" i="2"/>
  <c r="BF383" i="2"/>
  <c r="T383" i="2"/>
  <c r="R383" i="2"/>
  <c r="P383" i="2"/>
  <c r="BI382" i="2"/>
  <c r="BH382" i="2"/>
  <c r="BG382" i="2"/>
  <c r="BF382" i="2"/>
  <c r="T382" i="2"/>
  <c r="R382" i="2"/>
  <c r="P382" i="2"/>
  <c r="BI380" i="2"/>
  <c r="BH380" i="2"/>
  <c r="BG380" i="2"/>
  <c r="BF380" i="2"/>
  <c r="T380" i="2"/>
  <c r="R380" i="2"/>
  <c r="P380" i="2"/>
  <c r="BI378" i="2"/>
  <c r="BH378" i="2"/>
  <c r="BG378" i="2"/>
  <c r="BF378" i="2"/>
  <c r="T378" i="2"/>
  <c r="R378" i="2"/>
  <c r="P378" i="2"/>
  <c r="BI375" i="2"/>
  <c r="BH375" i="2"/>
  <c r="BG375" i="2"/>
  <c r="BF375" i="2"/>
  <c r="T375" i="2"/>
  <c r="R375" i="2"/>
  <c r="P375" i="2"/>
  <c r="BI372" i="2"/>
  <c r="BH372" i="2"/>
  <c r="BG372" i="2"/>
  <c r="BF372" i="2"/>
  <c r="T372" i="2"/>
  <c r="R372" i="2"/>
  <c r="P372" i="2"/>
  <c r="BI366" i="2"/>
  <c r="BH366" i="2"/>
  <c r="BG366" i="2"/>
  <c r="BF366" i="2"/>
  <c r="T366" i="2"/>
  <c r="R366" i="2"/>
  <c r="P366" i="2"/>
  <c r="BI364" i="2"/>
  <c r="BH364" i="2"/>
  <c r="BG364" i="2"/>
  <c r="BF364" i="2"/>
  <c r="T364" i="2"/>
  <c r="R364" i="2"/>
  <c r="P364" i="2"/>
  <c r="BI363" i="2"/>
  <c r="BH363" i="2"/>
  <c r="BG363" i="2"/>
  <c r="BF363" i="2"/>
  <c r="T363" i="2"/>
  <c r="R363" i="2"/>
  <c r="P363" i="2"/>
  <c r="BI361" i="2"/>
  <c r="BH361" i="2"/>
  <c r="BG361" i="2"/>
  <c r="BF361" i="2"/>
  <c r="T361" i="2"/>
  <c r="R361" i="2"/>
  <c r="P361" i="2"/>
  <c r="BI358" i="2"/>
  <c r="BH358" i="2"/>
  <c r="BG358" i="2"/>
  <c r="BF358" i="2"/>
  <c r="T358" i="2"/>
  <c r="R358" i="2"/>
  <c r="P358" i="2"/>
  <c r="BI356" i="2"/>
  <c r="BH356" i="2"/>
  <c r="BG356" i="2"/>
  <c r="BF356" i="2"/>
  <c r="T356" i="2"/>
  <c r="R356" i="2"/>
  <c r="P356" i="2"/>
  <c r="BI354" i="2"/>
  <c r="BH354" i="2"/>
  <c r="BG354" i="2"/>
  <c r="BF354" i="2"/>
  <c r="T354" i="2"/>
  <c r="R354" i="2"/>
  <c r="P354" i="2"/>
  <c r="BI352" i="2"/>
  <c r="BH352" i="2"/>
  <c r="BG352" i="2"/>
  <c r="BF352" i="2"/>
  <c r="T352" i="2"/>
  <c r="R352" i="2"/>
  <c r="P352" i="2"/>
  <c r="BI345" i="2"/>
  <c r="BH345" i="2"/>
  <c r="BG345" i="2"/>
  <c r="BF345" i="2"/>
  <c r="T345" i="2"/>
  <c r="R345" i="2"/>
  <c r="P345" i="2"/>
  <c r="BI343" i="2"/>
  <c r="BH343" i="2"/>
  <c r="BG343" i="2"/>
  <c r="BF343" i="2"/>
  <c r="T343" i="2"/>
  <c r="R343" i="2"/>
  <c r="P343" i="2"/>
  <c r="BI341" i="2"/>
  <c r="BH341" i="2"/>
  <c r="BG341" i="2"/>
  <c r="BF341" i="2"/>
  <c r="T341" i="2"/>
  <c r="R341" i="2"/>
  <c r="P341" i="2"/>
  <c r="BI338" i="2"/>
  <c r="BH338" i="2"/>
  <c r="BG338" i="2"/>
  <c r="BF338" i="2"/>
  <c r="T338" i="2"/>
  <c r="T337" i="2" s="1"/>
  <c r="R338" i="2"/>
  <c r="R337" i="2"/>
  <c r="P338" i="2"/>
  <c r="P337" i="2"/>
  <c r="BI336" i="2"/>
  <c r="BH336" i="2"/>
  <c r="BG336" i="2"/>
  <c r="BF336" i="2"/>
  <c r="T336" i="2"/>
  <c r="R336" i="2"/>
  <c r="P336" i="2"/>
  <c r="BI334" i="2"/>
  <c r="BH334" i="2"/>
  <c r="BG334" i="2"/>
  <c r="BF334" i="2"/>
  <c r="T334" i="2"/>
  <c r="R334" i="2"/>
  <c r="P334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30" i="2"/>
  <c r="BH330" i="2"/>
  <c r="BG330" i="2"/>
  <c r="BF330" i="2"/>
  <c r="T330" i="2"/>
  <c r="R330" i="2"/>
  <c r="P330" i="2"/>
  <c r="BI329" i="2"/>
  <c r="BH329" i="2"/>
  <c r="BG329" i="2"/>
  <c r="BF329" i="2"/>
  <c r="T329" i="2"/>
  <c r="R329" i="2"/>
  <c r="P329" i="2"/>
  <c r="BI328" i="2"/>
  <c r="BH328" i="2"/>
  <c r="BG328" i="2"/>
  <c r="BF328" i="2"/>
  <c r="T328" i="2"/>
  <c r="R328" i="2"/>
  <c r="P328" i="2"/>
  <c r="BI326" i="2"/>
  <c r="BH326" i="2"/>
  <c r="BG326" i="2"/>
  <c r="BF326" i="2"/>
  <c r="T326" i="2"/>
  <c r="R326" i="2"/>
  <c r="P326" i="2"/>
  <c r="BI322" i="2"/>
  <c r="BH322" i="2"/>
  <c r="BG322" i="2"/>
  <c r="BF322" i="2"/>
  <c r="T322" i="2"/>
  <c r="R322" i="2"/>
  <c r="P322" i="2"/>
  <c r="BI316" i="2"/>
  <c r="BH316" i="2"/>
  <c r="BG316" i="2"/>
  <c r="BF316" i="2"/>
  <c r="T316" i="2"/>
  <c r="R316" i="2"/>
  <c r="P316" i="2"/>
  <c r="BI314" i="2"/>
  <c r="BH314" i="2"/>
  <c r="BG314" i="2"/>
  <c r="BF314" i="2"/>
  <c r="T314" i="2"/>
  <c r="R314" i="2"/>
  <c r="P314" i="2"/>
  <c r="BI312" i="2"/>
  <c r="BH312" i="2"/>
  <c r="BG312" i="2"/>
  <c r="BF312" i="2"/>
  <c r="T312" i="2"/>
  <c r="R312" i="2"/>
  <c r="P312" i="2"/>
  <c r="BI310" i="2"/>
  <c r="BH310" i="2"/>
  <c r="BG310" i="2"/>
  <c r="BF310" i="2"/>
  <c r="T310" i="2"/>
  <c r="R310" i="2"/>
  <c r="P310" i="2"/>
  <c r="BI304" i="2"/>
  <c r="BH304" i="2"/>
  <c r="BG304" i="2"/>
  <c r="BF304" i="2"/>
  <c r="T304" i="2"/>
  <c r="R304" i="2"/>
  <c r="P304" i="2"/>
  <c r="BI299" i="2"/>
  <c r="BH299" i="2"/>
  <c r="BG299" i="2"/>
  <c r="BF299" i="2"/>
  <c r="T299" i="2"/>
  <c r="R299" i="2"/>
  <c r="P299" i="2"/>
  <c r="BI294" i="2"/>
  <c r="BH294" i="2"/>
  <c r="BG294" i="2"/>
  <c r="BF294" i="2"/>
  <c r="T294" i="2"/>
  <c r="R294" i="2"/>
  <c r="P294" i="2"/>
  <c r="BI292" i="2"/>
  <c r="BH292" i="2"/>
  <c r="BG292" i="2"/>
  <c r="BF292" i="2"/>
  <c r="T292" i="2"/>
  <c r="R292" i="2"/>
  <c r="P292" i="2"/>
  <c r="BI290" i="2"/>
  <c r="BH290" i="2"/>
  <c r="BG290" i="2"/>
  <c r="BF290" i="2"/>
  <c r="T290" i="2"/>
  <c r="R290" i="2"/>
  <c r="P290" i="2"/>
  <c r="BI287" i="2"/>
  <c r="BH287" i="2"/>
  <c r="BG287" i="2"/>
  <c r="BF287" i="2"/>
  <c r="T287" i="2"/>
  <c r="R287" i="2"/>
  <c r="P287" i="2"/>
  <c r="BI285" i="2"/>
  <c r="BH285" i="2"/>
  <c r="BG285" i="2"/>
  <c r="BF285" i="2"/>
  <c r="T285" i="2"/>
  <c r="R285" i="2"/>
  <c r="P285" i="2"/>
  <c r="BI284" i="2"/>
  <c r="BH284" i="2"/>
  <c r="BG284" i="2"/>
  <c r="BF284" i="2"/>
  <c r="T284" i="2"/>
  <c r="R284" i="2"/>
  <c r="P284" i="2"/>
  <c r="BI281" i="2"/>
  <c r="BH281" i="2"/>
  <c r="BG281" i="2"/>
  <c r="BF281" i="2"/>
  <c r="T281" i="2"/>
  <c r="R281" i="2"/>
  <c r="P281" i="2"/>
  <c r="BI280" i="2"/>
  <c r="BH280" i="2"/>
  <c r="BG280" i="2"/>
  <c r="BF280" i="2"/>
  <c r="T280" i="2"/>
  <c r="R280" i="2"/>
  <c r="P280" i="2"/>
  <c r="BI278" i="2"/>
  <c r="BH278" i="2"/>
  <c r="BG278" i="2"/>
  <c r="BF278" i="2"/>
  <c r="T278" i="2"/>
  <c r="R278" i="2"/>
  <c r="P278" i="2"/>
  <c r="BI275" i="2"/>
  <c r="BH275" i="2"/>
  <c r="BG275" i="2"/>
  <c r="BF275" i="2"/>
  <c r="T275" i="2"/>
  <c r="R275" i="2"/>
  <c r="P275" i="2"/>
  <c r="BI273" i="2"/>
  <c r="BH273" i="2"/>
  <c r="BG273" i="2"/>
  <c r="BF273" i="2"/>
  <c r="T273" i="2"/>
  <c r="R273" i="2"/>
  <c r="P273" i="2"/>
  <c r="BI271" i="2"/>
  <c r="BH271" i="2"/>
  <c r="BG271" i="2"/>
  <c r="BF271" i="2"/>
  <c r="T271" i="2"/>
  <c r="R271" i="2"/>
  <c r="P271" i="2"/>
  <c r="BI268" i="2"/>
  <c r="BH268" i="2"/>
  <c r="BG268" i="2"/>
  <c r="BF268" i="2"/>
  <c r="T268" i="2"/>
  <c r="R268" i="2"/>
  <c r="P268" i="2"/>
  <c r="BI262" i="2"/>
  <c r="BH262" i="2"/>
  <c r="BG262" i="2"/>
  <c r="BF262" i="2"/>
  <c r="T262" i="2"/>
  <c r="R262" i="2"/>
  <c r="P262" i="2"/>
  <c r="BI260" i="2"/>
  <c r="BH260" i="2"/>
  <c r="BG260" i="2"/>
  <c r="BF260" i="2"/>
  <c r="T260" i="2"/>
  <c r="R260" i="2"/>
  <c r="P260" i="2"/>
  <c r="BI257" i="2"/>
  <c r="BH257" i="2"/>
  <c r="BG257" i="2"/>
  <c r="BF257" i="2"/>
  <c r="T257" i="2"/>
  <c r="R257" i="2"/>
  <c r="P257" i="2"/>
  <c r="BI255" i="2"/>
  <c r="BH255" i="2"/>
  <c r="BG255" i="2"/>
  <c r="BF255" i="2"/>
  <c r="T255" i="2"/>
  <c r="R255" i="2"/>
  <c r="P255" i="2"/>
  <c r="BI253" i="2"/>
  <c r="BH253" i="2"/>
  <c r="BG253" i="2"/>
  <c r="BF253" i="2"/>
  <c r="T253" i="2"/>
  <c r="R253" i="2"/>
  <c r="P253" i="2"/>
  <c r="BI251" i="2"/>
  <c r="BH251" i="2"/>
  <c r="BG251" i="2"/>
  <c r="BF251" i="2"/>
  <c r="T251" i="2"/>
  <c r="R251" i="2"/>
  <c r="P251" i="2"/>
  <c r="BI242" i="2"/>
  <c r="BH242" i="2"/>
  <c r="BG242" i="2"/>
  <c r="BF242" i="2"/>
  <c r="T242" i="2"/>
  <c r="R242" i="2"/>
  <c r="P242" i="2"/>
  <c r="BI240" i="2"/>
  <c r="BH240" i="2"/>
  <c r="BG240" i="2"/>
  <c r="BF240" i="2"/>
  <c r="T240" i="2"/>
  <c r="R240" i="2"/>
  <c r="P240" i="2"/>
  <c r="BI239" i="2"/>
  <c r="BH239" i="2"/>
  <c r="BG239" i="2"/>
  <c r="BF239" i="2"/>
  <c r="T239" i="2"/>
  <c r="R239" i="2"/>
  <c r="P239" i="2"/>
  <c r="BI237" i="2"/>
  <c r="BH237" i="2"/>
  <c r="BG237" i="2"/>
  <c r="BF237" i="2"/>
  <c r="T237" i="2"/>
  <c r="R237" i="2"/>
  <c r="P237" i="2"/>
  <c r="BI234" i="2"/>
  <c r="BH234" i="2"/>
  <c r="BG234" i="2"/>
  <c r="BF234" i="2"/>
  <c r="T234" i="2"/>
  <c r="R234" i="2"/>
  <c r="P234" i="2"/>
  <c r="BI231" i="2"/>
  <c r="BH231" i="2"/>
  <c r="BG231" i="2"/>
  <c r="BF231" i="2"/>
  <c r="T231" i="2"/>
  <c r="R231" i="2"/>
  <c r="P231" i="2"/>
  <c r="BI229" i="2"/>
  <c r="BH229" i="2"/>
  <c r="BG229" i="2"/>
  <c r="BF229" i="2"/>
  <c r="T229" i="2"/>
  <c r="R229" i="2"/>
  <c r="P229" i="2"/>
  <c r="BI224" i="2"/>
  <c r="BH224" i="2"/>
  <c r="BG224" i="2"/>
  <c r="BF224" i="2"/>
  <c r="T224" i="2"/>
  <c r="R224" i="2"/>
  <c r="P224" i="2"/>
  <c r="BI221" i="2"/>
  <c r="BH221" i="2"/>
  <c r="BG221" i="2"/>
  <c r="BF221" i="2"/>
  <c r="T221" i="2"/>
  <c r="R221" i="2"/>
  <c r="P221" i="2"/>
  <c r="BI210" i="2"/>
  <c r="BH210" i="2"/>
  <c r="BG210" i="2"/>
  <c r="BF210" i="2"/>
  <c r="T210" i="2"/>
  <c r="R210" i="2"/>
  <c r="P210" i="2"/>
  <c r="BI207" i="2"/>
  <c r="BH207" i="2"/>
  <c r="BG207" i="2"/>
  <c r="BF207" i="2"/>
  <c r="T207" i="2"/>
  <c r="R207" i="2"/>
  <c r="P207" i="2"/>
  <c r="BI205" i="2"/>
  <c r="BH205" i="2"/>
  <c r="BG205" i="2"/>
  <c r="BF205" i="2"/>
  <c r="T205" i="2"/>
  <c r="R205" i="2"/>
  <c r="P205" i="2"/>
  <c r="BI203" i="2"/>
  <c r="BH203" i="2"/>
  <c r="BG203" i="2"/>
  <c r="BF203" i="2"/>
  <c r="T203" i="2"/>
  <c r="R203" i="2"/>
  <c r="P203" i="2"/>
  <c r="BI201" i="2"/>
  <c r="BH201" i="2"/>
  <c r="BG201" i="2"/>
  <c r="BF201" i="2"/>
  <c r="T201" i="2"/>
  <c r="R201" i="2"/>
  <c r="P201" i="2"/>
  <c r="BI198" i="2"/>
  <c r="BH198" i="2"/>
  <c r="BG198" i="2"/>
  <c r="BF198" i="2"/>
  <c r="T198" i="2"/>
  <c r="R198" i="2"/>
  <c r="P198" i="2"/>
  <c r="BI196" i="2"/>
  <c r="BH196" i="2"/>
  <c r="BG196" i="2"/>
  <c r="BF196" i="2"/>
  <c r="T196" i="2"/>
  <c r="R196" i="2"/>
  <c r="P196" i="2"/>
  <c r="BI189" i="2"/>
  <c r="BH189" i="2"/>
  <c r="BG189" i="2"/>
  <c r="BF189" i="2"/>
  <c r="T189" i="2"/>
  <c r="R189" i="2"/>
  <c r="P189" i="2"/>
  <c r="BI187" i="2"/>
  <c r="BH187" i="2"/>
  <c r="BG187" i="2"/>
  <c r="BF187" i="2"/>
  <c r="T187" i="2"/>
  <c r="R187" i="2"/>
  <c r="P187" i="2"/>
  <c r="BI185" i="2"/>
  <c r="BH185" i="2"/>
  <c r="BG185" i="2"/>
  <c r="BF185" i="2"/>
  <c r="T185" i="2"/>
  <c r="R185" i="2"/>
  <c r="P185" i="2"/>
  <c r="BI182" i="2"/>
  <c r="BH182" i="2"/>
  <c r="BG182" i="2"/>
  <c r="BF182" i="2"/>
  <c r="T182" i="2"/>
  <c r="R182" i="2"/>
  <c r="P182" i="2"/>
  <c r="BI179" i="2"/>
  <c r="BH179" i="2"/>
  <c r="BG179" i="2"/>
  <c r="BF179" i="2"/>
  <c r="T179" i="2"/>
  <c r="R179" i="2"/>
  <c r="P179" i="2"/>
  <c r="BI177" i="2"/>
  <c r="BH177" i="2"/>
  <c r="BG177" i="2"/>
  <c r="BF177" i="2"/>
  <c r="T177" i="2"/>
  <c r="R177" i="2"/>
  <c r="P177" i="2"/>
  <c r="BI174" i="2"/>
  <c r="BH174" i="2"/>
  <c r="BG174" i="2"/>
  <c r="BF174" i="2"/>
  <c r="T174" i="2"/>
  <c r="R174" i="2"/>
  <c r="P174" i="2"/>
  <c r="BI168" i="2"/>
  <c r="BH168" i="2"/>
  <c r="BG168" i="2"/>
  <c r="BF168" i="2"/>
  <c r="T168" i="2"/>
  <c r="R168" i="2"/>
  <c r="P168" i="2"/>
  <c r="BI164" i="2"/>
  <c r="BH164" i="2"/>
  <c r="BG164" i="2"/>
  <c r="BF164" i="2"/>
  <c r="T164" i="2"/>
  <c r="R164" i="2"/>
  <c r="P164" i="2"/>
  <c r="BI162" i="2"/>
  <c r="F35" i="2" s="1"/>
  <c r="BH162" i="2"/>
  <c r="BG162" i="2"/>
  <c r="BF162" i="2"/>
  <c r="T162" i="2"/>
  <c r="R162" i="2"/>
  <c r="P162" i="2"/>
  <c r="BI160" i="2"/>
  <c r="BH160" i="2"/>
  <c r="BG160" i="2"/>
  <c r="BF160" i="2"/>
  <c r="T160" i="2"/>
  <c r="R160" i="2"/>
  <c r="P160" i="2"/>
  <c r="BI158" i="2"/>
  <c r="BH158" i="2"/>
  <c r="BG158" i="2"/>
  <c r="BF158" i="2"/>
  <c r="T158" i="2"/>
  <c r="R158" i="2"/>
  <c r="P158" i="2"/>
  <c r="BI155" i="2"/>
  <c r="BH155" i="2"/>
  <c r="BG155" i="2"/>
  <c r="BF155" i="2"/>
  <c r="T155" i="2"/>
  <c r="R155" i="2"/>
  <c r="P155" i="2"/>
  <c r="BI153" i="2"/>
  <c r="BH153" i="2"/>
  <c r="BG153" i="2"/>
  <c r="BF153" i="2"/>
  <c r="T153" i="2"/>
  <c r="R153" i="2"/>
  <c r="P153" i="2"/>
  <c r="BI151" i="2"/>
  <c r="BH151" i="2"/>
  <c r="BG151" i="2"/>
  <c r="BF151" i="2"/>
  <c r="T151" i="2"/>
  <c r="R151" i="2"/>
  <c r="P151" i="2"/>
  <c r="BI149" i="2"/>
  <c r="BH149" i="2"/>
  <c r="BG149" i="2"/>
  <c r="BF149" i="2"/>
  <c r="T149" i="2"/>
  <c r="R149" i="2"/>
  <c r="P149" i="2"/>
  <c r="BI147" i="2"/>
  <c r="BH147" i="2"/>
  <c r="BG147" i="2"/>
  <c r="BF147" i="2"/>
  <c r="T147" i="2"/>
  <c r="R147" i="2"/>
  <c r="P147" i="2"/>
  <c r="BI145" i="2"/>
  <c r="BH145" i="2"/>
  <c r="BG145" i="2"/>
  <c r="BF145" i="2"/>
  <c r="T145" i="2"/>
  <c r="R145" i="2"/>
  <c r="P145" i="2"/>
  <c r="BI141" i="2"/>
  <c r="BH141" i="2"/>
  <c r="F34" i="2" s="1"/>
  <c r="BG141" i="2"/>
  <c r="BF141" i="2"/>
  <c r="T141" i="2"/>
  <c r="R141" i="2"/>
  <c r="P141" i="2"/>
  <c r="J135" i="2"/>
  <c r="J134" i="2"/>
  <c r="F134" i="2"/>
  <c r="F132" i="2"/>
  <c r="E130" i="2"/>
  <c r="J90" i="2"/>
  <c r="J89" i="2"/>
  <c r="F89" i="2"/>
  <c r="F87" i="2"/>
  <c r="E85" i="2"/>
  <c r="J16" i="2"/>
  <c r="E16" i="2"/>
  <c r="F135" i="2"/>
  <c r="J15" i="2"/>
  <c r="J10" i="2"/>
  <c r="J132" i="2"/>
  <c r="L90" i="1"/>
  <c r="AM90" i="1"/>
  <c r="AM89" i="1"/>
  <c r="L89" i="1"/>
  <c r="AM87" i="1"/>
  <c r="L87" i="1"/>
  <c r="L85" i="1"/>
  <c r="L84" i="1"/>
  <c r="J456" i="2"/>
  <c r="BK423" i="2"/>
  <c r="BK405" i="2"/>
  <c r="J391" i="2"/>
  <c r="BK382" i="2"/>
  <c r="J372" i="2"/>
  <c r="J328" i="2"/>
  <c r="J145" i="2"/>
  <c r="BK476" i="2"/>
  <c r="BK451" i="2"/>
  <c r="J426" i="2"/>
  <c r="J257" i="2"/>
  <c r="J151" i="2"/>
  <c r="BK530" i="2"/>
  <c r="J518" i="2"/>
  <c r="BK504" i="2"/>
  <c r="J476" i="2"/>
  <c r="J446" i="2"/>
  <c r="BK432" i="2"/>
  <c r="J294" i="2"/>
  <c r="BK255" i="2"/>
  <c r="J203" i="2"/>
  <c r="J207" i="2"/>
  <c r="BK153" i="2"/>
  <c r="BK457" i="2"/>
  <c r="J433" i="2"/>
  <c r="J412" i="2"/>
  <c r="BK393" i="2"/>
  <c r="J387" i="2"/>
  <c r="BK380" i="2"/>
  <c r="BK372" i="2"/>
  <c r="BK361" i="2"/>
  <c r="J333" i="2"/>
  <c r="J285" i="2"/>
  <c r="BK428" i="2"/>
  <c r="BK287" i="2"/>
  <c r="BK257" i="2"/>
  <c r="BK224" i="2"/>
  <c r="J185" i="2"/>
  <c r="BK162" i="2"/>
  <c r="BK151" i="2"/>
  <c r="J543" i="2"/>
  <c r="BK352" i="2"/>
  <c r="J334" i="2"/>
  <c r="BK314" i="2"/>
  <c r="J284" i="2"/>
  <c r="J260" i="2"/>
  <c r="BK234" i="2"/>
  <c r="J187" i="2"/>
  <c r="AS94" i="1"/>
  <c r="BK543" i="2"/>
  <c r="BK333" i="2"/>
  <c r="J196" i="2"/>
  <c r="J469" i="2"/>
  <c r="J427" i="2"/>
  <c r="J417" i="2"/>
  <c r="J485" i="2"/>
  <c r="BK449" i="2"/>
  <c r="BK430" i="2"/>
  <c r="BK275" i="2"/>
  <c r="J174" i="2"/>
  <c r="BK536" i="2"/>
  <c r="J526" i="2"/>
  <c r="BK508" i="2"/>
  <c r="BK489" i="2"/>
  <c r="BK469" i="2"/>
  <c r="BK444" i="2"/>
  <c r="J431" i="2"/>
  <c r="BK285" i="2"/>
  <c r="J239" i="2"/>
  <c r="J182" i="2"/>
  <c r="J338" i="2"/>
  <c r="J205" i="2"/>
  <c r="BK460" i="2"/>
  <c r="J432" i="2"/>
  <c r="BK417" i="2"/>
  <c r="BK395" i="2"/>
  <c r="BK385" i="2"/>
  <c r="BK375" i="2"/>
  <c r="BK345" i="2"/>
  <c r="J287" i="2"/>
  <c r="J147" i="2"/>
  <c r="J504" i="2"/>
  <c r="J460" i="2"/>
  <c r="BK446" i="2"/>
  <c r="BK425" i="2"/>
  <c r="J280" i="2"/>
  <c r="BK141" i="2"/>
  <c r="J537" i="2"/>
  <c r="BK526" i="2"/>
  <c r="J510" i="2"/>
  <c r="J489" i="2"/>
  <c r="J451" i="2"/>
  <c r="J442" i="2"/>
  <c r="BK294" i="2"/>
  <c r="J268" i="2"/>
  <c r="J221" i="2"/>
  <c r="BK160" i="2"/>
  <c r="BK549" i="2"/>
  <c r="J354" i="2"/>
  <c r="J326" i="2"/>
  <c r="J299" i="2"/>
  <c r="BK251" i="2"/>
  <c r="J189" i="2"/>
  <c r="J141" i="2"/>
  <c r="J158" i="2"/>
  <c r="J539" i="2"/>
  <c r="J481" i="2"/>
  <c r="BK456" i="2"/>
  <c r="BK442" i="2"/>
  <c r="BK427" i="2"/>
  <c r="J292" i="2"/>
  <c r="J278" i="2"/>
  <c r="BK189" i="2"/>
  <c r="J550" i="2"/>
  <c r="BK532" i="2"/>
  <c r="J528" i="2"/>
  <c r="BK518" i="2"/>
  <c r="J513" i="2"/>
  <c r="J506" i="2"/>
  <c r="BK492" i="2"/>
  <c r="BK483" i="2"/>
  <c r="BK452" i="2"/>
  <c r="BK447" i="2"/>
  <c r="BK435" i="2"/>
  <c r="J430" i="2"/>
  <c r="BK284" i="2"/>
  <c r="J242" i="2"/>
  <c r="BK179" i="2"/>
  <c r="J162" i="2"/>
  <c r="BK145" i="2"/>
  <c r="J549" i="2"/>
  <c r="BK343" i="2"/>
  <c r="BK316" i="2"/>
  <c r="J310" i="2"/>
  <c r="J271" i="2"/>
  <c r="J255" i="2"/>
  <c r="J224" i="2"/>
  <c r="BK182" i="2"/>
  <c r="BK147" i="2"/>
  <c r="BK546" i="2"/>
  <c r="J352" i="2"/>
  <c r="BK336" i="2"/>
  <c r="BK329" i="2"/>
  <c r="J198" i="2"/>
  <c r="J479" i="2"/>
  <c r="J438" i="2"/>
  <c r="J428" i="2"/>
  <c r="BK415" i="2"/>
  <c r="BK402" i="2"/>
  <c r="BK391" i="2"/>
  <c r="BK384" i="2"/>
  <c r="J382" i="2"/>
  <c r="J375" i="2"/>
  <c r="J364" i="2"/>
  <c r="J336" i="2"/>
  <c r="J330" i="2"/>
  <c r="J281" i="2"/>
  <c r="J240" i="2"/>
  <c r="BK548" i="2"/>
  <c r="J494" i="2"/>
  <c r="J465" i="2"/>
  <c r="J450" i="2"/>
  <c r="BK438" i="2"/>
  <c r="J429" i="2"/>
  <c r="BK419" i="2"/>
  <c r="BK281" i="2"/>
  <c r="J229" i="2"/>
  <c r="BK196" i="2"/>
  <c r="BK537" i="2"/>
  <c r="J532" i="2"/>
  <c r="J522" i="2"/>
  <c r="J516" i="2"/>
  <c r="BK506" i="2"/>
  <c r="BK494" i="2"/>
  <c r="BK485" i="2"/>
  <c r="BK467" i="2"/>
  <c r="BK450" i="2"/>
  <c r="BK299" i="2"/>
  <c r="J262" i="2"/>
  <c r="J234" i="2"/>
  <c r="J210" i="2"/>
  <c r="BK168" i="2"/>
  <c r="BK158" i="2"/>
  <c r="J363" i="2"/>
  <c r="J332" i="2"/>
  <c r="BK185" i="2"/>
  <c r="BK443" i="2"/>
  <c r="J421" i="2"/>
  <c r="J402" i="2"/>
  <c r="BK387" i="2"/>
  <c r="J378" i="2"/>
  <c r="J343" i="2"/>
  <c r="BK278" i="2"/>
  <c r="BK187" i="2"/>
  <c r="J546" i="2"/>
  <c r="J473" i="2"/>
  <c r="BK510" i="2"/>
  <c r="BK487" i="2"/>
  <c r="BK448" i="2"/>
  <c r="BK253" i="2"/>
  <c r="BK207" i="2"/>
  <c r="J153" i="2"/>
  <c r="J361" i="2"/>
  <c r="BK338" i="2"/>
  <c r="J316" i="2"/>
  <c r="BK280" i="2"/>
  <c r="BK210" i="2"/>
  <c r="J177" i="2"/>
  <c r="J345" i="2"/>
  <c r="BK229" i="2"/>
  <c r="J149" i="2"/>
  <c r="BK431" i="2"/>
  <c r="BK412" i="2"/>
  <c r="BK389" i="2"/>
  <c r="BK383" i="2"/>
  <c r="BK366" i="2"/>
  <c r="BK332" i="2"/>
  <c r="BK268" i="2"/>
  <c r="BK550" i="2"/>
  <c r="J483" i="2"/>
  <c r="J452" i="2"/>
  <c r="J445" i="2"/>
  <c r="BK310" i="2"/>
  <c r="J358" i="2"/>
  <c r="BK330" i="2"/>
  <c r="BK177" i="2"/>
  <c r="J444" i="2"/>
  <c r="BK426" i="2"/>
  <c r="BK473" i="2"/>
  <c r="J443" i="2"/>
  <c r="BK304" i="2"/>
  <c r="BK271" i="2"/>
  <c r="BK240" i="2"/>
  <c r="J164" i="2"/>
  <c r="BK356" i="2"/>
  <c r="BK322" i="2"/>
  <c r="J290" i="2"/>
  <c r="J253" i="2"/>
  <c r="BK203" i="2"/>
  <c r="J384" i="2"/>
  <c r="J366" i="2"/>
  <c r="J329" i="2"/>
  <c r="J237" i="2"/>
  <c r="J541" i="2"/>
  <c r="J467" i="2"/>
  <c r="BK441" i="2"/>
  <c r="J423" i="2"/>
  <c r="BK242" i="2"/>
  <c r="BK545" i="2"/>
  <c r="J356" i="2"/>
  <c r="J341" i="2"/>
  <c r="BK328" i="2"/>
  <c r="BK201" i="2"/>
  <c r="BK164" i="2"/>
  <c r="BK453" i="2"/>
  <c r="J435" i="2"/>
  <c r="J425" i="2"/>
  <c r="J415" i="2"/>
  <c r="J405" i="2"/>
  <c r="J393" i="2"/>
  <c r="J389" i="2"/>
  <c r="J383" i="2"/>
  <c r="J380" i="2"/>
  <c r="BK364" i="2"/>
  <c r="BK354" i="2"/>
  <c r="BK334" i="2"/>
  <c r="J304" i="2"/>
  <c r="J273" i="2"/>
  <c r="BK149" i="2"/>
  <c r="J548" i="2"/>
  <c r="J487" i="2"/>
  <c r="J453" i="2"/>
  <c r="J448" i="2"/>
  <c r="BK433" i="2"/>
  <c r="BK421" i="2"/>
  <c r="BK290" i="2"/>
  <c r="BK260" i="2"/>
  <c r="J201" i="2"/>
  <c r="J160" i="2"/>
  <c r="BK541" i="2"/>
  <c r="J536" i="2"/>
  <c r="BK528" i="2"/>
  <c r="BK522" i="2"/>
  <c r="BK516" i="2"/>
  <c r="J508" i="2"/>
  <c r="BK502" i="2"/>
  <c r="BK481" i="2"/>
  <c r="BK465" i="2"/>
  <c r="J449" i="2"/>
  <c r="BK445" i="2"/>
  <c r="BK440" i="2"/>
  <c r="BK429" i="2"/>
  <c r="BK292" i="2"/>
  <c r="BK273" i="2"/>
  <c r="J251" i="2"/>
  <c r="BK237" i="2"/>
  <c r="BK198" i="2"/>
  <c r="J155" i="2"/>
  <c r="BK358" i="2"/>
  <c r="BK341" i="2"/>
  <c r="J322" i="2"/>
  <c r="BK312" i="2"/>
  <c r="BK262" i="2"/>
  <c r="BK239" i="2"/>
  <c r="BK205" i="2"/>
  <c r="J168" i="2"/>
  <c r="J545" i="2"/>
  <c r="J231" i="2"/>
  <c r="BK174" i="2"/>
  <c r="J440" i="2"/>
  <c r="J419" i="2"/>
  <c r="J395" i="2"/>
  <c r="J385" i="2"/>
  <c r="BK378" i="2"/>
  <c r="BK363" i="2"/>
  <c r="BK326" i="2"/>
  <c r="J179" i="2"/>
  <c r="J502" i="2"/>
  <c r="J457" i="2"/>
  <c r="J447" i="2"/>
  <c r="J312" i="2"/>
  <c r="BK221" i="2"/>
  <c r="BK539" i="2"/>
  <c r="J530" i="2"/>
  <c r="BK513" i="2"/>
  <c r="J492" i="2"/>
  <c r="BK479" i="2"/>
  <c r="J441" i="2"/>
  <c r="J314" i="2"/>
  <c r="J275" i="2"/>
  <c r="BK231" i="2"/>
  <c r="BK155" i="2"/>
  <c r="J32" i="2" l="1"/>
  <c r="AW95" i="1" s="1"/>
  <c r="F33" i="2"/>
  <c r="F32" i="2"/>
  <c r="BA95" i="1" s="1"/>
  <c r="BA94" i="1" s="1"/>
  <c r="W30" i="1" s="1"/>
  <c r="T140" i="2"/>
  <c r="R261" i="2"/>
  <c r="T422" i="2"/>
  <c r="R140" i="2"/>
  <c r="T167" i="2"/>
  <c r="T331" i="2"/>
  <c r="BK340" i="2"/>
  <c r="P365" i="2"/>
  <c r="T381" i="2"/>
  <c r="P394" i="2"/>
  <c r="BK434" i="2"/>
  <c r="J434" i="2"/>
  <c r="J109" i="2"/>
  <c r="P480" i="2"/>
  <c r="BK167" i="2"/>
  <c r="J167" i="2" s="1"/>
  <c r="J98" i="2" s="1"/>
  <c r="BK365" i="2"/>
  <c r="J365" i="2" s="1"/>
  <c r="J104" i="2" s="1"/>
  <c r="R386" i="2"/>
  <c r="T464" i="2"/>
  <c r="BK480" i="2"/>
  <c r="J480" i="2"/>
  <c r="J111" i="2"/>
  <c r="BK157" i="2"/>
  <c r="J157" i="2"/>
  <c r="J97" i="2"/>
  <c r="T157" i="2"/>
  <c r="BK261" i="2"/>
  <c r="J261" i="2"/>
  <c r="J99" i="2" s="1"/>
  <c r="R331" i="2"/>
  <c r="R365" i="2"/>
  <c r="T386" i="2"/>
  <c r="R422" i="2"/>
  <c r="P464" i="2"/>
  <c r="T505" i="2"/>
  <c r="P521" i="2"/>
  <c r="R505" i="2"/>
  <c r="P140" i="2"/>
  <c r="P167" i="2"/>
  <c r="P331" i="2"/>
  <c r="T340" i="2"/>
  <c r="P381" i="2"/>
  <c r="BK394" i="2"/>
  <c r="J394" i="2"/>
  <c r="J107" i="2" s="1"/>
  <c r="P422" i="2"/>
  <c r="T434" i="2"/>
  <c r="R480" i="2"/>
  <c r="BK521" i="2"/>
  <c r="J521" i="2"/>
  <c r="J113" i="2"/>
  <c r="P535" i="2"/>
  <c r="R157" i="2"/>
  <c r="T261" i="2"/>
  <c r="T365" i="2"/>
  <c r="T394" i="2"/>
  <c r="BK464" i="2"/>
  <c r="J464" i="2"/>
  <c r="J110" i="2"/>
  <c r="P505" i="2"/>
  <c r="T544" i="2"/>
  <c r="T534" i="2" s="1"/>
  <c r="R167" i="2"/>
  <c r="BK331" i="2"/>
  <c r="J331" i="2" s="1"/>
  <c r="J100" i="2" s="1"/>
  <c r="P340" i="2"/>
  <c r="BK381" i="2"/>
  <c r="J381" i="2"/>
  <c r="J105" i="2"/>
  <c r="BK386" i="2"/>
  <c r="J386" i="2"/>
  <c r="J106" i="2"/>
  <c r="R394" i="2"/>
  <c r="P434" i="2"/>
  <c r="R464" i="2"/>
  <c r="BK505" i="2"/>
  <c r="J505" i="2" s="1"/>
  <c r="J112" i="2" s="1"/>
  <c r="R521" i="2"/>
  <c r="BK535" i="2"/>
  <c r="R535" i="2"/>
  <c r="P544" i="2"/>
  <c r="BK547" i="2"/>
  <c r="J547" i="2"/>
  <c r="J120" i="2"/>
  <c r="T547" i="2"/>
  <c r="BK140" i="2"/>
  <c r="J140" i="2"/>
  <c r="J96" i="2"/>
  <c r="P157" i="2"/>
  <c r="P261" i="2"/>
  <c r="R340" i="2"/>
  <c r="R381" i="2"/>
  <c r="P386" i="2"/>
  <c r="BK422" i="2"/>
  <c r="J422" i="2" s="1"/>
  <c r="J108" i="2" s="1"/>
  <c r="R434" i="2"/>
  <c r="T480" i="2"/>
  <c r="T521" i="2"/>
  <c r="T535" i="2"/>
  <c r="BK544" i="2"/>
  <c r="J544" i="2"/>
  <c r="J119" i="2"/>
  <c r="R544" i="2"/>
  <c r="R547" i="2"/>
  <c r="BK538" i="2"/>
  <c r="J538" i="2" s="1"/>
  <c r="J116" i="2" s="1"/>
  <c r="BK540" i="2"/>
  <c r="J540" i="2" s="1"/>
  <c r="J117" i="2" s="1"/>
  <c r="BK542" i="2"/>
  <c r="J542" i="2"/>
  <c r="J118" i="2"/>
  <c r="BK337" i="2"/>
  <c r="J337" i="2"/>
  <c r="J101" i="2"/>
  <c r="BB95" i="1"/>
  <c r="BB94" i="1" s="1"/>
  <c r="W31" i="1" s="1"/>
  <c r="BE145" i="2"/>
  <c r="BE162" i="2"/>
  <c r="BE164" i="2"/>
  <c r="BE196" i="2"/>
  <c r="BE231" i="2"/>
  <c r="BE237" i="2"/>
  <c r="BE242" i="2"/>
  <c r="BE268" i="2"/>
  <c r="BE275" i="2"/>
  <c r="BE285" i="2"/>
  <c r="BE304" i="2"/>
  <c r="BE316" i="2"/>
  <c r="BE322" i="2"/>
  <c r="BE328" i="2"/>
  <c r="BE341" i="2"/>
  <c r="BE354" i="2"/>
  <c r="BE363" i="2"/>
  <c r="BC95" i="1"/>
  <c r="BC94" i="1" s="1"/>
  <c r="AY94" i="1" s="1"/>
  <c r="J87" i="2"/>
  <c r="BE147" i="2"/>
  <c r="BE160" i="2"/>
  <c r="BE168" i="2"/>
  <c r="BE174" i="2"/>
  <c r="BE177" i="2"/>
  <c r="BE182" i="2"/>
  <c r="BE189" i="2"/>
  <c r="BE203" i="2"/>
  <c r="BE207" i="2"/>
  <c r="BE224" i="2"/>
  <c r="BE239" i="2"/>
  <c r="BE260" i="2"/>
  <c r="BE273" i="2"/>
  <c r="BE287" i="2"/>
  <c r="BE290" i="2"/>
  <c r="BE292" i="2"/>
  <c r="BE294" i="2"/>
  <c r="BE310" i="2"/>
  <c r="BE312" i="2"/>
  <c r="BE427" i="2"/>
  <c r="BE430" i="2"/>
  <c r="BE433" i="2"/>
  <c r="BE435" i="2"/>
  <c r="BE438" i="2"/>
  <c r="BE442" i="2"/>
  <c r="BE444" i="2"/>
  <c r="BE445" i="2"/>
  <c r="BE451" i="2"/>
  <c r="BE460" i="2"/>
  <c r="BE467" i="2"/>
  <c r="BE469" i="2"/>
  <c r="BE476" i="2"/>
  <c r="BE479" i="2"/>
  <c r="BE481" i="2"/>
  <c r="BE483" i="2"/>
  <c r="BE487" i="2"/>
  <c r="BE489" i="2"/>
  <c r="BE494" i="2"/>
  <c r="BE502" i="2"/>
  <c r="BE504" i="2"/>
  <c r="BE506" i="2"/>
  <c r="BE508" i="2"/>
  <c r="BE510" i="2"/>
  <c r="BE513" i="2"/>
  <c r="BE516" i="2"/>
  <c r="BE518" i="2"/>
  <c r="BE522" i="2"/>
  <c r="BE526" i="2"/>
  <c r="BE528" i="2"/>
  <c r="BE530" i="2"/>
  <c r="BE532" i="2"/>
  <c r="BE536" i="2"/>
  <c r="BE537" i="2"/>
  <c r="BE539" i="2"/>
  <c r="BE251" i="2"/>
  <c r="BE253" i="2"/>
  <c r="BE255" i="2"/>
  <c r="BE278" i="2"/>
  <c r="BE281" i="2"/>
  <c r="BE299" i="2"/>
  <c r="BE431" i="2"/>
  <c r="BE440" i="2"/>
  <c r="BE443" i="2"/>
  <c r="BE452" i="2"/>
  <c r="BE453" i="2"/>
  <c r="BE485" i="2"/>
  <c r="BE492" i="2"/>
  <c r="BE546" i="2"/>
  <c r="BE548" i="2"/>
  <c r="BE141" i="2"/>
  <c r="BE151" i="2"/>
  <c r="BE153" i="2"/>
  <c r="BE155" i="2"/>
  <c r="BE257" i="2"/>
  <c r="BE262" i="2"/>
  <c r="BE271" i="2"/>
  <c r="BE280" i="2"/>
  <c r="BE284" i="2"/>
  <c r="BE314" i="2"/>
  <c r="BE329" i="2"/>
  <c r="BE333" i="2"/>
  <c r="BE336" i="2"/>
  <c r="BE345" i="2"/>
  <c r="BE352" i="2"/>
  <c r="BE358" i="2"/>
  <c r="BE366" i="2"/>
  <c r="BE372" i="2"/>
  <c r="BE375" i="2"/>
  <c r="BE378" i="2"/>
  <c r="BE380" i="2"/>
  <c r="BE382" i="2"/>
  <c r="BE383" i="2"/>
  <c r="BE384" i="2"/>
  <c r="BE385" i="2"/>
  <c r="BE387" i="2"/>
  <c r="BE389" i="2"/>
  <c r="BE391" i="2"/>
  <c r="BE393" i="2"/>
  <c r="BE395" i="2"/>
  <c r="BE402" i="2"/>
  <c r="BE405" i="2"/>
  <c r="BE412" i="2"/>
  <c r="BE415" i="2"/>
  <c r="BE417" i="2"/>
  <c r="BE419" i="2"/>
  <c r="BE421" i="2"/>
  <c r="BE423" i="2"/>
  <c r="BE425" i="2"/>
  <c r="BE426" i="2"/>
  <c r="BE428" i="2"/>
  <c r="BE429" i="2"/>
  <c r="BE432" i="2"/>
  <c r="BE441" i="2"/>
  <c r="BE446" i="2"/>
  <c r="BE447" i="2"/>
  <c r="BE448" i="2"/>
  <c r="BE449" i="2"/>
  <c r="BE450" i="2"/>
  <c r="BE456" i="2"/>
  <c r="BE457" i="2"/>
  <c r="BE465" i="2"/>
  <c r="BE473" i="2"/>
  <c r="BE541" i="2"/>
  <c r="BE549" i="2"/>
  <c r="BD95" i="1"/>
  <c r="BD94" i="1" s="1"/>
  <c r="W33" i="1" s="1"/>
  <c r="F90" i="2"/>
  <c r="BE149" i="2"/>
  <c r="BE158" i="2"/>
  <c r="BE179" i="2"/>
  <c r="BE185" i="2"/>
  <c r="BE187" i="2"/>
  <c r="BE198" i="2"/>
  <c r="BE201" i="2"/>
  <c r="BE205" i="2"/>
  <c r="BE210" i="2"/>
  <c r="BE221" i="2"/>
  <c r="BE229" i="2"/>
  <c r="BE234" i="2"/>
  <c r="BE240" i="2"/>
  <c r="BE326" i="2"/>
  <c r="BE330" i="2"/>
  <c r="BE332" i="2"/>
  <c r="BE334" i="2"/>
  <c r="BE338" i="2"/>
  <c r="BE343" i="2"/>
  <c r="BE356" i="2"/>
  <c r="BE361" i="2"/>
  <c r="BE364" i="2"/>
  <c r="BE543" i="2"/>
  <c r="BE545" i="2"/>
  <c r="BE550" i="2"/>
  <c r="BK534" i="2" l="1"/>
  <c r="J534" i="2"/>
  <c r="J114" i="2"/>
  <c r="R339" i="2"/>
  <c r="R534" i="2"/>
  <c r="P534" i="2"/>
  <c r="T339" i="2"/>
  <c r="R139" i="2"/>
  <c r="R138" i="2"/>
  <c r="P139" i="2"/>
  <c r="BK339" i="2"/>
  <c r="J339" i="2"/>
  <c r="J102" i="2"/>
  <c r="P339" i="2"/>
  <c r="T139" i="2"/>
  <c r="T138" i="2" s="1"/>
  <c r="J340" i="2"/>
  <c r="J103" i="2"/>
  <c r="BK139" i="2"/>
  <c r="J139" i="2" s="1"/>
  <c r="J95" i="2" s="1"/>
  <c r="J535" i="2"/>
  <c r="J115" i="2"/>
  <c r="AW94" i="1"/>
  <c r="AK30" i="1" s="1"/>
  <c r="J31" i="2"/>
  <c r="AV95" i="1" s="1"/>
  <c r="AT95" i="1" s="1"/>
  <c r="F31" i="2"/>
  <c r="AZ95" i="1" s="1"/>
  <c r="AZ94" i="1" s="1"/>
  <c r="AV94" i="1" s="1"/>
  <c r="AK29" i="1" s="1"/>
  <c r="AX94" i="1"/>
  <c r="W32" i="1"/>
  <c r="P138" i="2" l="1"/>
  <c r="AU95" i="1"/>
  <c r="BK138" i="2"/>
  <c r="J138" i="2"/>
  <c r="J94" i="2"/>
  <c r="AU94" i="1"/>
  <c r="AT94" i="1"/>
  <c r="W29" i="1"/>
  <c r="J28" i="2" l="1"/>
  <c r="AG95" i="1"/>
  <c r="AG94" i="1"/>
  <c r="AK26" i="1"/>
  <c r="AK35" i="1" s="1"/>
  <c r="J37" i="2" l="1"/>
  <c r="AN95" i="1"/>
  <c r="AN94" i="1"/>
</calcChain>
</file>

<file path=xl/sharedStrings.xml><?xml version="1.0" encoding="utf-8"?>
<sst xmlns="http://schemas.openxmlformats.org/spreadsheetml/2006/main" count="5519" uniqueCount="1037">
  <si>
    <t>Export Komplet</t>
  </si>
  <si>
    <t/>
  </si>
  <si>
    <t>2.0</t>
  </si>
  <si>
    <t>False</t>
  </si>
  <si>
    <t>{3099e244-88a7-4033-9e56-336dc317e100}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</si>
  <si>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</si>
  <si>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</si>
  <si>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</si>
  <si>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</si>
  <si>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</si>
  <si>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</si>
  <si>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</si>
  <si>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</si>
  <si>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</si>
  <si>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37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</si>
  <si>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</si>
  <si>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</si>
  <si>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Výměna oken MŠ Bělohorská - III. ETAPA</t>
  </si>
  <si>
    <t>KSO:</t>
  </si>
  <si>
    <t>CC-CZ:</t>
  </si>
  <si>
    <t>Místo:</t>
  </si>
  <si>
    <t>Bělohorská 174, 169 00 Praha 6 - Břevnov</t>
  </si>
  <si>
    <t>Datum:</t>
  </si>
  <si>
    <t>30. 10. 2025</t>
  </si>
  <si>
    <t>Zadavatel:</t>
  </si>
  <si>
    <t>IČ:</t>
  </si>
  <si>
    <t>Městská část Praha 6, 160 00</t>
  </si>
  <si>
    <t>DIČ:</t>
  </si>
  <si>
    <t>Uchazeč:</t>
  </si>
  <si>
    <t>Vyplň údaj</t>
  </si>
  <si>
    <t>Projektant:</t>
  </si>
  <si>
    <t>Sibre s.r.o., Ing. Radek Krýza</t>
  </si>
  <si>
    <t>True</t>
  </si>
  <si>
    <t>Zpracovatel:</t>
  </si>
  <si>
    <t>Ing. Michaela Locihová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</si>
  <si>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</si>
  <si>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</si>
  <si>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</si>
  <si>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</si>
  <si>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</si>
  <si>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</si>
  <si>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</si>
  <si>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</si>
  <si>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</si>
  <si>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</si>
  <si>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</si>
  <si>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</si>
  <si>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</si>
  <si>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</si>
  <si>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</si>
  <si>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</si>
  <si>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</si>
  <si>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</si>
  <si>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</si>
  <si>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</si>
  <si>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</si>
  <si>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</si>
  <si>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</si>
  <si>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</si>
  <si>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</si>
  <si>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</si>
  <si>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</si>
  <si>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</si>
  <si>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</si>
  <si>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</si>
  <si>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</si>
  <si>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</si>
  <si>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</si>
  <si>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</si>
  <si>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</si>
  <si>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</si>
  <si>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</si>
  <si>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</si>
  <si>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</si>
  <si>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</si>
  <si>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</si>
  <si>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</si>
  <si>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</si>
  <si>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</si>
  <si>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</si>
  <si>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</si>
  <si>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</si>
  <si>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</si>
  <si>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zdl</t>
  </si>
  <si>
    <t>zámková dlažba</t>
  </si>
  <si>
    <t>4,452</t>
  </si>
  <si>
    <t>2</t>
  </si>
  <si>
    <t>odvoz</t>
  </si>
  <si>
    <t>0,331</t>
  </si>
  <si>
    <t>KRYCÍ LIST SOUPISU PRACÍ</t>
  </si>
  <si>
    <t>kzs</t>
  </si>
  <si>
    <t>skladba E1.3</t>
  </si>
  <si>
    <t>13,557</t>
  </si>
  <si>
    <t>on</t>
  </si>
  <si>
    <t>ostění nadprží měněných oken</t>
  </si>
  <si>
    <t>80,22</t>
  </si>
  <si>
    <t>osnad</t>
  </si>
  <si>
    <t>ostění nadpraží vnější KZS oprava</t>
  </si>
  <si>
    <t>21,247</t>
  </si>
  <si>
    <t>kzspol</t>
  </si>
  <si>
    <t>zateplení ostění, nadpraží</t>
  </si>
  <si>
    <t>16,89</t>
  </si>
  <si>
    <t>sokl</t>
  </si>
  <si>
    <t>po</t>
  </si>
  <si>
    <t>profil okenní</t>
  </si>
  <si>
    <t>22,05</t>
  </si>
  <si>
    <t>pa</t>
  </si>
  <si>
    <t>parapet</t>
  </si>
  <si>
    <t>12,49</t>
  </si>
  <si>
    <t>okn</t>
  </si>
  <si>
    <t>okna</t>
  </si>
  <si>
    <t>67,085</t>
  </si>
  <si>
    <t>leš</t>
  </si>
  <si>
    <t>94,484</t>
  </si>
  <si>
    <t>skE12</t>
  </si>
  <si>
    <t>skladba E1.2</t>
  </si>
  <si>
    <t>9,6</t>
  </si>
  <si>
    <t>skE11</t>
  </si>
  <si>
    <t>skladba E1.1</t>
  </si>
  <si>
    <t>9,23</t>
  </si>
  <si>
    <t>omit</t>
  </si>
  <si>
    <t>omítka</t>
  </si>
  <si>
    <t>24,066</t>
  </si>
  <si>
    <t>c21</t>
  </si>
  <si>
    <t>sadrokarton podhled</t>
  </si>
  <si>
    <t>9,568</t>
  </si>
  <si>
    <t>park</t>
  </si>
  <si>
    <t>parapet vnější</t>
  </si>
  <si>
    <t>dlazba</t>
  </si>
  <si>
    <t>podlaha interiér</t>
  </si>
  <si>
    <t>2,008</t>
  </si>
  <si>
    <t>nat</t>
  </si>
  <si>
    <t>nátěr</t>
  </si>
  <si>
    <t>mal</t>
  </si>
  <si>
    <t>malba</t>
  </si>
  <si>
    <t>133,634</t>
  </si>
  <si>
    <t>p31</t>
  </si>
  <si>
    <t>podlaha P3.1</t>
  </si>
  <si>
    <t>8,062</t>
  </si>
  <si>
    <t>parv</t>
  </si>
  <si>
    <t>parapet vnitřní</t>
  </si>
  <si>
    <t>0,825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</si>
  <si>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</si>
  <si>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</si>
  <si>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</si>
  <si>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</si>
  <si>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</si>
  <si>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</si>
  <si>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</si>
  <si>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5 - Komunikace pozemní</t>
  </si>
  <si>
    <t xml:space="preserve">    6 - Úpravy povrchů, podlahy a osazování výplní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</si>
  <si>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</si>
  <si>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</si>
  <si>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</si>
  <si>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</si>
  <si>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</si>
  <si>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</si>
  <si>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741 - Elektroinstalace - silnoproud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</si>
  <si>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</si>
  <si>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</si>
  <si>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</si>
  <si>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</si>
  <si>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771 - Podlahy z dlaždic</t>
  </si>
  <si>
    <t xml:space="preserve">    776 - Podlahy povlakové</t>
  </si>
  <si>
    <t xml:space="preserve">    783 - Dokončovací práce - nátěry</t>
  </si>
  <si>
    <t xml:space="preserve">    784 - Dokončovací práce - malby a tapety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</si>
  <si>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</si>
  <si>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</si>
  <si>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</si>
  <si>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</si>
  <si>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</si>
  <si>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</si>
  <si>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</si>
  <si>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</si>
  <si>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</si>
  <si>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</si>
  <si>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</si>
  <si>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</si>
  <si>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</si>
  <si>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</si>
  <si>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</si>
  <si>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</si>
  <si>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</si>
  <si>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</si>
  <si>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</si>
  <si>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</si>
  <si>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</si>
  <si>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</si>
  <si>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</si>
  <si>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</si>
  <si>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</si>
  <si>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113106123</t>
  </si>
  <si>
    <t>Rozebrání dlažeb ze zámkových dlaždic komunikací pro pěší ručně</t>
  </si>
  <si>
    <t>m2</t>
  </si>
  <si>
    <t>4</t>
  </si>
  <si>
    <t>-901967772</t>
  </si>
  <si>
    <t>VV</t>
  </si>
  <si>
    <t>9,26*0,4"XI</t>
  </si>
  <si>
    <t>1,87*0,4"XIV</t>
  </si>
  <si>
    <t>Součet</t>
  </si>
  <si>
    <t>113107122</t>
  </si>
  <si>
    <t>Odstranění podkladu z kameniva drceného tl přes 100 do 200 mm ručně</t>
  </si>
  <si>
    <t>-991689725</t>
  </si>
  <si>
    <t>3</t>
  </si>
  <si>
    <t>162251102</t>
  </si>
  <si>
    <t>Vodorovné přemístění přes 20 do 50 m výkopku/sypaniny z horniny třídy těžitelnosti I skupiny 1 až 3</t>
  </si>
  <si>
    <t>m3</t>
  </si>
  <si>
    <t>-1501501072</t>
  </si>
  <si>
    <t>162751117</t>
  </si>
  <si>
    <t>Vodorovné přemístění přes 9 000 do 10000 m výkopku/sypaniny z horniny třídy těžitelnosti I skupiny 1 až 3</t>
  </si>
  <si>
    <t>-1905422910</t>
  </si>
  <si>
    <t>5</t>
  </si>
  <si>
    <t>167151111</t>
  </si>
  <si>
    <t>Nakládání výkopku z hornin třídy těžitelnosti I skupiny 1 až 3 přes 100 m3</t>
  </si>
  <si>
    <t>275653084</t>
  </si>
  <si>
    <t>6</t>
  </si>
  <si>
    <t>171201231</t>
  </si>
  <si>
    <t>Poplatek za uložení zeminy a kamení na recyklační skládce (skládkovné) kód odpadu 17 05 04</t>
  </si>
  <si>
    <t>t</t>
  </si>
  <si>
    <t>-1055580679</t>
  </si>
  <si>
    <t>odvoz*1,8</t>
  </si>
  <si>
    <t>7</t>
  </si>
  <si>
    <t>171251201</t>
  </si>
  <si>
    <t>Uložení sypaniny na skládky nebo meziskládky</t>
  </si>
  <si>
    <t>296342338</t>
  </si>
  <si>
    <t>Komunikace pozemní</t>
  </si>
  <si>
    <t>8</t>
  </si>
  <si>
    <t>564932110r</t>
  </si>
  <si>
    <t>Podkladní beton  C 12/15v mírném spádu tl.50mm</t>
  </si>
  <si>
    <t>2095987310</t>
  </si>
  <si>
    <t>9</t>
  </si>
  <si>
    <t>564932111r</t>
  </si>
  <si>
    <t>Podbetonávka z betonu C20/25, tl. 100mm</t>
  </si>
  <si>
    <t>2009902786</t>
  </si>
  <si>
    <t>10</t>
  </si>
  <si>
    <t>596212230</t>
  </si>
  <si>
    <t>Kladení zámkové dlažby pozemních komunikací ručně tl 80 mm skupiny C pl do 50 m2</t>
  </si>
  <si>
    <t>1523196118</t>
  </si>
  <si>
    <t>11</t>
  </si>
  <si>
    <t>M</t>
  </si>
  <si>
    <t>592452r</t>
  </si>
  <si>
    <t>dlažba zámková betonová -dle stávající</t>
  </si>
  <si>
    <t>528573633</t>
  </si>
  <si>
    <t>použití stávající, v případě potřeby doplnění (rezerva v případě nutnosti výměny)</t>
  </si>
  <si>
    <t>Úpravy povrchů, podlahy a osazování výplní</t>
  </si>
  <si>
    <t>612131101</t>
  </si>
  <si>
    <t>Cementový postřik vnitřních stěn nanášený celoplošně ručně</t>
  </si>
  <si>
    <t>-70781333</t>
  </si>
  <si>
    <t>ostění, nadpraží</t>
  </si>
  <si>
    <t>parapet, ostění</t>
  </si>
  <si>
    <t>13</t>
  </si>
  <si>
    <t>612325301</t>
  </si>
  <si>
    <t>Vápenocementová hladká omítka ostění nebo nadpraží</t>
  </si>
  <si>
    <t>-476071963</t>
  </si>
  <si>
    <t>ostění parapet</t>
  </si>
  <si>
    <t>14</t>
  </si>
  <si>
    <t>612325302</t>
  </si>
  <si>
    <t>Vápenocementová štuková omítka ostění nebo nadpraží</t>
  </si>
  <si>
    <t>-785158203</t>
  </si>
  <si>
    <t>15</t>
  </si>
  <si>
    <t>612335301r</t>
  </si>
  <si>
    <t>Cementové lepidlo</t>
  </si>
  <si>
    <t>m</t>
  </si>
  <si>
    <t>-1806193215</t>
  </si>
  <si>
    <t>Po obvodě nových výplní otvorů bude z vně i zevnitř aplikováno cem. lepidlo pro v šíři min. 50mm, výměra obvod otvoru,tj.100mm</t>
  </si>
  <si>
    <t>on*2</t>
  </si>
  <si>
    <t>16</t>
  </si>
  <si>
    <t>619995001</t>
  </si>
  <si>
    <t>Začištění omítek kolem oken, dveří, podlah nebo obkladů</t>
  </si>
  <si>
    <t>-2129393781</t>
  </si>
  <si>
    <t>začištění omítek okolo napraží, ostění, parapetu z vnitřní strany</t>
  </si>
  <si>
    <t>on+pa</t>
  </si>
  <si>
    <t>17</t>
  </si>
  <si>
    <t>622251101</t>
  </si>
  <si>
    <t>Příplatek k cenám kontaktního zateplení vnějších stěn za zápustnou montáž a použití tepelněizolačních zátek z polystyrenu</t>
  </si>
  <si>
    <t>113699485</t>
  </si>
  <si>
    <t>5,311+3,848</t>
  </si>
  <si>
    <t>18</t>
  </si>
  <si>
    <t>622131121</t>
  </si>
  <si>
    <t>Penetrační nátěr vnějších stěn nanášený ručně</t>
  </si>
  <si>
    <t>-645828366</t>
  </si>
  <si>
    <t>osnad*0,5+pa*0,2</t>
  </si>
  <si>
    <t>19</t>
  </si>
  <si>
    <t>622143003</t>
  </si>
  <si>
    <t>Montáž omítkových plastových nebo pozinkovaných rohových profilů</t>
  </si>
  <si>
    <t>1218527076</t>
  </si>
  <si>
    <t>9,26*2+2,57</t>
  </si>
  <si>
    <t>4,385*2+2*2,22</t>
  </si>
  <si>
    <t>3,305*2+2*2,22</t>
  </si>
  <si>
    <t>5,1+2*2,75+1,685+1,545</t>
  </si>
  <si>
    <t>(5,02+2*2,75)*2</t>
  </si>
  <si>
    <t>20</t>
  </si>
  <si>
    <t>63127416</t>
  </si>
  <si>
    <t>profil rohový PVC s výztužnou tkaninou š 100/100mm</t>
  </si>
  <si>
    <t>2045089870</t>
  </si>
  <si>
    <t>80,22*1,1 'Přepočtené koeficientem množství</t>
  </si>
  <si>
    <t>622143004</t>
  </si>
  <si>
    <t>Montáž omítkových samolepících začišťovacích profilů pro spojení s okenním rámem</t>
  </si>
  <si>
    <t>1156815788</t>
  </si>
  <si>
    <t>ostění nadpraží vnitřní a vnější strana</t>
  </si>
  <si>
    <t>22</t>
  </si>
  <si>
    <t>28342205</t>
  </si>
  <si>
    <t>profil napojovací okenní PVC s výztužnou tkaninou 6mm</t>
  </si>
  <si>
    <t>-753891925</t>
  </si>
  <si>
    <t>160,44*1,1 'Přepočtené koeficientem množství</t>
  </si>
  <si>
    <t>23</t>
  </si>
  <si>
    <t>622151011</t>
  </si>
  <si>
    <t>Penetrační silikátový nátěr vnějších pastovitých tenkovrstvých omítek stěn</t>
  </si>
  <si>
    <t>1854813664</t>
  </si>
  <si>
    <t>osnad*0,5</t>
  </si>
  <si>
    <t>24</t>
  </si>
  <si>
    <t>622211r</t>
  </si>
  <si>
    <t>Úprava a zpětná montáž roštu a  opláštění vč.nátěru dle skladby</t>
  </si>
  <si>
    <t>-1856568995</t>
  </si>
  <si>
    <t>skE11*0,15+(0,65+0,63)*2,22+0,4*2,57</t>
  </si>
  <si>
    <t>25</t>
  </si>
  <si>
    <t>5916025r</t>
  </si>
  <si>
    <t>Cembrit tl 8 mm</t>
  </si>
  <si>
    <t>-1072406582</t>
  </si>
  <si>
    <t>předpoklad nové dodávky 50%</t>
  </si>
  <si>
    <t>skE11*0,5</t>
  </si>
  <si>
    <t>26</t>
  </si>
  <si>
    <t>622212001</t>
  </si>
  <si>
    <t>Montáž kontaktního zateplení vnějšího ostění, nadpraží nebo parapetu hl. špalety do 200 mm lepením desek z polystyrenu tl do 40 mm</t>
  </si>
  <si>
    <t>-749196583</t>
  </si>
  <si>
    <t>9,3+2,577"XI</t>
  </si>
  <si>
    <t>2,22"XIII</t>
  </si>
  <si>
    <t>4,9+2,25"XIV</t>
  </si>
  <si>
    <t>Mezisoučet</t>
  </si>
  <si>
    <t>27</t>
  </si>
  <si>
    <t>28375944</t>
  </si>
  <si>
    <t>deska EPS 100 fasádní λ=0,037 tl 40mm</t>
  </si>
  <si>
    <t>-2078143126</t>
  </si>
  <si>
    <t>osnad*0,2</t>
  </si>
  <si>
    <t>4,249*1,25 'Přepočtené koeficientem množství</t>
  </si>
  <si>
    <t>28</t>
  </si>
  <si>
    <t>28376414</t>
  </si>
  <si>
    <t>deska XPS hrana polodrážková a hladký povrch 300kPA λ=0,035 tl 20mm</t>
  </si>
  <si>
    <t>2033027053</t>
  </si>
  <si>
    <t>pa*0,2</t>
  </si>
  <si>
    <t>3,498*1,1 'Přepočtené koeficientem množství</t>
  </si>
  <si>
    <t>29</t>
  </si>
  <si>
    <t>622252002</t>
  </si>
  <si>
    <t>Montáž profilů kontaktního zateplení lepených</t>
  </si>
  <si>
    <t>-951150026</t>
  </si>
  <si>
    <t>po+pa</t>
  </si>
  <si>
    <t>30</t>
  </si>
  <si>
    <t>59051510</t>
  </si>
  <si>
    <t>profil napojovací nadokenní PVC s okapnicí s výztužnou tkaninou</t>
  </si>
  <si>
    <t>-540427489</t>
  </si>
  <si>
    <t>9,26+4,385+3,305+5,1</t>
  </si>
  <si>
    <t>22,05*1,1 'Přepočtené koeficientem množství</t>
  </si>
  <si>
    <t>31</t>
  </si>
  <si>
    <t>59051512</t>
  </si>
  <si>
    <t>profil napojovací parapetní PVC s okapnicí a výztužnou tkaninou</t>
  </si>
  <si>
    <t>434187058</t>
  </si>
  <si>
    <t>12,49*1,1 'Přepočtené koeficientem množství</t>
  </si>
  <si>
    <t>32</t>
  </si>
  <si>
    <t>622511112</t>
  </si>
  <si>
    <t>Tenkovrstvá akrylátová mozaiková střednězrnná omítka vnějších stěn</t>
  </si>
  <si>
    <t>-1390540532</t>
  </si>
  <si>
    <t>33</t>
  </si>
  <si>
    <t>62251111r</t>
  </si>
  <si>
    <t>Tenkovrstvá akrylátová mozaiková střednězrnná omítka vnějších stěn-příplatek za malé plochy a napojení na stávající</t>
  </si>
  <si>
    <t>kpl</t>
  </si>
  <si>
    <t>1797793993</t>
  </si>
  <si>
    <t>34</t>
  </si>
  <si>
    <t>622531012</t>
  </si>
  <si>
    <t>Tenkovrstvá silikonová zatíraná omítka zrnitost 1,5 mm vnějších stěn</t>
  </si>
  <si>
    <t>1839988437</t>
  </si>
  <si>
    <t>35</t>
  </si>
  <si>
    <t>629991011</t>
  </si>
  <si>
    <t>Zakrytí výplní otvorů a svislých ploch fólií přilepenou lepící páskou</t>
  </si>
  <si>
    <t>-489966253</t>
  </si>
  <si>
    <t>z vnitřní a vnější strany</t>
  </si>
  <si>
    <t>9,26*2,57</t>
  </si>
  <si>
    <t>4,385*2,22</t>
  </si>
  <si>
    <t>3,305*2,22</t>
  </si>
  <si>
    <t>5,1*2,75-0,5*1,685-1,545*0,5</t>
  </si>
  <si>
    <t>5,02*2,75</t>
  </si>
  <si>
    <t>okn*2</t>
  </si>
  <si>
    <t>36</t>
  </si>
  <si>
    <t>629999030</t>
  </si>
  <si>
    <t>Příplatek k omítce vnějších povrchů za provádění omítané plochy do 10 m2</t>
  </si>
  <si>
    <t>587094473</t>
  </si>
  <si>
    <t>631312121</t>
  </si>
  <si>
    <t>Doplnění dosavadních mazanin betonem prostým plochy do 4 m2 tloušťky do 80 mm</t>
  </si>
  <si>
    <t>-2120480155</t>
  </si>
  <si>
    <t>dlazba*0,08+p31*0,08</t>
  </si>
  <si>
    <t>38</t>
  </si>
  <si>
    <t>633992111</t>
  </si>
  <si>
    <t>Odmaštění betonových podlah od olejových nánosů</t>
  </si>
  <si>
    <t>-531114523</t>
  </si>
  <si>
    <t>dlazba+p31</t>
  </si>
  <si>
    <t>39</t>
  </si>
  <si>
    <t>6339921r</t>
  </si>
  <si>
    <t>Vyztužení rohů výztužnou sítí  a nárožním hliníkovým  profilem dle skladeb</t>
  </si>
  <si>
    <t>-339736051</t>
  </si>
  <si>
    <t>předpoklad</t>
  </si>
  <si>
    <t>40</t>
  </si>
  <si>
    <t>6339924r</t>
  </si>
  <si>
    <t>Penetrace podkladu pod parotěsné a difůzní pásky</t>
  </si>
  <si>
    <t>-1760706876</t>
  </si>
  <si>
    <t>Ostatní konstrukce a práce, bourání</t>
  </si>
  <si>
    <t>41</t>
  </si>
  <si>
    <t>941211111</t>
  </si>
  <si>
    <t>Montáž lešení řadového rámového lehkého zatížení do 200 kg/m2 š od 0,6 do 0,9 m v do 10 m</t>
  </si>
  <si>
    <t>1426693607</t>
  </si>
  <si>
    <t>9,3*3,17"XI</t>
  </si>
  <si>
    <t>5,6*5"XII</t>
  </si>
  <si>
    <t>4*5"XIII</t>
  </si>
  <si>
    <t>4,9*3,47"XIV</t>
  </si>
  <si>
    <t>42</t>
  </si>
  <si>
    <t>941211211</t>
  </si>
  <si>
    <t>Příplatek k lešení řadovému rámovému lehkému do 200 kg/m2 š od 0,6 do 0,9 m v do 10 m za každý den použití</t>
  </si>
  <si>
    <t>1187108147</t>
  </si>
  <si>
    <t>94,484*15 'Přepočtené koeficientem množství</t>
  </si>
  <si>
    <t>43</t>
  </si>
  <si>
    <t>941211811</t>
  </si>
  <si>
    <t>Demontáž lešení řadového rámového lehkého zatížení do 200 kg/m2 š od 0,6 do 0,9 m v do 10 m</t>
  </si>
  <si>
    <t>2067314809</t>
  </si>
  <si>
    <t>44</t>
  </si>
  <si>
    <t>944511111</t>
  </si>
  <si>
    <t>Montáž ochranné sítě z textilie z umělých vláken</t>
  </si>
  <si>
    <t>-1532412432</t>
  </si>
  <si>
    <t>45</t>
  </si>
  <si>
    <t>944511211</t>
  </si>
  <si>
    <t>Příplatek k ochranné síti za každý den použití</t>
  </si>
  <si>
    <t>805618619</t>
  </si>
  <si>
    <t>46</t>
  </si>
  <si>
    <t>944511811</t>
  </si>
  <si>
    <t>Demontáž ochranné sítě z textilie z umělých vláken</t>
  </si>
  <si>
    <t>-1868455728</t>
  </si>
  <si>
    <t>47</t>
  </si>
  <si>
    <t>949111812</t>
  </si>
  <si>
    <t>Demontáž lešení lehkého kozového trubkového v přes 1,2 do 1,9 m</t>
  </si>
  <si>
    <t>sada</t>
  </si>
  <si>
    <t>-1253853955</t>
  </si>
  <si>
    <t>48</t>
  </si>
  <si>
    <t>949121112</t>
  </si>
  <si>
    <t>Montáž lešení lehkého kozového dílcového v přes 1,2 do 1,9 m</t>
  </si>
  <si>
    <t>-1397196676</t>
  </si>
  <si>
    <t>2*15 'Přepočtené koeficientem množství</t>
  </si>
  <si>
    <t>49</t>
  </si>
  <si>
    <t>949121212</t>
  </si>
  <si>
    <t>Příplatek k lešení lehkému kozovému dílcovému v přes 1,2 do 1,9 m za každý den použití</t>
  </si>
  <si>
    <t>1892571422</t>
  </si>
  <si>
    <t>50</t>
  </si>
  <si>
    <t>952901111</t>
  </si>
  <si>
    <t>Vyčištění budov bytové a občanské výstavby při výšce podlaží do 4 m</t>
  </si>
  <si>
    <t>-1302454928</t>
  </si>
  <si>
    <t>100</t>
  </si>
  <si>
    <t>51</t>
  </si>
  <si>
    <t>952902021</t>
  </si>
  <si>
    <t>Čištění budov zametení hladkých podlah</t>
  </si>
  <si>
    <t>1670032029</t>
  </si>
  <si>
    <t>100*4 'Přepočtené koeficientem množství</t>
  </si>
  <si>
    <t>52</t>
  </si>
  <si>
    <t>965042141</t>
  </si>
  <si>
    <t>Bourání podkladů pod dlažby nebo mazanin betonových nebo z litého asfaltu tl do 100 mm pl přes 4 m2</t>
  </si>
  <si>
    <t>-839582313</t>
  </si>
  <si>
    <t>dlazba*0,08</t>
  </si>
  <si>
    <t>53</t>
  </si>
  <si>
    <t>965081213</t>
  </si>
  <si>
    <t>Bourání podlah z dlaždic keramických nebo xylolitových tl do 10 mm plochy přes 1 m2</t>
  </si>
  <si>
    <t>-1417057971</t>
  </si>
  <si>
    <t>54</t>
  </si>
  <si>
    <t>966081028</t>
  </si>
  <si>
    <t>Demontáž odvětrávané fasády ostění, nadpraží s dřevěnou jednosměrnou konstrukcí</t>
  </si>
  <si>
    <t>1678580659</t>
  </si>
  <si>
    <t>5,6"XII</t>
  </si>
  <si>
    <t>4"XIII</t>
  </si>
  <si>
    <t>55</t>
  </si>
  <si>
    <t>966081121</t>
  </si>
  <si>
    <t>Bourání kontaktního zateplení z polystyrenových desek malých ploch jednotlivě přes 0,25 do do 1,0 m2</t>
  </si>
  <si>
    <t>kus</t>
  </si>
  <si>
    <t>1431345693</t>
  </si>
  <si>
    <t>1"XI</t>
  </si>
  <si>
    <t>1"XIV</t>
  </si>
  <si>
    <t>56</t>
  </si>
  <si>
    <t>966083128</t>
  </si>
  <si>
    <t>Demontáž odvětrávané fasády ostění nebo nadpraží s hliníkovou obousměrnou konstrukcí</t>
  </si>
  <si>
    <t>1708944271</t>
  </si>
  <si>
    <t xml:space="preserve">skladba E1.1-ostění </t>
  </si>
  <si>
    <t>2,57"XI</t>
  </si>
  <si>
    <t>2,22*2"XII</t>
  </si>
  <si>
    <t>57</t>
  </si>
  <si>
    <t>966083128r</t>
  </si>
  <si>
    <t>Demontáž odvětrávané fasády ofasády s hliníkovou obousměrnou konstrukcí</t>
  </si>
  <si>
    <t>1326227047</t>
  </si>
  <si>
    <t>(0,65+0,63)*2,22+0,4*2,57</t>
  </si>
  <si>
    <t>58</t>
  </si>
  <si>
    <t>966084028</t>
  </si>
  <si>
    <t>Demontáž opláštění ostění nebo nadpraží odvětrávané fasády</t>
  </si>
  <si>
    <t>-311246993</t>
  </si>
  <si>
    <t>skE11+skE12</t>
  </si>
  <si>
    <t>59</t>
  </si>
  <si>
    <t>966084028r</t>
  </si>
  <si>
    <t>Příplatek za šetrnou demontáž obložení, roštu a uskladnění</t>
  </si>
  <si>
    <t>-1981827910</t>
  </si>
  <si>
    <t>60</t>
  </si>
  <si>
    <t>968062247</t>
  </si>
  <si>
    <t>Vybourání dřevěných rámů oken jednoduchých včetně křídel pl přes 4 m2</t>
  </si>
  <si>
    <t>-1126391832</t>
  </si>
  <si>
    <t>61</t>
  </si>
  <si>
    <t>978013191</t>
  </si>
  <si>
    <t>Otlučení (osekání) vnitřní vápenné nebo vápenocementové omítky stěn v rozsahu přes 50 do 100 %</t>
  </si>
  <si>
    <t>-159006244</t>
  </si>
  <si>
    <t>on*0,3</t>
  </si>
  <si>
    <t>62</t>
  </si>
  <si>
    <t>979054451</t>
  </si>
  <si>
    <t>Očištění vybouraných zámkových dlaždic s původním spárováním z kameniva těženého</t>
  </si>
  <si>
    <t>1776228607</t>
  </si>
  <si>
    <t>63</t>
  </si>
  <si>
    <t>965081438r</t>
  </si>
  <si>
    <t>Odřezání a likvidace pnoucích rozstlin, které brání výměně oken  dle ozn. Q v části bourací práce</t>
  </si>
  <si>
    <t>-1382308075</t>
  </si>
  <si>
    <t>64</t>
  </si>
  <si>
    <t>965081439r</t>
  </si>
  <si>
    <t>Demont a zpětná mont dřevěné lišty s háčky  dle ozn. L v části bourací práce</t>
  </si>
  <si>
    <t>111958113</t>
  </si>
  <si>
    <t>65</t>
  </si>
  <si>
    <t>965081440r</t>
  </si>
  <si>
    <t>Demont lanek na výkresy  dle ozn. M v části bourací práce</t>
  </si>
  <si>
    <t>416507016</t>
  </si>
  <si>
    <t>997</t>
  </si>
  <si>
    <t>Doprava suti a vybouraných hmot</t>
  </si>
  <si>
    <t>66</t>
  </si>
  <si>
    <t>997013151</t>
  </si>
  <si>
    <t>Vnitrostaveništní doprava suti a vybouraných hmot pro budovy v do 6 m s omezením mechanizace</t>
  </si>
  <si>
    <t>1963287692</t>
  </si>
  <si>
    <t>67</t>
  </si>
  <si>
    <t>997013501</t>
  </si>
  <si>
    <t>Odvoz suti a vybouraných hmot na skládku nebo meziskládku do 1 km se složením</t>
  </si>
  <si>
    <t>-1840425221</t>
  </si>
  <si>
    <t>68</t>
  </si>
  <si>
    <t>997013511</t>
  </si>
  <si>
    <t>Odvoz suti a vybouraných hmot z meziskládky na skládku do 1 km s naložením a se složením</t>
  </si>
  <si>
    <t>-1893064340</t>
  </si>
  <si>
    <t>6,379*19 'Přepočtené koeficientem množství</t>
  </si>
  <si>
    <t>69</t>
  </si>
  <si>
    <t>997013871</t>
  </si>
  <si>
    <t>Poplatek za uložení stavebního odpadu na recyklační skládce (skládkovné) směsného stavebního a demoličního kód odpadu 17 09 04</t>
  </si>
  <si>
    <t>790079674</t>
  </si>
  <si>
    <t>998</t>
  </si>
  <si>
    <t>Přesun hmot</t>
  </si>
  <si>
    <t>70</t>
  </si>
  <si>
    <t>998011002</t>
  </si>
  <si>
    <t>Přesun hmot pro budovy zděné v přes 6 do 12 m</t>
  </si>
  <si>
    <t>-601251299</t>
  </si>
  <si>
    <t>PSV</t>
  </si>
  <si>
    <t>Práce a dodávky PSV</t>
  </si>
  <si>
    <t>711</t>
  </si>
  <si>
    <t>Izolace proti vodě, vlhkosti a plynům</t>
  </si>
  <si>
    <t>71</t>
  </si>
  <si>
    <t>711121131</t>
  </si>
  <si>
    <t>Provedení izolace proti zemní vlhkosti vodorovné za horka nátěrem asfaltovým</t>
  </si>
  <si>
    <t>2102067062</t>
  </si>
  <si>
    <t>72</t>
  </si>
  <si>
    <t>11163150</t>
  </si>
  <si>
    <t>lak penetrační asfaltový</t>
  </si>
  <si>
    <t>-155107451</t>
  </si>
  <si>
    <t>10,07*0,00158 'Přepočtené koeficientem množství</t>
  </si>
  <si>
    <t>73</t>
  </si>
  <si>
    <t>711122131</t>
  </si>
  <si>
    <t>Provedení izolace proti zemní vlhkosti svislé za horka nátěrem asfaltovým</t>
  </si>
  <si>
    <t>-1088033334</t>
  </si>
  <si>
    <t>9,26*0,1</t>
  </si>
  <si>
    <t>4,385*0,1</t>
  </si>
  <si>
    <t>3,305*0,1</t>
  </si>
  <si>
    <t>5,1*0,1</t>
  </si>
  <si>
    <t>5,02*0,1</t>
  </si>
  <si>
    <t>74</t>
  </si>
  <si>
    <t>-92797544</t>
  </si>
  <si>
    <t>2,708*0,00187 'Přepočtené koeficientem množství</t>
  </si>
  <si>
    <t>75</t>
  </si>
  <si>
    <t>711141559</t>
  </si>
  <si>
    <t>Provedení izolace proti zemní vlhkosti pásy přitavením vodorovné NAIP</t>
  </si>
  <si>
    <t>1520673455</t>
  </si>
  <si>
    <t>(dlazba+p31)*2</t>
  </si>
  <si>
    <t>76</t>
  </si>
  <si>
    <t>62853003</t>
  </si>
  <si>
    <t>pás asfaltový natavitelný modifikovaný SBS s vložkou ze skleněné tkaniny a spalitelnou PE fólií nebo jemnozrnným minerálním posypem na horním povrchu tl 3,5mm</t>
  </si>
  <si>
    <t>-287307542</t>
  </si>
  <si>
    <t>20,14*1,1655 'Přepočtené koeficientem množství</t>
  </si>
  <si>
    <t>77</t>
  </si>
  <si>
    <t>711142559</t>
  </si>
  <si>
    <t>Provedení izolace proti zemní vlhkosti pásy přitavením svislé NAIP</t>
  </si>
  <si>
    <t>797482245</t>
  </si>
  <si>
    <t>Dle detailů</t>
  </si>
  <si>
    <t>2,708*2</t>
  </si>
  <si>
    <t>78</t>
  </si>
  <si>
    <t>1764150978</t>
  </si>
  <si>
    <t>5,416*1,221 'Přepočtené koeficientem množství</t>
  </si>
  <si>
    <t>79</t>
  </si>
  <si>
    <t>7111426r</t>
  </si>
  <si>
    <t>Vyrovnání podkladu pod hydroizolace</t>
  </si>
  <si>
    <t>-1305847521</t>
  </si>
  <si>
    <t>80</t>
  </si>
  <si>
    <t>998711211</t>
  </si>
  <si>
    <t>Přesun hmot procentní pro izolace proti vodě, vlhkosti a plynům s omezením mechanizace v objektech v do 6 m</t>
  </si>
  <si>
    <t>%</t>
  </si>
  <si>
    <t>-1585023893</t>
  </si>
  <si>
    <t>713</t>
  </si>
  <si>
    <t>Izolace tepelné</t>
  </si>
  <si>
    <t>81</t>
  </si>
  <si>
    <t>713131121</t>
  </si>
  <si>
    <t>Montáž izolace tepelné stěn přichycením dráty rohoží, pásů, dílců, desek</t>
  </si>
  <si>
    <t>-1052181843</t>
  </si>
  <si>
    <t>Skladba E1.1-2. vrstvy</t>
  </si>
  <si>
    <t>skE11*2*0,15</t>
  </si>
  <si>
    <t>Skladba E1.2</t>
  </si>
  <si>
    <t>skE12*0,15</t>
  </si>
  <si>
    <t>82</t>
  </si>
  <si>
    <t>63148142</t>
  </si>
  <si>
    <t>deska tepelně izolační minerální provětrávaných fasád λ=0,034-0,035 tl 40mm</t>
  </si>
  <si>
    <t>909406387</t>
  </si>
  <si>
    <t>2,769*1,2 'Přepočtené koeficientem množství</t>
  </si>
  <si>
    <t>83</t>
  </si>
  <si>
    <t>63148158</t>
  </si>
  <si>
    <t>deska tepelně izolační minerální provětrávaných fasád λ=0,034-0,035 tl 50mm</t>
  </si>
  <si>
    <t>-629770750</t>
  </si>
  <si>
    <t>1,44*1,2 'Přepočtené koeficientem množství</t>
  </si>
  <si>
    <t>84</t>
  </si>
  <si>
    <t>713133821r</t>
  </si>
  <si>
    <t>Demontáž izolace tepelné vkládané</t>
  </si>
  <si>
    <t>562129028</t>
  </si>
  <si>
    <t>(skE11+skE12)*0,15</t>
  </si>
  <si>
    <t>85</t>
  </si>
  <si>
    <t>998713211</t>
  </si>
  <si>
    <t>Přesun hmot procentní pro izolace tepelné s omezením mechanizace v objektech v do 6 m</t>
  </si>
  <si>
    <t>1305688798</t>
  </si>
  <si>
    <t>741</t>
  </si>
  <si>
    <t>Elektroinstalace - silnoproud</t>
  </si>
  <si>
    <t>86</t>
  </si>
  <si>
    <t>74111r</t>
  </si>
  <si>
    <t>Demont, uskladnění a zpětná mont kamery vč. pomocného materiálu</t>
  </si>
  <si>
    <t>ks</t>
  </si>
  <si>
    <t>1250763975</t>
  </si>
  <si>
    <t>87</t>
  </si>
  <si>
    <t>74112r</t>
  </si>
  <si>
    <t>Demont, uskladnění a zpětná mont  čidlo pohybu vč. pomocného materiálu</t>
  </si>
  <si>
    <t>-161167874</t>
  </si>
  <si>
    <t>88</t>
  </si>
  <si>
    <t>74113r</t>
  </si>
  <si>
    <t>Demont, uskladnění a zpětná mont el.  krabice vč. pomocného materiálu</t>
  </si>
  <si>
    <t>1657330050</t>
  </si>
  <si>
    <t>89</t>
  </si>
  <si>
    <t>998741211</t>
  </si>
  <si>
    <t>Přesun hmot procentní pro silnoproud s omezením mechanizace v objektech v do 6 m</t>
  </si>
  <si>
    <t>-1467909807</t>
  </si>
  <si>
    <t>762</t>
  </si>
  <si>
    <t>Konstrukce tesařské</t>
  </si>
  <si>
    <t>90</t>
  </si>
  <si>
    <t>762439001</t>
  </si>
  <si>
    <t>Montáž obložení stěn podkladový rošt</t>
  </si>
  <si>
    <t>927886392</t>
  </si>
  <si>
    <t>(skE12*2+0,15*40)</t>
  </si>
  <si>
    <t>91</t>
  </si>
  <si>
    <t>60514106r</t>
  </si>
  <si>
    <t>řezivo 50x50mm impegnované</t>
  </si>
  <si>
    <t>957057024</t>
  </si>
  <si>
    <t>(skE12*2+0,15*40)*0,05*0,05</t>
  </si>
  <si>
    <t>92</t>
  </si>
  <si>
    <t>762495000</t>
  </si>
  <si>
    <t>Spojovací prostředky pro montáž olištování, obložení stropů, střešních podhledů a stěn</t>
  </si>
  <si>
    <t>310232559</t>
  </si>
  <si>
    <t>(skE12*2+0,15*40)*0,05</t>
  </si>
  <si>
    <t>93</t>
  </si>
  <si>
    <t>998762211</t>
  </si>
  <si>
    <t>Přesun hmot procentní pro kce tesařské s omezením mechanizace v objektech v do 6 m</t>
  </si>
  <si>
    <t>1293031241</t>
  </si>
  <si>
    <t>763</t>
  </si>
  <si>
    <t>Konstrukce suché výstavby</t>
  </si>
  <si>
    <t>94</t>
  </si>
  <si>
    <t>763131621</t>
  </si>
  <si>
    <t>Montáž desek tl. 12,5 mm SDK podhled</t>
  </si>
  <si>
    <t>-1600302354</t>
  </si>
  <si>
    <t>9,26*0,3"XI</t>
  </si>
  <si>
    <t>4,385*0,3"XII</t>
  </si>
  <si>
    <t>3,305*0,3"XIII</t>
  </si>
  <si>
    <t>4,9*0,3"XIV</t>
  </si>
  <si>
    <t>5,02*0,3*2"u int. stěny</t>
  </si>
  <si>
    <t>95</t>
  </si>
  <si>
    <t>59030021</t>
  </si>
  <si>
    <t>deska SDK A tl 12,5mm</t>
  </si>
  <si>
    <t>2061035021</t>
  </si>
  <si>
    <t>9,568*1,2 'Přepočtené koeficientem množství</t>
  </si>
  <si>
    <t>96</t>
  </si>
  <si>
    <t>763131712</t>
  </si>
  <si>
    <t>SDK podhled napojení na jiný druh podhledu</t>
  </si>
  <si>
    <t>-1501331094</t>
  </si>
  <si>
    <t>9,26"XI</t>
  </si>
  <si>
    <t>4,385"XII</t>
  </si>
  <si>
    <t>3,305"XIII</t>
  </si>
  <si>
    <t>4,9"XIV</t>
  </si>
  <si>
    <t>5,02*(2)" u int.stěny</t>
  </si>
  <si>
    <t>97</t>
  </si>
  <si>
    <t>763131751</t>
  </si>
  <si>
    <t>Montáž parotěsné zábrany do SDK podhledu</t>
  </si>
  <si>
    <t>-663127049</t>
  </si>
  <si>
    <t>dle Detailu</t>
  </si>
  <si>
    <t>c21*1,1</t>
  </si>
  <si>
    <t>98</t>
  </si>
  <si>
    <t>28329274r</t>
  </si>
  <si>
    <t xml:space="preserve">fólie  pro parotěsnou vrstvu </t>
  </si>
  <si>
    <t>-1298036234</t>
  </si>
  <si>
    <t>10,525*1,15 'Přepočtené koeficientem množství</t>
  </si>
  <si>
    <t>99</t>
  </si>
  <si>
    <t>763131761</t>
  </si>
  <si>
    <t>Příplatek k SDK podhledu za plochu do 3 m2 jednotlivě</t>
  </si>
  <si>
    <t>1482749622</t>
  </si>
  <si>
    <t>763131821</t>
  </si>
  <si>
    <t>Demontáž SDK podhledu s dvouvrstvou nosnou kcí z ocelových profilů opláštění jednoduché</t>
  </si>
  <si>
    <t>-1837050383</t>
  </si>
  <si>
    <t>101</t>
  </si>
  <si>
    <t>998763210</t>
  </si>
  <si>
    <t>Přesun hmot procentní pro dřevostavby s omezením mechanizace v objektech v do 6 m</t>
  </si>
  <si>
    <t>-1653557329</t>
  </si>
  <si>
    <t>764</t>
  </si>
  <si>
    <t>Konstrukce klempířské</t>
  </si>
  <si>
    <t>102</t>
  </si>
  <si>
    <t>764002851</t>
  </si>
  <si>
    <t>Demontáž oplechování parapetů do suti</t>
  </si>
  <si>
    <t>-905739551</t>
  </si>
  <si>
    <t>4,39+1,55+3,31+1,69+1,55</t>
  </si>
  <si>
    <t>103</t>
  </si>
  <si>
    <t>76400288r</t>
  </si>
  <si>
    <t>Demont, uskladnění a zpětná montáž svodu dne ozn. N v části bourací práce</t>
  </si>
  <si>
    <t>-1208907530</t>
  </si>
  <si>
    <t>104</t>
  </si>
  <si>
    <t>998764211</t>
  </si>
  <si>
    <t>Přesun hmot procentní pro konstrukce klempířské s omezením mechanizace v objektech v do 6 m</t>
  </si>
  <si>
    <t>1455897197</t>
  </si>
  <si>
    <t>105</t>
  </si>
  <si>
    <t>K1</t>
  </si>
  <si>
    <t>D+M  Venkovní parapet 4390mm, r.š. 270mm dle  výkresu BEL_DPS_D.1.1_603_00, ozn. K1</t>
  </si>
  <si>
    <t>812072150</t>
  </si>
  <si>
    <t>106</t>
  </si>
  <si>
    <t>K2</t>
  </si>
  <si>
    <t>D+M  Venkovní parapet 1550mm, r.š. 270mm dle  výkresu BEL_DPS_D.1.1_603_00, ozn. K2</t>
  </si>
  <si>
    <t>155714517</t>
  </si>
  <si>
    <t>107</t>
  </si>
  <si>
    <t>K3</t>
  </si>
  <si>
    <t>D+M  Venkovní parapet 3310mm, r.š. 270mm dle  výkresu BEL_DPS_D.1.1_603_00, ozn. K3</t>
  </si>
  <si>
    <t>-480540061</t>
  </si>
  <si>
    <t>108</t>
  </si>
  <si>
    <t>K4</t>
  </si>
  <si>
    <t>D+M  Venkovní parapet 1690mm, r.š. 180mm dle  výkresu BEL_DPS_D.1.1_603_00, ozn. K4</t>
  </si>
  <si>
    <t>2096618896</t>
  </si>
  <si>
    <t>109</t>
  </si>
  <si>
    <t>K5</t>
  </si>
  <si>
    <t>D+M  Venkovní parapet 1550mm, r.š. 180mm dle  výkresu BEL_DPS_D.1.1_603_00, ozn. K5</t>
  </si>
  <si>
    <t>-715883317</t>
  </si>
  <si>
    <t>110</t>
  </si>
  <si>
    <t>K6</t>
  </si>
  <si>
    <t>D+M  Krycí lišta 9300mm, r.š. 120mm dle  výkresu BEL_DPS_D.1.1_603_00, ozn. K6</t>
  </si>
  <si>
    <t>1043531350</t>
  </si>
  <si>
    <t>111</t>
  </si>
  <si>
    <t>K7</t>
  </si>
  <si>
    <t>D+M  Krycí lišta 1870mm, r.š. 120mm dle  výkresu BEL_DPS_D.1.1_603_00, ozn. K7</t>
  </si>
  <si>
    <t>-655882610</t>
  </si>
  <si>
    <t>766</t>
  </si>
  <si>
    <t>Konstrukce truhlářské</t>
  </si>
  <si>
    <t>112</t>
  </si>
  <si>
    <t>766411822</t>
  </si>
  <si>
    <t>Demontáž truhlářského obložení stěn podkladových roštů</t>
  </si>
  <si>
    <t>409754972</t>
  </si>
  <si>
    <t>ske12*0,2</t>
  </si>
  <si>
    <t>113</t>
  </si>
  <si>
    <t>766691811</t>
  </si>
  <si>
    <t>Demontáž parapetních desek dřevěných nebo plastových šířky do 300 mm</t>
  </si>
  <si>
    <t>2021662924</t>
  </si>
  <si>
    <t>114</t>
  </si>
  <si>
    <t>998766211</t>
  </si>
  <si>
    <t>Přesun hmot procentní pro kce truhlářské s omezením mechanizace v objektech v do 6 m</t>
  </si>
  <si>
    <t>820216611</t>
  </si>
  <si>
    <t>115</t>
  </si>
  <si>
    <t>F5</t>
  </si>
  <si>
    <t>D+M dřevěná prosklená sestava okena dveří 5020/2750mm, dle výkresu BEL_DPS_D.1.1._605_00,ozn.  F5</t>
  </si>
  <si>
    <t>-324126651</t>
  </si>
  <si>
    <t>116</t>
  </si>
  <si>
    <t>F1</t>
  </si>
  <si>
    <t>D+M dřevěná prosklená sestava oken a dveří 9260/2570mm, dle výkresu BEL_DPS_D.1.1._601_00,ozn.  F1</t>
  </si>
  <si>
    <t>-7502431</t>
  </si>
  <si>
    <t>117</t>
  </si>
  <si>
    <t>F2</t>
  </si>
  <si>
    <t>D+M dřevěná prosklená sestava oken 4385/2220mm, dle výkresu BEL_DPS_D.1.1._601_00,ozn.  F2</t>
  </si>
  <si>
    <t>502645574</t>
  </si>
  <si>
    <t>118</t>
  </si>
  <si>
    <t>F3</t>
  </si>
  <si>
    <t>D+M  dřevěná prosklená sestava oken 3305/2220mm, dle výkresu BEL_DPS_D.1.1._601_00,ozn.  F3</t>
  </si>
  <si>
    <t>-248396978</t>
  </si>
  <si>
    <t>119</t>
  </si>
  <si>
    <t>F4</t>
  </si>
  <si>
    <t>D+M  dřevěná prosklená sestava oken a dveří 5100/2750mm, dle výkresu BEL_DPS_D.1.1._601_00,ozn.  F4</t>
  </si>
  <si>
    <t>-167277930</t>
  </si>
  <si>
    <t>120</t>
  </si>
  <si>
    <t>O1</t>
  </si>
  <si>
    <t>D+M interiérová čistící zóna vč. přechodové lišty, dle výkresu BEL_DPS_D.1.1._604_00, ozn O1</t>
  </si>
  <si>
    <t>-890635054</t>
  </si>
  <si>
    <t>121</t>
  </si>
  <si>
    <t>O2</t>
  </si>
  <si>
    <t>D+M cedulka únkový východ, dle výkresu BEL_DPS_D.1.1._604_00, ozn O2</t>
  </si>
  <si>
    <t>1435503180</t>
  </si>
  <si>
    <t>122</t>
  </si>
  <si>
    <t>O3</t>
  </si>
  <si>
    <t>D+M el. krabičky pro upevnění na povrch (krabička+ víčko), dle výkresu BEL_DPS_D.1.1._604_00, ozn O3</t>
  </si>
  <si>
    <t>2007036176</t>
  </si>
  <si>
    <t>123</t>
  </si>
  <si>
    <t>T1</t>
  </si>
  <si>
    <t>D+M parapet okna 4390x300mm dle výkresu BEL_DPS_D.1.1_602_00, ozn. T1</t>
  </si>
  <si>
    <t>1285907162</t>
  </si>
  <si>
    <t>124</t>
  </si>
  <si>
    <t>T2</t>
  </si>
  <si>
    <t>D+M parapet okna 3310x2+290mm dle výkresu BEL_DPS_D.1.1_602_00, ozn. T2</t>
  </si>
  <si>
    <t>-1860615357</t>
  </si>
  <si>
    <t>125</t>
  </si>
  <si>
    <t>T3</t>
  </si>
  <si>
    <t>D+M parapet okna 1690x220mm dle výkresu BEL_DPS_D.1.1_602_00, ozn. T3</t>
  </si>
  <si>
    <t>-2038722511</t>
  </si>
  <si>
    <t>126</t>
  </si>
  <si>
    <t>T4</t>
  </si>
  <si>
    <t>D+M parapet okna 1550x220mm dle výkresu BEL_DPS_D.1.1_602_00, ozn. T4</t>
  </si>
  <si>
    <t>-1518591181</t>
  </si>
  <si>
    <t>127</t>
  </si>
  <si>
    <t>7664119r</t>
  </si>
  <si>
    <t xml:space="preserve">D+M difuzní folie vč. napojení na stávající </t>
  </si>
  <si>
    <t>102040614</t>
  </si>
  <si>
    <t>skladba E1.1 a E1.2</t>
  </si>
  <si>
    <t>(skE11+skE12)*0,5</t>
  </si>
  <si>
    <t>128</t>
  </si>
  <si>
    <t>766441821</t>
  </si>
  <si>
    <t>Demontáž parapetních desek dřevěných nebo plastových šířky do 30 cm délky přes 1,0 m</t>
  </si>
  <si>
    <t>1945598107</t>
  </si>
  <si>
    <t>129</t>
  </si>
  <si>
    <t>766492100</t>
  </si>
  <si>
    <t>Montáž obložení ostění</t>
  </si>
  <si>
    <t>1206004521</t>
  </si>
  <si>
    <t>Skladba E1.2- ostění, nadpraží</t>
  </si>
  <si>
    <t>130</t>
  </si>
  <si>
    <t>61191160r</t>
  </si>
  <si>
    <t>palubky obkladové</t>
  </si>
  <si>
    <t>1597981126</t>
  </si>
  <si>
    <t>materiál borovice, označení dle PD - E1.2</t>
  </si>
  <si>
    <t>50% nový obklad, zbytek stávající -předpoklad</t>
  </si>
  <si>
    <t>skE12*0,15*0,5</t>
  </si>
  <si>
    <t>771</t>
  </si>
  <si>
    <t>Podlahy z dlaždic</t>
  </si>
  <si>
    <t>131</t>
  </si>
  <si>
    <t>771111011</t>
  </si>
  <si>
    <t>Vysátí podkladu před pokládkou dlažby</t>
  </si>
  <si>
    <t>-390346058</t>
  </si>
  <si>
    <t>132</t>
  </si>
  <si>
    <t>771121011</t>
  </si>
  <si>
    <t>Nátěr penetrační na podlahu</t>
  </si>
  <si>
    <t>1823987088</t>
  </si>
  <si>
    <t>133</t>
  </si>
  <si>
    <t>771151016</t>
  </si>
  <si>
    <t>Samonivelační stěrka podlah pevnosti 20 MPa tl přes 12 do 15 mm</t>
  </si>
  <si>
    <t>363566879</t>
  </si>
  <si>
    <t>skladba P1.1</t>
  </si>
  <si>
    <t>5,02*0,4</t>
  </si>
  <si>
    <t>134</t>
  </si>
  <si>
    <t>771574154r</t>
  </si>
  <si>
    <t xml:space="preserve">Montáž podlah keramických </t>
  </si>
  <si>
    <t>-1015600917</t>
  </si>
  <si>
    <t xml:space="preserve"> vč. silokonování spáry podlahy a soklu, sokl dlažby, vyčištění chemickými prostředky</t>
  </si>
  <si>
    <t>135</t>
  </si>
  <si>
    <t>59761007</t>
  </si>
  <si>
    <t>dlažba -dle původní</t>
  </si>
  <si>
    <t>1916775010</t>
  </si>
  <si>
    <t>2,008*1,5 'Přepočtené koeficientem množství</t>
  </si>
  <si>
    <t>136</t>
  </si>
  <si>
    <t>998771211</t>
  </si>
  <si>
    <t>Přesun hmot procentní pro podlahy z dlaždic s omezením mechanizace v objektech v do 6 m</t>
  </si>
  <si>
    <t>-300277338</t>
  </si>
  <si>
    <t>776</t>
  </si>
  <si>
    <t>Podlahy povlakové</t>
  </si>
  <si>
    <t>137</t>
  </si>
  <si>
    <t>776111116</t>
  </si>
  <si>
    <t>Odstranění zbytků lepidla z podkladu povlakových podlah broušením</t>
  </si>
  <si>
    <t>-1033459157</t>
  </si>
  <si>
    <t>138</t>
  </si>
  <si>
    <t>776111117</t>
  </si>
  <si>
    <t>Broušení stávajícího podkladu povlakových podlah diamantovým kotoučem</t>
  </si>
  <si>
    <t>-2023364021</t>
  </si>
  <si>
    <t>139</t>
  </si>
  <si>
    <t>776111311</t>
  </si>
  <si>
    <t>Vysátí podkladu povlakových podlah</t>
  </si>
  <si>
    <t>1666305671</t>
  </si>
  <si>
    <t>140</t>
  </si>
  <si>
    <t>776121112</t>
  </si>
  <si>
    <t>Vodou ředitelná penetrace savého podkladu povlakových podlah</t>
  </si>
  <si>
    <t>990269829</t>
  </si>
  <si>
    <t>141</t>
  </si>
  <si>
    <t>776141114</t>
  </si>
  <si>
    <t>Stěrka podlahová nivelační pro vyrovnání podkladu povlakových podlah pevnosti 20 MPa tl přes 8 do 10 mm</t>
  </si>
  <si>
    <t>-456730175</t>
  </si>
  <si>
    <t>tl 0,5-15mm</t>
  </si>
  <si>
    <t>142</t>
  </si>
  <si>
    <t>776201811</t>
  </si>
  <si>
    <t>Demontáž lepených povlakových podlah bez podložky ručně</t>
  </si>
  <si>
    <t>-1517109541</t>
  </si>
  <si>
    <t>143</t>
  </si>
  <si>
    <t>776231111r</t>
  </si>
  <si>
    <t>Lepení vinylů malých ploch</t>
  </si>
  <si>
    <t>1646164985</t>
  </si>
  <si>
    <t>skladba P3.1</t>
  </si>
  <si>
    <t>5,02*0,3"u int.stěny</t>
  </si>
  <si>
    <t>144</t>
  </si>
  <si>
    <t>RMAT0002</t>
  </si>
  <si>
    <t>vinyl dle původního</t>
  </si>
  <si>
    <t>1280321695</t>
  </si>
  <si>
    <t>8,062*1,5 'Přepočtené koeficientem množství</t>
  </si>
  <si>
    <t>145</t>
  </si>
  <si>
    <t>998776211</t>
  </si>
  <si>
    <t>Přesun hmot procentní pro podlahy povlakové s omezením mechanizace v objektech v do 6 m</t>
  </si>
  <si>
    <t>1060447554</t>
  </si>
  <si>
    <t>783</t>
  </si>
  <si>
    <t>Dokončovací práce - nátěry</t>
  </si>
  <si>
    <t>146</t>
  </si>
  <si>
    <t>783101201</t>
  </si>
  <si>
    <t>Hrubé obroušení podkladu truhlářských konstrukcí před provedením nátěru</t>
  </si>
  <si>
    <t>657227284</t>
  </si>
  <si>
    <t>147</t>
  </si>
  <si>
    <t>783101203</t>
  </si>
  <si>
    <t>Jemné obroušení podkladu truhlářských konstrukcí před provedením nátěru</t>
  </si>
  <si>
    <t>1291130493</t>
  </si>
  <si>
    <t>148</t>
  </si>
  <si>
    <t>783101403</t>
  </si>
  <si>
    <t>Oprášení podkladu truhlářských konstrukcí před provedením nátěru</t>
  </si>
  <si>
    <t>-2022442340</t>
  </si>
  <si>
    <t>149</t>
  </si>
  <si>
    <t>783118211_1</t>
  </si>
  <si>
    <t>Lakovací dvojnásobný  nátěr truhlářských konstrukcí s mezibroušením</t>
  </si>
  <si>
    <t>-181916564</t>
  </si>
  <si>
    <t>Nátěr dle PD</t>
  </si>
  <si>
    <t>150</t>
  </si>
  <si>
    <t>7831183r</t>
  </si>
  <si>
    <t>Lokálně dotaženy vruty popř. výměna vrutů</t>
  </si>
  <si>
    <t>1739423960</t>
  </si>
  <si>
    <t>151</t>
  </si>
  <si>
    <t>783119r</t>
  </si>
  <si>
    <t>Úprava nosných sloupku průchozího krčku</t>
  </si>
  <si>
    <t>242657465</t>
  </si>
  <si>
    <t>celková úprava dle skladby S1.2</t>
  </si>
  <si>
    <t>784</t>
  </si>
  <si>
    <t>Dokončovací práce - malby a tapety</t>
  </si>
  <si>
    <t>152</t>
  </si>
  <si>
    <t>784111011</t>
  </si>
  <si>
    <t>Obroušení podkladu omítnutého v místnostech v do 3,80 m</t>
  </si>
  <si>
    <t>1657715404</t>
  </si>
  <si>
    <t>omit+c21</t>
  </si>
  <si>
    <t>"odhad pro přilehlé stěny"100</t>
  </si>
  <si>
    <t>153</t>
  </si>
  <si>
    <t>784111041</t>
  </si>
  <si>
    <t>Omytí podkladu s odmaštěním v místnostech v do 3,80 m</t>
  </si>
  <si>
    <t>-214321092</t>
  </si>
  <si>
    <t>154</t>
  </si>
  <si>
    <t>784181121</t>
  </si>
  <si>
    <t>Hloubková jednonásobná bezbarvá penetrace podkladu v místnostech v do 3,80 m</t>
  </si>
  <si>
    <t>1433278021</t>
  </si>
  <si>
    <t>155</t>
  </si>
  <si>
    <t>784211101</t>
  </si>
  <si>
    <t>Dvojnásobné bílé malby ze směsí za mokra výborně oděruvzdorných v místnostech v do 3,80 m</t>
  </si>
  <si>
    <t>552447751</t>
  </si>
  <si>
    <t>156</t>
  </si>
  <si>
    <t>784211163</t>
  </si>
  <si>
    <t>Příplatek k cenám 2x maleb ze směsí za mokra oděruvzdorných za barevnou malbu středně sytého odstínu</t>
  </si>
  <si>
    <t>1994390708</t>
  </si>
  <si>
    <t>VRN</t>
  </si>
  <si>
    <t>Vedlejší rozpočtové náklady</t>
  </si>
  <si>
    <t>VRN1</t>
  </si>
  <si>
    <t>Průzkumné, zeměměřičské a projektové práce</t>
  </si>
  <si>
    <t>157</t>
  </si>
  <si>
    <t>013254000</t>
  </si>
  <si>
    <t>Dokumentace skutečného provedení stavby</t>
  </si>
  <si>
    <t>soubor</t>
  </si>
  <si>
    <t>1024</t>
  </si>
  <si>
    <t>591446839</t>
  </si>
  <si>
    <t>158</t>
  </si>
  <si>
    <t>013294000</t>
  </si>
  <si>
    <t>Ostatní dokumentace-dílenská</t>
  </si>
  <si>
    <t>-1829668078</t>
  </si>
  <si>
    <t>VRN3</t>
  </si>
  <si>
    <t>Zařízení staveniště</t>
  </si>
  <si>
    <t>159</t>
  </si>
  <si>
    <t>030001000</t>
  </si>
  <si>
    <t>-1234701960</t>
  </si>
  <si>
    <t>VRN4</t>
  </si>
  <si>
    <t>Inženýrská činnost</t>
  </si>
  <si>
    <t>160</t>
  </si>
  <si>
    <t>045002000</t>
  </si>
  <si>
    <t>Kompletační a koordinační činnost</t>
  </si>
  <si>
    <t>1285012505</t>
  </si>
  <si>
    <t>VRN6</t>
  </si>
  <si>
    <t>Územní vlivy</t>
  </si>
  <si>
    <t>161</t>
  </si>
  <si>
    <t>060001000</t>
  </si>
  <si>
    <t>100429715</t>
  </si>
  <si>
    <t>VRN7</t>
  </si>
  <si>
    <t>Provozní vlivy</t>
  </si>
  <si>
    <t>162</t>
  </si>
  <si>
    <t>079002000</t>
  </si>
  <si>
    <t>Ostatní provozní vlivy</t>
  </si>
  <si>
    <t>-1777821622</t>
  </si>
  <si>
    <t>163</t>
  </si>
  <si>
    <t>079002001</t>
  </si>
  <si>
    <t>Práce investora, třetích osob</t>
  </si>
  <si>
    <t>-1683418742</t>
  </si>
  <si>
    <t>VRN9</t>
  </si>
  <si>
    <t>Ostatní náklady</t>
  </si>
  <si>
    <t>164</t>
  </si>
  <si>
    <t>091003000</t>
  </si>
  <si>
    <t>Vzorkování</t>
  </si>
  <si>
    <t>1463067547</t>
  </si>
  <si>
    <t>165</t>
  </si>
  <si>
    <t>091003001</t>
  </si>
  <si>
    <t>Podklady pro přejímku, revize</t>
  </si>
  <si>
    <t>199742080</t>
  </si>
  <si>
    <t>166</t>
  </si>
  <si>
    <t>091003002</t>
  </si>
  <si>
    <t>Zajištění dopravně inženýrského rozhodnutí (DIR)</t>
  </si>
  <si>
    <t>-1323554657</t>
  </si>
  <si>
    <t>SEZNAM FIGUR</t>
  </si>
  <si>
    <t>Výměra</t>
  </si>
  <si>
    <t>Použití figury:</t>
  </si>
  <si>
    <t>obk</t>
  </si>
  <si>
    <t>obklad keramicky</t>
  </si>
  <si>
    <t>ostění, parapet-S2.1</t>
  </si>
  <si>
    <t>p21</t>
  </si>
  <si>
    <t>skladba P2.1</t>
  </si>
  <si>
    <t>1,725*0,5"VII</t>
  </si>
  <si>
    <t>(2,85+2,85)*0,5"VIIIa</t>
  </si>
  <si>
    <t>ostění, parapet</t>
  </si>
  <si>
    <t>(0,97*2+0,68*2)*0,25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</si>
</sst>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2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4" fontId="23" fillId="3" borderId="22" xfId="0" applyNumberFormat="1" applyFont="1" applyFill="1" applyBorder="1" applyAlignment="1" applyProtection="1">
      <alignment vertical="center"/>
      <protection locked="0"/>
    </xf>
    <xf numFmtId="4" fontId="36" fillId="3" borderId="22" xfId="0" applyNumberFormat="1" applyFont="1" applyFill="1" applyBorder="1" applyAlignment="1" applyProtection="1">
      <alignment vertical="center"/>
      <protection locked="0"/>
    </xf>
    <xf numFmtId="167" fontId="23" fillId="3" borderId="22" xfId="0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horizontal="left" vertical="center" wrapText="1"/>
    </xf>
    <xf numFmtId="0" fontId="38" fillId="0" borderId="16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/>
    </xf>
    <xf numFmtId="167" fontId="38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4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2" fillId="3" borderId="0" xfId="0" applyFont="1" applyFill="1" applyAlignment="1" applyProtection="1">
      <alignment horizontal="left" vertical="center"/>
      <protection locked="0"/>
    </xf>
    <xf numFmtId="0" fontId="0" fillId="0" borderId="0" xfId="0" applyProtection="1"/>
    <xf numFmtId="0" fontId="14" fillId="2" borderId="0" xfId="0" applyFont="1" applyFill="1" applyAlignment="1" applyProtection="1">
      <alignment horizontal="center" vertical="center"/>
    </xf>
    <xf numFmtId="0" fontId="0" fillId="0" borderId="0" xfId="0" applyProtection="1"/>
    <xf numFmtId="0" fontId="0" fillId="0" borderId="0" xfId="0" applyAlignment="1" applyProtection="1">
      <alignment horizontal="left" vertical="center"/>
    </xf>
    <xf numFmtId="0" fontId="30" fillId="0" borderId="0" xfId="0" applyFont="1" applyAlignment="1" applyProtection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15" fillId="0" borderId="0" xfId="0" applyFont="1" applyAlignment="1" applyProtection="1">
      <alignment horizontal="left" vertical="center"/>
    </xf>
    <xf numFmtId="0" fontId="31" fillId="0" borderId="0" xfId="0" applyFont="1" applyAlignment="1" applyProtection="1">
      <alignment horizontal="left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0" fontId="2" fillId="0" borderId="0" xfId="0" applyFont="1" applyAlignment="1" applyProtection="1">
      <alignment horizontal="left"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3" xfId="0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2" fillId="0" borderId="0" xfId="0" applyFont="1" applyAlignment="1" applyProtection="1">
      <alignment horizontal="left" vertical="center" wrapText="1"/>
    </xf>
    <xf numFmtId="0" fontId="0" fillId="0" borderId="12" xfId="0" applyBorder="1" applyAlignment="1" applyProtection="1">
      <alignment vertical="center"/>
    </xf>
    <xf numFmtId="0" fontId="18" fillId="0" borderId="0" xfId="0" applyFont="1" applyAlignment="1" applyProtection="1">
      <alignment horizontal="left" vertical="center"/>
    </xf>
    <xf numFmtId="4" fontId="25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22" fillId="0" borderId="0" xfId="0" applyFont="1" applyAlignment="1" applyProtection="1">
      <alignment horizontal="left" vertical="center"/>
    </xf>
    <xf numFmtId="4" fontId="1" fillId="0" borderId="0" xfId="0" applyNumberFormat="1" applyFont="1" applyAlignment="1" applyProtection="1">
      <alignment vertical="center"/>
    </xf>
    <xf numFmtId="164" fontId="1" fillId="0" borderId="0" xfId="0" applyNumberFormat="1" applyFont="1" applyAlignment="1" applyProtection="1">
      <alignment horizontal="right" vertical="center"/>
    </xf>
    <xf numFmtId="0" fontId="0" fillId="5" borderId="0" xfId="0" applyFill="1" applyAlignment="1" applyProtection="1">
      <alignment vertical="center"/>
    </xf>
    <xf numFmtId="0" fontId="4" fillId="5" borderId="6" xfId="0" applyFont="1" applyFill="1" applyBorder="1" applyAlignment="1" applyProtection="1">
      <alignment horizontal="left" vertical="center"/>
    </xf>
    <xf numFmtId="0" fontId="0" fillId="5" borderId="7" xfId="0" applyFill="1" applyBorder="1" applyAlignment="1" applyProtection="1">
      <alignment vertical="center"/>
    </xf>
    <xf numFmtId="0" fontId="4" fillId="5" borderId="7" xfId="0" applyFont="1" applyFill="1" applyBorder="1" applyAlignment="1" applyProtection="1">
      <alignment horizontal="right" vertical="center"/>
    </xf>
    <xf numFmtId="0" fontId="4" fillId="5" borderId="7" xfId="0" applyFont="1" applyFill="1" applyBorder="1" applyAlignment="1" applyProtection="1">
      <alignment horizontal="center" vertical="center"/>
    </xf>
    <xf numFmtId="4" fontId="4" fillId="5" borderId="7" xfId="0" applyNumberFormat="1" applyFont="1" applyFill="1" applyBorder="1" applyAlignment="1" applyProtection="1">
      <alignment vertical="center"/>
    </xf>
    <xf numFmtId="0" fontId="0" fillId="5" borderId="8" xfId="0" applyFill="1" applyBorder="1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5" xfId="0" applyBorder="1" applyAlignment="1" applyProtection="1">
      <alignment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right" vertical="center"/>
    </xf>
    <xf numFmtId="0" fontId="0" fillId="0" borderId="9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" xfId="0" applyBorder="1" applyAlignment="1" applyProtection="1">
      <alignment vertical="center"/>
    </xf>
    <xf numFmtId="0" fontId="0" fillId="0" borderId="2" xfId="0" applyBorder="1" applyAlignment="1" applyProtection="1">
      <alignment vertical="center"/>
    </xf>
    <xf numFmtId="0" fontId="2" fillId="0" borderId="0" xfId="0" applyFont="1" applyAlignment="1" applyProtection="1">
      <alignment horizontal="left" vertical="center" wrapText="1"/>
    </xf>
    <xf numFmtId="0" fontId="23" fillId="5" borderId="0" xfId="0" applyFont="1" applyFill="1" applyAlignment="1" applyProtection="1">
      <alignment horizontal="left" vertical="center"/>
    </xf>
    <xf numFmtId="0" fontId="23" fillId="5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0" fillId="0" borderId="3" xfId="0" applyBorder="1" applyAlignment="1" applyProtection="1">
      <alignment horizontal="center" vertical="center" wrapText="1"/>
    </xf>
    <xf numFmtId="0" fontId="23" fillId="5" borderId="16" xfId="0" applyFont="1" applyFill="1" applyBorder="1" applyAlignment="1" applyProtection="1">
      <alignment horizontal="center" vertical="center" wrapText="1"/>
    </xf>
    <xf numFmtId="0" fontId="23" fillId="5" borderId="17" xfId="0" applyFont="1" applyFill="1" applyBorder="1" applyAlignment="1" applyProtection="1">
      <alignment horizontal="center" vertical="center" wrapText="1"/>
    </xf>
    <xf numFmtId="0" fontId="23" fillId="5" borderId="18" xfId="0" applyFont="1" applyFill="1" applyBorder="1" applyAlignment="1" applyProtection="1">
      <alignment horizontal="center" vertical="center" wrapText="1"/>
    </xf>
    <xf numFmtId="0" fontId="23" fillId="5" borderId="0" xfId="0" applyFont="1" applyFill="1" applyAlignment="1" applyProtection="1">
      <alignment horizontal="center" vertical="center" wrapText="1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25" fillId="0" borderId="0" xfId="0" applyFont="1" applyAlignment="1" applyProtection="1">
      <alignment horizontal="left" vertical="center"/>
    </xf>
    <xf numFmtId="4" fontId="25" fillId="0" borderId="0" xfId="0" applyNumberFormat="1" applyFont="1" applyProtection="1"/>
    <xf numFmtId="0" fontId="0" fillId="0" borderId="11" xfId="0" applyBorder="1" applyAlignment="1" applyProtection="1">
      <alignment vertical="center"/>
    </xf>
    <xf numFmtId="166" fontId="33" fillId="0" borderId="12" xfId="0" applyNumberFormat="1" applyFont="1" applyBorder="1" applyProtection="1"/>
    <xf numFmtId="166" fontId="33" fillId="0" borderId="13" xfId="0" applyNumberFormat="1" applyFont="1" applyBorder="1" applyProtection="1"/>
    <xf numFmtId="4" fontId="34" fillId="0" borderId="0" xfId="0" applyNumberFormat="1" applyFont="1" applyAlignment="1" applyProtection="1">
      <alignment vertical="center"/>
    </xf>
    <xf numFmtId="0" fontId="8" fillId="0" borderId="3" xfId="0" applyFont="1" applyBorder="1" applyProtection="1"/>
    <xf numFmtId="0" fontId="8" fillId="0" borderId="0" xfId="0" applyFo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4" fontId="6" fillId="0" borderId="0" xfId="0" applyNumberFormat="1" applyFont="1" applyProtection="1"/>
    <xf numFmtId="0" fontId="8" fillId="0" borderId="14" xfId="0" applyFont="1" applyBorder="1" applyProtection="1"/>
    <xf numFmtId="166" fontId="8" fillId="0" borderId="0" xfId="0" applyNumberFormat="1" applyFont="1" applyProtection="1"/>
    <xf numFmtId="166" fontId="8" fillId="0" borderId="15" xfId="0" applyNumberFormat="1" applyFont="1" applyBorder="1" applyProtection="1"/>
    <xf numFmtId="0" fontId="8" fillId="0" borderId="0" xfId="0" applyFont="1" applyAlignment="1" applyProtection="1">
      <alignment horizontal="center"/>
    </xf>
    <xf numFmtId="4" fontId="8" fillId="0" borderId="0" xfId="0" applyNumberFormat="1" applyFont="1" applyAlignment="1" applyProtection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0" borderId="22" xfId="0" applyNumberFormat="1" applyFont="1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0" fontId="24" fillId="3" borderId="14" xfId="0" applyFont="1" applyFill="1" applyBorder="1" applyAlignment="1" applyProtection="1">
      <alignment horizontal="left" vertical="center"/>
    </xf>
    <xf numFmtId="0" fontId="24" fillId="0" borderId="0" xfId="0" applyFont="1" applyAlignment="1" applyProtection="1">
      <alignment horizontal="center" vertical="center"/>
    </xf>
    <xf numFmtId="166" fontId="24" fillId="0" borderId="0" xfId="0" applyNumberFormat="1" applyFont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4" fontId="0" fillId="0" borderId="0" xfId="0" applyNumberFormat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5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0" borderId="22" xfId="0" applyNumberFormat="1" applyFont="1" applyBorder="1" applyAlignment="1" applyProtection="1">
      <alignment vertical="center"/>
    </xf>
    <xf numFmtId="0" fontId="37" fillId="0" borderId="22" xfId="0" applyFont="1" applyBorder="1" applyAlignment="1" applyProtection="1">
      <alignment vertical="center"/>
    </xf>
    <xf numFmtId="0" fontId="37" fillId="0" borderId="3" xfId="0" applyFont="1" applyBorder="1" applyAlignment="1" applyProtection="1">
      <alignment vertical="center"/>
    </xf>
    <xf numFmtId="0" fontId="36" fillId="3" borderId="14" xfId="0" applyFont="1" applyFill="1" applyBorder="1" applyAlignment="1" applyProtection="1">
      <alignment horizontal="left" vertical="center"/>
    </xf>
    <xf numFmtId="0" fontId="36" fillId="0" borderId="0" xfId="0" applyFont="1" applyAlignment="1" applyProtection="1">
      <alignment horizontal="center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14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24" fillId="3" borderId="19" xfId="0" applyFont="1" applyFill="1" applyBorder="1" applyAlignment="1" applyProtection="1">
      <alignment horizontal="left" vertical="center"/>
    </xf>
    <xf numFmtId="0" fontId="24" fillId="0" borderId="20" xfId="0" applyFont="1" applyBorder="1" applyAlignment="1" applyProtection="1">
      <alignment horizontal="center" vertical="center"/>
    </xf>
    <xf numFmtId="0" fontId="0" fillId="0" borderId="20" xfId="0" applyBorder="1" applyAlignment="1" applyProtection="1">
      <alignment vertical="center"/>
    </xf>
    <xf numFmtId="166" fontId="24" fillId="0" borderId="20" xfId="0" applyNumberFormat="1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0" fontId="2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left" vertical="center"/>
    </xf>
    <xf numFmtId="0" fontId="16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17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 applyProtection="1">
      <alignment horizontal="left" vertical="center"/>
    </xf>
    <xf numFmtId="0" fontId="0" fillId="0" borderId="4" xfId="0" applyBorder="1" applyProtection="1"/>
    <xf numFmtId="0" fontId="18" fillId="0" borderId="5" xfId="0" applyFont="1" applyBorder="1" applyAlignment="1" applyProtection="1">
      <alignment horizontal="left"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0" fontId="1" fillId="0" borderId="0" xfId="0" applyFont="1" applyAlignment="1" applyProtection="1">
      <alignment vertical="center"/>
    </xf>
    <xf numFmtId="4" fontId="19" fillId="0" borderId="0" xfId="0" applyNumberFormat="1" applyFont="1" applyAlignment="1" applyProtection="1">
      <alignment vertical="center"/>
    </xf>
    <xf numFmtId="0" fontId="19" fillId="0" borderId="0" xfId="0" applyFont="1" applyAlignment="1" applyProtection="1">
      <alignment horizontal="left" vertical="center"/>
    </xf>
    <xf numFmtId="0" fontId="0" fillId="4" borderId="0" xfId="0" applyFill="1" applyAlignment="1" applyProtection="1">
      <alignment vertical="center"/>
    </xf>
    <xf numFmtId="0" fontId="4" fillId="4" borderId="6" xfId="0" applyFont="1" applyFill="1" applyBorder="1" applyAlignment="1" applyProtection="1">
      <alignment horizontal="left" vertical="center"/>
    </xf>
    <xf numFmtId="0" fontId="0" fillId="4" borderId="7" xfId="0" applyFill="1" applyBorder="1" applyAlignment="1" applyProtection="1">
      <alignment vertical="center"/>
    </xf>
    <xf numFmtId="0" fontId="4" fillId="4" borderId="7" xfId="0" applyFont="1" applyFill="1" applyBorder="1" applyAlignment="1" applyProtection="1">
      <alignment horizontal="center" vertical="center"/>
    </xf>
    <xf numFmtId="0" fontId="4" fillId="4" borderId="7" xfId="0" applyFont="1" applyFill="1" applyBorder="1" applyAlignment="1" applyProtection="1">
      <alignment horizontal="left" vertical="center"/>
    </xf>
    <xf numFmtId="0" fontId="0" fillId="4" borderId="7" xfId="0" applyFill="1" applyBorder="1" applyAlignment="1" applyProtection="1">
      <alignment vertical="center"/>
    </xf>
    <xf numFmtId="4" fontId="4" fillId="4" borderId="7" xfId="0" applyNumberFormat="1" applyFont="1" applyFill="1" applyBorder="1" applyAlignment="1" applyProtection="1">
      <alignment vertical="center"/>
    </xf>
    <xf numFmtId="0" fontId="0" fillId="4" borderId="8" xfId="0" applyFill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1" fillId="0" borderId="11" xfId="0" applyFont="1" applyBorder="1" applyAlignment="1" applyProtection="1">
      <alignment horizontal="center" vertical="center"/>
    </xf>
    <xf numFmtId="0" fontId="21" fillId="0" borderId="12" xfId="0" applyFont="1" applyBorder="1" applyAlignment="1" applyProtection="1">
      <alignment horizontal="left" vertical="center"/>
    </xf>
    <xf numFmtId="0" fontId="0" fillId="0" borderId="13" xfId="0" applyBorder="1" applyAlignment="1" applyProtection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Alignment="1" applyProtection="1">
      <alignment horizontal="left" vertical="center"/>
    </xf>
    <xf numFmtId="0" fontId="0" fillId="0" borderId="15" xfId="0" applyBorder="1" applyAlignment="1" applyProtection="1">
      <alignment vertical="center"/>
    </xf>
    <xf numFmtId="0" fontId="23" fillId="5" borderId="6" xfId="0" applyFont="1" applyFill="1" applyBorder="1" applyAlignment="1" applyProtection="1">
      <alignment horizontal="center" vertical="center"/>
    </xf>
    <xf numFmtId="0" fontId="23" fillId="5" borderId="7" xfId="0" applyFont="1" applyFill="1" applyBorder="1" applyAlignment="1" applyProtection="1">
      <alignment horizontal="left" vertical="center"/>
    </xf>
    <xf numFmtId="0" fontId="23" fillId="5" borderId="7" xfId="0" applyFont="1" applyFill="1" applyBorder="1" applyAlignment="1" applyProtection="1">
      <alignment horizontal="center" vertical="center"/>
    </xf>
    <xf numFmtId="0" fontId="23" fillId="5" borderId="7" xfId="0" applyFont="1" applyFill="1" applyBorder="1" applyAlignment="1" applyProtection="1">
      <alignment horizontal="right" vertical="center"/>
    </xf>
    <xf numFmtId="0" fontId="23" fillId="5" borderId="8" xfId="0" applyFont="1" applyFill="1" applyBorder="1" applyAlignment="1" applyProtection="1">
      <alignment horizontal="left" vertical="center"/>
    </xf>
    <xf numFmtId="0" fontId="23" fillId="5" borderId="0" xfId="0" applyFont="1" applyFill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Alignment="1" applyProtection="1">
      <alignment vertical="center"/>
    </xf>
    <xf numFmtId="166" fontId="21" fillId="0" borderId="0" xfId="0" applyNumberFormat="1" applyFont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26" fillId="0" borderId="0" xfId="1" applyFont="1" applyAlignment="1" applyProtection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29" fillId="0" borderId="19" xfId="0" applyNumberFormat="1" applyFont="1" applyBorder="1" applyAlignment="1" applyProtection="1">
      <alignment vertical="center"/>
    </xf>
    <xf numFmtId="4" fontId="29" fillId="0" borderId="20" xfId="0" applyNumberFormat="1" applyFont="1" applyBorder="1" applyAlignment="1" applyProtection="1">
      <alignment vertical="center"/>
    </xf>
    <xf numFmtId="166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Alignment="1" applyProtection="1">
      <alignment horizontal="left" vertical="center"/>
    </xf>
    <xf numFmtId="49" fontId="2" fillId="0" borderId="0" xfId="0" applyNumberFormat="1" applyFont="1" applyAlignment="1" applyProtection="1">
      <alignment horizontal="left" vertical="center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tabSelected="1" workbookViewId="0">
      <selection activeCell="E14" sqref="E14:AJ14"/>
    </sheetView>
  </sheetViews>
  <sheetFormatPr defaultRowHeight="14.4"/>
  <cols>
    <col min="1" max="1" width="8.28515625" style="37" customWidth="1"/>
    <col min="2" max="2" width="1.7109375" style="37" customWidth="1"/>
    <col min="3" max="3" width="4.140625" style="37" customWidth="1"/>
    <col min="4" max="33" width="2.7109375" style="37" customWidth="1"/>
    <col min="34" max="34" width="3.28515625" style="37" customWidth="1"/>
    <col min="35" max="35" width="31.7109375" style="37" customWidth="1"/>
    <col min="36" max="37" width="2.42578125" style="37" customWidth="1"/>
    <col min="38" max="38" width="8.28515625" style="37" customWidth="1"/>
    <col min="39" max="39" width="3.28515625" style="37" customWidth="1"/>
    <col min="40" max="40" width="13.28515625" style="37" customWidth="1"/>
    <col min="41" max="41" width="7.42578125" style="37" customWidth="1"/>
    <col min="42" max="42" width="4.140625" style="37" customWidth="1"/>
    <col min="43" max="43" width="15.7109375" style="37" hidden="1" customWidth="1"/>
    <col min="44" max="44" width="13.7109375" style="37" customWidth="1"/>
    <col min="45" max="47" width="25.85546875" style="37" hidden="1" customWidth="1"/>
    <col min="48" max="49" width="21.7109375" style="37" hidden="1" customWidth="1"/>
    <col min="50" max="51" width="25" style="37" hidden="1" customWidth="1"/>
    <col min="52" max="52" width="21.7109375" style="37" hidden="1" customWidth="1"/>
    <col min="53" max="53" width="19.140625" style="37" hidden="1" customWidth="1"/>
    <col min="54" max="54" width="25" style="37" hidden="1" customWidth="1"/>
    <col min="55" max="55" width="21.7109375" style="37" hidden="1" customWidth="1"/>
    <col min="56" max="56" width="19.140625" style="37" hidden="1" customWidth="1"/>
    <col min="57" max="57" width="66.42578125" style="37" customWidth="1"/>
    <col min="58" max="70" width="9.140625" style="37"/>
    <col min="71" max="91" width="9.28515625" style="37" hidden="1"/>
    <col min="92" max="16384" width="9.140625" style="37"/>
  </cols>
  <sheetData>
    <row r="1" spans="1:74" ht="10.199999999999999">
      <c r="A1" s="180" t="s">
        <v>0</v>
      </c>
      <c r="AZ1" s="180" t="s">
        <v>1</v>
      </c>
      <c r="BA1" s="180" t="s">
        <v>2</v>
      </c>
      <c r="BB1" s="180" t="s">
        <v>1</v>
      </c>
      <c r="BT1" s="180" t="s">
        <v>3</v>
      </c>
      <c r="BU1" s="180" t="s">
        <v>3</v>
      </c>
      <c r="BV1" s="180" t="s">
        <v>4</v>
      </c>
    </row>
    <row r="2" spans="1:74" ht="36.9" customHeight="1">
      <c r="AR2" s="38" t="s">
        <v>5</v>
      </c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S2" s="40" t="s">
        <v>6</v>
      </c>
      <c r="BT2" s="40" t="s">
        <v>7</v>
      </c>
    </row>
    <row r="3" spans="1:74" ht="6.9" customHeight="1">
      <c r="B3" s="42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4"/>
      <c r="BS3" s="40" t="s">
        <v>6</v>
      </c>
      <c r="BT3" s="40" t="s">
        <v>8</v>
      </c>
    </row>
    <row r="4" spans="1:74" ht="24.9" customHeight="1">
      <c r="B4" s="44"/>
      <c r="D4" s="45" t="s">
        <v>9</v>
      </c>
      <c r="AR4" s="44"/>
      <c r="AS4" s="181" t="s">
        <v>10</v>
      </c>
      <c r="BE4" s="182" t="s">
        <v>11</v>
      </c>
      <c r="BS4" s="40" t="s">
        <v>12</v>
      </c>
    </row>
    <row r="5" spans="1:74" ht="12" customHeight="1">
      <c r="B5" s="44"/>
      <c r="D5" s="183" t="s">
        <v>13</v>
      </c>
      <c r="K5" s="54" t="s">
        <v>14</v>
      </c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R5" s="44"/>
      <c r="BE5" s="184" t="s">
        <v>15</v>
      </c>
      <c r="BS5" s="40" t="s">
        <v>6</v>
      </c>
    </row>
    <row r="6" spans="1:74" ht="36.9" customHeight="1">
      <c r="B6" s="44"/>
      <c r="D6" s="185" t="s">
        <v>16</v>
      </c>
      <c r="K6" s="186" t="s">
        <v>17</v>
      </c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R6" s="44"/>
      <c r="BE6" s="187"/>
      <c r="BS6" s="40" t="s">
        <v>6</v>
      </c>
    </row>
    <row r="7" spans="1:74" ht="12" customHeight="1">
      <c r="B7" s="44"/>
      <c r="D7" s="49" t="s">
        <v>18</v>
      </c>
      <c r="K7" s="52" t="s">
        <v>1</v>
      </c>
      <c r="AK7" s="49" t="s">
        <v>19</v>
      </c>
      <c r="AN7" s="52" t="s">
        <v>1</v>
      </c>
      <c r="AR7" s="44"/>
      <c r="BE7" s="187"/>
      <c r="BS7" s="40" t="s">
        <v>6</v>
      </c>
    </row>
    <row r="8" spans="1:74" ht="12" customHeight="1">
      <c r="B8" s="44"/>
      <c r="D8" s="49" t="s">
        <v>20</v>
      </c>
      <c r="K8" s="52" t="s">
        <v>21</v>
      </c>
      <c r="AK8" s="49" t="s">
        <v>22</v>
      </c>
      <c r="AN8" s="11" t="s">
        <v>23</v>
      </c>
      <c r="AR8" s="44"/>
      <c r="BE8" s="187"/>
      <c r="BS8" s="40" t="s">
        <v>6</v>
      </c>
    </row>
    <row r="9" spans="1:74" ht="14.4" customHeight="1">
      <c r="B9" s="44"/>
      <c r="AR9" s="44"/>
      <c r="BE9" s="187"/>
      <c r="BS9" s="40" t="s">
        <v>6</v>
      </c>
    </row>
    <row r="10" spans="1:74" ht="12" customHeight="1">
      <c r="B10" s="44"/>
      <c r="D10" s="49" t="s">
        <v>24</v>
      </c>
      <c r="AK10" s="49" t="s">
        <v>25</v>
      </c>
      <c r="AN10" s="52" t="s">
        <v>1</v>
      </c>
      <c r="AR10" s="44"/>
      <c r="BE10" s="187"/>
      <c r="BS10" s="40" t="s">
        <v>6</v>
      </c>
    </row>
    <row r="11" spans="1:74" ht="18.45" customHeight="1">
      <c r="B11" s="44"/>
      <c r="E11" s="52" t="s">
        <v>26</v>
      </c>
      <c r="AK11" s="49" t="s">
        <v>27</v>
      </c>
      <c r="AN11" s="52" t="s">
        <v>1</v>
      </c>
      <c r="AR11" s="44"/>
      <c r="BE11" s="187"/>
      <c r="BS11" s="40" t="s">
        <v>6</v>
      </c>
    </row>
    <row r="12" spans="1:74" ht="6.9" customHeight="1">
      <c r="B12" s="44"/>
      <c r="AR12" s="44"/>
      <c r="BE12" s="187"/>
      <c r="BS12" s="40" t="s">
        <v>6</v>
      </c>
    </row>
    <row r="13" spans="1:74" ht="12" customHeight="1">
      <c r="B13" s="44"/>
      <c r="D13" s="49" t="s">
        <v>28</v>
      </c>
      <c r="AK13" s="49" t="s">
        <v>25</v>
      </c>
      <c r="AN13" s="12" t="s">
        <v>29</v>
      </c>
      <c r="AR13" s="44"/>
      <c r="BE13" s="187"/>
      <c r="BS13" s="40" t="s">
        <v>6</v>
      </c>
    </row>
    <row r="14" spans="1:74" ht="13.2">
      <c r="B14" s="44"/>
      <c r="E14" s="34" t="s">
        <v>29</v>
      </c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  <c r="AI14" s="254"/>
      <c r="AJ14" s="254"/>
      <c r="AK14" s="49" t="s">
        <v>27</v>
      </c>
      <c r="AN14" s="12" t="s">
        <v>29</v>
      </c>
      <c r="AR14" s="44"/>
      <c r="BE14" s="187"/>
      <c r="BS14" s="40" t="s">
        <v>6</v>
      </c>
    </row>
    <row r="15" spans="1:74" ht="6.9" customHeight="1">
      <c r="B15" s="44"/>
      <c r="AR15" s="44"/>
      <c r="BE15" s="187"/>
      <c r="BS15" s="40" t="s">
        <v>3</v>
      </c>
    </row>
    <row r="16" spans="1:74" ht="12" customHeight="1">
      <c r="B16" s="44"/>
      <c r="D16" s="49" t="s">
        <v>30</v>
      </c>
      <c r="AK16" s="49" t="s">
        <v>25</v>
      </c>
      <c r="AN16" s="52" t="s">
        <v>1</v>
      </c>
      <c r="AR16" s="44"/>
      <c r="BE16" s="187"/>
      <c r="BS16" s="40" t="s">
        <v>3</v>
      </c>
    </row>
    <row r="17" spans="2:71" ht="18.45" customHeight="1">
      <c r="B17" s="44"/>
      <c r="E17" s="52" t="s">
        <v>31</v>
      </c>
      <c r="AK17" s="49" t="s">
        <v>27</v>
      </c>
      <c r="AN17" s="52" t="s">
        <v>1</v>
      </c>
      <c r="AR17" s="44"/>
      <c r="BE17" s="187"/>
      <c r="BS17" s="40" t="s">
        <v>32</v>
      </c>
    </row>
    <row r="18" spans="2:71" ht="6.9" customHeight="1">
      <c r="B18" s="44"/>
      <c r="AR18" s="44"/>
      <c r="BE18" s="187"/>
      <c r="BS18" s="40" t="s">
        <v>6</v>
      </c>
    </row>
    <row r="19" spans="2:71" ht="12" customHeight="1">
      <c r="B19" s="44"/>
      <c r="D19" s="49" t="s">
        <v>33</v>
      </c>
      <c r="AK19" s="49" t="s">
        <v>25</v>
      </c>
      <c r="AN19" s="52" t="s">
        <v>1</v>
      </c>
      <c r="AR19" s="44"/>
      <c r="BE19" s="187"/>
      <c r="BS19" s="40" t="s">
        <v>6</v>
      </c>
    </row>
    <row r="20" spans="2:71" ht="18.45" customHeight="1">
      <c r="B20" s="44"/>
      <c r="E20" s="52" t="s">
        <v>34</v>
      </c>
      <c r="AK20" s="49" t="s">
        <v>27</v>
      </c>
      <c r="AN20" s="52" t="s">
        <v>1</v>
      </c>
      <c r="AR20" s="44"/>
      <c r="BE20" s="187"/>
      <c r="BS20" s="40" t="s">
        <v>32</v>
      </c>
    </row>
    <row r="21" spans="2:71" ht="6.9" customHeight="1">
      <c r="B21" s="44"/>
      <c r="AR21" s="44"/>
      <c r="BE21" s="187"/>
    </row>
    <row r="22" spans="2:71" ht="12" customHeight="1">
      <c r="B22" s="44"/>
      <c r="D22" s="49" t="s">
        <v>35</v>
      </c>
      <c r="AR22" s="44"/>
      <c r="BE22" s="187"/>
    </row>
    <row r="23" spans="2:71" ht="16.5" customHeight="1">
      <c r="B23" s="44"/>
      <c r="E23" s="57" t="s">
        <v>1</v>
      </c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R23" s="44"/>
      <c r="BE23" s="187"/>
    </row>
    <row r="24" spans="2:71" ht="6.9" customHeight="1">
      <c r="B24" s="44"/>
      <c r="AR24" s="44"/>
      <c r="BE24" s="187"/>
    </row>
    <row r="25" spans="2:71" ht="6.9" customHeight="1">
      <c r="B25" s="44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188"/>
      <c r="AD25" s="188"/>
      <c r="AE25" s="188"/>
      <c r="AF25" s="188"/>
      <c r="AG25" s="188"/>
      <c r="AH25" s="188"/>
      <c r="AI25" s="188"/>
      <c r="AJ25" s="188"/>
      <c r="AK25" s="188"/>
      <c r="AL25" s="188"/>
      <c r="AM25" s="188"/>
      <c r="AN25" s="188"/>
      <c r="AO25" s="188"/>
      <c r="AR25" s="44"/>
      <c r="BE25" s="187"/>
    </row>
    <row r="26" spans="2:71" s="48" customFormat="1" ht="25.95" customHeight="1">
      <c r="B26" s="47"/>
      <c r="D26" s="189" t="s">
        <v>36</v>
      </c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190">
        <f>ROUND(AG94,2)</f>
        <v>0</v>
      </c>
      <c r="AL26" s="191"/>
      <c r="AM26" s="191"/>
      <c r="AN26" s="191"/>
      <c r="AO26" s="191"/>
      <c r="AR26" s="47"/>
      <c r="BE26" s="187"/>
    </row>
    <row r="27" spans="2:71" s="48" customFormat="1" ht="6.9" customHeight="1">
      <c r="B27" s="47"/>
      <c r="AR27" s="47"/>
      <c r="BE27" s="187"/>
    </row>
    <row r="28" spans="2:71" s="48" customFormat="1" ht="13.2">
      <c r="B28" s="47"/>
      <c r="L28" s="192" t="s">
        <v>37</v>
      </c>
      <c r="M28" s="192"/>
      <c r="N28" s="192"/>
      <c r="O28" s="192"/>
      <c r="P28" s="192"/>
      <c r="W28" s="192" t="s">
        <v>38</v>
      </c>
      <c r="X28" s="192"/>
      <c r="Y28" s="192"/>
      <c r="Z28" s="192"/>
      <c r="AA28" s="192"/>
      <c r="AB28" s="192"/>
      <c r="AC28" s="192"/>
      <c r="AD28" s="192"/>
      <c r="AE28" s="192"/>
      <c r="AK28" s="192" t="s">
        <v>39</v>
      </c>
      <c r="AL28" s="192"/>
      <c r="AM28" s="192"/>
      <c r="AN28" s="192"/>
      <c r="AO28" s="192"/>
      <c r="AR28" s="47"/>
      <c r="BE28" s="187"/>
    </row>
    <row r="29" spans="2:71" s="194" customFormat="1" ht="14.4" customHeight="1">
      <c r="B29" s="193"/>
      <c r="D29" s="49" t="s">
        <v>40</v>
      </c>
      <c r="F29" s="49" t="s">
        <v>41</v>
      </c>
      <c r="L29" s="195">
        <v>0.21</v>
      </c>
      <c r="M29" s="196"/>
      <c r="N29" s="196"/>
      <c r="O29" s="196"/>
      <c r="P29" s="196"/>
      <c r="W29" s="197">
        <f>ROUND(AZ94, 2)</f>
        <v>0</v>
      </c>
      <c r="X29" s="196"/>
      <c r="Y29" s="196"/>
      <c r="Z29" s="196"/>
      <c r="AA29" s="196"/>
      <c r="AB29" s="196"/>
      <c r="AC29" s="196"/>
      <c r="AD29" s="196"/>
      <c r="AE29" s="196"/>
      <c r="AK29" s="197">
        <f>ROUND(AV94, 2)</f>
        <v>0</v>
      </c>
      <c r="AL29" s="196"/>
      <c r="AM29" s="196"/>
      <c r="AN29" s="196"/>
      <c r="AO29" s="196"/>
      <c r="AR29" s="193"/>
      <c r="BE29" s="198"/>
    </row>
    <row r="30" spans="2:71" s="194" customFormat="1" ht="14.4" customHeight="1">
      <c r="B30" s="193"/>
      <c r="F30" s="49" t="s">
        <v>42</v>
      </c>
      <c r="L30" s="195">
        <v>0.12</v>
      </c>
      <c r="M30" s="196"/>
      <c r="N30" s="196"/>
      <c r="O30" s="196"/>
      <c r="P30" s="196"/>
      <c r="W30" s="197">
        <f>ROUND(BA94, 2)</f>
        <v>0</v>
      </c>
      <c r="X30" s="196"/>
      <c r="Y30" s="196"/>
      <c r="Z30" s="196"/>
      <c r="AA30" s="196"/>
      <c r="AB30" s="196"/>
      <c r="AC30" s="196"/>
      <c r="AD30" s="196"/>
      <c r="AE30" s="196"/>
      <c r="AK30" s="197">
        <f>ROUND(AW94, 2)</f>
        <v>0</v>
      </c>
      <c r="AL30" s="196"/>
      <c r="AM30" s="196"/>
      <c r="AN30" s="196"/>
      <c r="AO30" s="196"/>
      <c r="AR30" s="193"/>
      <c r="BE30" s="198"/>
    </row>
    <row r="31" spans="2:71" s="194" customFormat="1" ht="14.4" hidden="1" customHeight="1">
      <c r="B31" s="193"/>
      <c r="F31" s="49" t="s">
        <v>43</v>
      </c>
      <c r="L31" s="195">
        <v>0.21</v>
      </c>
      <c r="M31" s="196"/>
      <c r="N31" s="196"/>
      <c r="O31" s="196"/>
      <c r="P31" s="196"/>
      <c r="W31" s="197">
        <f>ROUND(BB94, 2)</f>
        <v>0</v>
      </c>
      <c r="X31" s="196"/>
      <c r="Y31" s="196"/>
      <c r="Z31" s="196"/>
      <c r="AA31" s="196"/>
      <c r="AB31" s="196"/>
      <c r="AC31" s="196"/>
      <c r="AD31" s="196"/>
      <c r="AE31" s="196"/>
      <c r="AK31" s="197">
        <v>0</v>
      </c>
      <c r="AL31" s="196"/>
      <c r="AM31" s="196"/>
      <c r="AN31" s="196"/>
      <c r="AO31" s="196"/>
      <c r="AR31" s="193"/>
      <c r="BE31" s="198"/>
    </row>
    <row r="32" spans="2:71" s="194" customFormat="1" ht="14.4" hidden="1" customHeight="1">
      <c r="B32" s="193"/>
      <c r="F32" s="49" t="s">
        <v>44</v>
      </c>
      <c r="L32" s="195">
        <v>0.12</v>
      </c>
      <c r="M32" s="196"/>
      <c r="N32" s="196"/>
      <c r="O32" s="196"/>
      <c r="P32" s="196"/>
      <c r="W32" s="197">
        <f>ROUND(BC94, 2)</f>
        <v>0</v>
      </c>
      <c r="X32" s="196"/>
      <c r="Y32" s="196"/>
      <c r="Z32" s="196"/>
      <c r="AA32" s="196"/>
      <c r="AB32" s="196"/>
      <c r="AC32" s="196"/>
      <c r="AD32" s="196"/>
      <c r="AE32" s="196"/>
      <c r="AK32" s="197">
        <v>0</v>
      </c>
      <c r="AL32" s="196"/>
      <c r="AM32" s="196"/>
      <c r="AN32" s="196"/>
      <c r="AO32" s="196"/>
      <c r="AR32" s="193"/>
      <c r="BE32" s="198"/>
    </row>
    <row r="33" spans="2:57" s="194" customFormat="1" ht="14.4" hidden="1" customHeight="1">
      <c r="B33" s="193"/>
      <c r="F33" s="49" t="s">
        <v>45</v>
      </c>
      <c r="L33" s="195">
        <v>0</v>
      </c>
      <c r="M33" s="196"/>
      <c r="N33" s="196"/>
      <c r="O33" s="196"/>
      <c r="P33" s="196"/>
      <c r="W33" s="197">
        <f>ROUND(BD94, 2)</f>
        <v>0</v>
      </c>
      <c r="X33" s="196"/>
      <c r="Y33" s="196"/>
      <c r="Z33" s="196"/>
      <c r="AA33" s="196"/>
      <c r="AB33" s="196"/>
      <c r="AC33" s="196"/>
      <c r="AD33" s="196"/>
      <c r="AE33" s="196"/>
      <c r="AK33" s="197">
        <v>0</v>
      </c>
      <c r="AL33" s="196"/>
      <c r="AM33" s="196"/>
      <c r="AN33" s="196"/>
      <c r="AO33" s="196"/>
      <c r="AR33" s="193"/>
      <c r="BE33" s="198"/>
    </row>
    <row r="34" spans="2:57" s="48" customFormat="1" ht="6.9" customHeight="1">
      <c r="B34" s="47"/>
      <c r="AR34" s="47"/>
      <c r="BE34" s="187"/>
    </row>
    <row r="35" spans="2:57" s="48" customFormat="1" ht="25.95" customHeight="1">
      <c r="B35" s="47"/>
      <c r="C35" s="199"/>
      <c r="D35" s="200" t="s">
        <v>46</v>
      </c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2" t="s">
        <v>47</v>
      </c>
      <c r="U35" s="201"/>
      <c r="V35" s="201"/>
      <c r="W35" s="201"/>
      <c r="X35" s="203" t="s">
        <v>48</v>
      </c>
      <c r="Y35" s="204"/>
      <c r="Z35" s="204"/>
      <c r="AA35" s="204"/>
      <c r="AB35" s="204"/>
      <c r="AC35" s="201"/>
      <c r="AD35" s="201"/>
      <c r="AE35" s="201"/>
      <c r="AF35" s="201"/>
      <c r="AG35" s="201"/>
      <c r="AH35" s="201"/>
      <c r="AI35" s="201"/>
      <c r="AJ35" s="201"/>
      <c r="AK35" s="205">
        <f>SUM(AK26:AK33)</f>
        <v>0</v>
      </c>
      <c r="AL35" s="204"/>
      <c r="AM35" s="204"/>
      <c r="AN35" s="204"/>
      <c r="AO35" s="206"/>
      <c r="AP35" s="199"/>
      <c r="AQ35" s="199"/>
      <c r="AR35" s="47"/>
    </row>
    <row r="36" spans="2:57" s="48" customFormat="1" ht="6.9" customHeight="1">
      <c r="B36" s="47"/>
      <c r="AR36" s="47"/>
    </row>
    <row r="37" spans="2:57" s="48" customFormat="1" ht="14.4" customHeight="1">
      <c r="B37" s="47"/>
      <c r="AR37" s="47"/>
    </row>
    <row r="38" spans="2:57" ht="14.4" customHeight="1">
      <c r="B38" s="44"/>
      <c r="AR38" s="44"/>
    </row>
    <row r="39" spans="2:57" ht="14.4" customHeight="1">
      <c r="B39" s="44"/>
      <c r="AR39" s="44"/>
    </row>
    <row r="40" spans="2:57" ht="14.4" customHeight="1">
      <c r="B40" s="44"/>
      <c r="AR40" s="44"/>
    </row>
    <row r="41" spans="2:57" ht="14.4" customHeight="1">
      <c r="B41" s="44"/>
      <c r="AR41" s="44"/>
    </row>
    <row r="42" spans="2:57" ht="14.4" customHeight="1">
      <c r="B42" s="44"/>
      <c r="AR42" s="44"/>
    </row>
    <row r="43" spans="2:57" ht="14.4" customHeight="1">
      <c r="B43" s="44"/>
      <c r="AR43" s="44"/>
    </row>
    <row r="44" spans="2:57" ht="14.4" customHeight="1">
      <c r="B44" s="44"/>
      <c r="AR44" s="44"/>
    </row>
    <row r="45" spans="2:57" ht="14.4" customHeight="1">
      <c r="B45" s="44"/>
      <c r="AR45" s="44"/>
    </row>
    <row r="46" spans="2:57" ht="14.4" customHeight="1">
      <c r="B46" s="44"/>
      <c r="AR46" s="44"/>
    </row>
    <row r="47" spans="2:57" ht="14.4" customHeight="1">
      <c r="B47" s="44"/>
      <c r="AR47" s="44"/>
    </row>
    <row r="48" spans="2:57" ht="14.4" customHeight="1">
      <c r="B48" s="44"/>
      <c r="AR48" s="44"/>
    </row>
    <row r="49" spans="2:44" s="48" customFormat="1" ht="14.4" customHeight="1">
      <c r="B49" s="47"/>
      <c r="D49" s="72" t="s">
        <v>49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2" t="s">
        <v>50</v>
      </c>
      <c r="AI49" s="73"/>
      <c r="AJ49" s="73"/>
      <c r="AK49" s="73"/>
      <c r="AL49" s="73"/>
      <c r="AM49" s="73"/>
      <c r="AN49" s="73"/>
      <c r="AO49" s="73"/>
      <c r="AR49" s="47"/>
    </row>
    <row r="50" spans="2:44" ht="10.199999999999999">
      <c r="B50" s="44"/>
      <c r="AR50" s="44"/>
    </row>
    <row r="51" spans="2:44" ht="10.199999999999999">
      <c r="B51" s="44"/>
      <c r="AR51" s="44"/>
    </row>
    <row r="52" spans="2:44" ht="10.199999999999999">
      <c r="B52" s="44"/>
      <c r="AR52" s="44"/>
    </row>
    <row r="53" spans="2:44" ht="10.199999999999999">
      <c r="B53" s="44"/>
      <c r="AR53" s="44"/>
    </row>
    <row r="54" spans="2:44" ht="10.199999999999999">
      <c r="B54" s="44"/>
      <c r="AR54" s="44"/>
    </row>
    <row r="55" spans="2:44" ht="10.199999999999999">
      <c r="B55" s="44"/>
      <c r="AR55" s="44"/>
    </row>
    <row r="56" spans="2:44" ht="10.199999999999999">
      <c r="B56" s="44"/>
      <c r="AR56" s="44"/>
    </row>
    <row r="57" spans="2:44" ht="10.199999999999999">
      <c r="B57" s="44"/>
      <c r="AR57" s="44"/>
    </row>
    <row r="58" spans="2:44" ht="10.199999999999999">
      <c r="B58" s="44"/>
      <c r="AR58" s="44"/>
    </row>
    <row r="59" spans="2:44" ht="10.199999999999999">
      <c r="B59" s="44"/>
      <c r="AR59" s="44"/>
    </row>
    <row r="60" spans="2:44" s="48" customFormat="1" ht="13.2">
      <c r="B60" s="47"/>
      <c r="D60" s="74" t="s">
        <v>51</v>
      </c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4" t="s">
        <v>52</v>
      </c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4" t="s">
        <v>51</v>
      </c>
      <c r="AI60" s="75"/>
      <c r="AJ60" s="75"/>
      <c r="AK60" s="75"/>
      <c r="AL60" s="75"/>
      <c r="AM60" s="74" t="s">
        <v>52</v>
      </c>
      <c r="AN60" s="75"/>
      <c r="AO60" s="75"/>
      <c r="AR60" s="47"/>
    </row>
    <row r="61" spans="2:44" ht="10.199999999999999">
      <c r="B61" s="44"/>
      <c r="AR61" s="44"/>
    </row>
    <row r="62" spans="2:44" ht="10.199999999999999">
      <c r="B62" s="44"/>
      <c r="AR62" s="44"/>
    </row>
    <row r="63" spans="2:44" ht="10.199999999999999">
      <c r="B63" s="44"/>
      <c r="AR63" s="44"/>
    </row>
    <row r="64" spans="2:44" s="48" customFormat="1" ht="13.2">
      <c r="B64" s="47"/>
      <c r="D64" s="72" t="s">
        <v>53</v>
      </c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2" t="s">
        <v>54</v>
      </c>
      <c r="AI64" s="73"/>
      <c r="AJ64" s="73"/>
      <c r="AK64" s="73"/>
      <c r="AL64" s="73"/>
      <c r="AM64" s="73"/>
      <c r="AN64" s="73"/>
      <c r="AO64" s="73"/>
      <c r="AR64" s="47"/>
    </row>
    <row r="65" spans="2:44" ht="10.199999999999999">
      <c r="B65" s="44"/>
      <c r="AR65" s="44"/>
    </row>
    <row r="66" spans="2:44" ht="10.199999999999999">
      <c r="B66" s="44"/>
      <c r="AR66" s="44"/>
    </row>
    <row r="67" spans="2:44" ht="10.199999999999999">
      <c r="B67" s="44"/>
      <c r="AR67" s="44"/>
    </row>
    <row r="68" spans="2:44" ht="10.199999999999999">
      <c r="B68" s="44"/>
      <c r="AR68" s="44"/>
    </row>
    <row r="69" spans="2:44" ht="10.199999999999999">
      <c r="B69" s="44"/>
      <c r="AR69" s="44"/>
    </row>
    <row r="70" spans="2:44" ht="10.199999999999999">
      <c r="B70" s="44"/>
      <c r="AR70" s="44"/>
    </row>
    <row r="71" spans="2:44" ht="10.199999999999999">
      <c r="B71" s="44"/>
      <c r="AR71" s="44"/>
    </row>
    <row r="72" spans="2:44" ht="10.199999999999999">
      <c r="B72" s="44"/>
      <c r="AR72" s="44"/>
    </row>
    <row r="73" spans="2:44" ht="10.199999999999999">
      <c r="B73" s="44"/>
      <c r="AR73" s="44"/>
    </row>
    <row r="74" spans="2:44" ht="10.199999999999999">
      <c r="B74" s="44"/>
      <c r="AR74" s="44"/>
    </row>
    <row r="75" spans="2:44" s="48" customFormat="1" ht="13.2">
      <c r="B75" s="47"/>
      <c r="D75" s="74" t="s">
        <v>51</v>
      </c>
      <c r="E75" s="75"/>
      <c r="F75" s="75"/>
      <c r="G75" s="75"/>
      <c r="H75" s="75"/>
      <c r="I75" s="75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4" t="s">
        <v>52</v>
      </c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4" t="s">
        <v>51</v>
      </c>
      <c r="AI75" s="75"/>
      <c r="AJ75" s="75"/>
      <c r="AK75" s="75"/>
      <c r="AL75" s="75"/>
      <c r="AM75" s="74" t="s">
        <v>52</v>
      </c>
      <c r="AN75" s="75"/>
      <c r="AO75" s="75"/>
      <c r="AR75" s="47"/>
    </row>
    <row r="76" spans="2:44" s="48" customFormat="1" ht="10.199999999999999">
      <c r="B76" s="47"/>
      <c r="AR76" s="47"/>
    </row>
    <row r="77" spans="2:44" s="48" customFormat="1" ht="6.9" customHeight="1">
      <c r="B77" s="78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47"/>
    </row>
    <row r="81" spans="1:90" s="48" customFormat="1" ht="6.9" customHeight="1">
      <c r="B81" s="80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47"/>
    </row>
    <row r="82" spans="1:90" s="48" customFormat="1" ht="24.9" customHeight="1">
      <c r="B82" s="47"/>
      <c r="C82" s="45" t="s">
        <v>55</v>
      </c>
      <c r="AR82" s="47"/>
    </row>
    <row r="83" spans="1:90" s="48" customFormat="1" ht="6.9" customHeight="1">
      <c r="B83" s="47"/>
      <c r="AR83" s="47"/>
    </row>
    <row r="84" spans="1:90" s="207" customFormat="1" ht="12" customHeight="1">
      <c r="B84" s="208"/>
      <c r="C84" s="49" t="s">
        <v>13</v>
      </c>
      <c r="L84" s="207" t="str">
        <f>K5</f>
        <v>37</v>
      </c>
      <c r="AR84" s="208"/>
    </row>
    <row r="85" spans="1:90" s="209" customFormat="1" ht="36.9" customHeight="1">
      <c r="B85" s="210"/>
      <c r="C85" s="211" t="s">
        <v>16</v>
      </c>
      <c r="L85" s="50" t="str">
        <f>K6</f>
        <v>Výměna oken MŠ Bělohorská - III. ETAPA</v>
      </c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R85" s="210"/>
    </row>
    <row r="86" spans="1:90" s="48" customFormat="1" ht="6.9" customHeight="1">
      <c r="B86" s="47"/>
      <c r="AR86" s="47"/>
    </row>
    <row r="87" spans="1:90" s="48" customFormat="1" ht="12" customHeight="1">
      <c r="B87" s="47"/>
      <c r="C87" s="49" t="s">
        <v>20</v>
      </c>
      <c r="L87" s="213" t="str">
        <f>IF(K8="","",K8)</f>
        <v>Bělohorská 174, 169 00 Praha 6 - Břevnov</v>
      </c>
      <c r="AI87" s="49" t="s">
        <v>22</v>
      </c>
      <c r="AM87" s="214" t="str">
        <f>IF(AN8= "","",AN8)</f>
        <v>30. 10. 2025</v>
      </c>
      <c r="AN87" s="214"/>
      <c r="AR87" s="47"/>
    </row>
    <row r="88" spans="1:90" s="48" customFormat="1" ht="6.9" customHeight="1">
      <c r="B88" s="47"/>
      <c r="AR88" s="47"/>
    </row>
    <row r="89" spans="1:90" s="48" customFormat="1" ht="25.65" customHeight="1">
      <c r="B89" s="47"/>
      <c r="C89" s="49" t="s">
        <v>24</v>
      </c>
      <c r="L89" s="207" t="str">
        <f>IF(E11= "","",E11)</f>
        <v>Městská část Praha 6, 160 00</v>
      </c>
      <c r="AI89" s="49" t="s">
        <v>30</v>
      </c>
      <c r="AM89" s="215" t="str">
        <f>IF(E17="","",E17)</f>
        <v>Sibre s.r.o., Ing. Radek Krýza</v>
      </c>
      <c r="AN89" s="216"/>
      <c r="AO89" s="216"/>
      <c r="AP89" s="216"/>
      <c r="AR89" s="47"/>
      <c r="AS89" s="217" t="s">
        <v>56</v>
      </c>
      <c r="AT89" s="218"/>
      <c r="AU89" s="58"/>
      <c r="AV89" s="58"/>
      <c r="AW89" s="58"/>
      <c r="AX89" s="58"/>
      <c r="AY89" s="58"/>
      <c r="AZ89" s="58"/>
      <c r="BA89" s="58"/>
      <c r="BB89" s="58"/>
      <c r="BC89" s="58"/>
      <c r="BD89" s="219"/>
    </row>
    <row r="90" spans="1:90" s="48" customFormat="1" ht="15.15" customHeight="1">
      <c r="B90" s="47"/>
      <c r="C90" s="49" t="s">
        <v>28</v>
      </c>
      <c r="L90" s="207" t="str">
        <f>IF(E14= "Vyplň údaj","",E14)</f>
        <v/>
      </c>
      <c r="AI90" s="49" t="s">
        <v>33</v>
      </c>
      <c r="AM90" s="215" t="str">
        <f>IF(E20="","",E20)</f>
        <v>Ing. Michaela Locihová</v>
      </c>
      <c r="AN90" s="216"/>
      <c r="AO90" s="216"/>
      <c r="AP90" s="216"/>
      <c r="AR90" s="47"/>
      <c r="AS90" s="220"/>
      <c r="AT90" s="221"/>
      <c r="BD90" s="222"/>
    </row>
    <row r="91" spans="1:90" s="48" customFormat="1" ht="10.8" customHeight="1">
      <c r="B91" s="47"/>
      <c r="AR91" s="47"/>
      <c r="AS91" s="220"/>
      <c r="AT91" s="221"/>
      <c r="BD91" s="222"/>
    </row>
    <row r="92" spans="1:90" s="48" customFormat="1" ht="29.25" customHeight="1">
      <c r="B92" s="47"/>
      <c r="C92" s="223" t="s">
        <v>57</v>
      </c>
      <c r="D92" s="224"/>
      <c r="E92" s="224"/>
      <c r="F92" s="224"/>
      <c r="G92" s="224"/>
      <c r="H92" s="67"/>
      <c r="I92" s="225" t="s">
        <v>58</v>
      </c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6" t="s">
        <v>59</v>
      </c>
      <c r="AH92" s="224"/>
      <c r="AI92" s="224"/>
      <c r="AJ92" s="224"/>
      <c r="AK92" s="224"/>
      <c r="AL92" s="224"/>
      <c r="AM92" s="224"/>
      <c r="AN92" s="225" t="s">
        <v>60</v>
      </c>
      <c r="AO92" s="224"/>
      <c r="AP92" s="227"/>
      <c r="AQ92" s="228" t="s">
        <v>61</v>
      </c>
      <c r="AR92" s="47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</row>
    <row r="93" spans="1:90" s="48" customFormat="1" ht="10.8" customHeight="1">
      <c r="B93" s="47"/>
      <c r="AR93" s="47"/>
      <c r="AS93" s="107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219"/>
    </row>
    <row r="94" spans="1:90" s="229" customFormat="1" ht="32.4" customHeight="1">
      <c r="B94" s="230"/>
      <c r="C94" s="105" t="s">
        <v>74</v>
      </c>
      <c r="D94" s="231"/>
      <c r="E94" s="231"/>
      <c r="F94" s="231"/>
      <c r="G94" s="231"/>
      <c r="H94" s="231"/>
      <c r="I94" s="231"/>
      <c r="J94" s="231"/>
      <c r="K94" s="231"/>
      <c r="L94" s="231"/>
      <c r="M94" s="231"/>
      <c r="N94" s="231"/>
      <c r="O94" s="231"/>
      <c r="P94" s="231"/>
      <c r="Q94" s="231"/>
      <c r="R94" s="231"/>
      <c r="S94" s="231"/>
      <c r="T94" s="231"/>
      <c r="U94" s="231"/>
      <c r="V94" s="231"/>
      <c r="W94" s="231"/>
      <c r="X94" s="231"/>
      <c r="Y94" s="231"/>
      <c r="Z94" s="231"/>
      <c r="AA94" s="231"/>
      <c r="AB94" s="231"/>
      <c r="AC94" s="231"/>
      <c r="AD94" s="231"/>
      <c r="AE94" s="231"/>
      <c r="AF94" s="231"/>
      <c r="AG94" s="232">
        <f>ROUND(AG95,2)</f>
        <v>0</v>
      </c>
      <c r="AH94" s="232"/>
      <c r="AI94" s="232"/>
      <c r="AJ94" s="232"/>
      <c r="AK94" s="232"/>
      <c r="AL94" s="232"/>
      <c r="AM94" s="232"/>
      <c r="AN94" s="233">
        <f>SUM(AG94,AT94)</f>
        <v>0</v>
      </c>
      <c r="AO94" s="233"/>
      <c r="AP94" s="233"/>
      <c r="AQ94" s="234" t="s">
        <v>1</v>
      </c>
      <c r="AR94" s="230"/>
      <c r="AS94" s="235">
        <f>ROUND(AS95,2)</f>
        <v>0</v>
      </c>
      <c r="AT94" s="236">
        <f>ROUND(SUM(AV94:AW94),2)</f>
        <v>0</v>
      </c>
      <c r="AU94" s="237">
        <f>ROUND(AU95,5)</f>
        <v>0</v>
      </c>
      <c r="AV94" s="236">
        <f>ROUND(AZ94*L29,2)</f>
        <v>0</v>
      </c>
      <c r="AW94" s="236">
        <f>ROUND(BA94*L30,2)</f>
        <v>0</v>
      </c>
      <c r="AX94" s="236">
        <f>ROUND(BB94*L29,2)</f>
        <v>0</v>
      </c>
      <c r="AY94" s="236">
        <f>ROUND(BC94*L30,2)</f>
        <v>0</v>
      </c>
      <c r="AZ94" s="236">
        <f>ROUND(AZ95,2)</f>
        <v>0</v>
      </c>
      <c r="BA94" s="236">
        <f>ROUND(BA95,2)</f>
        <v>0</v>
      </c>
      <c r="BB94" s="236">
        <f>ROUND(BB95,2)</f>
        <v>0</v>
      </c>
      <c r="BC94" s="236">
        <f>ROUND(BC95,2)</f>
        <v>0</v>
      </c>
      <c r="BD94" s="238">
        <f>ROUND(BD95,2)</f>
        <v>0</v>
      </c>
      <c r="BS94" s="239" t="s">
        <v>75</v>
      </c>
      <c r="BT94" s="239" t="s">
        <v>76</v>
      </c>
      <c r="BV94" s="239" t="s">
        <v>77</v>
      </c>
      <c r="BW94" s="239" t="s">
        <v>4</v>
      </c>
      <c r="BX94" s="239" t="s">
        <v>78</v>
      </c>
      <c r="CL94" s="239" t="s">
        <v>1</v>
      </c>
    </row>
    <row r="95" spans="1:90" s="252" customFormat="1" ht="24.75" customHeight="1">
      <c r="A95" s="240" t="s">
        <v>79</v>
      </c>
      <c r="B95" s="241"/>
      <c r="C95" s="242"/>
      <c r="D95" s="243" t="s">
        <v>14</v>
      </c>
      <c r="E95" s="243"/>
      <c r="F95" s="243"/>
      <c r="G95" s="243"/>
      <c r="H95" s="243"/>
      <c r="I95" s="244"/>
      <c r="J95" s="243" t="s">
        <v>17</v>
      </c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5">
        <f>'37 - Výměna oken MŠ Běloh...'!J28</f>
        <v>0</v>
      </c>
      <c r="AH95" s="246"/>
      <c r="AI95" s="246"/>
      <c r="AJ95" s="246"/>
      <c r="AK95" s="246"/>
      <c r="AL95" s="246"/>
      <c r="AM95" s="246"/>
      <c r="AN95" s="245">
        <f>SUM(AG95,AT95)</f>
        <v>0</v>
      </c>
      <c r="AO95" s="246"/>
      <c r="AP95" s="246"/>
      <c r="AQ95" s="247" t="s">
        <v>80</v>
      </c>
      <c r="AR95" s="241"/>
      <c r="AS95" s="248">
        <v>0</v>
      </c>
      <c r="AT95" s="249">
        <f>ROUND(SUM(AV95:AW95),2)</f>
        <v>0</v>
      </c>
      <c r="AU95" s="250">
        <f>'37 - Výměna oken MŠ Běloh...'!P138</f>
        <v>0</v>
      </c>
      <c r="AV95" s="249">
        <f>'37 - Výměna oken MŠ Běloh...'!J31</f>
        <v>0</v>
      </c>
      <c r="AW95" s="249">
        <f>'37 - Výměna oken MŠ Běloh...'!J32</f>
        <v>0</v>
      </c>
      <c r="AX95" s="249">
        <f>'37 - Výměna oken MŠ Běloh...'!J33</f>
        <v>0</v>
      </c>
      <c r="AY95" s="249">
        <f>'37 - Výměna oken MŠ Běloh...'!J34</f>
        <v>0</v>
      </c>
      <c r="AZ95" s="249">
        <f>'37 - Výměna oken MŠ Běloh...'!F31</f>
        <v>0</v>
      </c>
      <c r="BA95" s="249">
        <f>'37 - Výměna oken MŠ Běloh...'!F32</f>
        <v>0</v>
      </c>
      <c r="BB95" s="249">
        <f>'37 - Výměna oken MŠ Běloh...'!F33</f>
        <v>0</v>
      </c>
      <c r="BC95" s="249">
        <f>'37 - Výměna oken MŠ Běloh...'!F34</f>
        <v>0</v>
      </c>
      <c r="BD95" s="251">
        <f>'37 - Výměna oken MŠ Běloh...'!F35</f>
        <v>0</v>
      </c>
      <c r="BT95" s="253" t="s">
        <v>81</v>
      </c>
      <c r="BU95" s="253" t="s">
        <v>82</v>
      </c>
      <c r="BV95" s="253" t="s">
        <v>77</v>
      </c>
      <c r="BW95" s="253" t="s">
        <v>4</v>
      </c>
      <c r="BX95" s="253" t="s">
        <v>78</v>
      </c>
      <c r="CL95" s="253" t="s">
        <v>1</v>
      </c>
    </row>
    <row r="96" spans="1:90" s="48" customFormat="1" ht="30" customHeight="1">
      <c r="B96" s="47"/>
      <c r="AR96" s="47"/>
    </row>
    <row r="97" spans="2:44" s="48" customFormat="1" ht="6.9" customHeight="1">
      <c r="B97" s="78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47"/>
    </row>
  </sheetData>
  <sheetProtection algorithmName="SHA-512" hashValue="i3vCa4TUnEMq8RCQ086p8RNs5xoUbxOl7Vy7/pxzYsskwNIrZlo0/KQgSZrYoe6KldjgU5khGCfoGRneHwUx5g==" saltValue="NivyN+l5bJ0v/SgjtCj8/w==" spinCount="100000" sheet="1" objects="1" scenarios="1"/>
  <mergeCells count="42">
    <mergeCell ref="AR2:BE2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37 - Výměna oken MŠ Běloh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551"/>
  <sheetViews>
    <sheetView showGridLines="0" workbookViewId="0">
      <selection activeCell="I255" sqref="I255"/>
    </sheetView>
  </sheetViews>
  <sheetFormatPr defaultRowHeight="14.4"/>
  <cols>
    <col min="1" max="1" width="8.28515625" style="37" customWidth="1"/>
    <col min="2" max="2" width="1.140625" style="37" customWidth="1"/>
    <col min="3" max="3" width="4.140625" style="37" customWidth="1"/>
    <col min="4" max="4" width="4.28515625" style="37" customWidth="1"/>
    <col min="5" max="5" width="17.140625" style="37" customWidth="1"/>
    <col min="6" max="6" width="50.85546875" style="37" customWidth="1"/>
    <col min="7" max="7" width="7.42578125" style="37" customWidth="1"/>
    <col min="8" max="8" width="14" style="37" customWidth="1"/>
    <col min="9" max="9" width="15.85546875" style="37" customWidth="1"/>
    <col min="10" max="10" width="22.28515625" style="37" customWidth="1"/>
    <col min="11" max="11" width="22.28515625" style="37" hidden="1" customWidth="1"/>
    <col min="12" max="12" width="9.28515625" style="37" customWidth="1"/>
    <col min="13" max="13" width="10.85546875" style="37" hidden="1" customWidth="1"/>
    <col min="14" max="14" width="9.28515625" style="37" hidden="1"/>
    <col min="15" max="20" width="14.140625" style="37" hidden="1" customWidth="1"/>
    <col min="21" max="21" width="16.28515625" style="37" hidden="1" customWidth="1"/>
    <col min="22" max="22" width="12.28515625" style="37" customWidth="1"/>
    <col min="23" max="23" width="16.28515625" style="37" customWidth="1"/>
    <col min="24" max="24" width="12.28515625" style="37" customWidth="1"/>
    <col min="25" max="25" width="15" style="37" customWidth="1"/>
    <col min="26" max="26" width="11" style="37" customWidth="1"/>
    <col min="27" max="27" width="15" style="37" customWidth="1"/>
    <col min="28" max="28" width="16.28515625" style="37" customWidth="1"/>
    <col min="29" max="29" width="11" style="37" customWidth="1"/>
    <col min="30" max="30" width="15" style="37" customWidth="1"/>
    <col min="31" max="31" width="16.28515625" style="37" customWidth="1"/>
    <col min="32" max="43" width="9.140625" style="37"/>
    <col min="44" max="65" width="9.28515625" style="37" hidden="1"/>
    <col min="66" max="16384" width="9.140625" style="37"/>
  </cols>
  <sheetData>
    <row r="2" spans="2:56" ht="36.9" customHeight="1">
      <c r="L2" s="38" t="s">
        <v>5</v>
      </c>
      <c r="M2" s="39"/>
      <c r="N2" s="39"/>
      <c r="O2" s="39"/>
      <c r="P2" s="39"/>
      <c r="Q2" s="39"/>
      <c r="R2" s="39"/>
      <c r="S2" s="39"/>
      <c r="T2" s="39"/>
      <c r="U2" s="39"/>
      <c r="V2" s="39"/>
      <c r="AT2" s="40" t="s">
        <v>4</v>
      </c>
      <c r="AZ2" s="41" t="s">
        <v>83</v>
      </c>
      <c r="BA2" s="41" t="s">
        <v>84</v>
      </c>
      <c r="BB2" s="41" t="s">
        <v>1</v>
      </c>
      <c r="BC2" s="41" t="s">
        <v>85</v>
      </c>
      <c r="BD2" s="41" t="s">
        <v>86</v>
      </c>
    </row>
    <row r="3" spans="2:56" ht="6.9" customHeight="1">
      <c r="B3" s="42"/>
      <c r="C3" s="43"/>
      <c r="D3" s="43"/>
      <c r="E3" s="43"/>
      <c r="F3" s="43"/>
      <c r="G3" s="43"/>
      <c r="H3" s="43"/>
      <c r="I3" s="43"/>
      <c r="J3" s="43"/>
      <c r="K3" s="43"/>
      <c r="L3" s="44"/>
      <c r="AT3" s="40" t="s">
        <v>86</v>
      </c>
      <c r="AZ3" s="41" t="s">
        <v>87</v>
      </c>
      <c r="BA3" s="41" t="s">
        <v>87</v>
      </c>
      <c r="BB3" s="41" t="s">
        <v>1</v>
      </c>
      <c r="BC3" s="41" t="s">
        <v>88</v>
      </c>
      <c r="BD3" s="41" t="s">
        <v>86</v>
      </c>
    </row>
    <row r="4" spans="2:56" ht="24.9" customHeight="1">
      <c r="B4" s="44"/>
      <c r="D4" s="45" t="s">
        <v>89</v>
      </c>
      <c r="L4" s="44"/>
      <c r="M4" s="46" t="s">
        <v>10</v>
      </c>
      <c r="AT4" s="40" t="s">
        <v>3</v>
      </c>
      <c r="AZ4" s="41" t="s">
        <v>90</v>
      </c>
      <c r="BA4" s="41" t="s">
        <v>91</v>
      </c>
      <c r="BB4" s="41" t="s">
        <v>1</v>
      </c>
      <c r="BC4" s="41" t="s">
        <v>92</v>
      </c>
      <c r="BD4" s="41" t="s">
        <v>86</v>
      </c>
    </row>
    <row r="5" spans="2:56" ht="6.9" customHeight="1">
      <c r="B5" s="44"/>
      <c r="L5" s="44"/>
      <c r="AZ5" s="41" t="s">
        <v>93</v>
      </c>
      <c r="BA5" s="41" t="s">
        <v>94</v>
      </c>
      <c r="BB5" s="41" t="s">
        <v>1</v>
      </c>
      <c r="BC5" s="41" t="s">
        <v>95</v>
      </c>
      <c r="BD5" s="41" t="s">
        <v>86</v>
      </c>
    </row>
    <row r="6" spans="2:56" s="48" customFormat="1" ht="12" customHeight="1">
      <c r="B6" s="47"/>
      <c r="D6" s="49" t="s">
        <v>16</v>
      </c>
      <c r="L6" s="47"/>
      <c r="AZ6" s="41" t="s">
        <v>96</v>
      </c>
      <c r="BA6" s="41" t="s">
        <v>97</v>
      </c>
      <c r="BB6" s="41" t="s">
        <v>1</v>
      </c>
      <c r="BC6" s="41" t="s">
        <v>98</v>
      </c>
      <c r="BD6" s="41" t="s">
        <v>86</v>
      </c>
    </row>
    <row r="7" spans="2:56" s="48" customFormat="1" ht="16.5" customHeight="1">
      <c r="B7" s="47"/>
      <c r="E7" s="50" t="s">
        <v>17</v>
      </c>
      <c r="F7" s="51"/>
      <c r="G7" s="51"/>
      <c r="H7" s="51"/>
      <c r="L7" s="47"/>
      <c r="AZ7" s="41" t="s">
        <v>99</v>
      </c>
      <c r="BA7" s="41" t="s">
        <v>100</v>
      </c>
      <c r="BB7" s="41" t="s">
        <v>1</v>
      </c>
      <c r="BC7" s="41" t="s">
        <v>101</v>
      </c>
      <c r="BD7" s="41" t="s">
        <v>86</v>
      </c>
    </row>
    <row r="8" spans="2:56" s="48" customFormat="1" ht="10.199999999999999">
      <c r="B8" s="47"/>
      <c r="L8" s="47"/>
      <c r="AZ8" s="41" t="s">
        <v>102</v>
      </c>
      <c r="BA8" s="41" t="s">
        <v>102</v>
      </c>
      <c r="BB8" s="41" t="s">
        <v>1</v>
      </c>
      <c r="BC8" s="41" t="s">
        <v>81</v>
      </c>
      <c r="BD8" s="41" t="s">
        <v>86</v>
      </c>
    </row>
    <row r="9" spans="2:56" s="48" customFormat="1" ht="12" customHeight="1">
      <c r="B9" s="47"/>
      <c r="D9" s="49" t="s">
        <v>18</v>
      </c>
      <c r="F9" s="52" t="s">
        <v>1</v>
      </c>
      <c r="I9" s="49" t="s">
        <v>19</v>
      </c>
      <c r="J9" s="52" t="s">
        <v>1</v>
      </c>
      <c r="L9" s="47"/>
      <c r="AZ9" s="41" t="s">
        <v>103</v>
      </c>
      <c r="BA9" s="41" t="s">
        <v>104</v>
      </c>
      <c r="BB9" s="41" t="s">
        <v>1</v>
      </c>
      <c r="BC9" s="41" t="s">
        <v>105</v>
      </c>
      <c r="BD9" s="41" t="s">
        <v>86</v>
      </c>
    </row>
    <row r="10" spans="2:56" s="48" customFormat="1" ht="12" customHeight="1">
      <c r="B10" s="47"/>
      <c r="D10" s="49" t="s">
        <v>20</v>
      </c>
      <c r="F10" s="52" t="s">
        <v>21</v>
      </c>
      <c r="I10" s="49" t="s">
        <v>22</v>
      </c>
      <c r="J10" s="53" t="str">
        <f>'Rekapitulace stavby'!AN8</f>
        <v>30. 10. 2025</v>
      </c>
      <c r="L10" s="47"/>
      <c r="AZ10" s="41" t="s">
        <v>106</v>
      </c>
      <c r="BA10" s="41" t="s">
        <v>107</v>
      </c>
      <c r="BB10" s="41" t="s">
        <v>1</v>
      </c>
      <c r="BC10" s="41" t="s">
        <v>108</v>
      </c>
      <c r="BD10" s="41" t="s">
        <v>86</v>
      </c>
    </row>
    <row r="11" spans="2:56" s="48" customFormat="1" ht="10.8" customHeight="1">
      <c r="B11" s="47"/>
      <c r="L11" s="47"/>
      <c r="AZ11" s="41" t="s">
        <v>109</v>
      </c>
      <c r="BA11" s="41" t="s">
        <v>110</v>
      </c>
      <c r="BB11" s="41" t="s">
        <v>1</v>
      </c>
      <c r="BC11" s="41" t="s">
        <v>111</v>
      </c>
      <c r="BD11" s="41" t="s">
        <v>86</v>
      </c>
    </row>
    <row r="12" spans="2:56" s="48" customFormat="1" ht="12" customHeight="1">
      <c r="B12" s="47"/>
      <c r="D12" s="49" t="s">
        <v>24</v>
      </c>
      <c r="I12" s="49" t="s">
        <v>25</v>
      </c>
      <c r="J12" s="52" t="s">
        <v>1</v>
      </c>
      <c r="L12" s="47"/>
      <c r="AZ12" s="41" t="s">
        <v>112</v>
      </c>
      <c r="BA12" s="41" t="s">
        <v>112</v>
      </c>
      <c r="BB12" s="41" t="s">
        <v>1</v>
      </c>
      <c r="BC12" s="41" t="s">
        <v>113</v>
      </c>
      <c r="BD12" s="41" t="s">
        <v>86</v>
      </c>
    </row>
    <row r="13" spans="2:56" s="48" customFormat="1" ht="18" customHeight="1">
      <c r="B13" s="47"/>
      <c r="E13" s="52" t="s">
        <v>26</v>
      </c>
      <c r="I13" s="49" t="s">
        <v>27</v>
      </c>
      <c r="J13" s="52" t="s">
        <v>1</v>
      </c>
      <c r="L13" s="47"/>
      <c r="AZ13" s="41" t="s">
        <v>114</v>
      </c>
      <c r="BA13" s="41" t="s">
        <v>115</v>
      </c>
      <c r="BB13" s="41" t="s">
        <v>1</v>
      </c>
      <c r="BC13" s="41" t="s">
        <v>116</v>
      </c>
      <c r="BD13" s="41" t="s">
        <v>86</v>
      </c>
    </row>
    <row r="14" spans="2:56" s="48" customFormat="1" ht="6.9" customHeight="1">
      <c r="B14" s="47"/>
      <c r="L14" s="47"/>
      <c r="AZ14" s="41" t="s">
        <v>117</v>
      </c>
      <c r="BA14" s="41" t="s">
        <v>118</v>
      </c>
      <c r="BB14" s="41" t="s">
        <v>1</v>
      </c>
      <c r="BC14" s="41" t="s">
        <v>119</v>
      </c>
      <c r="BD14" s="41" t="s">
        <v>86</v>
      </c>
    </row>
    <row r="15" spans="2:56" s="48" customFormat="1" ht="12" customHeight="1">
      <c r="B15" s="47"/>
      <c r="D15" s="49" t="s">
        <v>28</v>
      </c>
      <c r="I15" s="49" t="s">
        <v>25</v>
      </c>
      <c r="J15" s="11" t="str">
        <f>'Rekapitulace stavby'!AN13</f>
        <v>Vyplň údaj</v>
      </c>
      <c r="L15" s="47"/>
      <c r="AZ15" s="41" t="s">
        <v>120</v>
      </c>
      <c r="BA15" s="41" t="s">
        <v>121</v>
      </c>
      <c r="BB15" s="41" t="s">
        <v>1</v>
      </c>
      <c r="BC15" s="41" t="s">
        <v>122</v>
      </c>
      <c r="BD15" s="41" t="s">
        <v>86</v>
      </c>
    </row>
    <row r="16" spans="2:56" s="48" customFormat="1" ht="18" customHeight="1">
      <c r="B16" s="47"/>
      <c r="E16" s="36" t="str">
        <f>'Rekapitulace stavby'!E14</f>
        <v>Vyplň údaj</v>
      </c>
      <c r="F16" s="179"/>
      <c r="G16" s="179"/>
      <c r="H16" s="179"/>
      <c r="I16" s="49" t="s">
        <v>27</v>
      </c>
      <c r="J16" s="11" t="str">
        <f>'Rekapitulace stavby'!AN14</f>
        <v>Vyplň údaj</v>
      </c>
      <c r="L16" s="47"/>
      <c r="AZ16" s="41" t="s">
        <v>123</v>
      </c>
      <c r="BA16" s="41" t="s">
        <v>124</v>
      </c>
      <c r="BB16" s="41" t="s">
        <v>1</v>
      </c>
      <c r="BC16" s="41" t="s">
        <v>125</v>
      </c>
      <c r="BD16" s="41" t="s">
        <v>86</v>
      </c>
    </row>
    <row r="17" spans="2:56" s="48" customFormat="1" ht="6.9" customHeight="1">
      <c r="B17" s="47"/>
      <c r="L17" s="47"/>
      <c r="AZ17" s="41" t="s">
        <v>126</v>
      </c>
      <c r="BA17" s="41" t="s">
        <v>127</v>
      </c>
      <c r="BB17" s="41" t="s">
        <v>1</v>
      </c>
      <c r="BC17" s="41" t="s">
        <v>108</v>
      </c>
      <c r="BD17" s="41" t="s">
        <v>86</v>
      </c>
    </row>
    <row r="18" spans="2:56" s="48" customFormat="1" ht="12" customHeight="1">
      <c r="B18" s="47"/>
      <c r="D18" s="49" t="s">
        <v>30</v>
      </c>
      <c r="I18" s="49" t="s">
        <v>25</v>
      </c>
      <c r="J18" s="52" t="s">
        <v>1</v>
      </c>
      <c r="L18" s="47"/>
      <c r="AZ18" s="41" t="s">
        <v>128</v>
      </c>
      <c r="BA18" s="41" t="s">
        <v>129</v>
      </c>
      <c r="BB18" s="41" t="s">
        <v>1</v>
      </c>
      <c r="BC18" s="41" t="s">
        <v>130</v>
      </c>
      <c r="BD18" s="41" t="s">
        <v>86</v>
      </c>
    </row>
    <row r="19" spans="2:56" s="48" customFormat="1" ht="18" customHeight="1">
      <c r="B19" s="47"/>
      <c r="E19" s="52" t="s">
        <v>31</v>
      </c>
      <c r="I19" s="49" t="s">
        <v>27</v>
      </c>
      <c r="J19" s="52" t="s">
        <v>1</v>
      </c>
      <c r="L19" s="47"/>
      <c r="AZ19" s="41" t="s">
        <v>131</v>
      </c>
      <c r="BA19" s="41" t="s">
        <v>132</v>
      </c>
      <c r="BB19" s="41" t="s">
        <v>1</v>
      </c>
      <c r="BC19" s="41" t="s">
        <v>116</v>
      </c>
      <c r="BD19" s="41" t="s">
        <v>86</v>
      </c>
    </row>
    <row r="20" spans="2:56" s="48" customFormat="1" ht="6.9" customHeight="1">
      <c r="B20" s="47"/>
      <c r="L20" s="47"/>
      <c r="AZ20" s="41" t="s">
        <v>133</v>
      </c>
      <c r="BA20" s="41" t="s">
        <v>134</v>
      </c>
      <c r="BB20" s="41" t="s">
        <v>1</v>
      </c>
      <c r="BC20" s="41" t="s">
        <v>135</v>
      </c>
      <c r="BD20" s="41" t="s">
        <v>86</v>
      </c>
    </row>
    <row r="21" spans="2:56" s="48" customFormat="1" ht="12" customHeight="1">
      <c r="B21" s="47"/>
      <c r="D21" s="49" t="s">
        <v>33</v>
      </c>
      <c r="I21" s="49" t="s">
        <v>25</v>
      </c>
      <c r="J21" s="52" t="s">
        <v>1</v>
      </c>
      <c r="L21" s="47"/>
      <c r="AZ21" s="41" t="s">
        <v>136</v>
      </c>
      <c r="BA21" s="41" t="s">
        <v>137</v>
      </c>
      <c r="BB21" s="41" t="s">
        <v>1</v>
      </c>
      <c r="BC21" s="41" t="s">
        <v>138</v>
      </c>
      <c r="BD21" s="41" t="s">
        <v>86</v>
      </c>
    </row>
    <row r="22" spans="2:56" s="48" customFormat="1" ht="18" customHeight="1">
      <c r="B22" s="47"/>
      <c r="E22" s="52" t="s">
        <v>34</v>
      </c>
      <c r="I22" s="49" t="s">
        <v>27</v>
      </c>
      <c r="J22" s="52" t="s">
        <v>1</v>
      </c>
      <c r="L22" s="47"/>
      <c r="AZ22" s="41" t="s">
        <v>139</v>
      </c>
      <c r="BA22" s="41" t="s">
        <v>140</v>
      </c>
      <c r="BB22" s="41" t="s">
        <v>1</v>
      </c>
      <c r="BC22" s="41" t="s">
        <v>141</v>
      </c>
      <c r="BD22" s="41" t="s">
        <v>86</v>
      </c>
    </row>
    <row r="23" spans="2:56" s="48" customFormat="1" ht="6.9" customHeight="1">
      <c r="B23" s="47"/>
      <c r="L23" s="47"/>
    </row>
    <row r="24" spans="2:56" s="48" customFormat="1" ht="12" customHeight="1">
      <c r="B24" s="47"/>
      <c r="D24" s="49" t="s">
        <v>35</v>
      </c>
      <c r="L24" s="47"/>
    </row>
    <row r="25" spans="2:56" s="56" customFormat="1" ht="16.5" customHeight="1">
      <c r="B25" s="55"/>
      <c r="E25" s="57" t="s">
        <v>1</v>
      </c>
      <c r="F25" s="57"/>
      <c r="G25" s="57"/>
      <c r="H25" s="57"/>
      <c r="L25" s="55"/>
    </row>
    <row r="26" spans="2:56" s="48" customFormat="1" ht="6.9" customHeight="1">
      <c r="B26" s="47"/>
      <c r="L26" s="47"/>
    </row>
    <row r="27" spans="2:56" s="48" customFormat="1" ht="6.9" customHeight="1">
      <c r="B27" s="47"/>
      <c r="D27" s="58"/>
      <c r="E27" s="58"/>
      <c r="F27" s="58"/>
      <c r="G27" s="58"/>
      <c r="H27" s="58"/>
      <c r="I27" s="58"/>
      <c r="J27" s="58"/>
      <c r="K27" s="58"/>
      <c r="L27" s="47"/>
    </row>
    <row r="28" spans="2:56" s="48" customFormat="1" ht="25.35" customHeight="1">
      <c r="B28" s="47"/>
      <c r="D28" s="59" t="s">
        <v>36</v>
      </c>
      <c r="J28" s="60">
        <f>ROUND(J138, 2)</f>
        <v>0</v>
      </c>
      <c r="L28" s="47"/>
    </row>
    <row r="29" spans="2:56" s="48" customFormat="1" ht="6.9" customHeight="1">
      <c r="B29" s="47"/>
      <c r="D29" s="58"/>
      <c r="E29" s="58"/>
      <c r="F29" s="58"/>
      <c r="G29" s="58"/>
      <c r="H29" s="58"/>
      <c r="I29" s="58"/>
      <c r="J29" s="58"/>
      <c r="K29" s="58"/>
      <c r="L29" s="47"/>
    </row>
    <row r="30" spans="2:56" s="48" customFormat="1" ht="14.4" customHeight="1">
      <c r="B30" s="47"/>
      <c r="F30" s="61" t="s">
        <v>38</v>
      </c>
      <c r="I30" s="61" t="s">
        <v>37</v>
      </c>
      <c r="J30" s="61" t="s">
        <v>39</v>
      </c>
      <c r="L30" s="47"/>
    </row>
    <row r="31" spans="2:56" s="48" customFormat="1" ht="14.4" customHeight="1">
      <c r="B31" s="47"/>
      <c r="D31" s="62" t="s">
        <v>40</v>
      </c>
      <c r="E31" s="49" t="s">
        <v>41</v>
      </c>
      <c r="F31" s="63">
        <f>ROUND((SUM(BE138:BE550)),  2)</f>
        <v>0</v>
      </c>
      <c r="I31" s="64">
        <v>0.21</v>
      </c>
      <c r="J31" s="63">
        <f>ROUND(((SUM(BE138:BE550))*I31),  2)</f>
        <v>0</v>
      </c>
      <c r="L31" s="47"/>
    </row>
    <row r="32" spans="2:56" s="48" customFormat="1" ht="14.4" customHeight="1">
      <c r="B32" s="47"/>
      <c r="E32" s="49" t="s">
        <v>42</v>
      </c>
      <c r="F32" s="63">
        <f>ROUND((SUM(BF138:BF550)),  2)</f>
        <v>0</v>
      </c>
      <c r="I32" s="64">
        <v>0.12</v>
      </c>
      <c r="J32" s="63">
        <f>ROUND(((SUM(BF138:BF550))*I32),  2)</f>
        <v>0</v>
      </c>
      <c r="L32" s="47"/>
    </row>
    <row r="33" spans="2:12" s="48" customFormat="1" ht="14.4" hidden="1" customHeight="1">
      <c r="B33" s="47"/>
      <c r="E33" s="49" t="s">
        <v>43</v>
      </c>
      <c r="F33" s="63">
        <f>ROUND((SUM(BG138:BG550)),  2)</f>
        <v>0</v>
      </c>
      <c r="I33" s="64">
        <v>0.21</v>
      </c>
      <c r="J33" s="63">
        <f>0</f>
        <v>0</v>
      </c>
      <c r="L33" s="47"/>
    </row>
    <row r="34" spans="2:12" s="48" customFormat="1" ht="14.4" hidden="1" customHeight="1">
      <c r="B34" s="47"/>
      <c r="E34" s="49" t="s">
        <v>44</v>
      </c>
      <c r="F34" s="63">
        <f>ROUND((SUM(BH138:BH550)),  2)</f>
        <v>0</v>
      </c>
      <c r="I34" s="64">
        <v>0.12</v>
      </c>
      <c r="J34" s="63">
        <f>0</f>
        <v>0</v>
      </c>
      <c r="L34" s="47"/>
    </row>
    <row r="35" spans="2:12" s="48" customFormat="1" ht="14.4" hidden="1" customHeight="1">
      <c r="B35" s="47"/>
      <c r="E35" s="49" t="s">
        <v>45</v>
      </c>
      <c r="F35" s="63">
        <f>ROUND((SUM(BI138:BI550)),  2)</f>
        <v>0</v>
      </c>
      <c r="I35" s="64">
        <v>0</v>
      </c>
      <c r="J35" s="63">
        <f>0</f>
        <v>0</v>
      </c>
      <c r="L35" s="47"/>
    </row>
    <row r="36" spans="2:12" s="48" customFormat="1" ht="6.9" customHeight="1">
      <c r="B36" s="47"/>
      <c r="L36" s="47"/>
    </row>
    <row r="37" spans="2:12" s="48" customFormat="1" ht="25.35" customHeight="1">
      <c r="B37" s="47"/>
      <c r="C37" s="65"/>
      <c r="D37" s="66" t="s">
        <v>46</v>
      </c>
      <c r="E37" s="67"/>
      <c r="F37" s="67"/>
      <c r="G37" s="68" t="s">
        <v>47</v>
      </c>
      <c r="H37" s="69" t="s">
        <v>48</v>
      </c>
      <c r="I37" s="67"/>
      <c r="J37" s="70">
        <f>SUM(J28:J35)</f>
        <v>0</v>
      </c>
      <c r="K37" s="71"/>
      <c r="L37" s="47"/>
    </row>
    <row r="38" spans="2:12" s="48" customFormat="1" ht="14.4" customHeight="1">
      <c r="B38" s="47"/>
      <c r="L38" s="47"/>
    </row>
    <row r="39" spans="2:12" ht="14.4" customHeight="1">
      <c r="B39" s="44"/>
      <c r="L39" s="44"/>
    </row>
    <row r="40" spans="2:12" ht="14.4" customHeight="1">
      <c r="B40" s="44"/>
      <c r="L40" s="44"/>
    </row>
    <row r="41" spans="2:12" ht="14.4" customHeight="1">
      <c r="B41" s="44"/>
      <c r="L41" s="44"/>
    </row>
    <row r="42" spans="2:12" ht="14.4" customHeight="1">
      <c r="B42" s="44"/>
      <c r="L42" s="44"/>
    </row>
    <row r="43" spans="2:12" ht="14.4" customHeight="1">
      <c r="B43" s="44"/>
      <c r="L43" s="44"/>
    </row>
    <row r="44" spans="2:12" ht="14.4" customHeight="1">
      <c r="B44" s="44"/>
      <c r="L44" s="44"/>
    </row>
    <row r="45" spans="2:12" ht="14.4" customHeight="1">
      <c r="B45" s="44"/>
      <c r="L45" s="44"/>
    </row>
    <row r="46" spans="2:12" ht="14.4" customHeight="1">
      <c r="B46" s="44"/>
      <c r="L46" s="44"/>
    </row>
    <row r="47" spans="2:12" ht="14.4" customHeight="1">
      <c r="B47" s="44"/>
      <c r="L47" s="44"/>
    </row>
    <row r="48" spans="2:12" ht="14.4" customHeight="1">
      <c r="B48" s="44"/>
      <c r="L48" s="44"/>
    </row>
    <row r="49" spans="2:12" ht="14.4" customHeight="1">
      <c r="B49" s="44"/>
      <c r="L49" s="44"/>
    </row>
    <row r="50" spans="2:12" s="48" customFormat="1" ht="14.4" customHeight="1">
      <c r="B50" s="47"/>
      <c r="D50" s="72" t="s">
        <v>49</v>
      </c>
      <c r="E50" s="73"/>
      <c r="F50" s="73"/>
      <c r="G50" s="72" t="s">
        <v>50</v>
      </c>
      <c r="H50" s="73"/>
      <c r="I50" s="73"/>
      <c r="J50" s="73"/>
      <c r="K50" s="73"/>
      <c r="L50" s="47"/>
    </row>
    <row r="51" spans="2:12" ht="10.199999999999999">
      <c r="B51" s="44"/>
      <c r="L51" s="44"/>
    </row>
    <row r="52" spans="2:12" ht="10.199999999999999">
      <c r="B52" s="44"/>
      <c r="L52" s="44"/>
    </row>
    <row r="53" spans="2:12" ht="10.199999999999999">
      <c r="B53" s="44"/>
      <c r="L53" s="44"/>
    </row>
    <row r="54" spans="2:12" ht="10.199999999999999">
      <c r="B54" s="44"/>
      <c r="L54" s="44"/>
    </row>
    <row r="55" spans="2:12" ht="10.199999999999999">
      <c r="B55" s="44"/>
      <c r="L55" s="44"/>
    </row>
    <row r="56" spans="2:12" ht="10.199999999999999">
      <c r="B56" s="44"/>
      <c r="L56" s="44"/>
    </row>
    <row r="57" spans="2:12" ht="10.199999999999999">
      <c r="B57" s="44"/>
      <c r="L57" s="44"/>
    </row>
    <row r="58" spans="2:12" ht="10.199999999999999">
      <c r="B58" s="44"/>
      <c r="L58" s="44"/>
    </row>
    <row r="59" spans="2:12" ht="10.199999999999999">
      <c r="B59" s="44"/>
      <c r="L59" s="44"/>
    </row>
    <row r="60" spans="2:12" ht="10.199999999999999">
      <c r="B60" s="44"/>
      <c r="L60" s="44"/>
    </row>
    <row r="61" spans="2:12" s="48" customFormat="1" ht="13.2">
      <c r="B61" s="47"/>
      <c r="D61" s="74" t="s">
        <v>51</v>
      </c>
      <c r="E61" s="75"/>
      <c r="F61" s="76" t="s">
        <v>52</v>
      </c>
      <c r="G61" s="74" t="s">
        <v>51</v>
      </c>
      <c r="H61" s="75"/>
      <c r="I61" s="75"/>
      <c r="J61" s="77" t="s">
        <v>52</v>
      </c>
      <c r="K61" s="75"/>
      <c r="L61" s="47"/>
    </row>
    <row r="62" spans="2:12" ht="10.199999999999999">
      <c r="B62" s="44"/>
      <c r="L62" s="44"/>
    </row>
    <row r="63" spans="2:12" ht="10.199999999999999">
      <c r="B63" s="44"/>
      <c r="L63" s="44"/>
    </row>
    <row r="64" spans="2:12" ht="10.199999999999999">
      <c r="B64" s="44"/>
      <c r="L64" s="44"/>
    </row>
    <row r="65" spans="2:12" s="48" customFormat="1" ht="13.2">
      <c r="B65" s="47"/>
      <c r="D65" s="72" t="s">
        <v>53</v>
      </c>
      <c r="E65" s="73"/>
      <c r="F65" s="73"/>
      <c r="G65" s="72" t="s">
        <v>54</v>
      </c>
      <c r="H65" s="73"/>
      <c r="I65" s="73"/>
      <c r="J65" s="73"/>
      <c r="K65" s="73"/>
      <c r="L65" s="47"/>
    </row>
    <row r="66" spans="2:12" ht="10.199999999999999">
      <c r="B66" s="44"/>
      <c r="L66" s="44"/>
    </row>
    <row r="67" spans="2:12" ht="10.199999999999999">
      <c r="B67" s="44"/>
      <c r="L67" s="44"/>
    </row>
    <row r="68" spans="2:12" ht="10.199999999999999">
      <c r="B68" s="44"/>
      <c r="L68" s="44"/>
    </row>
    <row r="69" spans="2:12" ht="10.199999999999999">
      <c r="B69" s="44"/>
      <c r="L69" s="44"/>
    </row>
    <row r="70" spans="2:12" ht="10.199999999999999">
      <c r="B70" s="44"/>
      <c r="L70" s="44"/>
    </row>
    <row r="71" spans="2:12" ht="10.199999999999999">
      <c r="B71" s="44"/>
      <c r="L71" s="44"/>
    </row>
    <row r="72" spans="2:12" ht="10.199999999999999">
      <c r="B72" s="44"/>
      <c r="L72" s="44"/>
    </row>
    <row r="73" spans="2:12" ht="10.199999999999999">
      <c r="B73" s="44"/>
      <c r="L73" s="44"/>
    </row>
    <row r="74" spans="2:12" ht="10.199999999999999">
      <c r="B74" s="44"/>
      <c r="L74" s="44"/>
    </row>
    <row r="75" spans="2:12" ht="10.199999999999999">
      <c r="B75" s="44"/>
      <c r="L75" s="44"/>
    </row>
    <row r="76" spans="2:12" s="48" customFormat="1" ht="13.2">
      <c r="B76" s="47"/>
      <c r="D76" s="74" t="s">
        <v>51</v>
      </c>
      <c r="E76" s="75"/>
      <c r="F76" s="76" t="s">
        <v>52</v>
      </c>
      <c r="G76" s="74" t="s">
        <v>51</v>
      </c>
      <c r="H76" s="75"/>
      <c r="I76" s="75"/>
      <c r="J76" s="77" t="s">
        <v>52</v>
      </c>
      <c r="K76" s="75"/>
      <c r="L76" s="47"/>
    </row>
    <row r="77" spans="2:12" s="48" customFormat="1" ht="14.4" customHeight="1">
      <c r="B77" s="78"/>
      <c r="C77" s="79"/>
      <c r="D77" s="79"/>
      <c r="E77" s="79"/>
      <c r="F77" s="79"/>
      <c r="G77" s="79"/>
      <c r="H77" s="79"/>
      <c r="I77" s="79"/>
      <c r="J77" s="79"/>
      <c r="K77" s="79"/>
      <c r="L77" s="47"/>
    </row>
    <row r="81" spans="2:47" s="48" customFormat="1" ht="6.9" customHeight="1">
      <c r="B81" s="80"/>
      <c r="C81" s="81"/>
      <c r="D81" s="81"/>
      <c r="E81" s="81"/>
      <c r="F81" s="81"/>
      <c r="G81" s="81"/>
      <c r="H81" s="81"/>
      <c r="I81" s="81"/>
      <c r="J81" s="81"/>
      <c r="K81" s="81"/>
      <c r="L81" s="47"/>
    </row>
    <row r="82" spans="2:47" s="48" customFormat="1" ht="24.9" customHeight="1">
      <c r="B82" s="47"/>
      <c r="C82" s="45" t="s">
        <v>142</v>
      </c>
      <c r="L82" s="47"/>
    </row>
    <row r="83" spans="2:47" s="48" customFormat="1" ht="6.9" customHeight="1">
      <c r="B83" s="47"/>
      <c r="L83" s="47"/>
    </row>
    <row r="84" spans="2:47" s="48" customFormat="1" ht="12" customHeight="1">
      <c r="B84" s="47"/>
      <c r="C84" s="49" t="s">
        <v>16</v>
      </c>
      <c r="L84" s="47"/>
    </row>
    <row r="85" spans="2:47" s="48" customFormat="1" ht="16.5" customHeight="1">
      <c r="B85" s="47"/>
      <c r="E85" s="50" t="str">
        <f>E7</f>
        <v>Výměna oken MŠ Bělohorská - III. ETAPA</v>
      </c>
      <c r="F85" s="51"/>
      <c r="G85" s="51"/>
      <c r="H85" s="51"/>
      <c r="L85" s="47"/>
    </row>
    <row r="86" spans="2:47" s="48" customFormat="1" ht="6.9" customHeight="1">
      <c r="B86" s="47"/>
      <c r="L86" s="47"/>
    </row>
    <row r="87" spans="2:47" s="48" customFormat="1" ht="12" customHeight="1">
      <c r="B87" s="47"/>
      <c r="C87" s="49" t="s">
        <v>20</v>
      </c>
      <c r="F87" s="52" t="str">
        <f>F10</f>
        <v>Bělohorská 174, 169 00 Praha 6 - Břevnov</v>
      </c>
      <c r="I87" s="49" t="s">
        <v>22</v>
      </c>
      <c r="J87" s="53" t="str">
        <f>IF(J10="","",J10)</f>
        <v>30. 10. 2025</v>
      </c>
      <c r="L87" s="47"/>
    </row>
    <row r="88" spans="2:47" s="48" customFormat="1" ht="6.9" customHeight="1">
      <c r="B88" s="47"/>
      <c r="L88" s="47"/>
    </row>
    <row r="89" spans="2:47" s="48" customFormat="1" ht="25.65" customHeight="1">
      <c r="B89" s="47"/>
      <c r="C89" s="49" t="s">
        <v>24</v>
      </c>
      <c r="F89" s="52" t="str">
        <f>E13</f>
        <v>Městská část Praha 6, 160 00</v>
      </c>
      <c r="I89" s="49" t="s">
        <v>30</v>
      </c>
      <c r="J89" s="82" t="str">
        <f>E19</f>
        <v>Sibre s.r.o., Ing. Radek Krýza</v>
      </c>
      <c r="L89" s="47"/>
    </row>
    <row r="90" spans="2:47" s="48" customFormat="1" ht="25.65" customHeight="1">
      <c r="B90" s="47"/>
      <c r="C90" s="49" t="s">
        <v>28</v>
      </c>
      <c r="F90" s="52" t="str">
        <f>IF(E16="","",E16)</f>
        <v>Vyplň údaj</v>
      </c>
      <c r="I90" s="49" t="s">
        <v>33</v>
      </c>
      <c r="J90" s="82" t="str">
        <f>E22</f>
        <v>Ing. Michaela Locihová</v>
      </c>
      <c r="L90" s="47"/>
    </row>
    <row r="91" spans="2:47" s="48" customFormat="1" ht="10.35" customHeight="1">
      <c r="B91" s="47"/>
      <c r="L91" s="47"/>
    </row>
    <row r="92" spans="2:47" s="48" customFormat="1" ht="29.25" customHeight="1">
      <c r="B92" s="47"/>
      <c r="C92" s="83" t="s">
        <v>143</v>
      </c>
      <c r="D92" s="65"/>
      <c r="E92" s="65"/>
      <c r="F92" s="65"/>
      <c r="G92" s="65"/>
      <c r="H92" s="65"/>
      <c r="I92" s="65"/>
      <c r="J92" s="84" t="s">
        <v>144</v>
      </c>
      <c r="K92" s="65"/>
      <c r="L92" s="47"/>
    </row>
    <row r="93" spans="2:47" s="48" customFormat="1" ht="10.35" customHeight="1">
      <c r="B93" s="47"/>
      <c r="L93" s="47"/>
    </row>
    <row r="94" spans="2:47" s="48" customFormat="1" ht="22.8" customHeight="1">
      <c r="B94" s="47"/>
      <c r="C94" s="85" t="s">
        <v>145</v>
      </c>
      <c r="J94" s="60">
        <f>J138</f>
        <v>0</v>
      </c>
      <c r="L94" s="47"/>
      <c r="AU94" s="40" t="s">
        <v>146</v>
      </c>
    </row>
    <row r="95" spans="2:47" s="87" customFormat="1" ht="24.9" customHeight="1">
      <c r="B95" s="86"/>
      <c r="D95" s="88" t="s">
        <v>147</v>
      </c>
      <c r="E95" s="89"/>
      <c r="F95" s="89"/>
      <c r="G95" s="89"/>
      <c r="H95" s="89"/>
      <c r="I95" s="89"/>
      <c r="J95" s="90">
        <f>J139</f>
        <v>0</v>
      </c>
      <c r="L95" s="86"/>
    </row>
    <row r="96" spans="2:47" s="92" customFormat="1" ht="19.95" customHeight="1">
      <c r="B96" s="91"/>
      <c r="D96" s="93" t="s">
        <v>148</v>
      </c>
      <c r="E96" s="94"/>
      <c r="F96" s="94"/>
      <c r="G96" s="94"/>
      <c r="H96" s="94"/>
      <c r="I96" s="94"/>
      <c r="J96" s="95">
        <f>J140</f>
        <v>0</v>
      </c>
      <c r="L96" s="91"/>
    </row>
    <row r="97" spans="2:12" s="92" customFormat="1" ht="19.95" customHeight="1">
      <c r="B97" s="91"/>
      <c r="D97" s="93" t="s">
        <v>149</v>
      </c>
      <c r="E97" s="94"/>
      <c r="F97" s="94"/>
      <c r="G97" s="94"/>
      <c r="H97" s="94"/>
      <c r="I97" s="94"/>
      <c r="J97" s="95">
        <f>J157</f>
        <v>0</v>
      </c>
      <c r="L97" s="91"/>
    </row>
    <row r="98" spans="2:12" s="92" customFormat="1" ht="19.95" customHeight="1">
      <c r="B98" s="91"/>
      <c r="D98" s="93" t="s">
        <v>150</v>
      </c>
      <c r="E98" s="94"/>
      <c r="F98" s="94"/>
      <c r="G98" s="94"/>
      <c r="H98" s="94"/>
      <c r="I98" s="94"/>
      <c r="J98" s="95">
        <f>J167</f>
        <v>0</v>
      </c>
      <c r="L98" s="91"/>
    </row>
    <row r="99" spans="2:12" s="92" customFormat="1" ht="19.95" customHeight="1">
      <c r="B99" s="91"/>
      <c r="D99" s="93" t="s">
        <v>151</v>
      </c>
      <c r="E99" s="94"/>
      <c r="F99" s="94"/>
      <c r="G99" s="94"/>
      <c r="H99" s="94"/>
      <c r="I99" s="94"/>
      <c r="J99" s="95">
        <f>J261</f>
        <v>0</v>
      </c>
      <c r="L99" s="91"/>
    </row>
    <row r="100" spans="2:12" s="92" customFormat="1" ht="19.95" customHeight="1">
      <c r="B100" s="91"/>
      <c r="D100" s="93" t="s">
        <v>152</v>
      </c>
      <c r="E100" s="94"/>
      <c r="F100" s="94"/>
      <c r="G100" s="94"/>
      <c r="H100" s="94"/>
      <c r="I100" s="94"/>
      <c r="J100" s="95">
        <f>J331</f>
        <v>0</v>
      </c>
      <c r="L100" s="91"/>
    </row>
    <row r="101" spans="2:12" s="92" customFormat="1" ht="19.95" customHeight="1">
      <c r="B101" s="91"/>
      <c r="D101" s="93" t="s">
        <v>153</v>
      </c>
      <c r="E101" s="94"/>
      <c r="F101" s="94"/>
      <c r="G101" s="94"/>
      <c r="H101" s="94"/>
      <c r="I101" s="94"/>
      <c r="J101" s="95">
        <f>J337</f>
        <v>0</v>
      </c>
      <c r="L101" s="91"/>
    </row>
    <row r="102" spans="2:12" s="87" customFormat="1" ht="24.9" customHeight="1">
      <c r="B102" s="86"/>
      <c r="D102" s="88" t="s">
        <v>154</v>
      </c>
      <c r="E102" s="89"/>
      <c r="F102" s="89"/>
      <c r="G102" s="89"/>
      <c r="H102" s="89"/>
      <c r="I102" s="89"/>
      <c r="J102" s="90">
        <f>J339</f>
        <v>0</v>
      </c>
      <c r="L102" s="86"/>
    </row>
    <row r="103" spans="2:12" s="92" customFormat="1" ht="19.95" customHeight="1">
      <c r="B103" s="91"/>
      <c r="D103" s="93" t="s">
        <v>155</v>
      </c>
      <c r="E103" s="94"/>
      <c r="F103" s="94"/>
      <c r="G103" s="94"/>
      <c r="H103" s="94"/>
      <c r="I103" s="94"/>
      <c r="J103" s="95">
        <f>J340</f>
        <v>0</v>
      </c>
      <c r="L103" s="91"/>
    </row>
    <row r="104" spans="2:12" s="92" customFormat="1" ht="19.95" customHeight="1">
      <c r="B104" s="91"/>
      <c r="D104" s="93" t="s">
        <v>156</v>
      </c>
      <c r="E104" s="94"/>
      <c r="F104" s="94"/>
      <c r="G104" s="94"/>
      <c r="H104" s="94"/>
      <c r="I104" s="94"/>
      <c r="J104" s="95">
        <f>J365</f>
        <v>0</v>
      </c>
      <c r="L104" s="91"/>
    </row>
    <row r="105" spans="2:12" s="92" customFormat="1" ht="19.95" customHeight="1">
      <c r="B105" s="91"/>
      <c r="D105" s="93" t="s">
        <v>157</v>
      </c>
      <c r="E105" s="94"/>
      <c r="F105" s="94"/>
      <c r="G105" s="94"/>
      <c r="H105" s="94"/>
      <c r="I105" s="94"/>
      <c r="J105" s="95">
        <f>J381</f>
        <v>0</v>
      </c>
      <c r="L105" s="91"/>
    </row>
    <row r="106" spans="2:12" s="92" customFormat="1" ht="19.95" customHeight="1">
      <c r="B106" s="91"/>
      <c r="D106" s="93" t="s">
        <v>158</v>
      </c>
      <c r="E106" s="94"/>
      <c r="F106" s="94"/>
      <c r="G106" s="94"/>
      <c r="H106" s="94"/>
      <c r="I106" s="94"/>
      <c r="J106" s="95">
        <f>J386</f>
        <v>0</v>
      </c>
      <c r="L106" s="91"/>
    </row>
    <row r="107" spans="2:12" s="92" customFormat="1" ht="19.95" customHeight="1">
      <c r="B107" s="91"/>
      <c r="D107" s="93" t="s">
        <v>159</v>
      </c>
      <c r="E107" s="94"/>
      <c r="F107" s="94"/>
      <c r="G107" s="94"/>
      <c r="H107" s="94"/>
      <c r="I107" s="94"/>
      <c r="J107" s="95">
        <f>J394</f>
        <v>0</v>
      </c>
      <c r="L107" s="91"/>
    </row>
    <row r="108" spans="2:12" s="92" customFormat="1" ht="19.95" customHeight="1">
      <c r="B108" s="91"/>
      <c r="D108" s="93" t="s">
        <v>160</v>
      </c>
      <c r="E108" s="94"/>
      <c r="F108" s="94"/>
      <c r="G108" s="94"/>
      <c r="H108" s="94"/>
      <c r="I108" s="94"/>
      <c r="J108" s="95">
        <f>J422</f>
        <v>0</v>
      </c>
      <c r="L108" s="91"/>
    </row>
    <row r="109" spans="2:12" s="92" customFormat="1" ht="19.95" customHeight="1">
      <c r="B109" s="91"/>
      <c r="D109" s="93" t="s">
        <v>161</v>
      </c>
      <c r="E109" s="94"/>
      <c r="F109" s="94"/>
      <c r="G109" s="94"/>
      <c r="H109" s="94"/>
      <c r="I109" s="94"/>
      <c r="J109" s="95">
        <f>J434</f>
        <v>0</v>
      </c>
      <c r="L109" s="91"/>
    </row>
    <row r="110" spans="2:12" s="92" customFormat="1" ht="19.95" customHeight="1">
      <c r="B110" s="91"/>
      <c r="D110" s="93" t="s">
        <v>162</v>
      </c>
      <c r="E110" s="94"/>
      <c r="F110" s="94"/>
      <c r="G110" s="94"/>
      <c r="H110" s="94"/>
      <c r="I110" s="94"/>
      <c r="J110" s="95">
        <f>J464</f>
        <v>0</v>
      </c>
      <c r="L110" s="91"/>
    </row>
    <row r="111" spans="2:12" s="92" customFormat="1" ht="19.95" customHeight="1">
      <c r="B111" s="91"/>
      <c r="D111" s="93" t="s">
        <v>163</v>
      </c>
      <c r="E111" s="94"/>
      <c r="F111" s="94"/>
      <c r="G111" s="94"/>
      <c r="H111" s="94"/>
      <c r="I111" s="94"/>
      <c r="J111" s="95">
        <f>J480</f>
        <v>0</v>
      </c>
      <c r="L111" s="91"/>
    </row>
    <row r="112" spans="2:12" s="92" customFormat="1" ht="19.95" customHeight="1">
      <c r="B112" s="91"/>
      <c r="D112" s="93" t="s">
        <v>164</v>
      </c>
      <c r="E112" s="94"/>
      <c r="F112" s="94"/>
      <c r="G112" s="94"/>
      <c r="H112" s="94"/>
      <c r="I112" s="94"/>
      <c r="J112" s="95">
        <f>J505</f>
        <v>0</v>
      </c>
      <c r="L112" s="91"/>
    </row>
    <row r="113" spans="2:12" s="92" customFormat="1" ht="19.95" customHeight="1">
      <c r="B113" s="91"/>
      <c r="D113" s="93" t="s">
        <v>165</v>
      </c>
      <c r="E113" s="94"/>
      <c r="F113" s="94"/>
      <c r="G113" s="94"/>
      <c r="H113" s="94"/>
      <c r="I113" s="94"/>
      <c r="J113" s="95">
        <f>J521</f>
        <v>0</v>
      </c>
      <c r="L113" s="91"/>
    </row>
    <row r="114" spans="2:12" s="87" customFormat="1" ht="24.9" customHeight="1">
      <c r="B114" s="86"/>
      <c r="D114" s="88" t="s">
        <v>166</v>
      </c>
      <c r="E114" s="89"/>
      <c r="F114" s="89"/>
      <c r="G114" s="89"/>
      <c r="H114" s="89"/>
      <c r="I114" s="89"/>
      <c r="J114" s="90">
        <f>J534</f>
        <v>0</v>
      </c>
      <c r="L114" s="86"/>
    </row>
    <row r="115" spans="2:12" s="92" customFormat="1" ht="19.95" customHeight="1">
      <c r="B115" s="91"/>
      <c r="D115" s="93" t="s">
        <v>167</v>
      </c>
      <c r="E115" s="94"/>
      <c r="F115" s="94"/>
      <c r="G115" s="94"/>
      <c r="H115" s="94"/>
      <c r="I115" s="94"/>
      <c r="J115" s="95">
        <f>J535</f>
        <v>0</v>
      </c>
      <c r="L115" s="91"/>
    </row>
    <row r="116" spans="2:12" s="92" customFormat="1" ht="19.95" customHeight="1">
      <c r="B116" s="91"/>
      <c r="D116" s="93" t="s">
        <v>168</v>
      </c>
      <c r="E116" s="94"/>
      <c r="F116" s="94"/>
      <c r="G116" s="94"/>
      <c r="H116" s="94"/>
      <c r="I116" s="94"/>
      <c r="J116" s="95">
        <f>J538</f>
        <v>0</v>
      </c>
      <c r="L116" s="91"/>
    </row>
    <row r="117" spans="2:12" s="92" customFormat="1" ht="19.95" customHeight="1">
      <c r="B117" s="91"/>
      <c r="D117" s="93" t="s">
        <v>169</v>
      </c>
      <c r="E117" s="94"/>
      <c r="F117" s="94"/>
      <c r="G117" s="94"/>
      <c r="H117" s="94"/>
      <c r="I117" s="94"/>
      <c r="J117" s="95">
        <f>J540</f>
        <v>0</v>
      </c>
      <c r="L117" s="91"/>
    </row>
    <row r="118" spans="2:12" s="92" customFormat="1" ht="19.95" customHeight="1">
      <c r="B118" s="91"/>
      <c r="D118" s="93" t="s">
        <v>170</v>
      </c>
      <c r="E118" s="94"/>
      <c r="F118" s="94"/>
      <c r="G118" s="94"/>
      <c r="H118" s="94"/>
      <c r="I118" s="94"/>
      <c r="J118" s="95">
        <f>J542</f>
        <v>0</v>
      </c>
      <c r="L118" s="91"/>
    </row>
    <row r="119" spans="2:12" s="92" customFormat="1" ht="19.95" customHeight="1">
      <c r="B119" s="91"/>
      <c r="D119" s="93" t="s">
        <v>171</v>
      </c>
      <c r="E119" s="94"/>
      <c r="F119" s="94"/>
      <c r="G119" s="94"/>
      <c r="H119" s="94"/>
      <c r="I119" s="94"/>
      <c r="J119" s="95">
        <f>J544</f>
        <v>0</v>
      </c>
      <c r="L119" s="91"/>
    </row>
    <row r="120" spans="2:12" s="92" customFormat="1" ht="19.95" customHeight="1">
      <c r="B120" s="91"/>
      <c r="D120" s="93" t="s">
        <v>172</v>
      </c>
      <c r="E120" s="94"/>
      <c r="F120" s="94"/>
      <c r="G120" s="94"/>
      <c r="H120" s="94"/>
      <c r="I120" s="94"/>
      <c r="J120" s="95">
        <f>J547</f>
        <v>0</v>
      </c>
      <c r="L120" s="91"/>
    </row>
    <row r="121" spans="2:12" s="48" customFormat="1" ht="21.75" customHeight="1">
      <c r="B121" s="47"/>
      <c r="L121" s="47"/>
    </row>
    <row r="122" spans="2:12" s="48" customFormat="1" ht="6.9" customHeight="1">
      <c r="B122" s="78"/>
      <c r="C122" s="79"/>
      <c r="D122" s="79"/>
      <c r="E122" s="79"/>
      <c r="F122" s="79"/>
      <c r="G122" s="79"/>
      <c r="H122" s="79"/>
      <c r="I122" s="79"/>
      <c r="J122" s="79"/>
      <c r="K122" s="79"/>
      <c r="L122" s="47"/>
    </row>
    <row r="126" spans="2:12" s="48" customFormat="1" ht="6.9" customHeight="1">
      <c r="B126" s="80"/>
      <c r="C126" s="81"/>
      <c r="D126" s="81"/>
      <c r="E126" s="81"/>
      <c r="F126" s="81"/>
      <c r="G126" s="81"/>
      <c r="H126" s="81"/>
      <c r="I126" s="81"/>
      <c r="J126" s="81"/>
      <c r="K126" s="81"/>
      <c r="L126" s="47"/>
    </row>
    <row r="127" spans="2:12" s="48" customFormat="1" ht="24.9" customHeight="1">
      <c r="B127" s="47"/>
      <c r="C127" s="45" t="s">
        <v>173</v>
      </c>
      <c r="L127" s="47"/>
    </row>
    <row r="128" spans="2:12" s="48" customFormat="1" ht="6.9" customHeight="1">
      <c r="B128" s="47"/>
      <c r="L128" s="47"/>
    </row>
    <row r="129" spans="2:65" s="48" customFormat="1" ht="12" customHeight="1">
      <c r="B129" s="47"/>
      <c r="C129" s="49" t="s">
        <v>16</v>
      </c>
      <c r="L129" s="47"/>
    </row>
    <row r="130" spans="2:65" s="48" customFormat="1" ht="16.5" customHeight="1">
      <c r="B130" s="47"/>
      <c r="E130" s="50" t="str">
        <f>E7</f>
        <v>Výměna oken MŠ Bělohorská - III. ETAPA</v>
      </c>
      <c r="F130" s="51"/>
      <c r="G130" s="51"/>
      <c r="H130" s="51"/>
      <c r="L130" s="47"/>
    </row>
    <row r="131" spans="2:65" s="48" customFormat="1" ht="6.9" customHeight="1">
      <c r="B131" s="47"/>
      <c r="L131" s="47"/>
    </row>
    <row r="132" spans="2:65" s="48" customFormat="1" ht="12" customHeight="1">
      <c r="B132" s="47"/>
      <c r="C132" s="49" t="s">
        <v>20</v>
      </c>
      <c r="F132" s="52" t="str">
        <f>F10</f>
        <v>Bělohorská 174, 169 00 Praha 6 - Břevnov</v>
      </c>
      <c r="I132" s="49" t="s">
        <v>22</v>
      </c>
      <c r="J132" s="53" t="str">
        <f>IF(J10="","",J10)</f>
        <v>30. 10. 2025</v>
      </c>
      <c r="L132" s="47"/>
    </row>
    <row r="133" spans="2:65" s="48" customFormat="1" ht="6.9" customHeight="1">
      <c r="B133" s="47"/>
      <c r="L133" s="47"/>
    </row>
    <row r="134" spans="2:65" s="48" customFormat="1" ht="25.65" customHeight="1">
      <c r="B134" s="47"/>
      <c r="C134" s="49" t="s">
        <v>24</v>
      </c>
      <c r="F134" s="52" t="str">
        <f>E13</f>
        <v>Městská část Praha 6, 160 00</v>
      </c>
      <c r="I134" s="49" t="s">
        <v>30</v>
      </c>
      <c r="J134" s="82" t="str">
        <f>E19</f>
        <v>Sibre s.r.o., Ing. Radek Krýza</v>
      </c>
      <c r="L134" s="47"/>
    </row>
    <row r="135" spans="2:65" s="48" customFormat="1" ht="25.65" customHeight="1">
      <c r="B135" s="47"/>
      <c r="C135" s="49" t="s">
        <v>28</v>
      </c>
      <c r="F135" s="52" t="str">
        <f>IF(E16="","",E16)</f>
        <v>Vyplň údaj</v>
      </c>
      <c r="I135" s="49" t="s">
        <v>33</v>
      </c>
      <c r="J135" s="82" t="str">
        <f>E22</f>
        <v>Ing. Michaela Locihová</v>
      </c>
      <c r="L135" s="47"/>
    </row>
    <row r="136" spans="2:65" s="48" customFormat="1" ht="10.35" customHeight="1">
      <c r="B136" s="47"/>
      <c r="L136" s="47"/>
    </row>
    <row r="137" spans="2:65" s="104" customFormat="1" ht="29.25" customHeight="1">
      <c r="B137" s="96"/>
      <c r="C137" s="97" t="s">
        <v>174</v>
      </c>
      <c r="D137" s="98" t="s">
        <v>61</v>
      </c>
      <c r="E137" s="98" t="s">
        <v>57</v>
      </c>
      <c r="F137" s="98" t="s">
        <v>58</v>
      </c>
      <c r="G137" s="98" t="s">
        <v>175</v>
      </c>
      <c r="H137" s="98" t="s">
        <v>176</v>
      </c>
      <c r="I137" s="98" t="s">
        <v>177</v>
      </c>
      <c r="J137" s="99" t="s">
        <v>144</v>
      </c>
      <c r="K137" s="100" t="s">
        <v>178</v>
      </c>
      <c r="L137" s="96"/>
      <c r="M137" s="101" t="s">
        <v>1</v>
      </c>
      <c r="N137" s="102" t="s">
        <v>40</v>
      </c>
      <c r="O137" s="102" t="s">
        <v>179</v>
      </c>
      <c r="P137" s="102" t="s">
        <v>180</v>
      </c>
      <c r="Q137" s="102" t="s">
        <v>181</v>
      </c>
      <c r="R137" s="102" t="s">
        <v>182</v>
      </c>
      <c r="S137" s="102" t="s">
        <v>183</v>
      </c>
      <c r="T137" s="103" t="s">
        <v>184</v>
      </c>
    </row>
    <row r="138" spans="2:65" s="48" customFormat="1" ht="22.8" customHeight="1">
      <c r="B138" s="47"/>
      <c r="C138" s="105" t="s">
        <v>185</v>
      </c>
      <c r="J138" s="106">
        <f>BK138</f>
        <v>0</v>
      </c>
      <c r="L138" s="47"/>
      <c r="M138" s="107"/>
      <c r="N138" s="58"/>
      <c r="O138" s="58"/>
      <c r="P138" s="108">
        <f>P139+P339+P534</f>
        <v>0</v>
      </c>
      <c r="Q138" s="58"/>
      <c r="R138" s="108">
        <f>R139+R339+R534</f>
        <v>5.934497304992</v>
      </c>
      <c r="S138" s="58"/>
      <c r="T138" s="109">
        <f>T139+T339+T534</f>
        <v>6.3786663799999994</v>
      </c>
      <c r="AT138" s="40" t="s">
        <v>75</v>
      </c>
      <c r="AU138" s="40" t="s">
        <v>146</v>
      </c>
      <c r="BK138" s="110">
        <f>BK139+BK339+BK534</f>
        <v>0</v>
      </c>
    </row>
    <row r="139" spans="2:65" s="112" customFormat="1" ht="25.95" customHeight="1">
      <c r="B139" s="111"/>
      <c r="D139" s="113" t="s">
        <v>75</v>
      </c>
      <c r="E139" s="114" t="s">
        <v>186</v>
      </c>
      <c r="F139" s="114" t="s">
        <v>187</v>
      </c>
      <c r="J139" s="115">
        <f>BK139</f>
        <v>0</v>
      </c>
      <c r="L139" s="111"/>
      <c r="M139" s="116"/>
      <c r="P139" s="117">
        <f>P140+P157+P167+P261+P331+P337</f>
        <v>0</v>
      </c>
      <c r="R139" s="117">
        <f>R140+R157+R167+R261+R331+R337</f>
        <v>5.2666087774000001</v>
      </c>
      <c r="T139" s="118">
        <f>T140+T157+T167+T261+T331+T337</f>
        <v>5.9995376999999994</v>
      </c>
      <c r="AR139" s="113" t="s">
        <v>81</v>
      </c>
      <c r="AT139" s="119" t="s">
        <v>75</v>
      </c>
      <c r="AU139" s="119" t="s">
        <v>76</v>
      </c>
      <c r="AY139" s="113" t="s">
        <v>188</v>
      </c>
      <c r="BK139" s="120">
        <f>BK140+BK157+BK167+BK261+BK331+BK337</f>
        <v>0</v>
      </c>
    </row>
    <row r="140" spans="2:65" s="112" customFormat="1" ht="22.8" customHeight="1">
      <c r="B140" s="111"/>
      <c r="D140" s="113" t="s">
        <v>75</v>
      </c>
      <c r="E140" s="121" t="s">
        <v>81</v>
      </c>
      <c r="F140" s="121" t="s">
        <v>189</v>
      </c>
      <c r="J140" s="122">
        <f>BK140</f>
        <v>0</v>
      </c>
      <c r="L140" s="111"/>
      <c r="M140" s="116"/>
      <c r="P140" s="117">
        <f>SUM(P141:P156)</f>
        <v>0</v>
      </c>
      <c r="R140" s="117">
        <f>SUM(R141:R156)</f>
        <v>0</v>
      </c>
      <c r="T140" s="118">
        <f>SUM(T141:T156)</f>
        <v>2.4485999999999999</v>
      </c>
      <c r="AR140" s="113" t="s">
        <v>81</v>
      </c>
      <c r="AT140" s="119" t="s">
        <v>75</v>
      </c>
      <c r="AU140" s="119" t="s">
        <v>81</v>
      </c>
      <c r="AY140" s="113" t="s">
        <v>188</v>
      </c>
      <c r="BK140" s="120">
        <f>SUM(BK141:BK156)</f>
        <v>0</v>
      </c>
    </row>
    <row r="141" spans="2:65" s="48" customFormat="1" ht="24.15" customHeight="1">
      <c r="B141" s="47"/>
      <c r="C141" s="123" t="s">
        <v>81</v>
      </c>
      <c r="D141" s="123" t="s">
        <v>190</v>
      </c>
      <c r="E141" s="124" t="s">
        <v>191</v>
      </c>
      <c r="F141" s="125" t="s">
        <v>192</v>
      </c>
      <c r="G141" s="126" t="s">
        <v>193</v>
      </c>
      <c r="H141" s="127">
        <v>4.452</v>
      </c>
      <c r="I141" s="21"/>
      <c r="J141" s="128">
        <f>ROUND(I141*H141,2)</f>
        <v>0</v>
      </c>
      <c r="K141" s="129"/>
      <c r="L141" s="47"/>
      <c r="M141" s="130" t="s">
        <v>1</v>
      </c>
      <c r="N141" s="131" t="s">
        <v>41</v>
      </c>
      <c r="P141" s="132">
        <f>O141*H141</f>
        <v>0</v>
      </c>
      <c r="Q141" s="132">
        <v>0</v>
      </c>
      <c r="R141" s="132">
        <f>Q141*H141</f>
        <v>0</v>
      </c>
      <c r="S141" s="132">
        <v>0.26</v>
      </c>
      <c r="T141" s="133">
        <f>S141*H141</f>
        <v>1.1575200000000001</v>
      </c>
      <c r="AR141" s="134" t="s">
        <v>194</v>
      </c>
      <c r="AT141" s="134" t="s">
        <v>190</v>
      </c>
      <c r="AU141" s="134" t="s">
        <v>86</v>
      </c>
      <c r="AY141" s="40" t="s">
        <v>188</v>
      </c>
      <c r="BE141" s="135">
        <f>IF(N141="základní",J141,0)</f>
        <v>0</v>
      </c>
      <c r="BF141" s="135">
        <f>IF(N141="snížená",J141,0)</f>
        <v>0</v>
      </c>
      <c r="BG141" s="135">
        <f>IF(N141="zákl. přenesená",J141,0)</f>
        <v>0</v>
      </c>
      <c r="BH141" s="135">
        <f>IF(N141="sníž. přenesená",J141,0)</f>
        <v>0</v>
      </c>
      <c r="BI141" s="135">
        <f>IF(N141="nulová",J141,0)</f>
        <v>0</v>
      </c>
      <c r="BJ141" s="40" t="s">
        <v>81</v>
      </c>
      <c r="BK141" s="135">
        <f>ROUND(I141*H141,2)</f>
        <v>0</v>
      </c>
      <c r="BL141" s="40" t="s">
        <v>194</v>
      </c>
      <c r="BM141" s="134" t="s">
        <v>195</v>
      </c>
    </row>
    <row r="142" spans="2:65" s="137" customFormat="1" ht="10.199999999999999">
      <c r="B142" s="136"/>
      <c r="D142" s="138" t="s">
        <v>196</v>
      </c>
      <c r="E142" s="139" t="s">
        <v>1</v>
      </c>
      <c r="F142" s="140" t="s">
        <v>197</v>
      </c>
      <c r="H142" s="141">
        <v>3.7040000000000002</v>
      </c>
      <c r="L142" s="136"/>
      <c r="M142" s="142"/>
      <c r="T142" s="143"/>
      <c r="AT142" s="139" t="s">
        <v>196</v>
      </c>
      <c r="AU142" s="139" t="s">
        <v>86</v>
      </c>
      <c r="AV142" s="137" t="s">
        <v>86</v>
      </c>
      <c r="AW142" s="137" t="s">
        <v>32</v>
      </c>
      <c r="AX142" s="137" t="s">
        <v>76</v>
      </c>
      <c r="AY142" s="139" t="s">
        <v>188</v>
      </c>
    </row>
    <row r="143" spans="2:65" s="137" customFormat="1" ht="10.199999999999999">
      <c r="B143" s="136"/>
      <c r="D143" s="138" t="s">
        <v>196</v>
      </c>
      <c r="E143" s="139" t="s">
        <v>1</v>
      </c>
      <c r="F143" s="140" t="s">
        <v>198</v>
      </c>
      <c r="H143" s="141">
        <v>0.748</v>
      </c>
      <c r="L143" s="136"/>
      <c r="M143" s="142"/>
      <c r="T143" s="143"/>
      <c r="AT143" s="139" t="s">
        <v>196</v>
      </c>
      <c r="AU143" s="139" t="s">
        <v>86</v>
      </c>
      <c r="AV143" s="137" t="s">
        <v>86</v>
      </c>
      <c r="AW143" s="137" t="s">
        <v>32</v>
      </c>
      <c r="AX143" s="137" t="s">
        <v>76</v>
      </c>
      <c r="AY143" s="139" t="s">
        <v>188</v>
      </c>
    </row>
    <row r="144" spans="2:65" s="145" customFormat="1" ht="10.199999999999999">
      <c r="B144" s="144"/>
      <c r="D144" s="138" t="s">
        <v>196</v>
      </c>
      <c r="E144" s="146" t="s">
        <v>83</v>
      </c>
      <c r="F144" s="147" t="s">
        <v>199</v>
      </c>
      <c r="H144" s="148">
        <v>4.452</v>
      </c>
      <c r="L144" s="144"/>
      <c r="M144" s="149"/>
      <c r="T144" s="150"/>
      <c r="AT144" s="146" t="s">
        <v>196</v>
      </c>
      <c r="AU144" s="146" t="s">
        <v>86</v>
      </c>
      <c r="AV144" s="145" t="s">
        <v>194</v>
      </c>
      <c r="AW144" s="145" t="s">
        <v>32</v>
      </c>
      <c r="AX144" s="145" t="s">
        <v>81</v>
      </c>
      <c r="AY144" s="146" t="s">
        <v>188</v>
      </c>
    </row>
    <row r="145" spans="2:65" s="48" customFormat="1" ht="24.15" customHeight="1">
      <c r="B145" s="47"/>
      <c r="C145" s="123" t="s">
        <v>86</v>
      </c>
      <c r="D145" s="123" t="s">
        <v>190</v>
      </c>
      <c r="E145" s="124" t="s">
        <v>200</v>
      </c>
      <c r="F145" s="125" t="s">
        <v>201</v>
      </c>
      <c r="G145" s="126" t="s">
        <v>193</v>
      </c>
      <c r="H145" s="127">
        <v>4.452</v>
      </c>
      <c r="I145" s="21"/>
      <c r="J145" s="128">
        <f>ROUND(I145*H145,2)</f>
        <v>0</v>
      </c>
      <c r="K145" s="129"/>
      <c r="L145" s="47"/>
      <c r="M145" s="130" t="s">
        <v>1</v>
      </c>
      <c r="N145" s="131" t="s">
        <v>41</v>
      </c>
      <c r="P145" s="132">
        <f>O145*H145</f>
        <v>0</v>
      </c>
      <c r="Q145" s="132">
        <v>0</v>
      </c>
      <c r="R145" s="132">
        <f>Q145*H145</f>
        <v>0</v>
      </c>
      <c r="S145" s="132">
        <v>0.28999999999999998</v>
      </c>
      <c r="T145" s="133">
        <f>S145*H145</f>
        <v>1.29108</v>
      </c>
      <c r="AR145" s="134" t="s">
        <v>194</v>
      </c>
      <c r="AT145" s="134" t="s">
        <v>190</v>
      </c>
      <c r="AU145" s="134" t="s">
        <v>86</v>
      </c>
      <c r="AY145" s="40" t="s">
        <v>188</v>
      </c>
      <c r="BE145" s="135">
        <f>IF(N145="základní",J145,0)</f>
        <v>0</v>
      </c>
      <c r="BF145" s="135">
        <f>IF(N145="snížená",J145,0)</f>
        <v>0</v>
      </c>
      <c r="BG145" s="135">
        <f>IF(N145="zákl. přenesená",J145,0)</f>
        <v>0</v>
      </c>
      <c r="BH145" s="135">
        <f>IF(N145="sníž. přenesená",J145,0)</f>
        <v>0</v>
      </c>
      <c r="BI145" s="135">
        <f>IF(N145="nulová",J145,0)</f>
        <v>0</v>
      </c>
      <c r="BJ145" s="40" t="s">
        <v>81</v>
      </c>
      <c r="BK145" s="135">
        <f>ROUND(I145*H145,2)</f>
        <v>0</v>
      </c>
      <c r="BL145" s="40" t="s">
        <v>194</v>
      </c>
      <c r="BM145" s="134" t="s">
        <v>202</v>
      </c>
    </row>
    <row r="146" spans="2:65" s="137" customFormat="1" ht="10.199999999999999">
      <c r="B146" s="136"/>
      <c r="D146" s="138" t="s">
        <v>196</v>
      </c>
      <c r="E146" s="139" t="s">
        <v>1</v>
      </c>
      <c r="F146" s="140" t="s">
        <v>83</v>
      </c>
      <c r="H146" s="141">
        <v>4.452</v>
      </c>
      <c r="L146" s="136"/>
      <c r="M146" s="142"/>
      <c r="T146" s="143"/>
      <c r="AT146" s="139" t="s">
        <v>196</v>
      </c>
      <c r="AU146" s="139" t="s">
        <v>86</v>
      </c>
      <c r="AV146" s="137" t="s">
        <v>86</v>
      </c>
      <c r="AW146" s="137" t="s">
        <v>32</v>
      </c>
      <c r="AX146" s="137" t="s">
        <v>81</v>
      </c>
      <c r="AY146" s="139" t="s">
        <v>188</v>
      </c>
    </row>
    <row r="147" spans="2:65" s="48" customFormat="1" ht="37.799999999999997" customHeight="1">
      <c r="B147" s="47"/>
      <c r="C147" s="123" t="s">
        <v>203</v>
      </c>
      <c r="D147" s="123" t="s">
        <v>190</v>
      </c>
      <c r="E147" s="124" t="s">
        <v>204</v>
      </c>
      <c r="F147" s="125" t="s">
        <v>205</v>
      </c>
      <c r="G147" s="126" t="s">
        <v>206</v>
      </c>
      <c r="H147" s="127">
        <v>0.33100000000000002</v>
      </c>
      <c r="I147" s="21"/>
      <c r="J147" s="128">
        <f>ROUND(I147*H147,2)</f>
        <v>0</v>
      </c>
      <c r="K147" s="129"/>
      <c r="L147" s="47"/>
      <c r="M147" s="130" t="s">
        <v>1</v>
      </c>
      <c r="N147" s="131" t="s">
        <v>41</v>
      </c>
      <c r="P147" s="132">
        <f>O147*H147</f>
        <v>0</v>
      </c>
      <c r="Q147" s="132">
        <v>0</v>
      </c>
      <c r="R147" s="132">
        <f>Q147*H147</f>
        <v>0</v>
      </c>
      <c r="S147" s="132">
        <v>0</v>
      </c>
      <c r="T147" s="133">
        <f>S147*H147</f>
        <v>0</v>
      </c>
      <c r="AR147" s="134" t="s">
        <v>194</v>
      </c>
      <c r="AT147" s="134" t="s">
        <v>190</v>
      </c>
      <c r="AU147" s="134" t="s">
        <v>86</v>
      </c>
      <c r="AY147" s="40" t="s">
        <v>188</v>
      </c>
      <c r="BE147" s="135">
        <f>IF(N147="základní",J147,0)</f>
        <v>0</v>
      </c>
      <c r="BF147" s="135">
        <f>IF(N147="snížená",J147,0)</f>
        <v>0</v>
      </c>
      <c r="BG147" s="135">
        <f>IF(N147="zákl. přenesená",J147,0)</f>
        <v>0</v>
      </c>
      <c r="BH147" s="135">
        <f>IF(N147="sníž. přenesená",J147,0)</f>
        <v>0</v>
      </c>
      <c r="BI147" s="135">
        <f>IF(N147="nulová",J147,0)</f>
        <v>0</v>
      </c>
      <c r="BJ147" s="40" t="s">
        <v>81</v>
      </c>
      <c r="BK147" s="135">
        <f>ROUND(I147*H147,2)</f>
        <v>0</v>
      </c>
      <c r="BL147" s="40" t="s">
        <v>194</v>
      </c>
      <c r="BM147" s="134" t="s">
        <v>207</v>
      </c>
    </row>
    <row r="148" spans="2:65" s="137" customFormat="1" ht="10.199999999999999">
      <c r="B148" s="136"/>
      <c r="D148" s="138" t="s">
        <v>196</v>
      </c>
      <c r="E148" s="139" t="s">
        <v>1</v>
      </c>
      <c r="F148" s="140" t="s">
        <v>87</v>
      </c>
      <c r="H148" s="141">
        <v>0.33100000000000002</v>
      </c>
      <c r="L148" s="136"/>
      <c r="M148" s="142"/>
      <c r="T148" s="143"/>
      <c r="AT148" s="139" t="s">
        <v>196</v>
      </c>
      <c r="AU148" s="139" t="s">
        <v>86</v>
      </c>
      <c r="AV148" s="137" t="s">
        <v>86</v>
      </c>
      <c r="AW148" s="137" t="s">
        <v>32</v>
      </c>
      <c r="AX148" s="137" t="s">
        <v>81</v>
      </c>
      <c r="AY148" s="139" t="s">
        <v>188</v>
      </c>
    </row>
    <row r="149" spans="2:65" s="48" customFormat="1" ht="37.799999999999997" customHeight="1">
      <c r="B149" s="47"/>
      <c r="C149" s="123" t="s">
        <v>194</v>
      </c>
      <c r="D149" s="123" t="s">
        <v>190</v>
      </c>
      <c r="E149" s="124" t="s">
        <v>208</v>
      </c>
      <c r="F149" s="125" t="s">
        <v>209</v>
      </c>
      <c r="G149" s="126" t="s">
        <v>206</v>
      </c>
      <c r="H149" s="127">
        <v>0.33100000000000002</v>
      </c>
      <c r="I149" s="21"/>
      <c r="J149" s="128">
        <f>ROUND(I149*H149,2)</f>
        <v>0</v>
      </c>
      <c r="K149" s="129"/>
      <c r="L149" s="47"/>
      <c r="M149" s="130" t="s">
        <v>1</v>
      </c>
      <c r="N149" s="131" t="s">
        <v>41</v>
      </c>
      <c r="P149" s="132">
        <f>O149*H149</f>
        <v>0</v>
      </c>
      <c r="Q149" s="132">
        <v>0</v>
      </c>
      <c r="R149" s="132">
        <f>Q149*H149</f>
        <v>0</v>
      </c>
      <c r="S149" s="132">
        <v>0</v>
      </c>
      <c r="T149" s="133">
        <f>S149*H149</f>
        <v>0</v>
      </c>
      <c r="AR149" s="134" t="s">
        <v>194</v>
      </c>
      <c r="AT149" s="134" t="s">
        <v>190</v>
      </c>
      <c r="AU149" s="134" t="s">
        <v>86</v>
      </c>
      <c r="AY149" s="40" t="s">
        <v>188</v>
      </c>
      <c r="BE149" s="135">
        <f>IF(N149="základní",J149,0)</f>
        <v>0</v>
      </c>
      <c r="BF149" s="135">
        <f>IF(N149="snížená",J149,0)</f>
        <v>0</v>
      </c>
      <c r="BG149" s="135">
        <f>IF(N149="zákl. přenesená",J149,0)</f>
        <v>0</v>
      </c>
      <c r="BH149" s="135">
        <f>IF(N149="sníž. přenesená",J149,0)</f>
        <v>0</v>
      </c>
      <c r="BI149" s="135">
        <f>IF(N149="nulová",J149,0)</f>
        <v>0</v>
      </c>
      <c r="BJ149" s="40" t="s">
        <v>81</v>
      </c>
      <c r="BK149" s="135">
        <f>ROUND(I149*H149,2)</f>
        <v>0</v>
      </c>
      <c r="BL149" s="40" t="s">
        <v>194</v>
      </c>
      <c r="BM149" s="134" t="s">
        <v>210</v>
      </c>
    </row>
    <row r="150" spans="2:65" s="137" customFormat="1" ht="10.199999999999999">
      <c r="B150" s="136"/>
      <c r="D150" s="138" t="s">
        <v>196</v>
      </c>
      <c r="E150" s="139" t="s">
        <v>87</v>
      </c>
      <c r="F150" s="140" t="s">
        <v>88</v>
      </c>
      <c r="H150" s="141">
        <v>0.33100000000000002</v>
      </c>
      <c r="L150" s="136"/>
      <c r="M150" s="142"/>
      <c r="T150" s="143"/>
      <c r="AT150" s="139" t="s">
        <v>196</v>
      </c>
      <c r="AU150" s="139" t="s">
        <v>86</v>
      </c>
      <c r="AV150" s="137" t="s">
        <v>86</v>
      </c>
      <c r="AW150" s="137" t="s">
        <v>32</v>
      </c>
      <c r="AX150" s="137" t="s">
        <v>81</v>
      </c>
      <c r="AY150" s="139" t="s">
        <v>188</v>
      </c>
    </row>
    <row r="151" spans="2:65" s="48" customFormat="1" ht="24.15" customHeight="1">
      <c r="B151" s="47"/>
      <c r="C151" s="123" t="s">
        <v>211</v>
      </c>
      <c r="D151" s="123" t="s">
        <v>190</v>
      </c>
      <c r="E151" s="124" t="s">
        <v>212</v>
      </c>
      <c r="F151" s="125" t="s">
        <v>213</v>
      </c>
      <c r="G151" s="126" t="s">
        <v>206</v>
      </c>
      <c r="H151" s="127">
        <v>0.33100000000000002</v>
      </c>
      <c r="I151" s="21"/>
      <c r="J151" s="128">
        <f>ROUND(I151*H151,2)</f>
        <v>0</v>
      </c>
      <c r="K151" s="129"/>
      <c r="L151" s="47"/>
      <c r="M151" s="130" t="s">
        <v>1</v>
      </c>
      <c r="N151" s="131" t="s">
        <v>41</v>
      </c>
      <c r="P151" s="132">
        <f>O151*H151</f>
        <v>0</v>
      </c>
      <c r="Q151" s="132">
        <v>0</v>
      </c>
      <c r="R151" s="132">
        <f>Q151*H151</f>
        <v>0</v>
      </c>
      <c r="S151" s="132">
        <v>0</v>
      </c>
      <c r="T151" s="133">
        <f>S151*H151</f>
        <v>0</v>
      </c>
      <c r="AR151" s="134" t="s">
        <v>194</v>
      </c>
      <c r="AT151" s="134" t="s">
        <v>190</v>
      </c>
      <c r="AU151" s="134" t="s">
        <v>86</v>
      </c>
      <c r="AY151" s="40" t="s">
        <v>188</v>
      </c>
      <c r="BE151" s="135">
        <f>IF(N151="základní",J151,0)</f>
        <v>0</v>
      </c>
      <c r="BF151" s="135">
        <f>IF(N151="snížená",J151,0)</f>
        <v>0</v>
      </c>
      <c r="BG151" s="135">
        <f>IF(N151="zákl. přenesená",J151,0)</f>
        <v>0</v>
      </c>
      <c r="BH151" s="135">
        <f>IF(N151="sníž. přenesená",J151,0)</f>
        <v>0</v>
      </c>
      <c r="BI151" s="135">
        <f>IF(N151="nulová",J151,0)</f>
        <v>0</v>
      </c>
      <c r="BJ151" s="40" t="s">
        <v>81</v>
      </c>
      <c r="BK151" s="135">
        <f>ROUND(I151*H151,2)</f>
        <v>0</v>
      </c>
      <c r="BL151" s="40" t="s">
        <v>194</v>
      </c>
      <c r="BM151" s="134" t="s">
        <v>214</v>
      </c>
    </row>
    <row r="152" spans="2:65" s="137" customFormat="1" ht="10.199999999999999">
      <c r="B152" s="136"/>
      <c r="D152" s="138" t="s">
        <v>196</v>
      </c>
      <c r="E152" s="139" t="s">
        <v>1</v>
      </c>
      <c r="F152" s="140" t="s">
        <v>87</v>
      </c>
      <c r="H152" s="141">
        <v>0.33100000000000002</v>
      </c>
      <c r="L152" s="136"/>
      <c r="M152" s="142"/>
      <c r="T152" s="143"/>
      <c r="AT152" s="139" t="s">
        <v>196</v>
      </c>
      <c r="AU152" s="139" t="s">
        <v>86</v>
      </c>
      <c r="AV152" s="137" t="s">
        <v>86</v>
      </c>
      <c r="AW152" s="137" t="s">
        <v>32</v>
      </c>
      <c r="AX152" s="137" t="s">
        <v>81</v>
      </c>
      <c r="AY152" s="139" t="s">
        <v>188</v>
      </c>
    </row>
    <row r="153" spans="2:65" s="48" customFormat="1" ht="33" customHeight="1">
      <c r="B153" s="47"/>
      <c r="C153" s="123" t="s">
        <v>215</v>
      </c>
      <c r="D153" s="123" t="s">
        <v>190</v>
      </c>
      <c r="E153" s="124" t="s">
        <v>216</v>
      </c>
      <c r="F153" s="125" t="s">
        <v>217</v>
      </c>
      <c r="G153" s="126" t="s">
        <v>218</v>
      </c>
      <c r="H153" s="127">
        <v>0.59599999999999997</v>
      </c>
      <c r="I153" s="21"/>
      <c r="J153" s="128">
        <f>ROUND(I153*H153,2)</f>
        <v>0</v>
      </c>
      <c r="K153" s="129"/>
      <c r="L153" s="47"/>
      <c r="M153" s="130" t="s">
        <v>1</v>
      </c>
      <c r="N153" s="131" t="s">
        <v>41</v>
      </c>
      <c r="P153" s="132">
        <f>O153*H153</f>
        <v>0</v>
      </c>
      <c r="Q153" s="132">
        <v>0</v>
      </c>
      <c r="R153" s="132">
        <f>Q153*H153</f>
        <v>0</v>
      </c>
      <c r="S153" s="132">
        <v>0</v>
      </c>
      <c r="T153" s="133">
        <f>S153*H153</f>
        <v>0</v>
      </c>
      <c r="AR153" s="134" t="s">
        <v>194</v>
      </c>
      <c r="AT153" s="134" t="s">
        <v>190</v>
      </c>
      <c r="AU153" s="134" t="s">
        <v>86</v>
      </c>
      <c r="AY153" s="40" t="s">
        <v>188</v>
      </c>
      <c r="BE153" s="135">
        <f>IF(N153="základní",J153,0)</f>
        <v>0</v>
      </c>
      <c r="BF153" s="135">
        <f>IF(N153="snížená",J153,0)</f>
        <v>0</v>
      </c>
      <c r="BG153" s="135">
        <f>IF(N153="zákl. přenesená",J153,0)</f>
        <v>0</v>
      </c>
      <c r="BH153" s="135">
        <f>IF(N153="sníž. přenesená",J153,0)</f>
        <v>0</v>
      </c>
      <c r="BI153" s="135">
        <f>IF(N153="nulová",J153,0)</f>
        <v>0</v>
      </c>
      <c r="BJ153" s="40" t="s">
        <v>81</v>
      </c>
      <c r="BK153" s="135">
        <f>ROUND(I153*H153,2)</f>
        <v>0</v>
      </c>
      <c r="BL153" s="40" t="s">
        <v>194</v>
      </c>
      <c r="BM153" s="134" t="s">
        <v>219</v>
      </c>
    </row>
    <row r="154" spans="2:65" s="137" customFormat="1" ht="10.199999999999999">
      <c r="B154" s="136"/>
      <c r="D154" s="138" t="s">
        <v>196</v>
      </c>
      <c r="E154" s="139" t="s">
        <v>1</v>
      </c>
      <c r="F154" s="140" t="s">
        <v>220</v>
      </c>
      <c r="H154" s="141">
        <v>0.59599999999999997</v>
      </c>
      <c r="L154" s="136"/>
      <c r="M154" s="142"/>
      <c r="T154" s="143"/>
      <c r="AT154" s="139" t="s">
        <v>196</v>
      </c>
      <c r="AU154" s="139" t="s">
        <v>86</v>
      </c>
      <c r="AV154" s="137" t="s">
        <v>86</v>
      </c>
      <c r="AW154" s="137" t="s">
        <v>32</v>
      </c>
      <c r="AX154" s="137" t="s">
        <v>81</v>
      </c>
      <c r="AY154" s="139" t="s">
        <v>188</v>
      </c>
    </row>
    <row r="155" spans="2:65" s="48" customFormat="1" ht="16.5" customHeight="1">
      <c r="B155" s="47"/>
      <c r="C155" s="123" t="s">
        <v>221</v>
      </c>
      <c r="D155" s="123" t="s">
        <v>190</v>
      </c>
      <c r="E155" s="124" t="s">
        <v>222</v>
      </c>
      <c r="F155" s="125" t="s">
        <v>223</v>
      </c>
      <c r="G155" s="126" t="s">
        <v>206</v>
      </c>
      <c r="H155" s="127">
        <v>0.33100000000000002</v>
      </c>
      <c r="I155" s="21"/>
      <c r="J155" s="128">
        <f>ROUND(I155*H155,2)</f>
        <v>0</v>
      </c>
      <c r="K155" s="129"/>
      <c r="L155" s="47"/>
      <c r="M155" s="130" t="s">
        <v>1</v>
      </c>
      <c r="N155" s="131" t="s">
        <v>41</v>
      </c>
      <c r="P155" s="132">
        <f>O155*H155</f>
        <v>0</v>
      </c>
      <c r="Q155" s="132">
        <v>0</v>
      </c>
      <c r="R155" s="132">
        <f>Q155*H155</f>
        <v>0</v>
      </c>
      <c r="S155" s="132">
        <v>0</v>
      </c>
      <c r="T155" s="133">
        <f>S155*H155</f>
        <v>0</v>
      </c>
      <c r="AR155" s="134" t="s">
        <v>194</v>
      </c>
      <c r="AT155" s="134" t="s">
        <v>190</v>
      </c>
      <c r="AU155" s="134" t="s">
        <v>86</v>
      </c>
      <c r="AY155" s="40" t="s">
        <v>188</v>
      </c>
      <c r="BE155" s="135">
        <f>IF(N155="základní",J155,0)</f>
        <v>0</v>
      </c>
      <c r="BF155" s="135">
        <f>IF(N155="snížená",J155,0)</f>
        <v>0</v>
      </c>
      <c r="BG155" s="135">
        <f>IF(N155="zákl. přenesená",J155,0)</f>
        <v>0</v>
      </c>
      <c r="BH155" s="135">
        <f>IF(N155="sníž. přenesená",J155,0)</f>
        <v>0</v>
      </c>
      <c r="BI155" s="135">
        <f>IF(N155="nulová",J155,0)</f>
        <v>0</v>
      </c>
      <c r="BJ155" s="40" t="s">
        <v>81</v>
      </c>
      <c r="BK155" s="135">
        <f>ROUND(I155*H155,2)</f>
        <v>0</v>
      </c>
      <c r="BL155" s="40" t="s">
        <v>194</v>
      </c>
      <c r="BM155" s="134" t="s">
        <v>224</v>
      </c>
    </row>
    <row r="156" spans="2:65" s="137" customFormat="1" ht="10.199999999999999">
      <c r="B156" s="136"/>
      <c r="D156" s="138" t="s">
        <v>196</v>
      </c>
      <c r="E156" s="139" t="s">
        <v>1</v>
      </c>
      <c r="F156" s="140" t="s">
        <v>87</v>
      </c>
      <c r="H156" s="141">
        <v>0.33100000000000002</v>
      </c>
      <c r="L156" s="136"/>
      <c r="M156" s="142"/>
      <c r="T156" s="143"/>
      <c r="AT156" s="139" t="s">
        <v>196</v>
      </c>
      <c r="AU156" s="139" t="s">
        <v>86</v>
      </c>
      <c r="AV156" s="137" t="s">
        <v>86</v>
      </c>
      <c r="AW156" s="137" t="s">
        <v>32</v>
      </c>
      <c r="AX156" s="137" t="s">
        <v>81</v>
      </c>
      <c r="AY156" s="139" t="s">
        <v>188</v>
      </c>
    </row>
    <row r="157" spans="2:65" s="112" customFormat="1" ht="22.8" customHeight="1">
      <c r="B157" s="111"/>
      <c r="D157" s="113" t="s">
        <v>75</v>
      </c>
      <c r="E157" s="121" t="s">
        <v>211</v>
      </c>
      <c r="F157" s="121" t="s">
        <v>225</v>
      </c>
      <c r="J157" s="122">
        <f>BK157</f>
        <v>0</v>
      </c>
      <c r="L157" s="111"/>
      <c r="M157" s="116"/>
      <c r="P157" s="117">
        <f>SUM(P158:P166)</f>
        <v>0</v>
      </c>
      <c r="R157" s="117">
        <f>SUM(R158:R166)</f>
        <v>1.7917611200000001</v>
      </c>
      <c r="T157" s="118">
        <f>SUM(T158:T166)</f>
        <v>0</v>
      </c>
      <c r="AR157" s="113" t="s">
        <v>81</v>
      </c>
      <c r="AT157" s="119" t="s">
        <v>75</v>
      </c>
      <c r="AU157" s="119" t="s">
        <v>81</v>
      </c>
      <c r="AY157" s="113" t="s">
        <v>188</v>
      </c>
      <c r="BK157" s="120">
        <f>SUM(BK158:BK166)</f>
        <v>0</v>
      </c>
    </row>
    <row r="158" spans="2:65" s="48" customFormat="1" ht="21.75" customHeight="1">
      <c r="B158" s="47"/>
      <c r="C158" s="123" t="s">
        <v>226</v>
      </c>
      <c r="D158" s="123" t="s">
        <v>190</v>
      </c>
      <c r="E158" s="124" t="s">
        <v>227</v>
      </c>
      <c r="F158" s="125" t="s">
        <v>228</v>
      </c>
      <c r="G158" s="126" t="s">
        <v>193</v>
      </c>
      <c r="H158" s="127">
        <v>4.452</v>
      </c>
      <c r="I158" s="21"/>
      <c r="J158" s="128">
        <f>ROUND(I158*H158,2)</f>
        <v>0</v>
      </c>
      <c r="K158" s="129"/>
      <c r="L158" s="47"/>
      <c r="M158" s="130" t="s">
        <v>1</v>
      </c>
      <c r="N158" s="131" t="s">
        <v>41</v>
      </c>
      <c r="P158" s="132">
        <f>O158*H158</f>
        <v>0</v>
      </c>
      <c r="Q158" s="132">
        <v>0</v>
      </c>
      <c r="R158" s="132">
        <f>Q158*H158</f>
        <v>0</v>
      </c>
      <c r="S158" s="132">
        <v>0</v>
      </c>
      <c r="T158" s="133">
        <f>S158*H158</f>
        <v>0</v>
      </c>
      <c r="AR158" s="134" t="s">
        <v>194</v>
      </c>
      <c r="AT158" s="134" t="s">
        <v>190</v>
      </c>
      <c r="AU158" s="134" t="s">
        <v>86</v>
      </c>
      <c r="AY158" s="40" t="s">
        <v>188</v>
      </c>
      <c r="BE158" s="135">
        <f>IF(N158="základní",J158,0)</f>
        <v>0</v>
      </c>
      <c r="BF158" s="135">
        <f>IF(N158="snížená",J158,0)</f>
        <v>0</v>
      </c>
      <c r="BG158" s="135">
        <f>IF(N158="zákl. přenesená",J158,0)</f>
        <v>0</v>
      </c>
      <c r="BH158" s="135">
        <f>IF(N158="sníž. přenesená",J158,0)</f>
        <v>0</v>
      </c>
      <c r="BI158" s="135">
        <f>IF(N158="nulová",J158,0)</f>
        <v>0</v>
      </c>
      <c r="BJ158" s="40" t="s">
        <v>81</v>
      </c>
      <c r="BK158" s="135">
        <f>ROUND(I158*H158,2)</f>
        <v>0</v>
      </c>
      <c r="BL158" s="40" t="s">
        <v>194</v>
      </c>
      <c r="BM158" s="134" t="s">
        <v>229</v>
      </c>
    </row>
    <row r="159" spans="2:65" s="137" customFormat="1" ht="10.199999999999999">
      <c r="B159" s="136"/>
      <c r="D159" s="138" t="s">
        <v>196</v>
      </c>
      <c r="E159" s="139" t="s">
        <v>1</v>
      </c>
      <c r="F159" s="140" t="s">
        <v>83</v>
      </c>
      <c r="H159" s="141">
        <v>4.452</v>
      </c>
      <c r="L159" s="136"/>
      <c r="M159" s="142"/>
      <c r="T159" s="143"/>
      <c r="AT159" s="139" t="s">
        <v>196</v>
      </c>
      <c r="AU159" s="139" t="s">
        <v>86</v>
      </c>
      <c r="AV159" s="137" t="s">
        <v>86</v>
      </c>
      <c r="AW159" s="137" t="s">
        <v>32</v>
      </c>
      <c r="AX159" s="137" t="s">
        <v>81</v>
      </c>
      <c r="AY159" s="139" t="s">
        <v>188</v>
      </c>
    </row>
    <row r="160" spans="2:65" s="48" customFormat="1" ht="16.5" customHeight="1">
      <c r="B160" s="47"/>
      <c r="C160" s="123" t="s">
        <v>230</v>
      </c>
      <c r="D160" s="123" t="s">
        <v>190</v>
      </c>
      <c r="E160" s="124" t="s">
        <v>231</v>
      </c>
      <c r="F160" s="125" t="s">
        <v>232</v>
      </c>
      <c r="G160" s="126" t="s">
        <v>193</v>
      </c>
      <c r="H160" s="127">
        <v>4.452</v>
      </c>
      <c r="I160" s="21"/>
      <c r="J160" s="128">
        <f>ROUND(I160*H160,2)</f>
        <v>0</v>
      </c>
      <c r="K160" s="129"/>
      <c r="L160" s="47"/>
      <c r="M160" s="130" t="s">
        <v>1</v>
      </c>
      <c r="N160" s="131" t="s">
        <v>41</v>
      </c>
      <c r="P160" s="132">
        <f>O160*H160</f>
        <v>0</v>
      </c>
      <c r="Q160" s="132">
        <v>0.24793999999999999</v>
      </c>
      <c r="R160" s="132">
        <f>Q160*H160</f>
        <v>1.10382888</v>
      </c>
      <c r="S160" s="132">
        <v>0</v>
      </c>
      <c r="T160" s="133">
        <f>S160*H160</f>
        <v>0</v>
      </c>
      <c r="AR160" s="134" t="s">
        <v>194</v>
      </c>
      <c r="AT160" s="134" t="s">
        <v>190</v>
      </c>
      <c r="AU160" s="134" t="s">
        <v>86</v>
      </c>
      <c r="AY160" s="40" t="s">
        <v>188</v>
      </c>
      <c r="BE160" s="135">
        <f>IF(N160="základní",J160,0)</f>
        <v>0</v>
      </c>
      <c r="BF160" s="135">
        <f>IF(N160="snížená",J160,0)</f>
        <v>0</v>
      </c>
      <c r="BG160" s="135">
        <f>IF(N160="zákl. přenesená",J160,0)</f>
        <v>0</v>
      </c>
      <c r="BH160" s="135">
        <f>IF(N160="sníž. přenesená",J160,0)</f>
        <v>0</v>
      </c>
      <c r="BI160" s="135">
        <f>IF(N160="nulová",J160,0)</f>
        <v>0</v>
      </c>
      <c r="BJ160" s="40" t="s">
        <v>81</v>
      </c>
      <c r="BK160" s="135">
        <f>ROUND(I160*H160,2)</f>
        <v>0</v>
      </c>
      <c r="BL160" s="40" t="s">
        <v>194</v>
      </c>
      <c r="BM160" s="134" t="s">
        <v>233</v>
      </c>
    </row>
    <row r="161" spans="2:65" s="137" customFormat="1" ht="10.199999999999999">
      <c r="B161" s="136"/>
      <c r="D161" s="138" t="s">
        <v>196</v>
      </c>
      <c r="E161" s="139" t="s">
        <v>1</v>
      </c>
      <c r="F161" s="140" t="s">
        <v>83</v>
      </c>
      <c r="H161" s="141">
        <v>4.452</v>
      </c>
      <c r="L161" s="136"/>
      <c r="M161" s="142"/>
      <c r="T161" s="143"/>
      <c r="AT161" s="139" t="s">
        <v>196</v>
      </c>
      <c r="AU161" s="139" t="s">
        <v>86</v>
      </c>
      <c r="AV161" s="137" t="s">
        <v>86</v>
      </c>
      <c r="AW161" s="137" t="s">
        <v>32</v>
      </c>
      <c r="AX161" s="137" t="s">
        <v>81</v>
      </c>
      <c r="AY161" s="139" t="s">
        <v>188</v>
      </c>
    </row>
    <row r="162" spans="2:65" s="48" customFormat="1" ht="24.15" customHeight="1">
      <c r="B162" s="47"/>
      <c r="C162" s="123" t="s">
        <v>234</v>
      </c>
      <c r="D162" s="123" t="s">
        <v>190</v>
      </c>
      <c r="E162" s="124" t="s">
        <v>235</v>
      </c>
      <c r="F162" s="125" t="s">
        <v>236</v>
      </c>
      <c r="G162" s="126" t="s">
        <v>193</v>
      </c>
      <c r="H162" s="127">
        <v>4.452</v>
      </c>
      <c r="I162" s="21"/>
      <c r="J162" s="128">
        <f>ROUND(I162*H162,2)</f>
        <v>0</v>
      </c>
      <c r="K162" s="129"/>
      <c r="L162" s="47"/>
      <c r="M162" s="130" t="s">
        <v>1</v>
      </c>
      <c r="N162" s="131" t="s">
        <v>41</v>
      </c>
      <c r="P162" s="132">
        <f>O162*H162</f>
        <v>0</v>
      </c>
      <c r="Q162" s="132">
        <v>0.11162</v>
      </c>
      <c r="R162" s="132">
        <f>Q162*H162</f>
        <v>0.49693223999999997</v>
      </c>
      <c r="S162" s="132">
        <v>0</v>
      </c>
      <c r="T162" s="133">
        <f>S162*H162</f>
        <v>0</v>
      </c>
      <c r="AR162" s="134" t="s">
        <v>194</v>
      </c>
      <c r="AT162" s="134" t="s">
        <v>190</v>
      </c>
      <c r="AU162" s="134" t="s">
        <v>86</v>
      </c>
      <c r="AY162" s="40" t="s">
        <v>188</v>
      </c>
      <c r="BE162" s="135">
        <f>IF(N162="základní",J162,0)</f>
        <v>0</v>
      </c>
      <c r="BF162" s="135">
        <f>IF(N162="snížená",J162,0)</f>
        <v>0</v>
      </c>
      <c r="BG162" s="135">
        <f>IF(N162="zákl. přenesená",J162,0)</f>
        <v>0</v>
      </c>
      <c r="BH162" s="135">
        <f>IF(N162="sníž. přenesená",J162,0)</f>
        <v>0</v>
      </c>
      <c r="BI162" s="135">
        <f>IF(N162="nulová",J162,0)</f>
        <v>0</v>
      </c>
      <c r="BJ162" s="40" t="s">
        <v>81</v>
      </c>
      <c r="BK162" s="135">
        <f>ROUND(I162*H162,2)</f>
        <v>0</v>
      </c>
      <c r="BL162" s="40" t="s">
        <v>194</v>
      </c>
      <c r="BM162" s="134" t="s">
        <v>237</v>
      </c>
    </row>
    <row r="163" spans="2:65" s="137" customFormat="1" ht="10.199999999999999">
      <c r="B163" s="136"/>
      <c r="D163" s="138" t="s">
        <v>196</v>
      </c>
      <c r="E163" s="139" t="s">
        <v>1</v>
      </c>
      <c r="F163" s="140" t="s">
        <v>83</v>
      </c>
      <c r="H163" s="141">
        <v>4.452</v>
      </c>
      <c r="L163" s="136"/>
      <c r="M163" s="142"/>
      <c r="T163" s="143"/>
      <c r="AT163" s="139" t="s">
        <v>196</v>
      </c>
      <c r="AU163" s="139" t="s">
        <v>86</v>
      </c>
      <c r="AV163" s="137" t="s">
        <v>86</v>
      </c>
      <c r="AW163" s="137" t="s">
        <v>32</v>
      </c>
      <c r="AX163" s="137" t="s">
        <v>81</v>
      </c>
      <c r="AY163" s="139" t="s">
        <v>188</v>
      </c>
    </row>
    <row r="164" spans="2:65" s="48" customFormat="1" ht="16.5" customHeight="1">
      <c r="B164" s="47"/>
      <c r="C164" s="151" t="s">
        <v>238</v>
      </c>
      <c r="D164" s="151" t="s">
        <v>239</v>
      </c>
      <c r="E164" s="152" t="s">
        <v>240</v>
      </c>
      <c r="F164" s="153" t="s">
        <v>241</v>
      </c>
      <c r="G164" s="154" t="s">
        <v>193</v>
      </c>
      <c r="H164" s="155">
        <v>1</v>
      </c>
      <c r="I164" s="22"/>
      <c r="J164" s="156">
        <f>ROUND(I164*H164,2)</f>
        <v>0</v>
      </c>
      <c r="K164" s="157"/>
      <c r="L164" s="158"/>
      <c r="M164" s="159" t="s">
        <v>1</v>
      </c>
      <c r="N164" s="160" t="s">
        <v>41</v>
      </c>
      <c r="P164" s="132">
        <f>O164*H164</f>
        <v>0</v>
      </c>
      <c r="Q164" s="132">
        <v>0.191</v>
      </c>
      <c r="R164" s="132">
        <f>Q164*H164</f>
        <v>0.191</v>
      </c>
      <c r="S164" s="132">
        <v>0</v>
      </c>
      <c r="T164" s="133">
        <f>S164*H164</f>
        <v>0</v>
      </c>
      <c r="AR164" s="134" t="s">
        <v>226</v>
      </c>
      <c r="AT164" s="134" t="s">
        <v>239</v>
      </c>
      <c r="AU164" s="134" t="s">
        <v>86</v>
      </c>
      <c r="AY164" s="40" t="s">
        <v>188</v>
      </c>
      <c r="BE164" s="135">
        <f>IF(N164="základní",J164,0)</f>
        <v>0</v>
      </c>
      <c r="BF164" s="135">
        <f>IF(N164="snížená",J164,0)</f>
        <v>0</v>
      </c>
      <c r="BG164" s="135">
        <f>IF(N164="zákl. přenesená",J164,0)</f>
        <v>0</v>
      </c>
      <c r="BH164" s="135">
        <f>IF(N164="sníž. přenesená",J164,0)</f>
        <v>0</v>
      </c>
      <c r="BI164" s="135">
        <f>IF(N164="nulová",J164,0)</f>
        <v>0</v>
      </c>
      <c r="BJ164" s="40" t="s">
        <v>81</v>
      </c>
      <c r="BK164" s="135">
        <f>ROUND(I164*H164,2)</f>
        <v>0</v>
      </c>
      <c r="BL164" s="40" t="s">
        <v>194</v>
      </c>
      <c r="BM164" s="134" t="s">
        <v>242</v>
      </c>
    </row>
    <row r="165" spans="2:65" s="162" customFormat="1" ht="20.399999999999999">
      <c r="B165" s="161"/>
      <c r="D165" s="138" t="s">
        <v>196</v>
      </c>
      <c r="E165" s="163" t="s">
        <v>1</v>
      </c>
      <c r="F165" s="164" t="s">
        <v>243</v>
      </c>
      <c r="H165" s="163" t="s">
        <v>1</v>
      </c>
      <c r="L165" s="161"/>
      <c r="M165" s="165"/>
      <c r="T165" s="166"/>
      <c r="AT165" s="163" t="s">
        <v>196</v>
      </c>
      <c r="AU165" s="163" t="s">
        <v>86</v>
      </c>
      <c r="AV165" s="162" t="s">
        <v>81</v>
      </c>
      <c r="AW165" s="162" t="s">
        <v>32</v>
      </c>
      <c r="AX165" s="162" t="s">
        <v>76</v>
      </c>
      <c r="AY165" s="163" t="s">
        <v>188</v>
      </c>
    </row>
    <row r="166" spans="2:65" s="137" customFormat="1" ht="10.199999999999999">
      <c r="B166" s="136"/>
      <c r="D166" s="138" t="s">
        <v>196</v>
      </c>
      <c r="E166" s="139" t="s">
        <v>1</v>
      </c>
      <c r="F166" s="140" t="s">
        <v>81</v>
      </c>
      <c r="H166" s="141">
        <v>1</v>
      </c>
      <c r="L166" s="136"/>
      <c r="M166" s="142"/>
      <c r="T166" s="143"/>
      <c r="AT166" s="139" t="s">
        <v>196</v>
      </c>
      <c r="AU166" s="139" t="s">
        <v>86</v>
      </c>
      <c r="AV166" s="137" t="s">
        <v>86</v>
      </c>
      <c r="AW166" s="137" t="s">
        <v>32</v>
      </c>
      <c r="AX166" s="137" t="s">
        <v>81</v>
      </c>
      <c r="AY166" s="139" t="s">
        <v>188</v>
      </c>
    </row>
    <row r="167" spans="2:65" s="112" customFormat="1" ht="22.8" customHeight="1">
      <c r="B167" s="111"/>
      <c r="D167" s="113" t="s">
        <v>75</v>
      </c>
      <c r="E167" s="121" t="s">
        <v>215</v>
      </c>
      <c r="F167" s="121" t="s">
        <v>244</v>
      </c>
      <c r="J167" s="122">
        <f>BK167</f>
        <v>0</v>
      </c>
      <c r="L167" s="111"/>
      <c r="M167" s="116"/>
      <c r="P167" s="117">
        <f>SUM(P168:P260)</f>
        <v>0</v>
      </c>
      <c r="R167" s="117">
        <f>SUM(R168:R260)</f>
        <v>3.4713476574</v>
      </c>
      <c r="T167" s="118">
        <f>SUM(T168:T260)</f>
        <v>1.3416999999999999E-3</v>
      </c>
      <c r="AR167" s="113" t="s">
        <v>81</v>
      </c>
      <c r="AT167" s="119" t="s">
        <v>75</v>
      </c>
      <c r="AU167" s="119" t="s">
        <v>81</v>
      </c>
      <c r="AY167" s="113" t="s">
        <v>188</v>
      </c>
      <c r="BK167" s="120">
        <f>SUM(BK168:BK260)</f>
        <v>0</v>
      </c>
    </row>
    <row r="168" spans="2:65" s="48" customFormat="1" ht="24.15" customHeight="1">
      <c r="B168" s="47"/>
      <c r="C168" s="123" t="s">
        <v>8</v>
      </c>
      <c r="D168" s="123" t="s">
        <v>190</v>
      </c>
      <c r="E168" s="124" t="s">
        <v>245</v>
      </c>
      <c r="F168" s="125" t="s">
        <v>246</v>
      </c>
      <c r="G168" s="126" t="s">
        <v>193</v>
      </c>
      <c r="H168" s="127">
        <v>24.890999999999998</v>
      </c>
      <c r="I168" s="21"/>
      <c r="J168" s="128">
        <f>ROUND(I168*H168,2)</f>
        <v>0</v>
      </c>
      <c r="K168" s="129"/>
      <c r="L168" s="47"/>
      <c r="M168" s="130" t="s">
        <v>1</v>
      </c>
      <c r="N168" s="131" t="s">
        <v>41</v>
      </c>
      <c r="P168" s="132">
        <f>O168*H168</f>
        <v>0</v>
      </c>
      <c r="Q168" s="132">
        <v>7.3499999999999998E-3</v>
      </c>
      <c r="R168" s="132">
        <f>Q168*H168</f>
        <v>0.18294884999999997</v>
      </c>
      <c r="S168" s="132">
        <v>0</v>
      </c>
      <c r="T168" s="133">
        <f>S168*H168</f>
        <v>0</v>
      </c>
      <c r="AR168" s="134" t="s">
        <v>194</v>
      </c>
      <c r="AT168" s="134" t="s">
        <v>190</v>
      </c>
      <c r="AU168" s="134" t="s">
        <v>86</v>
      </c>
      <c r="AY168" s="40" t="s">
        <v>188</v>
      </c>
      <c r="BE168" s="135">
        <f>IF(N168="základní",J168,0)</f>
        <v>0</v>
      </c>
      <c r="BF168" s="135">
        <f>IF(N168="snížená",J168,0)</f>
        <v>0</v>
      </c>
      <c r="BG168" s="135">
        <f>IF(N168="zákl. přenesená",J168,0)</f>
        <v>0</v>
      </c>
      <c r="BH168" s="135">
        <f>IF(N168="sníž. přenesená",J168,0)</f>
        <v>0</v>
      </c>
      <c r="BI168" s="135">
        <f>IF(N168="nulová",J168,0)</f>
        <v>0</v>
      </c>
      <c r="BJ168" s="40" t="s">
        <v>81</v>
      </c>
      <c r="BK168" s="135">
        <f>ROUND(I168*H168,2)</f>
        <v>0</v>
      </c>
      <c r="BL168" s="40" t="s">
        <v>194</v>
      </c>
      <c r="BM168" s="134" t="s">
        <v>247</v>
      </c>
    </row>
    <row r="169" spans="2:65" s="162" customFormat="1" ht="10.199999999999999">
      <c r="B169" s="161"/>
      <c r="D169" s="138" t="s">
        <v>196</v>
      </c>
      <c r="E169" s="163" t="s">
        <v>1</v>
      </c>
      <c r="F169" s="164" t="s">
        <v>248</v>
      </c>
      <c r="H169" s="163" t="s">
        <v>1</v>
      </c>
      <c r="L169" s="161"/>
      <c r="M169" s="165"/>
      <c r="T169" s="166"/>
      <c r="AT169" s="163" t="s">
        <v>196</v>
      </c>
      <c r="AU169" s="163" t="s">
        <v>86</v>
      </c>
      <c r="AV169" s="162" t="s">
        <v>81</v>
      </c>
      <c r="AW169" s="162" t="s">
        <v>32</v>
      </c>
      <c r="AX169" s="162" t="s">
        <v>76</v>
      </c>
      <c r="AY169" s="163" t="s">
        <v>188</v>
      </c>
    </row>
    <row r="170" spans="2:65" s="137" customFormat="1" ht="10.199999999999999">
      <c r="B170" s="136"/>
      <c r="D170" s="138" t="s">
        <v>196</v>
      </c>
      <c r="E170" s="139" t="s">
        <v>1</v>
      </c>
      <c r="F170" s="140" t="s">
        <v>120</v>
      </c>
      <c r="H170" s="141">
        <v>24.065999999999999</v>
      </c>
      <c r="L170" s="136"/>
      <c r="M170" s="142"/>
      <c r="T170" s="143"/>
      <c r="AT170" s="139" t="s">
        <v>196</v>
      </c>
      <c r="AU170" s="139" t="s">
        <v>86</v>
      </c>
      <c r="AV170" s="137" t="s">
        <v>86</v>
      </c>
      <c r="AW170" s="137" t="s">
        <v>32</v>
      </c>
      <c r="AX170" s="137" t="s">
        <v>76</v>
      </c>
      <c r="AY170" s="139" t="s">
        <v>188</v>
      </c>
    </row>
    <row r="171" spans="2:65" s="162" customFormat="1" ht="10.199999999999999">
      <c r="B171" s="161"/>
      <c r="D171" s="138" t="s">
        <v>196</v>
      </c>
      <c r="E171" s="163" t="s">
        <v>1</v>
      </c>
      <c r="F171" s="164" t="s">
        <v>249</v>
      </c>
      <c r="H171" s="163" t="s">
        <v>1</v>
      </c>
      <c r="L171" s="161"/>
      <c r="M171" s="165"/>
      <c r="T171" s="166"/>
      <c r="AT171" s="163" t="s">
        <v>196</v>
      </c>
      <c r="AU171" s="163" t="s">
        <v>86</v>
      </c>
      <c r="AV171" s="162" t="s">
        <v>81</v>
      </c>
      <c r="AW171" s="162" t="s">
        <v>32</v>
      </c>
      <c r="AX171" s="162" t="s">
        <v>76</v>
      </c>
      <c r="AY171" s="163" t="s">
        <v>188</v>
      </c>
    </row>
    <row r="172" spans="2:65" s="137" customFormat="1" ht="10.199999999999999">
      <c r="B172" s="136"/>
      <c r="D172" s="138" t="s">
        <v>196</v>
      </c>
      <c r="E172" s="139" t="s">
        <v>1</v>
      </c>
      <c r="F172" s="140" t="s">
        <v>139</v>
      </c>
      <c r="H172" s="141">
        <v>0.82499999999999996</v>
      </c>
      <c r="L172" s="136"/>
      <c r="M172" s="142"/>
      <c r="T172" s="143"/>
      <c r="AT172" s="139" t="s">
        <v>196</v>
      </c>
      <c r="AU172" s="139" t="s">
        <v>86</v>
      </c>
      <c r="AV172" s="137" t="s">
        <v>86</v>
      </c>
      <c r="AW172" s="137" t="s">
        <v>32</v>
      </c>
      <c r="AX172" s="137" t="s">
        <v>76</v>
      </c>
      <c r="AY172" s="139" t="s">
        <v>188</v>
      </c>
    </row>
    <row r="173" spans="2:65" s="145" customFormat="1" ht="10.199999999999999">
      <c r="B173" s="144"/>
      <c r="D173" s="138" t="s">
        <v>196</v>
      </c>
      <c r="E173" s="146" t="s">
        <v>1</v>
      </c>
      <c r="F173" s="147" t="s">
        <v>199</v>
      </c>
      <c r="H173" s="148">
        <v>24.890999999999998</v>
      </c>
      <c r="L173" s="144"/>
      <c r="M173" s="149"/>
      <c r="T173" s="150"/>
      <c r="AT173" s="146" t="s">
        <v>196</v>
      </c>
      <c r="AU173" s="146" t="s">
        <v>86</v>
      </c>
      <c r="AV173" s="145" t="s">
        <v>194</v>
      </c>
      <c r="AW173" s="145" t="s">
        <v>32</v>
      </c>
      <c r="AX173" s="145" t="s">
        <v>81</v>
      </c>
      <c r="AY173" s="146" t="s">
        <v>188</v>
      </c>
    </row>
    <row r="174" spans="2:65" s="48" customFormat="1" ht="24.15" customHeight="1">
      <c r="B174" s="47"/>
      <c r="C174" s="123" t="s">
        <v>250</v>
      </c>
      <c r="D174" s="123" t="s">
        <v>190</v>
      </c>
      <c r="E174" s="124" t="s">
        <v>251</v>
      </c>
      <c r="F174" s="125" t="s">
        <v>252</v>
      </c>
      <c r="G174" s="126" t="s">
        <v>193</v>
      </c>
      <c r="H174" s="127">
        <v>0.82499999999999996</v>
      </c>
      <c r="I174" s="21"/>
      <c r="J174" s="128">
        <f>ROUND(I174*H174,2)</f>
        <v>0</v>
      </c>
      <c r="K174" s="129"/>
      <c r="L174" s="47"/>
      <c r="M174" s="130" t="s">
        <v>1</v>
      </c>
      <c r="N174" s="131" t="s">
        <v>41</v>
      </c>
      <c r="P174" s="132">
        <f>O174*H174</f>
        <v>0</v>
      </c>
      <c r="Q174" s="132">
        <v>3.2050000000000002E-2</v>
      </c>
      <c r="R174" s="132">
        <f>Q174*H174</f>
        <v>2.6441249999999999E-2</v>
      </c>
      <c r="S174" s="132">
        <v>0</v>
      </c>
      <c r="T174" s="133">
        <f>S174*H174</f>
        <v>0</v>
      </c>
      <c r="AR174" s="134" t="s">
        <v>194</v>
      </c>
      <c r="AT174" s="134" t="s">
        <v>190</v>
      </c>
      <c r="AU174" s="134" t="s">
        <v>86</v>
      </c>
      <c r="AY174" s="40" t="s">
        <v>188</v>
      </c>
      <c r="BE174" s="135">
        <f>IF(N174="základní",J174,0)</f>
        <v>0</v>
      </c>
      <c r="BF174" s="135">
        <f>IF(N174="snížená",J174,0)</f>
        <v>0</v>
      </c>
      <c r="BG174" s="135">
        <f>IF(N174="zákl. přenesená",J174,0)</f>
        <v>0</v>
      </c>
      <c r="BH174" s="135">
        <f>IF(N174="sníž. přenesená",J174,0)</f>
        <v>0</v>
      </c>
      <c r="BI174" s="135">
        <f>IF(N174="nulová",J174,0)</f>
        <v>0</v>
      </c>
      <c r="BJ174" s="40" t="s">
        <v>81</v>
      </c>
      <c r="BK174" s="135">
        <f>ROUND(I174*H174,2)</f>
        <v>0</v>
      </c>
      <c r="BL174" s="40" t="s">
        <v>194</v>
      </c>
      <c r="BM174" s="134" t="s">
        <v>253</v>
      </c>
    </row>
    <row r="175" spans="2:65" s="162" customFormat="1" ht="10.199999999999999">
      <c r="B175" s="161"/>
      <c r="D175" s="138" t="s">
        <v>196</v>
      </c>
      <c r="E175" s="163" t="s">
        <v>1</v>
      </c>
      <c r="F175" s="164" t="s">
        <v>254</v>
      </c>
      <c r="H175" s="163" t="s">
        <v>1</v>
      </c>
      <c r="L175" s="161"/>
      <c r="M175" s="165"/>
      <c r="T175" s="166"/>
      <c r="AT175" s="163" t="s">
        <v>196</v>
      </c>
      <c r="AU175" s="163" t="s">
        <v>86</v>
      </c>
      <c r="AV175" s="162" t="s">
        <v>81</v>
      </c>
      <c r="AW175" s="162" t="s">
        <v>32</v>
      </c>
      <c r="AX175" s="162" t="s">
        <v>76</v>
      </c>
      <c r="AY175" s="163" t="s">
        <v>188</v>
      </c>
    </row>
    <row r="176" spans="2:65" s="137" customFormat="1" ht="10.199999999999999">
      <c r="B176" s="136"/>
      <c r="D176" s="138" t="s">
        <v>196</v>
      </c>
      <c r="E176" s="139" t="s">
        <v>1</v>
      </c>
      <c r="F176" s="140" t="s">
        <v>139</v>
      </c>
      <c r="H176" s="141">
        <v>0.82499999999999996</v>
      </c>
      <c r="L176" s="136"/>
      <c r="M176" s="142"/>
      <c r="T176" s="143"/>
      <c r="AT176" s="139" t="s">
        <v>196</v>
      </c>
      <c r="AU176" s="139" t="s">
        <v>86</v>
      </c>
      <c r="AV176" s="137" t="s">
        <v>86</v>
      </c>
      <c r="AW176" s="137" t="s">
        <v>32</v>
      </c>
      <c r="AX176" s="137" t="s">
        <v>81</v>
      </c>
      <c r="AY176" s="139" t="s">
        <v>188</v>
      </c>
    </row>
    <row r="177" spans="2:65" s="48" customFormat="1" ht="24.15" customHeight="1">
      <c r="B177" s="47"/>
      <c r="C177" s="123" t="s">
        <v>255</v>
      </c>
      <c r="D177" s="123" t="s">
        <v>190</v>
      </c>
      <c r="E177" s="124" t="s">
        <v>256</v>
      </c>
      <c r="F177" s="125" t="s">
        <v>257</v>
      </c>
      <c r="G177" s="126" t="s">
        <v>193</v>
      </c>
      <c r="H177" s="127">
        <v>24.065999999999999</v>
      </c>
      <c r="I177" s="21"/>
      <c r="J177" s="128">
        <f>ROUND(I177*H177,2)</f>
        <v>0</v>
      </c>
      <c r="K177" s="129"/>
      <c r="L177" s="47"/>
      <c r="M177" s="130" t="s">
        <v>1</v>
      </c>
      <c r="N177" s="131" t="s">
        <v>41</v>
      </c>
      <c r="P177" s="132">
        <f>O177*H177</f>
        <v>0</v>
      </c>
      <c r="Q177" s="132">
        <v>3.4680000000000002E-2</v>
      </c>
      <c r="R177" s="132">
        <f>Q177*H177</f>
        <v>0.83460888</v>
      </c>
      <c r="S177" s="132">
        <v>0</v>
      </c>
      <c r="T177" s="133">
        <f>S177*H177</f>
        <v>0</v>
      </c>
      <c r="AR177" s="134" t="s">
        <v>194</v>
      </c>
      <c r="AT177" s="134" t="s">
        <v>190</v>
      </c>
      <c r="AU177" s="134" t="s">
        <v>86</v>
      </c>
      <c r="AY177" s="40" t="s">
        <v>188</v>
      </c>
      <c r="BE177" s="135">
        <f>IF(N177="základní",J177,0)</f>
        <v>0</v>
      </c>
      <c r="BF177" s="135">
        <f>IF(N177="snížená",J177,0)</f>
        <v>0</v>
      </c>
      <c r="BG177" s="135">
        <f>IF(N177="zákl. přenesená",J177,0)</f>
        <v>0</v>
      </c>
      <c r="BH177" s="135">
        <f>IF(N177="sníž. přenesená",J177,0)</f>
        <v>0</v>
      </c>
      <c r="BI177" s="135">
        <f>IF(N177="nulová",J177,0)</f>
        <v>0</v>
      </c>
      <c r="BJ177" s="40" t="s">
        <v>81</v>
      </c>
      <c r="BK177" s="135">
        <f>ROUND(I177*H177,2)</f>
        <v>0</v>
      </c>
      <c r="BL177" s="40" t="s">
        <v>194</v>
      </c>
      <c r="BM177" s="134" t="s">
        <v>258</v>
      </c>
    </row>
    <row r="178" spans="2:65" s="137" customFormat="1" ht="10.199999999999999">
      <c r="B178" s="136"/>
      <c r="D178" s="138" t="s">
        <v>196</v>
      </c>
      <c r="E178" s="139" t="s">
        <v>1</v>
      </c>
      <c r="F178" s="140" t="s">
        <v>120</v>
      </c>
      <c r="H178" s="141">
        <v>24.065999999999999</v>
      </c>
      <c r="L178" s="136"/>
      <c r="M178" s="142"/>
      <c r="T178" s="143"/>
      <c r="AT178" s="139" t="s">
        <v>196</v>
      </c>
      <c r="AU178" s="139" t="s">
        <v>86</v>
      </c>
      <c r="AV178" s="137" t="s">
        <v>86</v>
      </c>
      <c r="AW178" s="137" t="s">
        <v>32</v>
      </c>
      <c r="AX178" s="137" t="s">
        <v>81</v>
      </c>
      <c r="AY178" s="139" t="s">
        <v>188</v>
      </c>
    </row>
    <row r="179" spans="2:65" s="48" customFormat="1" ht="16.5" customHeight="1">
      <c r="B179" s="47"/>
      <c r="C179" s="123" t="s">
        <v>259</v>
      </c>
      <c r="D179" s="123" t="s">
        <v>190</v>
      </c>
      <c r="E179" s="124" t="s">
        <v>260</v>
      </c>
      <c r="F179" s="125" t="s">
        <v>261</v>
      </c>
      <c r="G179" s="126" t="s">
        <v>262</v>
      </c>
      <c r="H179" s="127">
        <v>160.44</v>
      </c>
      <c r="I179" s="21"/>
      <c r="J179" s="128">
        <f>ROUND(I179*H179,2)</f>
        <v>0</v>
      </c>
      <c r="K179" s="129"/>
      <c r="L179" s="47"/>
      <c r="M179" s="130" t="s">
        <v>1</v>
      </c>
      <c r="N179" s="131" t="s">
        <v>41</v>
      </c>
      <c r="P179" s="132">
        <f>O179*H179</f>
        <v>0</v>
      </c>
      <c r="Q179" s="132">
        <v>0</v>
      </c>
      <c r="R179" s="132">
        <f>Q179*H179</f>
        <v>0</v>
      </c>
      <c r="S179" s="132">
        <v>0</v>
      </c>
      <c r="T179" s="133">
        <f>S179*H179</f>
        <v>0</v>
      </c>
      <c r="AR179" s="134" t="s">
        <v>194</v>
      </c>
      <c r="AT179" s="134" t="s">
        <v>190</v>
      </c>
      <c r="AU179" s="134" t="s">
        <v>86</v>
      </c>
      <c r="AY179" s="40" t="s">
        <v>188</v>
      </c>
      <c r="BE179" s="135">
        <f>IF(N179="základní",J179,0)</f>
        <v>0</v>
      </c>
      <c r="BF179" s="135">
        <f>IF(N179="snížená",J179,0)</f>
        <v>0</v>
      </c>
      <c r="BG179" s="135">
        <f>IF(N179="zákl. přenesená",J179,0)</f>
        <v>0</v>
      </c>
      <c r="BH179" s="135">
        <f>IF(N179="sníž. přenesená",J179,0)</f>
        <v>0</v>
      </c>
      <c r="BI179" s="135">
        <f>IF(N179="nulová",J179,0)</f>
        <v>0</v>
      </c>
      <c r="BJ179" s="40" t="s">
        <v>81</v>
      </c>
      <c r="BK179" s="135">
        <f>ROUND(I179*H179,2)</f>
        <v>0</v>
      </c>
      <c r="BL179" s="40" t="s">
        <v>194</v>
      </c>
      <c r="BM179" s="134" t="s">
        <v>263</v>
      </c>
    </row>
    <row r="180" spans="2:65" s="162" customFormat="1" ht="30.6">
      <c r="B180" s="161"/>
      <c r="D180" s="138" t="s">
        <v>196</v>
      </c>
      <c r="E180" s="163" t="s">
        <v>1</v>
      </c>
      <c r="F180" s="164" t="s">
        <v>264</v>
      </c>
      <c r="H180" s="163" t="s">
        <v>1</v>
      </c>
      <c r="L180" s="161"/>
      <c r="M180" s="165"/>
      <c r="T180" s="166"/>
      <c r="AT180" s="163" t="s">
        <v>196</v>
      </c>
      <c r="AU180" s="163" t="s">
        <v>86</v>
      </c>
      <c r="AV180" s="162" t="s">
        <v>81</v>
      </c>
      <c r="AW180" s="162" t="s">
        <v>32</v>
      </c>
      <c r="AX180" s="162" t="s">
        <v>76</v>
      </c>
      <c r="AY180" s="163" t="s">
        <v>188</v>
      </c>
    </row>
    <row r="181" spans="2:65" s="137" customFormat="1" ht="10.199999999999999">
      <c r="B181" s="136"/>
      <c r="D181" s="138" t="s">
        <v>196</v>
      </c>
      <c r="E181" s="139" t="s">
        <v>1</v>
      </c>
      <c r="F181" s="140" t="s">
        <v>265</v>
      </c>
      <c r="H181" s="141">
        <v>160.44</v>
      </c>
      <c r="L181" s="136"/>
      <c r="M181" s="142"/>
      <c r="T181" s="143"/>
      <c r="AT181" s="139" t="s">
        <v>196</v>
      </c>
      <c r="AU181" s="139" t="s">
        <v>86</v>
      </c>
      <c r="AV181" s="137" t="s">
        <v>86</v>
      </c>
      <c r="AW181" s="137" t="s">
        <v>32</v>
      </c>
      <c r="AX181" s="137" t="s">
        <v>81</v>
      </c>
      <c r="AY181" s="139" t="s">
        <v>188</v>
      </c>
    </row>
    <row r="182" spans="2:65" s="48" customFormat="1" ht="24.15" customHeight="1">
      <c r="B182" s="47"/>
      <c r="C182" s="123" t="s">
        <v>266</v>
      </c>
      <c r="D182" s="123" t="s">
        <v>190</v>
      </c>
      <c r="E182" s="124" t="s">
        <v>267</v>
      </c>
      <c r="F182" s="125" t="s">
        <v>268</v>
      </c>
      <c r="G182" s="126" t="s">
        <v>262</v>
      </c>
      <c r="H182" s="127">
        <v>92.71</v>
      </c>
      <c r="I182" s="21"/>
      <c r="J182" s="128">
        <f>ROUND(I182*H182,2)</f>
        <v>0</v>
      </c>
      <c r="K182" s="129"/>
      <c r="L182" s="47"/>
      <c r="M182" s="130" t="s">
        <v>1</v>
      </c>
      <c r="N182" s="131" t="s">
        <v>41</v>
      </c>
      <c r="P182" s="132">
        <f>O182*H182</f>
        <v>0</v>
      </c>
      <c r="Q182" s="132">
        <v>1.5E-3</v>
      </c>
      <c r="R182" s="132">
        <f>Q182*H182</f>
        <v>0.13906499999999999</v>
      </c>
      <c r="S182" s="132">
        <v>0</v>
      </c>
      <c r="T182" s="133">
        <f>S182*H182</f>
        <v>0</v>
      </c>
      <c r="AR182" s="134" t="s">
        <v>194</v>
      </c>
      <c r="AT182" s="134" t="s">
        <v>190</v>
      </c>
      <c r="AU182" s="134" t="s">
        <v>86</v>
      </c>
      <c r="AY182" s="40" t="s">
        <v>188</v>
      </c>
      <c r="BE182" s="135">
        <f>IF(N182="základní",J182,0)</f>
        <v>0</v>
      </c>
      <c r="BF182" s="135">
        <f>IF(N182="snížená",J182,0)</f>
        <v>0</v>
      </c>
      <c r="BG182" s="135">
        <f>IF(N182="zákl. přenesená",J182,0)</f>
        <v>0</v>
      </c>
      <c r="BH182" s="135">
        <f>IF(N182="sníž. přenesená",J182,0)</f>
        <v>0</v>
      </c>
      <c r="BI182" s="135">
        <f>IF(N182="nulová",J182,0)</f>
        <v>0</v>
      </c>
      <c r="BJ182" s="40" t="s">
        <v>81</v>
      </c>
      <c r="BK182" s="135">
        <f>ROUND(I182*H182,2)</f>
        <v>0</v>
      </c>
      <c r="BL182" s="40" t="s">
        <v>194</v>
      </c>
      <c r="BM182" s="134" t="s">
        <v>269</v>
      </c>
    </row>
    <row r="183" spans="2:65" s="162" customFormat="1" ht="20.399999999999999">
      <c r="B183" s="161"/>
      <c r="D183" s="138" t="s">
        <v>196</v>
      </c>
      <c r="E183" s="163" t="s">
        <v>1</v>
      </c>
      <c r="F183" s="164" t="s">
        <v>270</v>
      </c>
      <c r="H183" s="163" t="s">
        <v>1</v>
      </c>
      <c r="L183" s="161"/>
      <c r="M183" s="165"/>
      <c r="T183" s="166"/>
      <c r="AT183" s="163" t="s">
        <v>196</v>
      </c>
      <c r="AU183" s="163" t="s">
        <v>86</v>
      </c>
      <c r="AV183" s="162" t="s">
        <v>81</v>
      </c>
      <c r="AW183" s="162" t="s">
        <v>32</v>
      </c>
      <c r="AX183" s="162" t="s">
        <v>76</v>
      </c>
      <c r="AY183" s="163" t="s">
        <v>188</v>
      </c>
    </row>
    <row r="184" spans="2:65" s="137" customFormat="1" ht="10.199999999999999">
      <c r="B184" s="136"/>
      <c r="D184" s="138" t="s">
        <v>196</v>
      </c>
      <c r="E184" s="139" t="s">
        <v>1</v>
      </c>
      <c r="F184" s="140" t="s">
        <v>271</v>
      </c>
      <c r="H184" s="141">
        <v>92.71</v>
      </c>
      <c r="L184" s="136"/>
      <c r="M184" s="142"/>
      <c r="T184" s="143"/>
      <c r="AT184" s="139" t="s">
        <v>196</v>
      </c>
      <c r="AU184" s="139" t="s">
        <v>86</v>
      </c>
      <c r="AV184" s="137" t="s">
        <v>86</v>
      </c>
      <c r="AW184" s="137" t="s">
        <v>32</v>
      </c>
      <c r="AX184" s="137" t="s">
        <v>81</v>
      </c>
      <c r="AY184" s="139" t="s">
        <v>188</v>
      </c>
    </row>
    <row r="185" spans="2:65" s="48" customFormat="1" ht="37.799999999999997" customHeight="1">
      <c r="B185" s="47"/>
      <c r="C185" s="123" t="s">
        <v>272</v>
      </c>
      <c r="D185" s="123" t="s">
        <v>190</v>
      </c>
      <c r="E185" s="124" t="s">
        <v>273</v>
      </c>
      <c r="F185" s="125" t="s">
        <v>274</v>
      </c>
      <c r="G185" s="126" t="s">
        <v>193</v>
      </c>
      <c r="H185" s="127">
        <v>9.1590000000000007</v>
      </c>
      <c r="I185" s="21"/>
      <c r="J185" s="128">
        <f>ROUND(I185*H185,2)</f>
        <v>0</v>
      </c>
      <c r="K185" s="129"/>
      <c r="L185" s="47"/>
      <c r="M185" s="130" t="s">
        <v>1</v>
      </c>
      <c r="N185" s="131" t="s">
        <v>41</v>
      </c>
      <c r="P185" s="132">
        <f>O185*H185</f>
        <v>0</v>
      </c>
      <c r="Q185" s="132">
        <v>8.0599999999999994E-5</v>
      </c>
      <c r="R185" s="132">
        <f>Q185*H185</f>
        <v>7.3821539999999999E-4</v>
      </c>
      <c r="S185" s="132">
        <v>0</v>
      </c>
      <c r="T185" s="133">
        <f>S185*H185</f>
        <v>0</v>
      </c>
      <c r="AR185" s="134" t="s">
        <v>194</v>
      </c>
      <c r="AT185" s="134" t="s">
        <v>190</v>
      </c>
      <c r="AU185" s="134" t="s">
        <v>86</v>
      </c>
      <c r="AY185" s="40" t="s">
        <v>188</v>
      </c>
      <c r="BE185" s="135">
        <f>IF(N185="základní",J185,0)</f>
        <v>0</v>
      </c>
      <c r="BF185" s="135">
        <f>IF(N185="snížená",J185,0)</f>
        <v>0</v>
      </c>
      <c r="BG185" s="135">
        <f>IF(N185="zákl. přenesená",J185,0)</f>
        <v>0</v>
      </c>
      <c r="BH185" s="135">
        <f>IF(N185="sníž. přenesená",J185,0)</f>
        <v>0</v>
      </c>
      <c r="BI185" s="135">
        <f>IF(N185="nulová",J185,0)</f>
        <v>0</v>
      </c>
      <c r="BJ185" s="40" t="s">
        <v>81</v>
      </c>
      <c r="BK185" s="135">
        <f>ROUND(I185*H185,2)</f>
        <v>0</v>
      </c>
      <c r="BL185" s="40" t="s">
        <v>194</v>
      </c>
      <c r="BM185" s="134" t="s">
        <v>275</v>
      </c>
    </row>
    <row r="186" spans="2:65" s="137" customFormat="1" ht="10.199999999999999">
      <c r="B186" s="136"/>
      <c r="D186" s="138" t="s">
        <v>196</v>
      </c>
      <c r="E186" s="139" t="s">
        <v>1</v>
      </c>
      <c r="F186" s="140" t="s">
        <v>276</v>
      </c>
      <c r="H186" s="141">
        <v>9.1590000000000007</v>
      </c>
      <c r="L186" s="136"/>
      <c r="M186" s="142"/>
      <c r="T186" s="143"/>
      <c r="AT186" s="139" t="s">
        <v>196</v>
      </c>
      <c r="AU186" s="139" t="s">
        <v>86</v>
      </c>
      <c r="AV186" s="137" t="s">
        <v>86</v>
      </c>
      <c r="AW186" s="137" t="s">
        <v>32</v>
      </c>
      <c r="AX186" s="137" t="s">
        <v>81</v>
      </c>
      <c r="AY186" s="139" t="s">
        <v>188</v>
      </c>
    </row>
    <row r="187" spans="2:65" s="48" customFormat="1" ht="16.5" customHeight="1">
      <c r="B187" s="47"/>
      <c r="C187" s="123" t="s">
        <v>277</v>
      </c>
      <c r="D187" s="123" t="s">
        <v>190</v>
      </c>
      <c r="E187" s="124" t="s">
        <v>278</v>
      </c>
      <c r="F187" s="125" t="s">
        <v>279</v>
      </c>
      <c r="G187" s="126" t="s">
        <v>193</v>
      </c>
      <c r="H187" s="127">
        <v>13.122</v>
      </c>
      <c r="I187" s="21"/>
      <c r="J187" s="128">
        <f>ROUND(I187*H187,2)</f>
        <v>0</v>
      </c>
      <c r="K187" s="129"/>
      <c r="L187" s="47"/>
      <c r="M187" s="130" t="s">
        <v>1</v>
      </c>
      <c r="N187" s="131" t="s">
        <v>41</v>
      </c>
      <c r="P187" s="132">
        <f>O187*H187</f>
        <v>0</v>
      </c>
      <c r="Q187" s="132">
        <v>2.63E-4</v>
      </c>
      <c r="R187" s="132">
        <f>Q187*H187</f>
        <v>3.4510859999999999E-3</v>
      </c>
      <c r="S187" s="132">
        <v>0</v>
      </c>
      <c r="T187" s="133">
        <f>S187*H187</f>
        <v>0</v>
      </c>
      <c r="AR187" s="134" t="s">
        <v>194</v>
      </c>
      <c r="AT187" s="134" t="s">
        <v>190</v>
      </c>
      <c r="AU187" s="134" t="s">
        <v>86</v>
      </c>
      <c r="AY187" s="40" t="s">
        <v>188</v>
      </c>
      <c r="BE187" s="135">
        <f>IF(N187="základní",J187,0)</f>
        <v>0</v>
      </c>
      <c r="BF187" s="135">
        <f>IF(N187="snížená",J187,0)</f>
        <v>0</v>
      </c>
      <c r="BG187" s="135">
        <f>IF(N187="zákl. přenesená",J187,0)</f>
        <v>0</v>
      </c>
      <c r="BH187" s="135">
        <f>IF(N187="sníž. přenesená",J187,0)</f>
        <v>0</v>
      </c>
      <c r="BI187" s="135">
        <f>IF(N187="nulová",J187,0)</f>
        <v>0</v>
      </c>
      <c r="BJ187" s="40" t="s">
        <v>81</v>
      </c>
      <c r="BK187" s="135">
        <f>ROUND(I187*H187,2)</f>
        <v>0</v>
      </c>
      <c r="BL187" s="40" t="s">
        <v>194</v>
      </c>
      <c r="BM187" s="134" t="s">
        <v>280</v>
      </c>
    </row>
    <row r="188" spans="2:65" s="137" customFormat="1" ht="10.199999999999999">
      <c r="B188" s="136"/>
      <c r="D188" s="138" t="s">
        <v>196</v>
      </c>
      <c r="E188" s="139" t="s">
        <v>1</v>
      </c>
      <c r="F188" s="140" t="s">
        <v>281</v>
      </c>
      <c r="H188" s="141">
        <v>13.122</v>
      </c>
      <c r="L188" s="136"/>
      <c r="M188" s="142"/>
      <c r="T188" s="143"/>
      <c r="AT188" s="139" t="s">
        <v>196</v>
      </c>
      <c r="AU188" s="139" t="s">
        <v>86</v>
      </c>
      <c r="AV188" s="137" t="s">
        <v>86</v>
      </c>
      <c r="AW188" s="137" t="s">
        <v>32</v>
      </c>
      <c r="AX188" s="137" t="s">
        <v>81</v>
      </c>
      <c r="AY188" s="139" t="s">
        <v>188</v>
      </c>
    </row>
    <row r="189" spans="2:65" s="48" customFormat="1" ht="24.15" customHeight="1">
      <c r="B189" s="47"/>
      <c r="C189" s="123" t="s">
        <v>282</v>
      </c>
      <c r="D189" s="123" t="s">
        <v>190</v>
      </c>
      <c r="E189" s="124" t="s">
        <v>283</v>
      </c>
      <c r="F189" s="125" t="s">
        <v>284</v>
      </c>
      <c r="G189" s="126" t="s">
        <v>262</v>
      </c>
      <c r="H189" s="127">
        <v>80.22</v>
      </c>
      <c r="I189" s="21"/>
      <c r="J189" s="128">
        <f>ROUND(I189*H189,2)</f>
        <v>0</v>
      </c>
      <c r="K189" s="129"/>
      <c r="L189" s="47"/>
      <c r="M189" s="130" t="s">
        <v>1</v>
      </c>
      <c r="N189" s="131" t="s">
        <v>41</v>
      </c>
      <c r="P189" s="132">
        <f>O189*H189</f>
        <v>0</v>
      </c>
      <c r="Q189" s="132">
        <v>0</v>
      </c>
      <c r="R189" s="132">
        <f>Q189*H189</f>
        <v>0</v>
      </c>
      <c r="S189" s="132">
        <v>0</v>
      </c>
      <c r="T189" s="133">
        <f>S189*H189</f>
        <v>0</v>
      </c>
      <c r="AR189" s="134" t="s">
        <v>194</v>
      </c>
      <c r="AT189" s="134" t="s">
        <v>190</v>
      </c>
      <c r="AU189" s="134" t="s">
        <v>86</v>
      </c>
      <c r="AY189" s="40" t="s">
        <v>188</v>
      </c>
      <c r="BE189" s="135">
        <f>IF(N189="základní",J189,0)</f>
        <v>0</v>
      </c>
      <c r="BF189" s="135">
        <f>IF(N189="snížená",J189,0)</f>
        <v>0</v>
      </c>
      <c r="BG189" s="135">
        <f>IF(N189="zákl. přenesená",J189,0)</f>
        <v>0</v>
      </c>
      <c r="BH189" s="135">
        <f>IF(N189="sníž. přenesená",J189,0)</f>
        <v>0</v>
      </c>
      <c r="BI189" s="135">
        <f>IF(N189="nulová",J189,0)</f>
        <v>0</v>
      </c>
      <c r="BJ189" s="40" t="s">
        <v>81</v>
      </c>
      <c r="BK189" s="135">
        <f>ROUND(I189*H189,2)</f>
        <v>0</v>
      </c>
      <c r="BL189" s="40" t="s">
        <v>194</v>
      </c>
      <c r="BM189" s="134" t="s">
        <v>285</v>
      </c>
    </row>
    <row r="190" spans="2:65" s="137" customFormat="1" ht="10.199999999999999">
      <c r="B190" s="136"/>
      <c r="D190" s="138" t="s">
        <v>196</v>
      </c>
      <c r="E190" s="139" t="s">
        <v>1</v>
      </c>
      <c r="F190" s="140" t="s">
        <v>286</v>
      </c>
      <c r="H190" s="141">
        <v>21.09</v>
      </c>
      <c r="L190" s="136"/>
      <c r="M190" s="142"/>
      <c r="T190" s="143"/>
      <c r="AT190" s="139" t="s">
        <v>196</v>
      </c>
      <c r="AU190" s="139" t="s">
        <v>86</v>
      </c>
      <c r="AV190" s="137" t="s">
        <v>86</v>
      </c>
      <c r="AW190" s="137" t="s">
        <v>32</v>
      </c>
      <c r="AX190" s="137" t="s">
        <v>76</v>
      </c>
      <c r="AY190" s="139" t="s">
        <v>188</v>
      </c>
    </row>
    <row r="191" spans="2:65" s="137" customFormat="1" ht="10.199999999999999">
      <c r="B191" s="136"/>
      <c r="D191" s="138" t="s">
        <v>196</v>
      </c>
      <c r="E191" s="139" t="s">
        <v>1</v>
      </c>
      <c r="F191" s="140" t="s">
        <v>287</v>
      </c>
      <c r="H191" s="141">
        <v>13.21</v>
      </c>
      <c r="L191" s="136"/>
      <c r="M191" s="142"/>
      <c r="T191" s="143"/>
      <c r="AT191" s="139" t="s">
        <v>196</v>
      </c>
      <c r="AU191" s="139" t="s">
        <v>86</v>
      </c>
      <c r="AV191" s="137" t="s">
        <v>86</v>
      </c>
      <c r="AW191" s="137" t="s">
        <v>32</v>
      </c>
      <c r="AX191" s="137" t="s">
        <v>76</v>
      </c>
      <c r="AY191" s="139" t="s">
        <v>188</v>
      </c>
    </row>
    <row r="192" spans="2:65" s="137" customFormat="1" ht="10.199999999999999">
      <c r="B192" s="136"/>
      <c r="D192" s="138" t="s">
        <v>196</v>
      </c>
      <c r="E192" s="139" t="s">
        <v>1</v>
      </c>
      <c r="F192" s="140" t="s">
        <v>288</v>
      </c>
      <c r="H192" s="141">
        <v>11.05</v>
      </c>
      <c r="L192" s="136"/>
      <c r="M192" s="142"/>
      <c r="T192" s="143"/>
      <c r="AT192" s="139" t="s">
        <v>196</v>
      </c>
      <c r="AU192" s="139" t="s">
        <v>86</v>
      </c>
      <c r="AV192" s="137" t="s">
        <v>86</v>
      </c>
      <c r="AW192" s="137" t="s">
        <v>32</v>
      </c>
      <c r="AX192" s="137" t="s">
        <v>76</v>
      </c>
      <c r="AY192" s="139" t="s">
        <v>188</v>
      </c>
    </row>
    <row r="193" spans="2:65" s="137" customFormat="1" ht="10.199999999999999">
      <c r="B193" s="136"/>
      <c r="D193" s="138" t="s">
        <v>196</v>
      </c>
      <c r="E193" s="139" t="s">
        <v>1</v>
      </c>
      <c r="F193" s="140" t="s">
        <v>289</v>
      </c>
      <c r="H193" s="141">
        <v>13.83</v>
      </c>
      <c r="L193" s="136"/>
      <c r="M193" s="142"/>
      <c r="T193" s="143"/>
      <c r="AT193" s="139" t="s">
        <v>196</v>
      </c>
      <c r="AU193" s="139" t="s">
        <v>86</v>
      </c>
      <c r="AV193" s="137" t="s">
        <v>86</v>
      </c>
      <c r="AW193" s="137" t="s">
        <v>32</v>
      </c>
      <c r="AX193" s="137" t="s">
        <v>76</v>
      </c>
      <c r="AY193" s="139" t="s">
        <v>188</v>
      </c>
    </row>
    <row r="194" spans="2:65" s="137" customFormat="1" ht="10.199999999999999">
      <c r="B194" s="136"/>
      <c r="D194" s="138" t="s">
        <v>196</v>
      </c>
      <c r="E194" s="139" t="s">
        <v>1</v>
      </c>
      <c r="F194" s="140" t="s">
        <v>290</v>
      </c>
      <c r="H194" s="141">
        <v>21.04</v>
      </c>
      <c r="L194" s="136"/>
      <c r="M194" s="142"/>
      <c r="T194" s="143"/>
      <c r="AT194" s="139" t="s">
        <v>196</v>
      </c>
      <c r="AU194" s="139" t="s">
        <v>86</v>
      </c>
      <c r="AV194" s="137" t="s">
        <v>86</v>
      </c>
      <c r="AW194" s="137" t="s">
        <v>32</v>
      </c>
      <c r="AX194" s="137" t="s">
        <v>76</v>
      </c>
      <c r="AY194" s="139" t="s">
        <v>188</v>
      </c>
    </row>
    <row r="195" spans="2:65" s="145" customFormat="1" ht="10.199999999999999">
      <c r="B195" s="144"/>
      <c r="D195" s="138" t="s">
        <v>196</v>
      </c>
      <c r="E195" s="146" t="s">
        <v>93</v>
      </c>
      <c r="F195" s="147" t="s">
        <v>199</v>
      </c>
      <c r="H195" s="148">
        <v>80.22</v>
      </c>
      <c r="L195" s="144"/>
      <c r="M195" s="149"/>
      <c r="T195" s="150"/>
      <c r="AT195" s="146" t="s">
        <v>196</v>
      </c>
      <c r="AU195" s="146" t="s">
        <v>86</v>
      </c>
      <c r="AV195" s="145" t="s">
        <v>194</v>
      </c>
      <c r="AW195" s="145" t="s">
        <v>32</v>
      </c>
      <c r="AX195" s="145" t="s">
        <v>81</v>
      </c>
      <c r="AY195" s="146" t="s">
        <v>188</v>
      </c>
    </row>
    <row r="196" spans="2:65" s="48" customFormat="1" ht="21.75" customHeight="1">
      <c r="B196" s="47"/>
      <c r="C196" s="151" t="s">
        <v>291</v>
      </c>
      <c r="D196" s="151" t="s">
        <v>239</v>
      </c>
      <c r="E196" s="152" t="s">
        <v>292</v>
      </c>
      <c r="F196" s="153" t="s">
        <v>293</v>
      </c>
      <c r="G196" s="154" t="s">
        <v>262</v>
      </c>
      <c r="H196" s="155">
        <v>88.242000000000004</v>
      </c>
      <c r="I196" s="22"/>
      <c r="J196" s="156">
        <f>ROUND(I196*H196,2)</f>
        <v>0</v>
      </c>
      <c r="K196" s="157"/>
      <c r="L196" s="158"/>
      <c r="M196" s="159" t="s">
        <v>1</v>
      </c>
      <c r="N196" s="160" t="s">
        <v>41</v>
      </c>
      <c r="P196" s="132">
        <f>O196*H196</f>
        <v>0</v>
      </c>
      <c r="Q196" s="132">
        <v>1.2E-4</v>
      </c>
      <c r="R196" s="132">
        <f>Q196*H196</f>
        <v>1.0589040000000001E-2</v>
      </c>
      <c r="S196" s="132">
        <v>0</v>
      </c>
      <c r="T196" s="133">
        <f>S196*H196</f>
        <v>0</v>
      </c>
      <c r="AR196" s="134" t="s">
        <v>226</v>
      </c>
      <c r="AT196" s="134" t="s">
        <v>239</v>
      </c>
      <c r="AU196" s="134" t="s">
        <v>86</v>
      </c>
      <c r="AY196" s="40" t="s">
        <v>188</v>
      </c>
      <c r="BE196" s="135">
        <f>IF(N196="základní",J196,0)</f>
        <v>0</v>
      </c>
      <c r="BF196" s="135">
        <f>IF(N196="snížená",J196,0)</f>
        <v>0</v>
      </c>
      <c r="BG196" s="135">
        <f>IF(N196="zákl. přenesená",J196,0)</f>
        <v>0</v>
      </c>
      <c r="BH196" s="135">
        <f>IF(N196="sníž. přenesená",J196,0)</f>
        <v>0</v>
      </c>
      <c r="BI196" s="135">
        <f>IF(N196="nulová",J196,0)</f>
        <v>0</v>
      </c>
      <c r="BJ196" s="40" t="s">
        <v>81</v>
      </c>
      <c r="BK196" s="135">
        <f>ROUND(I196*H196,2)</f>
        <v>0</v>
      </c>
      <c r="BL196" s="40" t="s">
        <v>194</v>
      </c>
      <c r="BM196" s="134" t="s">
        <v>294</v>
      </c>
    </row>
    <row r="197" spans="2:65" s="137" customFormat="1" ht="10.199999999999999">
      <c r="B197" s="136"/>
      <c r="D197" s="138" t="s">
        <v>196</v>
      </c>
      <c r="F197" s="140" t="s">
        <v>295</v>
      </c>
      <c r="H197" s="141">
        <v>88.242000000000004</v>
      </c>
      <c r="L197" s="136"/>
      <c r="M197" s="142"/>
      <c r="T197" s="143"/>
      <c r="AT197" s="139" t="s">
        <v>196</v>
      </c>
      <c r="AU197" s="139" t="s">
        <v>86</v>
      </c>
      <c r="AV197" s="137" t="s">
        <v>86</v>
      </c>
      <c r="AW197" s="137" t="s">
        <v>3</v>
      </c>
      <c r="AX197" s="137" t="s">
        <v>81</v>
      </c>
      <c r="AY197" s="139" t="s">
        <v>188</v>
      </c>
    </row>
    <row r="198" spans="2:65" s="48" customFormat="1" ht="24.15" customHeight="1">
      <c r="B198" s="47"/>
      <c r="C198" s="123" t="s">
        <v>7</v>
      </c>
      <c r="D198" s="123" t="s">
        <v>190</v>
      </c>
      <c r="E198" s="124" t="s">
        <v>296</v>
      </c>
      <c r="F198" s="125" t="s">
        <v>297</v>
      </c>
      <c r="G198" s="126" t="s">
        <v>262</v>
      </c>
      <c r="H198" s="127">
        <v>160.44</v>
      </c>
      <c r="I198" s="21"/>
      <c r="J198" s="128">
        <f>ROUND(I198*H198,2)</f>
        <v>0</v>
      </c>
      <c r="K198" s="129"/>
      <c r="L198" s="47"/>
      <c r="M198" s="130" t="s">
        <v>1</v>
      </c>
      <c r="N198" s="131" t="s">
        <v>41</v>
      </c>
      <c r="P198" s="132">
        <f>O198*H198</f>
        <v>0</v>
      </c>
      <c r="Q198" s="132">
        <v>0</v>
      </c>
      <c r="R198" s="132">
        <f>Q198*H198</f>
        <v>0</v>
      </c>
      <c r="S198" s="132">
        <v>0</v>
      </c>
      <c r="T198" s="133">
        <f>S198*H198</f>
        <v>0</v>
      </c>
      <c r="AR198" s="134" t="s">
        <v>194</v>
      </c>
      <c r="AT198" s="134" t="s">
        <v>190</v>
      </c>
      <c r="AU198" s="134" t="s">
        <v>86</v>
      </c>
      <c r="AY198" s="40" t="s">
        <v>188</v>
      </c>
      <c r="BE198" s="135">
        <f>IF(N198="základní",J198,0)</f>
        <v>0</v>
      </c>
      <c r="BF198" s="135">
        <f>IF(N198="snížená",J198,0)</f>
        <v>0</v>
      </c>
      <c r="BG198" s="135">
        <f>IF(N198="zákl. přenesená",J198,0)</f>
        <v>0</v>
      </c>
      <c r="BH198" s="135">
        <f>IF(N198="sníž. přenesená",J198,0)</f>
        <v>0</v>
      </c>
      <c r="BI198" s="135">
        <f>IF(N198="nulová",J198,0)</f>
        <v>0</v>
      </c>
      <c r="BJ198" s="40" t="s">
        <v>81</v>
      </c>
      <c r="BK198" s="135">
        <f>ROUND(I198*H198,2)</f>
        <v>0</v>
      </c>
      <c r="BL198" s="40" t="s">
        <v>194</v>
      </c>
      <c r="BM198" s="134" t="s">
        <v>298</v>
      </c>
    </row>
    <row r="199" spans="2:65" s="162" customFormat="1" ht="10.199999999999999">
      <c r="B199" s="161"/>
      <c r="D199" s="138" t="s">
        <v>196</v>
      </c>
      <c r="E199" s="163" t="s">
        <v>1</v>
      </c>
      <c r="F199" s="164" t="s">
        <v>299</v>
      </c>
      <c r="H199" s="163" t="s">
        <v>1</v>
      </c>
      <c r="L199" s="161"/>
      <c r="M199" s="165"/>
      <c r="T199" s="166"/>
      <c r="AT199" s="163" t="s">
        <v>196</v>
      </c>
      <c r="AU199" s="163" t="s">
        <v>86</v>
      </c>
      <c r="AV199" s="162" t="s">
        <v>81</v>
      </c>
      <c r="AW199" s="162" t="s">
        <v>32</v>
      </c>
      <c r="AX199" s="162" t="s">
        <v>76</v>
      </c>
      <c r="AY199" s="163" t="s">
        <v>188</v>
      </c>
    </row>
    <row r="200" spans="2:65" s="137" customFormat="1" ht="10.199999999999999">
      <c r="B200" s="136"/>
      <c r="D200" s="138" t="s">
        <v>196</v>
      </c>
      <c r="E200" s="139" t="s">
        <v>1</v>
      </c>
      <c r="F200" s="140" t="s">
        <v>265</v>
      </c>
      <c r="H200" s="141">
        <v>160.44</v>
      </c>
      <c r="L200" s="136"/>
      <c r="M200" s="142"/>
      <c r="T200" s="143"/>
      <c r="AT200" s="139" t="s">
        <v>196</v>
      </c>
      <c r="AU200" s="139" t="s">
        <v>86</v>
      </c>
      <c r="AV200" s="137" t="s">
        <v>86</v>
      </c>
      <c r="AW200" s="137" t="s">
        <v>32</v>
      </c>
      <c r="AX200" s="137" t="s">
        <v>81</v>
      </c>
      <c r="AY200" s="139" t="s">
        <v>188</v>
      </c>
    </row>
    <row r="201" spans="2:65" s="48" customFormat="1" ht="24.15" customHeight="1">
      <c r="B201" s="47"/>
      <c r="C201" s="151" t="s">
        <v>300</v>
      </c>
      <c r="D201" s="151" t="s">
        <v>239</v>
      </c>
      <c r="E201" s="152" t="s">
        <v>301</v>
      </c>
      <c r="F201" s="153" t="s">
        <v>302</v>
      </c>
      <c r="G201" s="154" t="s">
        <v>262</v>
      </c>
      <c r="H201" s="155">
        <v>176.48400000000001</v>
      </c>
      <c r="I201" s="22"/>
      <c r="J201" s="156">
        <f>ROUND(I201*H201,2)</f>
        <v>0</v>
      </c>
      <c r="K201" s="157"/>
      <c r="L201" s="158"/>
      <c r="M201" s="159" t="s">
        <v>1</v>
      </c>
      <c r="N201" s="160" t="s">
        <v>41</v>
      </c>
      <c r="P201" s="132">
        <f>O201*H201</f>
        <v>0</v>
      </c>
      <c r="Q201" s="132">
        <v>4.0000000000000003E-5</v>
      </c>
      <c r="R201" s="132">
        <f>Q201*H201</f>
        <v>7.0593600000000006E-3</v>
      </c>
      <c r="S201" s="132">
        <v>0</v>
      </c>
      <c r="T201" s="133">
        <f>S201*H201</f>
        <v>0</v>
      </c>
      <c r="AR201" s="134" t="s">
        <v>226</v>
      </c>
      <c r="AT201" s="134" t="s">
        <v>239</v>
      </c>
      <c r="AU201" s="134" t="s">
        <v>86</v>
      </c>
      <c r="AY201" s="40" t="s">
        <v>188</v>
      </c>
      <c r="BE201" s="135">
        <f>IF(N201="základní",J201,0)</f>
        <v>0</v>
      </c>
      <c r="BF201" s="135">
        <f>IF(N201="snížená",J201,0)</f>
        <v>0</v>
      </c>
      <c r="BG201" s="135">
        <f>IF(N201="zákl. přenesená",J201,0)</f>
        <v>0</v>
      </c>
      <c r="BH201" s="135">
        <f>IF(N201="sníž. přenesená",J201,0)</f>
        <v>0</v>
      </c>
      <c r="BI201" s="135">
        <f>IF(N201="nulová",J201,0)</f>
        <v>0</v>
      </c>
      <c r="BJ201" s="40" t="s">
        <v>81</v>
      </c>
      <c r="BK201" s="135">
        <f>ROUND(I201*H201,2)</f>
        <v>0</v>
      </c>
      <c r="BL201" s="40" t="s">
        <v>194</v>
      </c>
      <c r="BM201" s="134" t="s">
        <v>303</v>
      </c>
    </row>
    <row r="202" spans="2:65" s="137" customFormat="1" ht="10.199999999999999">
      <c r="B202" s="136"/>
      <c r="D202" s="138" t="s">
        <v>196</v>
      </c>
      <c r="F202" s="140" t="s">
        <v>304</v>
      </c>
      <c r="H202" s="141">
        <v>176.48400000000001</v>
      </c>
      <c r="L202" s="136"/>
      <c r="M202" s="142"/>
      <c r="T202" s="143"/>
      <c r="AT202" s="139" t="s">
        <v>196</v>
      </c>
      <c r="AU202" s="139" t="s">
        <v>86</v>
      </c>
      <c r="AV202" s="137" t="s">
        <v>86</v>
      </c>
      <c r="AW202" s="137" t="s">
        <v>3</v>
      </c>
      <c r="AX202" s="137" t="s">
        <v>81</v>
      </c>
      <c r="AY202" s="139" t="s">
        <v>188</v>
      </c>
    </row>
    <row r="203" spans="2:65" s="48" customFormat="1" ht="24.15" customHeight="1">
      <c r="B203" s="47"/>
      <c r="C203" s="123" t="s">
        <v>305</v>
      </c>
      <c r="D203" s="123" t="s">
        <v>190</v>
      </c>
      <c r="E203" s="124" t="s">
        <v>306</v>
      </c>
      <c r="F203" s="125" t="s">
        <v>307</v>
      </c>
      <c r="G203" s="126" t="s">
        <v>193</v>
      </c>
      <c r="H203" s="127">
        <v>10.624000000000001</v>
      </c>
      <c r="I203" s="21"/>
      <c r="J203" s="128">
        <f>ROUND(I203*H203,2)</f>
        <v>0</v>
      </c>
      <c r="K203" s="129"/>
      <c r="L203" s="47"/>
      <c r="M203" s="130" t="s">
        <v>1</v>
      </c>
      <c r="N203" s="131" t="s">
        <v>41</v>
      </c>
      <c r="P203" s="132">
        <f>O203*H203</f>
        <v>0</v>
      </c>
      <c r="Q203" s="132">
        <v>2.0000000000000001E-4</v>
      </c>
      <c r="R203" s="132">
        <f>Q203*H203</f>
        <v>2.1248E-3</v>
      </c>
      <c r="S203" s="132">
        <v>0</v>
      </c>
      <c r="T203" s="133">
        <f>S203*H203</f>
        <v>0</v>
      </c>
      <c r="AR203" s="134" t="s">
        <v>194</v>
      </c>
      <c r="AT203" s="134" t="s">
        <v>190</v>
      </c>
      <c r="AU203" s="134" t="s">
        <v>86</v>
      </c>
      <c r="AY203" s="40" t="s">
        <v>188</v>
      </c>
      <c r="BE203" s="135">
        <f>IF(N203="základní",J203,0)</f>
        <v>0</v>
      </c>
      <c r="BF203" s="135">
        <f>IF(N203="snížená",J203,0)</f>
        <v>0</v>
      </c>
      <c r="BG203" s="135">
        <f>IF(N203="zákl. přenesená",J203,0)</f>
        <v>0</v>
      </c>
      <c r="BH203" s="135">
        <f>IF(N203="sníž. přenesená",J203,0)</f>
        <v>0</v>
      </c>
      <c r="BI203" s="135">
        <f>IF(N203="nulová",J203,0)</f>
        <v>0</v>
      </c>
      <c r="BJ203" s="40" t="s">
        <v>81</v>
      </c>
      <c r="BK203" s="135">
        <f>ROUND(I203*H203,2)</f>
        <v>0</v>
      </c>
      <c r="BL203" s="40" t="s">
        <v>194</v>
      </c>
      <c r="BM203" s="134" t="s">
        <v>308</v>
      </c>
    </row>
    <row r="204" spans="2:65" s="137" customFormat="1" ht="10.199999999999999">
      <c r="B204" s="136"/>
      <c r="D204" s="138" t="s">
        <v>196</v>
      </c>
      <c r="E204" s="139" t="s">
        <v>1</v>
      </c>
      <c r="F204" s="140" t="s">
        <v>309</v>
      </c>
      <c r="H204" s="141">
        <v>10.624000000000001</v>
      </c>
      <c r="L204" s="136"/>
      <c r="M204" s="142"/>
      <c r="T204" s="143"/>
      <c r="AT204" s="139" t="s">
        <v>196</v>
      </c>
      <c r="AU204" s="139" t="s">
        <v>86</v>
      </c>
      <c r="AV204" s="137" t="s">
        <v>86</v>
      </c>
      <c r="AW204" s="137" t="s">
        <v>32</v>
      </c>
      <c r="AX204" s="137" t="s">
        <v>81</v>
      </c>
      <c r="AY204" s="139" t="s">
        <v>188</v>
      </c>
    </row>
    <row r="205" spans="2:65" s="48" customFormat="1" ht="24.15" customHeight="1">
      <c r="B205" s="47"/>
      <c r="C205" s="123" t="s">
        <v>310</v>
      </c>
      <c r="D205" s="123" t="s">
        <v>190</v>
      </c>
      <c r="E205" s="124" t="s">
        <v>311</v>
      </c>
      <c r="F205" s="125" t="s">
        <v>312</v>
      </c>
      <c r="G205" s="126" t="s">
        <v>193</v>
      </c>
      <c r="H205" s="127">
        <v>5.2539999999999996</v>
      </c>
      <c r="I205" s="21"/>
      <c r="J205" s="128">
        <f>ROUND(I205*H205,2)</f>
        <v>0</v>
      </c>
      <c r="K205" s="129"/>
      <c r="L205" s="47"/>
      <c r="M205" s="130" t="s">
        <v>1</v>
      </c>
      <c r="N205" s="131" t="s">
        <v>41</v>
      </c>
      <c r="P205" s="132">
        <f>O205*H205</f>
        <v>0</v>
      </c>
      <c r="Q205" s="132">
        <v>8.3499999999999998E-3</v>
      </c>
      <c r="R205" s="132">
        <f>Q205*H205</f>
        <v>4.3870899999999997E-2</v>
      </c>
      <c r="S205" s="132">
        <v>0</v>
      </c>
      <c r="T205" s="133">
        <f>S205*H205</f>
        <v>0</v>
      </c>
      <c r="AR205" s="134" t="s">
        <v>194</v>
      </c>
      <c r="AT205" s="134" t="s">
        <v>190</v>
      </c>
      <c r="AU205" s="134" t="s">
        <v>86</v>
      </c>
      <c r="AY205" s="40" t="s">
        <v>188</v>
      </c>
      <c r="BE205" s="135">
        <f>IF(N205="základní",J205,0)</f>
        <v>0</v>
      </c>
      <c r="BF205" s="135">
        <f>IF(N205="snížená",J205,0)</f>
        <v>0</v>
      </c>
      <c r="BG205" s="135">
        <f>IF(N205="zákl. přenesená",J205,0)</f>
        <v>0</v>
      </c>
      <c r="BH205" s="135">
        <f>IF(N205="sníž. přenesená",J205,0)</f>
        <v>0</v>
      </c>
      <c r="BI205" s="135">
        <f>IF(N205="nulová",J205,0)</f>
        <v>0</v>
      </c>
      <c r="BJ205" s="40" t="s">
        <v>81</v>
      </c>
      <c r="BK205" s="135">
        <f>ROUND(I205*H205,2)</f>
        <v>0</v>
      </c>
      <c r="BL205" s="40" t="s">
        <v>194</v>
      </c>
      <c r="BM205" s="134" t="s">
        <v>313</v>
      </c>
    </row>
    <row r="206" spans="2:65" s="137" customFormat="1" ht="10.199999999999999">
      <c r="B206" s="136"/>
      <c r="D206" s="138" t="s">
        <v>196</v>
      </c>
      <c r="E206" s="139" t="s">
        <v>1</v>
      </c>
      <c r="F206" s="140" t="s">
        <v>314</v>
      </c>
      <c r="H206" s="141">
        <v>5.2539999999999996</v>
      </c>
      <c r="L206" s="136"/>
      <c r="M206" s="142"/>
      <c r="T206" s="143"/>
      <c r="AT206" s="139" t="s">
        <v>196</v>
      </c>
      <c r="AU206" s="139" t="s">
        <v>86</v>
      </c>
      <c r="AV206" s="137" t="s">
        <v>86</v>
      </c>
      <c r="AW206" s="137" t="s">
        <v>32</v>
      </c>
      <c r="AX206" s="137" t="s">
        <v>81</v>
      </c>
      <c r="AY206" s="139" t="s">
        <v>188</v>
      </c>
    </row>
    <row r="207" spans="2:65" s="48" customFormat="1" ht="16.5" customHeight="1">
      <c r="B207" s="47"/>
      <c r="C207" s="151" t="s">
        <v>315</v>
      </c>
      <c r="D207" s="151" t="s">
        <v>239</v>
      </c>
      <c r="E207" s="152" t="s">
        <v>316</v>
      </c>
      <c r="F207" s="153" t="s">
        <v>317</v>
      </c>
      <c r="G207" s="154" t="s">
        <v>193</v>
      </c>
      <c r="H207" s="155">
        <v>4.6150000000000002</v>
      </c>
      <c r="I207" s="22"/>
      <c r="J207" s="156">
        <f>ROUND(I207*H207,2)</f>
        <v>0</v>
      </c>
      <c r="K207" s="157"/>
      <c r="L207" s="158"/>
      <c r="M207" s="159" t="s">
        <v>1</v>
      </c>
      <c r="N207" s="160" t="s">
        <v>41</v>
      </c>
      <c r="P207" s="132">
        <f>O207*H207</f>
        <v>0</v>
      </c>
      <c r="Q207" s="132">
        <v>1.73E-3</v>
      </c>
      <c r="R207" s="132">
        <f>Q207*H207</f>
        <v>7.9839500000000001E-3</v>
      </c>
      <c r="S207" s="132">
        <v>0</v>
      </c>
      <c r="T207" s="133">
        <f>S207*H207</f>
        <v>0</v>
      </c>
      <c r="AR207" s="134" t="s">
        <v>226</v>
      </c>
      <c r="AT207" s="134" t="s">
        <v>239</v>
      </c>
      <c r="AU207" s="134" t="s">
        <v>86</v>
      </c>
      <c r="AY207" s="40" t="s">
        <v>188</v>
      </c>
      <c r="BE207" s="135">
        <f>IF(N207="základní",J207,0)</f>
        <v>0</v>
      </c>
      <c r="BF207" s="135">
        <f>IF(N207="snížená",J207,0)</f>
        <v>0</v>
      </c>
      <c r="BG207" s="135">
        <f>IF(N207="zákl. přenesená",J207,0)</f>
        <v>0</v>
      </c>
      <c r="BH207" s="135">
        <f>IF(N207="sníž. přenesená",J207,0)</f>
        <v>0</v>
      </c>
      <c r="BI207" s="135">
        <f>IF(N207="nulová",J207,0)</f>
        <v>0</v>
      </c>
      <c r="BJ207" s="40" t="s">
        <v>81</v>
      </c>
      <c r="BK207" s="135">
        <f>ROUND(I207*H207,2)</f>
        <v>0</v>
      </c>
      <c r="BL207" s="40" t="s">
        <v>194</v>
      </c>
      <c r="BM207" s="134" t="s">
        <v>318</v>
      </c>
    </row>
    <row r="208" spans="2:65" s="162" customFormat="1" ht="10.199999999999999">
      <c r="B208" s="161"/>
      <c r="D208" s="138" t="s">
        <v>196</v>
      </c>
      <c r="E208" s="163" t="s">
        <v>1</v>
      </c>
      <c r="F208" s="164" t="s">
        <v>319</v>
      </c>
      <c r="H208" s="163" t="s">
        <v>1</v>
      </c>
      <c r="L208" s="161"/>
      <c r="M208" s="165"/>
      <c r="T208" s="166"/>
      <c r="AT208" s="163" t="s">
        <v>196</v>
      </c>
      <c r="AU208" s="163" t="s">
        <v>86</v>
      </c>
      <c r="AV208" s="162" t="s">
        <v>81</v>
      </c>
      <c r="AW208" s="162" t="s">
        <v>32</v>
      </c>
      <c r="AX208" s="162" t="s">
        <v>76</v>
      </c>
      <c r="AY208" s="163" t="s">
        <v>188</v>
      </c>
    </row>
    <row r="209" spans="2:65" s="137" customFormat="1" ht="10.199999999999999">
      <c r="B209" s="136"/>
      <c r="D209" s="138" t="s">
        <v>196</v>
      </c>
      <c r="E209" s="139" t="s">
        <v>1</v>
      </c>
      <c r="F209" s="140" t="s">
        <v>320</v>
      </c>
      <c r="H209" s="141">
        <v>4.6150000000000002</v>
      </c>
      <c r="L209" s="136"/>
      <c r="M209" s="142"/>
      <c r="T209" s="143"/>
      <c r="AT209" s="139" t="s">
        <v>196</v>
      </c>
      <c r="AU209" s="139" t="s">
        <v>86</v>
      </c>
      <c r="AV209" s="137" t="s">
        <v>86</v>
      </c>
      <c r="AW209" s="137" t="s">
        <v>32</v>
      </c>
      <c r="AX209" s="137" t="s">
        <v>81</v>
      </c>
      <c r="AY209" s="139" t="s">
        <v>188</v>
      </c>
    </row>
    <row r="210" spans="2:65" s="48" customFormat="1" ht="37.799999999999997" customHeight="1">
      <c r="B210" s="47"/>
      <c r="C210" s="123" t="s">
        <v>321</v>
      </c>
      <c r="D210" s="123" t="s">
        <v>190</v>
      </c>
      <c r="E210" s="124" t="s">
        <v>322</v>
      </c>
      <c r="F210" s="125" t="s">
        <v>323</v>
      </c>
      <c r="G210" s="126" t="s">
        <v>262</v>
      </c>
      <c r="H210" s="127">
        <v>34.737000000000002</v>
      </c>
      <c r="I210" s="21"/>
      <c r="J210" s="128">
        <f>ROUND(I210*H210,2)</f>
        <v>0</v>
      </c>
      <c r="K210" s="129"/>
      <c r="L210" s="47"/>
      <c r="M210" s="130" t="s">
        <v>1</v>
      </c>
      <c r="N210" s="131" t="s">
        <v>41</v>
      </c>
      <c r="P210" s="132">
        <f>O210*H210</f>
        <v>0</v>
      </c>
      <c r="Q210" s="132">
        <v>1.758E-3</v>
      </c>
      <c r="R210" s="132">
        <f>Q210*H210</f>
        <v>6.1067646000000003E-2</v>
      </c>
      <c r="S210" s="132">
        <v>0</v>
      </c>
      <c r="T210" s="133">
        <f>S210*H210</f>
        <v>0</v>
      </c>
      <c r="AR210" s="134" t="s">
        <v>194</v>
      </c>
      <c r="AT210" s="134" t="s">
        <v>190</v>
      </c>
      <c r="AU210" s="134" t="s">
        <v>86</v>
      </c>
      <c r="AY210" s="40" t="s">
        <v>188</v>
      </c>
      <c r="BE210" s="135">
        <f>IF(N210="základní",J210,0)</f>
        <v>0</v>
      </c>
      <c r="BF210" s="135">
        <f>IF(N210="snížená",J210,0)</f>
        <v>0</v>
      </c>
      <c r="BG210" s="135">
        <f>IF(N210="zákl. přenesená",J210,0)</f>
        <v>0</v>
      </c>
      <c r="BH210" s="135">
        <f>IF(N210="sníž. přenesená",J210,0)</f>
        <v>0</v>
      </c>
      <c r="BI210" s="135">
        <f>IF(N210="nulová",J210,0)</f>
        <v>0</v>
      </c>
      <c r="BJ210" s="40" t="s">
        <v>81</v>
      </c>
      <c r="BK210" s="135">
        <f>ROUND(I210*H210,2)</f>
        <v>0</v>
      </c>
      <c r="BL210" s="40" t="s">
        <v>194</v>
      </c>
      <c r="BM210" s="134" t="s">
        <v>324</v>
      </c>
    </row>
    <row r="211" spans="2:65" s="162" customFormat="1" ht="10.199999999999999">
      <c r="B211" s="161"/>
      <c r="D211" s="138" t="s">
        <v>196</v>
      </c>
      <c r="E211" s="163" t="s">
        <v>1</v>
      </c>
      <c r="F211" s="164" t="s">
        <v>248</v>
      </c>
      <c r="H211" s="163" t="s">
        <v>1</v>
      </c>
      <c r="L211" s="161"/>
      <c r="M211" s="165"/>
      <c r="T211" s="166"/>
      <c r="AT211" s="163" t="s">
        <v>196</v>
      </c>
      <c r="AU211" s="163" t="s">
        <v>86</v>
      </c>
      <c r="AV211" s="162" t="s">
        <v>81</v>
      </c>
      <c r="AW211" s="162" t="s">
        <v>32</v>
      </c>
      <c r="AX211" s="162" t="s">
        <v>76</v>
      </c>
      <c r="AY211" s="163" t="s">
        <v>188</v>
      </c>
    </row>
    <row r="212" spans="2:65" s="137" customFormat="1" ht="10.199999999999999">
      <c r="B212" s="136"/>
      <c r="D212" s="138" t="s">
        <v>196</v>
      </c>
      <c r="E212" s="139" t="s">
        <v>1</v>
      </c>
      <c r="F212" s="140" t="s">
        <v>325</v>
      </c>
      <c r="H212" s="141">
        <v>11.877000000000001</v>
      </c>
      <c r="L212" s="136"/>
      <c r="M212" s="142"/>
      <c r="T212" s="143"/>
      <c r="AT212" s="139" t="s">
        <v>196</v>
      </c>
      <c r="AU212" s="139" t="s">
        <v>86</v>
      </c>
      <c r="AV212" s="137" t="s">
        <v>86</v>
      </c>
      <c r="AW212" s="137" t="s">
        <v>32</v>
      </c>
      <c r="AX212" s="137" t="s">
        <v>76</v>
      </c>
      <c r="AY212" s="139" t="s">
        <v>188</v>
      </c>
    </row>
    <row r="213" spans="2:65" s="137" customFormat="1" ht="10.199999999999999">
      <c r="B213" s="136"/>
      <c r="D213" s="138" t="s">
        <v>196</v>
      </c>
      <c r="E213" s="139" t="s">
        <v>1</v>
      </c>
      <c r="F213" s="140" t="s">
        <v>326</v>
      </c>
      <c r="H213" s="141">
        <v>2.2200000000000002</v>
      </c>
      <c r="L213" s="136"/>
      <c r="M213" s="142"/>
      <c r="T213" s="143"/>
      <c r="AT213" s="139" t="s">
        <v>196</v>
      </c>
      <c r="AU213" s="139" t="s">
        <v>86</v>
      </c>
      <c r="AV213" s="137" t="s">
        <v>86</v>
      </c>
      <c r="AW213" s="137" t="s">
        <v>32</v>
      </c>
      <c r="AX213" s="137" t="s">
        <v>76</v>
      </c>
      <c r="AY213" s="139" t="s">
        <v>188</v>
      </c>
    </row>
    <row r="214" spans="2:65" s="137" customFormat="1" ht="10.199999999999999">
      <c r="B214" s="136"/>
      <c r="D214" s="138" t="s">
        <v>196</v>
      </c>
      <c r="E214" s="139" t="s">
        <v>1</v>
      </c>
      <c r="F214" s="140" t="s">
        <v>327</v>
      </c>
      <c r="H214" s="141">
        <v>7.15</v>
      </c>
      <c r="L214" s="136"/>
      <c r="M214" s="142"/>
      <c r="T214" s="143"/>
      <c r="AT214" s="139" t="s">
        <v>196</v>
      </c>
      <c r="AU214" s="139" t="s">
        <v>86</v>
      </c>
      <c r="AV214" s="137" t="s">
        <v>86</v>
      </c>
      <c r="AW214" s="137" t="s">
        <v>32</v>
      </c>
      <c r="AX214" s="137" t="s">
        <v>76</v>
      </c>
      <c r="AY214" s="139" t="s">
        <v>188</v>
      </c>
    </row>
    <row r="215" spans="2:65" s="168" customFormat="1" ht="10.199999999999999">
      <c r="B215" s="167"/>
      <c r="D215" s="138" t="s">
        <v>196</v>
      </c>
      <c r="E215" s="169" t="s">
        <v>96</v>
      </c>
      <c r="F215" s="170" t="s">
        <v>328</v>
      </c>
      <c r="H215" s="171">
        <v>21.247</v>
      </c>
      <c r="L215" s="167"/>
      <c r="M215" s="172"/>
      <c r="T215" s="173"/>
      <c r="AT215" s="169" t="s">
        <v>196</v>
      </c>
      <c r="AU215" s="169" t="s">
        <v>86</v>
      </c>
      <c r="AV215" s="168" t="s">
        <v>203</v>
      </c>
      <c r="AW215" s="168" t="s">
        <v>32</v>
      </c>
      <c r="AX215" s="168" t="s">
        <v>76</v>
      </c>
      <c r="AY215" s="169" t="s">
        <v>188</v>
      </c>
    </row>
    <row r="216" spans="2:65" s="162" customFormat="1" ht="10.199999999999999">
      <c r="B216" s="161"/>
      <c r="D216" s="138" t="s">
        <v>196</v>
      </c>
      <c r="E216" s="163" t="s">
        <v>1</v>
      </c>
      <c r="F216" s="164" t="s">
        <v>107</v>
      </c>
      <c r="H216" s="163" t="s">
        <v>1</v>
      </c>
      <c r="L216" s="161"/>
      <c r="M216" s="165"/>
      <c r="T216" s="166"/>
      <c r="AT216" s="163" t="s">
        <v>196</v>
      </c>
      <c r="AU216" s="163" t="s">
        <v>86</v>
      </c>
      <c r="AV216" s="162" t="s">
        <v>81</v>
      </c>
      <c r="AW216" s="162" t="s">
        <v>32</v>
      </c>
      <c r="AX216" s="162" t="s">
        <v>76</v>
      </c>
      <c r="AY216" s="163" t="s">
        <v>188</v>
      </c>
    </row>
    <row r="217" spans="2:65" s="137" customFormat="1" ht="10.199999999999999">
      <c r="B217" s="136"/>
      <c r="D217" s="138" t="s">
        <v>196</v>
      </c>
      <c r="E217" s="139" t="s">
        <v>1</v>
      </c>
      <c r="F217" s="140" t="s">
        <v>106</v>
      </c>
      <c r="H217" s="141">
        <v>12.49</v>
      </c>
      <c r="L217" s="136"/>
      <c r="M217" s="142"/>
      <c r="T217" s="143"/>
      <c r="AT217" s="139" t="s">
        <v>196</v>
      </c>
      <c r="AU217" s="139" t="s">
        <v>86</v>
      </c>
      <c r="AV217" s="137" t="s">
        <v>86</v>
      </c>
      <c r="AW217" s="137" t="s">
        <v>32</v>
      </c>
      <c r="AX217" s="137" t="s">
        <v>76</v>
      </c>
      <c r="AY217" s="139" t="s">
        <v>188</v>
      </c>
    </row>
    <row r="218" spans="2:65" s="168" customFormat="1" ht="10.199999999999999">
      <c r="B218" s="167"/>
      <c r="D218" s="138" t="s">
        <v>196</v>
      </c>
      <c r="E218" s="169" t="s">
        <v>1</v>
      </c>
      <c r="F218" s="170" t="s">
        <v>328</v>
      </c>
      <c r="H218" s="171">
        <v>12.49</v>
      </c>
      <c r="L218" s="167"/>
      <c r="M218" s="172"/>
      <c r="T218" s="173"/>
      <c r="AT218" s="169" t="s">
        <v>196</v>
      </c>
      <c r="AU218" s="169" t="s">
        <v>86</v>
      </c>
      <c r="AV218" s="168" t="s">
        <v>203</v>
      </c>
      <c r="AW218" s="168" t="s">
        <v>32</v>
      </c>
      <c r="AX218" s="168" t="s">
        <v>76</v>
      </c>
      <c r="AY218" s="169" t="s">
        <v>188</v>
      </c>
    </row>
    <row r="219" spans="2:65" s="137" customFormat="1" ht="10.199999999999999">
      <c r="B219" s="136"/>
      <c r="D219" s="138" t="s">
        <v>196</v>
      </c>
      <c r="E219" s="139" t="s">
        <v>1</v>
      </c>
      <c r="F219" s="140" t="s">
        <v>102</v>
      </c>
      <c r="H219" s="141">
        <v>1</v>
      </c>
      <c r="L219" s="136"/>
      <c r="M219" s="142"/>
      <c r="T219" s="143"/>
      <c r="AT219" s="139" t="s">
        <v>196</v>
      </c>
      <c r="AU219" s="139" t="s">
        <v>86</v>
      </c>
      <c r="AV219" s="137" t="s">
        <v>86</v>
      </c>
      <c r="AW219" s="137" t="s">
        <v>32</v>
      </c>
      <c r="AX219" s="137" t="s">
        <v>76</v>
      </c>
      <c r="AY219" s="139" t="s">
        <v>188</v>
      </c>
    </row>
    <row r="220" spans="2:65" s="145" customFormat="1" ht="10.199999999999999">
      <c r="B220" s="144"/>
      <c r="D220" s="138" t="s">
        <v>196</v>
      </c>
      <c r="E220" s="146" t="s">
        <v>1</v>
      </c>
      <c r="F220" s="147" t="s">
        <v>199</v>
      </c>
      <c r="H220" s="148">
        <v>34.737000000000002</v>
      </c>
      <c r="L220" s="144"/>
      <c r="M220" s="149"/>
      <c r="T220" s="150"/>
      <c r="AT220" s="146" t="s">
        <v>196</v>
      </c>
      <c r="AU220" s="146" t="s">
        <v>86</v>
      </c>
      <c r="AV220" s="145" t="s">
        <v>194</v>
      </c>
      <c r="AW220" s="145" t="s">
        <v>32</v>
      </c>
      <c r="AX220" s="145" t="s">
        <v>81</v>
      </c>
      <c r="AY220" s="146" t="s">
        <v>188</v>
      </c>
    </row>
    <row r="221" spans="2:65" s="48" customFormat="1" ht="16.5" customHeight="1">
      <c r="B221" s="47"/>
      <c r="C221" s="151" t="s">
        <v>329</v>
      </c>
      <c r="D221" s="151" t="s">
        <v>239</v>
      </c>
      <c r="E221" s="152" t="s">
        <v>330</v>
      </c>
      <c r="F221" s="153" t="s">
        <v>331</v>
      </c>
      <c r="G221" s="154" t="s">
        <v>193</v>
      </c>
      <c r="H221" s="155">
        <v>5.3109999999999999</v>
      </c>
      <c r="I221" s="22"/>
      <c r="J221" s="156">
        <f>ROUND(I221*H221,2)</f>
        <v>0</v>
      </c>
      <c r="K221" s="157"/>
      <c r="L221" s="158"/>
      <c r="M221" s="159" t="s">
        <v>1</v>
      </c>
      <c r="N221" s="160" t="s">
        <v>41</v>
      </c>
      <c r="P221" s="132">
        <f>O221*H221</f>
        <v>0</v>
      </c>
      <c r="Q221" s="132">
        <v>9.2000000000000003E-4</v>
      </c>
      <c r="R221" s="132">
        <f>Q221*H221</f>
        <v>4.8861199999999999E-3</v>
      </c>
      <c r="S221" s="132">
        <v>0</v>
      </c>
      <c r="T221" s="133">
        <f>S221*H221</f>
        <v>0</v>
      </c>
      <c r="AR221" s="134" t="s">
        <v>226</v>
      </c>
      <c r="AT221" s="134" t="s">
        <v>239</v>
      </c>
      <c r="AU221" s="134" t="s">
        <v>86</v>
      </c>
      <c r="AY221" s="40" t="s">
        <v>188</v>
      </c>
      <c r="BE221" s="135">
        <f>IF(N221="základní",J221,0)</f>
        <v>0</v>
      </c>
      <c r="BF221" s="135">
        <f>IF(N221="snížená",J221,0)</f>
        <v>0</v>
      </c>
      <c r="BG221" s="135">
        <f>IF(N221="zákl. přenesená",J221,0)</f>
        <v>0</v>
      </c>
      <c r="BH221" s="135">
        <f>IF(N221="sníž. přenesená",J221,0)</f>
        <v>0</v>
      </c>
      <c r="BI221" s="135">
        <f>IF(N221="nulová",J221,0)</f>
        <v>0</v>
      </c>
      <c r="BJ221" s="40" t="s">
        <v>81</v>
      </c>
      <c r="BK221" s="135">
        <f>ROUND(I221*H221,2)</f>
        <v>0</v>
      </c>
      <c r="BL221" s="40" t="s">
        <v>194</v>
      </c>
      <c r="BM221" s="134" t="s">
        <v>332</v>
      </c>
    </row>
    <row r="222" spans="2:65" s="137" customFormat="1" ht="10.199999999999999">
      <c r="B222" s="136"/>
      <c r="D222" s="138" t="s">
        <v>196</v>
      </c>
      <c r="E222" s="139" t="s">
        <v>1</v>
      </c>
      <c r="F222" s="140" t="s">
        <v>333</v>
      </c>
      <c r="H222" s="141">
        <v>4.2489999999999997</v>
      </c>
      <c r="L222" s="136"/>
      <c r="M222" s="142"/>
      <c r="T222" s="143"/>
      <c r="AT222" s="139" t="s">
        <v>196</v>
      </c>
      <c r="AU222" s="139" t="s">
        <v>86</v>
      </c>
      <c r="AV222" s="137" t="s">
        <v>86</v>
      </c>
      <c r="AW222" s="137" t="s">
        <v>32</v>
      </c>
      <c r="AX222" s="137" t="s">
        <v>81</v>
      </c>
      <c r="AY222" s="139" t="s">
        <v>188</v>
      </c>
    </row>
    <row r="223" spans="2:65" s="137" customFormat="1" ht="10.199999999999999">
      <c r="B223" s="136"/>
      <c r="D223" s="138" t="s">
        <v>196</v>
      </c>
      <c r="F223" s="140" t="s">
        <v>334</v>
      </c>
      <c r="H223" s="141">
        <v>5.3109999999999999</v>
      </c>
      <c r="L223" s="136"/>
      <c r="M223" s="142"/>
      <c r="T223" s="143"/>
      <c r="AT223" s="139" t="s">
        <v>196</v>
      </c>
      <c r="AU223" s="139" t="s">
        <v>86</v>
      </c>
      <c r="AV223" s="137" t="s">
        <v>86</v>
      </c>
      <c r="AW223" s="137" t="s">
        <v>3</v>
      </c>
      <c r="AX223" s="137" t="s">
        <v>81</v>
      </c>
      <c r="AY223" s="139" t="s">
        <v>188</v>
      </c>
    </row>
    <row r="224" spans="2:65" s="48" customFormat="1" ht="24.15" customHeight="1">
      <c r="B224" s="47"/>
      <c r="C224" s="151" t="s">
        <v>335</v>
      </c>
      <c r="D224" s="151" t="s">
        <v>239</v>
      </c>
      <c r="E224" s="152" t="s">
        <v>336</v>
      </c>
      <c r="F224" s="153" t="s">
        <v>337</v>
      </c>
      <c r="G224" s="154" t="s">
        <v>193</v>
      </c>
      <c r="H224" s="155">
        <v>3.8479999999999999</v>
      </c>
      <c r="I224" s="22"/>
      <c r="J224" s="156">
        <f>ROUND(I224*H224,2)</f>
        <v>0</v>
      </c>
      <c r="K224" s="157"/>
      <c r="L224" s="158"/>
      <c r="M224" s="159" t="s">
        <v>1</v>
      </c>
      <c r="N224" s="160" t="s">
        <v>41</v>
      </c>
      <c r="P224" s="132">
        <f>O224*H224</f>
        <v>0</v>
      </c>
      <c r="Q224" s="132">
        <v>5.9999999999999995E-4</v>
      </c>
      <c r="R224" s="132">
        <f>Q224*H224</f>
        <v>2.3087999999999997E-3</v>
      </c>
      <c r="S224" s="132">
        <v>0</v>
      </c>
      <c r="T224" s="133">
        <f>S224*H224</f>
        <v>0</v>
      </c>
      <c r="AR224" s="134" t="s">
        <v>226</v>
      </c>
      <c r="AT224" s="134" t="s">
        <v>239</v>
      </c>
      <c r="AU224" s="134" t="s">
        <v>86</v>
      </c>
      <c r="AY224" s="40" t="s">
        <v>188</v>
      </c>
      <c r="BE224" s="135">
        <f>IF(N224="základní",J224,0)</f>
        <v>0</v>
      </c>
      <c r="BF224" s="135">
        <f>IF(N224="snížená",J224,0)</f>
        <v>0</v>
      </c>
      <c r="BG224" s="135">
        <f>IF(N224="zákl. přenesená",J224,0)</f>
        <v>0</v>
      </c>
      <c r="BH224" s="135">
        <f>IF(N224="sníž. přenesená",J224,0)</f>
        <v>0</v>
      </c>
      <c r="BI224" s="135">
        <f>IF(N224="nulová",J224,0)</f>
        <v>0</v>
      </c>
      <c r="BJ224" s="40" t="s">
        <v>81</v>
      </c>
      <c r="BK224" s="135">
        <f>ROUND(I224*H224,2)</f>
        <v>0</v>
      </c>
      <c r="BL224" s="40" t="s">
        <v>194</v>
      </c>
      <c r="BM224" s="134" t="s">
        <v>338</v>
      </c>
    </row>
    <row r="225" spans="2:65" s="137" customFormat="1" ht="10.199999999999999">
      <c r="B225" s="136"/>
      <c r="D225" s="138" t="s">
        <v>196</v>
      </c>
      <c r="E225" s="139" t="s">
        <v>1</v>
      </c>
      <c r="F225" s="140" t="s">
        <v>339</v>
      </c>
      <c r="H225" s="141">
        <v>2.4980000000000002</v>
      </c>
      <c r="L225" s="136"/>
      <c r="M225" s="142"/>
      <c r="T225" s="143"/>
      <c r="AT225" s="139" t="s">
        <v>196</v>
      </c>
      <c r="AU225" s="139" t="s">
        <v>86</v>
      </c>
      <c r="AV225" s="137" t="s">
        <v>86</v>
      </c>
      <c r="AW225" s="137" t="s">
        <v>32</v>
      </c>
      <c r="AX225" s="137" t="s">
        <v>76</v>
      </c>
      <c r="AY225" s="139" t="s">
        <v>188</v>
      </c>
    </row>
    <row r="226" spans="2:65" s="137" customFormat="1" ht="10.199999999999999">
      <c r="B226" s="136"/>
      <c r="D226" s="138" t="s">
        <v>196</v>
      </c>
      <c r="E226" s="139" t="s">
        <v>102</v>
      </c>
      <c r="F226" s="140" t="s">
        <v>81</v>
      </c>
      <c r="H226" s="141">
        <v>1</v>
      </c>
      <c r="L226" s="136"/>
      <c r="M226" s="142"/>
      <c r="T226" s="143"/>
      <c r="AT226" s="139" t="s">
        <v>196</v>
      </c>
      <c r="AU226" s="139" t="s">
        <v>86</v>
      </c>
      <c r="AV226" s="137" t="s">
        <v>86</v>
      </c>
      <c r="AW226" s="137" t="s">
        <v>32</v>
      </c>
      <c r="AX226" s="137" t="s">
        <v>76</v>
      </c>
      <c r="AY226" s="139" t="s">
        <v>188</v>
      </c>
    </row>
    <row r="227" spans="2:65" s="145" customFormat="1" ht="10.199999999999999">
      <c r="B227" s="144"/>
      <c r="D227" s="138" t="s">
        <v>196</v>
      </c>
      <c r="E227" s="146" t="s">
        <v>1</v>
      </c>
      <c r="F227" s="147" t="s">
        <v>199</v>
      </c>
      <c r="H227" s="148">
        <v>3.4980000000000002</v>
      </c>
      <c r="L227" s="144"/>
      <c r="M227" s="149"/>
      <c r="T227" s="150"/>
      <c r="AT227" s="146" t="s">
        <v>196</v>
      </c>
      <c r="AU227" s="146" t="s">
        <v>86</v>
      </c>
      <c r="AV227" s="145" t="s">
        <v>194</v>
      </c>
      <c r="AW227" s="145" t="s">
        <v>32</v>
      </c>
      <c r="AX227" s="145" t="s">
        <v>81</v>
      </c>
      <c r="AY227" s="146" t="s">
        <v>188</v>
      </c>
    </row>
    <row r="228" spans="2:65" s="137" customFormat="1" ht="10.199999999999999">
      <c r="B228" s="136"/>
      <c r="D228" s="138" t="s">
        <v>196</v>
      </c>
      <c r="F228" s="140" t="s">
        <v>340</v>
      </c>
      <c r="H228" s="141">
        <v>3.8479999999999999</v>
      </c>
      <c r="L228" s="136"/>
      <c r="M228" s="142"/>
      <c r="T228" s="143"/>
      <c r="AT228" s="139" t="s">
        <v>196</v>
      </c>
      <c r="AU228" s="139" t="s">
        <v>86</v>
      </c>
      <c r="AV228" s="137" t="s">
        <v>86</v>
      </c>
      <c r="AW228" s="137" t="s">
        <v>3</v>
      </c>
      <c r="AX228" s="137" t="s">
        <v>81</v>
      </c>
      <c r="AY228" s="139" t="s">
        <v>188</v>
      </c>
    </row>
    <row r="229" spans="2:65" s="48" customFormat="1" ht="16.5" customHeight="1">
      <c r="B229" s="47"/>
      <c r="C229" s="123" t="s">
        <v>341</v>
      </c>
      <c r="D229" s="123" t="s">
        <v>190</v>
      </c>
      <c r="E229" s="124" t="s">
        <v>342</v>
      </c>
      <c r="F229" s="125" t="s">
        <v>343</v>
      </c>
      <c r="G229" s="126" t="s">
        <v>262</v>
      </c>
      <c r="H229" s="127">
        <v>34.54</v>
      </c>
      <c r="I229" s="21"/>
      <c r="J229" s="128">
        <f>ROUND(I229*H229,2)</f>
        <v>0</v>
      </c>
      <c r="K229" s="129"/>
      <c r="L229" s="47"/>
      <c r="M229" s="130" t="s">
        <v>1</v>
      </c>
      <c r="N229" s="131" t="s">
        <v>41</v>
      </c>
      <c r="P229" s="132">
        <f>O229*H229</f>
        <v>0</v>
      </c>
      <c r="Q229" s="132">
        <v>0</v>
      </c>
      <c r="R229" s="132">
        <f>Q229*H229</f>
        <v>0</v>
      </c>
      <c r="S229" s="132">
        <v>0</v>
      </c>
      <c r="T229" s="133">
        <f>S229*H229</f>
        <v>0</v>
      </c>
      <c r="AR229" s="134" t="s">
        <v>194</v>
      </c>
      <c r="AT229" s="134" t="s">
        <v>190</v>
      </c>
      <c r="AU229" s="134" t="s">
        <v>86</v>
      </c>
      <c r="AY229" s="40" t="s">
        <v>188</v>
      </c>
      <c r="BE229" s="135">
        <f>IF(N229="základní",J229,0)</f>
        <v>0</v>
      </c>
      <c r="BF229" s="135">
        <f>IF(N229="snížená",J229,0)</f>
        <v>0</v>
      </c>
      <c r="BG229" s="135">
        <f>IF(N229="zákl. přenesená",J229,0)</f>
        <v>0</v>
      </c>
      <c r="BH229" s="135">
        <f>IF(N229="sníž. přenesená",J229,0)</f>
        <v>0</v>
      </c>
      <c r="BI229" s="135">
        <f>IF(N229="nulová",J229,0)</f>
        <v>0</v>
      </c>
      <c r="BJ229" s="40" t="s">
        <v>81</v>
      </c>
      <c r="BK229" s="135">
        <f>ROUND(I229*H229,2)</f>
        <v>0</v>
      </c>
      <c r="BL229" s="40" t="s">
        <v>194</v>
      </c>
      <c r="BM229" s="134" t="s">
        <v>344</v>
      </c>
    </row>
    <row r="230" spans="2:65" s="137" customFormat="1" ht="10.199999999999999">
      <c r="B230" s="136"/>
      <c r="D230" s="138" t="s">
        <v>196</v>
      </c>
      <c r="E230" s="139" t="s">
        <v>1</v>
      </c>
      <c r="F230" s="140" t="s">
        <v>345</v>
      </c>
      <c r="H230" s="141">
        <v>34.54</v>
      </c>
      <c r="L230" s="136"/>
      <c r="M230" s="142"/>
      <c r="T230" s="143"/>
      <c r="AT230" s="139" t="s">
        <v>196</v>
      </c>
      <c r="AU230" s="139" t="s">
        <v>86</v>
      </c>
      <c r="AV230" s="137" t="s">
        <v>86</v>
      </c>
      <c r="AW230" s="137" t="s">
        <v>32</v>
      </c>
      <c r="AX230" s="137" t="s">
        <v>81</v>
      </c>
      <c r="AY230" s="139" t="s">
        <v>188</v>
      </c>
    </row>
    <row r="231" spans="2:65" s="48" customFormat="1" ht="24.15" customHeight="1">
      <c r="B231" s="47"/>
      <c r="C231" s="151" t="s">
        <v>346</v>
      </c>
      <c r="D231" s="151" t="s">
        <v>239</v>
      </c>
      <c r="E231" s="152" t="s">
        <v>347</v>
      </c>
      <c r="F231" s="153" t="s">
        <v>348</v>
      </c>
      <c r="G231" s="154" t="s">
        <v>262</v>
      </c>
      <c r="H231" s="155">
        <v>24.254999999999999</v>
      </c>
      <c r="I231" s="22"/>
      <c r="J231" s="156">
        <f>ROUND(I231*H231,2)</f>
        <v>0</v>
      </c>
      <c r="K231" s="157"/>
      <c r="L231" s="158"/>
      <c r="M231" s="159" t="s">
        <v>1</v>
      </c>
      <c r="N231" s="160" t="s">
        <v>41</v>
      </c>
      <c r="P231" s="132">
        <f>O231*H231</f>
        <v>0</v>
      </c>
      <c r="Q231" s="132">
        <v>2.9999999999999997E-4</v>
      </c>
      <c r="R231" s="132">
        <f>Q231*H231</f>
        <v>7.2764999999999991E-3</v>
      </c>
      <c r="S231" s="132">
        <v>0</v>
      </c>
      <c r="T231" s="133">
        <f>S231*H231</f>
        <v>0</v>
      </c>
      <c r="AR231" s="134" t="s">
        <v>226</v>
      </c>
      <c r="AT231" s="134" t="s">
        <v>239</v>
      </c>
      <c r="AU231" s="134" t="s">
        <v>86</v>
      </c>
      <c r="AY231" s="40" t="s">
        <v>188</v>
      </c>
      <c r="BE231" s="135">
        <f>IF(N231="základní",J231,0)</f>
        <v>0</v>
      </c>
      <c r="BF231" s="135">
        <f>IF(N231="snížená",J231,0)</f>
        <v>0</v>
      </c>
      <c r="BG231" s="135">
        <f>IF(N231="zákl. přenesená",J231,0)</f>
        <v>0</v>
      </c>
      <c r="BH231" s="135">
        <f>IF(N231="sníž. přenesená",J231,0)</f>
        <v>0</v>
      </c>
      <c r="BI231" s="135">
        <f>IF(N231="nulová",J231,0)</f>
        <v>0</v>
      </c>
      <c r="BJ231" s="40" t="s">
        <v>81</v>
      </c>
      <c r="BK231" s="135">
        <f>ROUND(I231*H231,2)</f>
        <v>0</v>
      </c>
      <c r="BL231" s="40" t="s">
        <v>194</v>
      </c>
      <c r="BM231" s="134" t="s">
        <v>349</v>
      </c>
    </row>
    <row r="232" spans="2:65" s="137" customFormat="1" ht="10.199999999999999">
      <c r="B232" s="136"/>
      <c r="D232" s="138" t="s">
        <v>196</v>
      </c>
      <c r="E232" s="139" t="s">
        <v>103</v>
      </c>
      <c r="F232" s="140" t="s">
        <v>350</v>
      </c>
      <c r="H232" s="141">
        <v>22.05</v>
      </c>
      <c r="L232" s="136"/>
      <c r="M232" s="142"/>
      <c r="T232" s="143"/>
      <c r="AT232" s="139" t="s">
        <v>196</v>
      </c>
      <c r="AU232" s="139" t="s">
        <v>86</v>
      </c>
      <c r="AV232" s="137" t="s">
        <v>86</v>
      </c>
      <c r="AW232" s="137" t="s">
        <v>32</v>
      </c>
      <c r="AX232" s="137" t="s">
        <v>81</v>
      </c>
      <c r="AY232" s="139" t="s">
        <v>188</v>
      </c>
    </row>
    <row r="233" spans="2:65" s="137" customFormat="1" ht="10.199999999999999">
      <c r="B233" s="136"/>
      <c r="D233" s="138" t="s">
        <v>196</v>
      </c>
      <c r="F233" s="140" t="s">
        <v>351</v>
      </c>
      <c r="H233" s="141">
        <v>24.254999999999999</v>
      </c>
      <c r="L233" s="136"/>
      <c r="M233" s="142"/>
      <c r="T233" s="143"/>
      <c r="AT233" s="139" t="s">
        <v>196</v>
      </c>
      <c r="AU233" s="139" t="s">
        <v>86</v>
      </c>
      <c r="AV233" s="137" t="s">
        <v>86</v>
      </c>
      <c r="AW233" s="137" t="s">
        <v>3</v>
      </c>
      <c r="AX233" s="137" t="s">
        <v>81</v>
      </c>
      <c r="AY233" s="139" t="s">
        <v>188</v>
      </c>
    </row>
    <row r="234" spans="2:65" s="48" customFormat="1" ht="24.15" customHeight="1">
      <c r="B234" s="47"/>
      <c r="C234" s="151" t="s">
        <v>352</v>
      </c>
      <c r="D234" s="151" t="s">
        <v>239</v>
      </c>
      <c r="E234" s="152" t="s">
        <v>353</v>
      </c>
      <c r="F234" s="153" t="s">
        <v>354</v>
      </c>
      <c r="G234" s="154" t="s">
        <v>262</v>
      </c>
      <c r="H234" s="155">
        <v>13.739000000000001</v>
      </c>
      <c r="I234" s="22"/>
      <c r="J234" s="156">
        <f>ROUND(I234*H234,2)</f>
        <v>0</v>
      </c>
      <c r="K234" s="157"/>
      <c r="L234" s="158"/>
      <c r="M234" s="159" t="s">
        <v>1</v>
      </c>
      <c r="N234" s="160" t="s">
        <v>41</v>
      </c>
      <c r="P234" s="132">
        <f>O234*H234</f>
        <v>0</v>
      </c>
      <c r="Q234" s="132">
        <v>2.0000000000000001E-4</v>
      </c>
      <c r="R234" s="132">
        <f>Q234*H234</f>
        <v>2.7478000000000003E-3</v>
      </c>
      <c r="S234" s="132">
        <v>0</v>
      </c>
      <c r="T234" s="133">
        <f>S234*H234</f>
        <v>0</v>
      </c>
      <c r="AR234" s="134" t="s">
        <v>226</v>
      </c>
      <c r="AT234" s="134" t="s">
        <v>239</v>
      </c>
      <c r="AU234" s="134" t="s">
        <v>86</v>
      </c>
      <c r="AY234" s="40" t="s">
        <v>188</v>
      </c>
      <c r="BE234" s="135">
        <f>IF(N234="základní",J234,0)</f>
        <v>0</v>
      </c>
      <c r="BF234" s="135">
        <f>IF(N234="snížená",J234,0)</f>
        <v>0</v>
      </c>
      <c r="BG234" s="135">
        <f>IF(N234="zákl. přenesená",J234,0)</f>
        <v>0</v>
      </c>
      <c r="BH234" s="135">
        <f>IF(N234="sníž. přenesená",J234,0)</f>
        <v>0</v>
      </c>
      <c r="BI234" s="135">
        <f>IF(N234="nulová",J234,0)</f>
        <v>0</v>
      </c>
      <c r="BJ234" s="40" t="s">
        <v>81</v>
      </c>
      <c r="BK234" s="135">
        <f>ROUND(I234*H234,2)</f>
        <v>0</v>
      </c>
      <c r="BL234" s="40" t="s">
        <v>194</v>
      </c>
      <c r="BM234" s="134" t="s">
        <v>355</v>
      </c>
    </row>
    <row r="235" spans="2:65" s="137" customFormat="1" ht="10.199999999999999">
      <c r="B235" s="136"/>
      <c r="D235" s="138" t="s">
        <v>196</v>
      </c>
      <c r="E235" s="139" t="s">
        <v>106</v>
      </c>
      <c r="F235" s="140" t="s">
        <v>126</v>
      </c>
      <c r="H235" s="141">
        <v>12.49</v>
      </c>
      <c r="L235" s="136"/>
      <c r="M235" s="142"/>
      <c r="T235" s="143"/>
      <c r="AT235" s="139" t="s">
        <v>196</v>
      </c>
      <c r="AU235" s="139" t="s">
        <v>86</v>
      </c>
      <c r="AV235" s="137" t="s">
        <v>86</v>
      </c>
      <c r="AW235" s="137" t="s">
        <v>32</v>
      </c>
      <c r="AX235" s="137" t="s">
        <v>81</v>
      </c>
      <c r="AY235" s="139" t="s">
        <v>188</v>
      </c>
    </row>
    <row r="236" spans="2:65" s="137" customFormat="1" ht="10.199999999999999">
      <c r="B236" s="136"/>
      <c r="D236" s="138" t="s">
        <v>196</v>
      </c>
      <c r="F236" s="140" t="s">
        <v>356</v>
      </c>
      <c r="H236" s="141">
        <v>13.739000000000001</v>
      </c>
      <c r="L236" s="136"/>
      <c r="M236" s="142"/>
      <c r="T236" s="143"/>
      <c r="AT236" s="139" t="s">
        <v>196</v>
      </c>
      <c r="AU236" s="139" t="s">
        <v>86</v>
      </c>
      <c r="AV236" s="137" t="s">
        <v>86</v>
      </c>
      <c r="AW236" s="137" t="s">
        <v>3</v>
      </c>
      <c r="AX236" s="137" t="s">
        <v>81</v>
      </c>
      <c r="AY236" s="139" t="s">
        <v>188</v>
      </c>
    </row>
    <row r="237" spans="2:65" s="48" customFormat="1" ht="24.15" customHeight="1">
      <c r="B237" s="47"/>
      <c r="C237" s="123" t="s">
        <v>357</v>
      </c>
      <c r="D237" s="123" t="s">
        <v>190</v>
      </c>
      <c r="E237" s="124" t="s">
        <v>358</v>
      </c>
      <c r="F237" s="125" t="s">
        <v>359</v>
      </c>
      <c r="G237" s="126" t="s">
        <v>193</v>
      </c>
      <c r="H237" s="127">
        <v>1</v>
      </c>
      <c r="I237" s="21"/>
      <c r="J237" s="128">
        <f>ROUND(I237*H237,2)</f>
        <v>0</v>
      </c>
      <c r="K237" s="129"/>
      <c r="L237" s="47"/>
      <c r="M237" s="130" t="s">
        <v>1</v>
      </c>
      <c r="N237" s="131" t="s">
        <v>41</v>
      </c>
      <c r="P237" s="132">
        <f>O237*H237</f>
        <v>0</v>
      </c>
      <c r="Q237" s="132">
        <v>5.7000000000000002E-3</v>
      </c>
      <c r="R237" s="132">
        <f>Q237*H237</f>
        <v>5.7000000000000002E-3</v>
      </c>
      <c r="S237" s="132">
        <v>0</v>
      </c>
      <c r="T237" s="133">
        <f>S237*H237</f>
        <v>0</v>
      </c>
      <c r="AR237" s="134" t="s">
        <v>194</v>
      </c>
      <c r="AT237" s="134" t="s">
        <v>190</v>
      </c>
      <c r="AU237" s="134" t="s">
        <v>86</v>
      </c>
      <c r="AY237" s="40" t="s">
        <v>188</v>
      </c>
      <c r="BE237" s="135">
        <f>IF(N237="základní",J237,0)</f>
        <v>0</v>
      </c>
      <c r="BF237" s="135">
        <f>IF(N237="snížená",J237,0)</f>
        <v>0</v>
      </c>
      <c r="BG237" s="135">
        <f>IF(N237="zákl. přenesená",J237,0)</f>
        <v>0</v>
      </c>
      <c r="BH237" s="135">
        <f>IF(N237="sníž. přenesená",J237,0)</f>
        <v>0</v>
      </c>
      <c r="BI237" s="135">
        <f>IF(N237="nulová",J237,0)</f>
        <v>0</v>
      </c>
      <c r="BJ237" s="40" t="s">
        <v>81</v>
      </c>
      <c r="BK237" s="135">
        <f>ROUND(I237*H237,2)</f>
        <v>0</v>
      </c>
      <c r="BL237" s="40" t="s">
        <v>194</v>
      </c>
      <c r="BM237" s="134" t="s">
        <v>360</v>
      </c>
    </row>
    <row r="238" spans="2:65" s="137" customFormat="1" ht="10.199999999999999">
      <c r="B238" s="136"/>
      <c r="D238" s="138" t="s">
        <v>196</v>
      </c>
      <c r="E238" s="139" t="s">
        <v>1</v>
      </c>
      <c r="F238" s="140" t="s">
        <v>102</v>
      </c>
      <c r="H238" s="141">
        <v>1</v>
      </c>
      <c r="L238" s="136"/>
      <c r="M238" s="142"/>
      <c r="T238" s="143"/>
      <c r="AT238" s="139" t="s">
        <v>196</v>
      </c>
      <c r="AU238" s="139" t="s">
        <v>86</v>
      </c>
      <c r="AV238" s="137" t="s">
        <v>86</v>
      </c>
      <c r="AW238" s="137" t="s">
        <v>32</v>
      </c>
      <c r="AX238" s="137" t="s">
        <v>81</v>
      </c>
      <c r="AY238" s="139" t="s">
        <v>188</v>
      </c>
    </row>
    <row r="239" spans="2:65" s="48" customFormat="1" ht="37.799999999999997" customHeight="1">
      <c r="B239" s="47"/>
      <c r="C239" s="123" t="s">
        <v>361</v>
      </c>
      <c r="D239" s="123" t="s">
        <v>190</v>
      </c>
      <c r="E239" s="124" t="s">
        <v>362</v>
      </c>
      <c r="F239" s="125" t="s">
        <v>363</v>
      </c>
      <c r="G239" s="126" t="s">
        <v>364</v>
      </c>
      <c r="H239" s="127">
        <v>1</v>
      </c>
      <c r="I239" s="21"/>
      <c r="J239" s="128">
        <f>ROUND(I239*H239,2)</f>
        <v>0</v>
      </c>
      <c r="K239" s="129"/>
      <c r="L239" s="47"/>
      <c r="M239" s="130" t="s">
        <v>1</v>
      </c>
      <c r="N239" s="131" t="s">
        <v>41</v>
      </c>
      <c r="P239" s="132">
        <f>O239*H239</f>
        <v>0</v>
      </c>
      <c r="Q239" s="132">
        <v>5.7000000000000002E-3</v>
      </c>
      <c r="R239" s="132">
        <f>Q239*H239</f>
        <v>5.7000000000000002E-3</v>
      </c>
      <c r="S239" s="132">
        <v>0</v>
      </c>
      <c r="T239" s="133">
        <f>S239*H239</f>
        <v>0</v>
      </c>
      <c r="AR239" s="134" t="s">
        <v>194</v>
      </c>
      <c r="AT239" s="134" t="s">
        <v>190</v>
      </c>
      <c r="AU239" s="134" t="s">
        <v>86</v>
      </c>
      <c r="AY239" s="40" t="s">
        <v>188</v>
      </c>
      <c r="BE239" s="135">
        <f>IF(N239="základní",J239,0)</f>
        <v>0</v>
      </c>
      <c r="BF239" s="135">
        <f>IF(N239="snížená",J239,0)</f>
        <v>0</v>
      </c>
      <c r="BG239" s="135">
        <f>IF(N239="zákl. přenesená",J239,0)</f>
        <v>0</v>
      </c>
      <c r="BH239" s="135">
        <f>IF(N239="sníž. přenesená",J239,0)</f>
        <v>0</v>
      </c>
      <c r="BI239" s="135">
        <f>IF(N239="nulová",J239,0)</f>
        <v>0</v>
      </c>
      <c r="BJ239" s="40" t="s">
        <v>81</v>
      </c>
      <c r="BK239" s="135">
        <f>ROUND(I239*H239,2)</f>
        <v>0</v>
      </c>
      <c r="BL239" s="40" t="s">
        <v>194</v>
      </c>
      <c r="BM239" s="134" t="s">
        <v>365</v>
      </c>
    </row>
    <row r="240" spans="2:65" s="48" customFormat="1" ht="24.15" customHeight="1">
      <c r="B240" s="47"/>
      <c r="C240" s="123" t="s">
        <v>366</v>
      </c>
      <c r="D240" s="123" t="s">
        <v>190</v>
      </c>
      <c r="E240" s="124" t="s">
        <v>367</v>
      </c>
      <c r="F240" s="125" t="s">
        <v>368</v>
      </c>
      <c r="G240" s="126" t="s">
        <v>193</v>
      </c>
      <c r="H240" s="127">
        <v>10.624000000000001</v>
      </c>
      <c r="I240" s="21"/>
      <c r="J240" s="128">
        <f>ROUND(I240*H240,2)</f>
        <v>0</v>
      </c>
      <c r="K240" s="129"/>
      <c r="L240" s="47"/>
      <c r="M240" s="130" t="s">
        <v>1</v>
      </c>
      <c r="N240" s="131" t="s">
        <v>41</v>
      </c>
      <c r="P240" s="132">
        <f>O240*H240</f>
        <v>0</v>
      </c>
      <c r="Q240" s="132">
        <v>2.8500000000000001E-3</v>
      </c>
      <c r="R240" s="132">
        <f>Q240*H240</f>
        <v>3.0278400000000004E-2</v>
      </c>
      <c r="S240" s="132">
        <v>0</v>
      </c>
      <c r="T240" s="133">
        <f>S240*H240</f>
        <v>0</v>
      </c>
      <c r="AR240" s="134" t="s">
        <v>194</v>
      </c>
      <c r="AT240" s="134" t="s">
        <v>190</v>
      </c>
      <c r="AU240" s="134" t="s">
        <v>86</v>
      </c>
      <c r="AY240" s="40" t="s">
        <v>188</v>
      </c>
      <c r="BE240" s="135">
        <f>IF(N240="základní",J240,0)</f>
        <v>0</v>
      </c>
      <c r="BF240" s="135">
        <f>IF(N240="snížená",J240,0)</f>
        <v>0</v>
      </c>
      <c r="BG240" s="135">
        <f>IF(N240="zákl. přenesená",J240,0)</f>
        <v>0</v>
      </c>
      <c r="BH240" s="135">
        <f>IF(N240="sníž. přenesená",J240,0)</f>
        <v>0</v>
      </c>
      <c r="BI240" s="135">
        <f>IF(N240="nulová",J240,0)</f>
        <v>0</v>
      </c>
      <c r="BJ240" s="40" t="s">
        <v>81</v>
      </c>
      <c r="BK240" s="135">
        <f>ROUND(I240*H240,2)</f>
        <v>0</v>
      </c>
      <c r="BL240" s="40" t="s">
        <v>194</v>
      </c>
      <c r="BM240" s="134" t="s">
        <v>369</v>
      </c>
    </row>
    <row r="241" spans="2:65" s="137" customFormat="1" ht="10.199999999999999">
      <c r="B241" s="136"/>
      <c r="D241" s="138" t="s">
        <v>196</v>
      </c>
      <c r="E241" s="139" t="s">
        <v>1</v>
      </c>
      <c r="F241" s="140" t="s">
        <v>309</v>
      </c>
      <c r="H241" s="141">
        <v>10.624000000000001</v>
      </c>
      <c r="L241" s="136"/>
      <c r="M241" s="142"/>
      <c r="T241" s="143"/>
      <c r="AT241" s="139" t="s">
        <v>196</v>
      </c>
      <c r="AU241" s="139" t="s">
        <v>86</v>
      </c>
      <c r="AV241" s="137" t="s">
        <v>86</v>
      </c>
      <c r="AW241" s="137" t="s">
        <v>32</v>
      </c>
      <c r="AX241" s="137" t="s">
        <v>81</v>
      </c>
      <c r="AY241" s="139" t="s">
        <v>188</v>
      </c>
    </row>
    <row r="242" spans="2:65" s="48" customFormat="1" ht="24.15" customHeight="1">
      <c r="B242" s="47"/>
      <c r="C242" s="123" t="s">
        <v>370</v>
      </c>
      <c r="D242" s="123" t="s">
        <v>190</v>
      </c>
      <c r="E242" s="124" t="s">
        <v>371</v>
      </c>
      <c r="F242" s="125" t="s">
        <v>372</v>
      </c>
      <c r="G242" s="126" t="s">
        <v>193</v>
      </c>
      <c r="H242" s="127">
        <v>134.16999999999999</v>
      </c>
      <c r="I242" s="21"/>
      <c r="J242" s="128">
        <f>ROUND(I242*H242,2)</f>
        <v>0</v>
      </c>
      <c r="K242" s="129"/>
      <c r="L242" s="47"/>
      <c r="M242" s="130" t="s">
        <v>1</v>
      </c>
      <c r="N242" s="131" t="s">
        <v>41</v>
      </c>
      <c r="P242" s="132">
        <f>O242*H242</f>
        <v>0</v>
      </c>
      <c r="Q242" s="132">
        <v>2.1999999999999999E-5</v>
      </c>
      <c r="R242" s="132">
        <f>Q242*H242</f>
        <v>2.9517399999999996E-3</v>
      </c>
      <c r="S242" s="132">
        <v>1.0000000000000001E-5</v>
      </c>
      <c r="T242" s="133">
        <f>S242*H242</f>
        <v>1.3416999999999999E-3</v>
      </c>
      <c r="AR242" s="134" t="s">
        <v>194</v>
      </c>
      <c r="AT242" s="134" t="s">
        <v>190</v>
      </c>
      <c r="AU242" s="134" t="s">
        <v>86</v>
      </c>
      <c r="AY242" s="40" t="s">
        <v>188</v>
      </c>
      <c r="BE242" s="135">
        <f>IF(N242="základní",J242,0)</f>
        <v>0</v>
      </c>
      <c r="BF242" s="135">
        <f>IF(N242="snížená",J242,0)</f>
        <v>0</v>
      </c>
      <c r="BG242" s="135">
        <f>IF(N242="zákl. přenesená",J242,0)</f>
        <v>0</v>
      </c>
      <c r="BH242" s="135">
        <f>IF(N242="sníž. přenesená",J242,0)</f>
        <v>0</v>
      </c>
      <c r="BI242" s="135">
        <f>IF(N242="nulová",J242,0)</f>
        <v>0</v>
      </c>
      <c r="BJ242" s="40" t="s">
        <v>81</v>
      </c>
      <c r="BK242" s="135">
        <f>ROUND(I242*H242,2)</f>
        <v>0</v>
      </c>
      <c r="BL242" s="40" t="s">
        <v>194</v>
      </c>
      <c r="BM242" s="134" t="s">
        <v>373</v>
      </c>
    </row>
    <row r="243" spans="2:65" s="162" customFormat="1" ht="10.199999999999999">
      <c r="B243" s="161"/>
      <c r="D243" s="138" t="s">
        <v>196</v>
      </c>
      <c r="E243" s="163" t="s">
        <v>1</v>
      </c>
      <c r="F243" s="164" t="s">
        <v>374</v>
      </c>
      <c r="H243" s="163" t="s">
        <v>1</v>
      </c>
      <c r="L243" s="161"/>
      <c r="M243" s="165"/>
      <c r="T243" s="166"/>
      <c r="AT243" s="163" t="s">
        <v>196</v>
      </c>
      <c r="AU243" s="163" t="s">
        <v>86</v>
      </c>
      <c r="AV243" s="162" t="s">
        <v>81</v>
      </c>
      <c r="AW243" s="162" t="s">
        <v>32</v>
      </c>
      <c r="AX243" s="162" t="s">
        <v>76</v>
      </c>
      <c r="AY243" s="163" t="s">
        <v>188</v>
      </c>
    </row>
    <row r="244" spans="2:65" s="137" customFormat="1" ht="10.199999999999999">
      <c r="B244" s="136"/>
      <c r="D244" s="138" t="s">
        <v>196</v>
      </c>
      <c r="E244" s="139" t="s">
        <v>1</v>
      </c>
      <c r="F244" s="140" t="s">
        <v>375</v>
      </c>
      <c r="H244" s="141">
        <v>23.797999999999998</v>
      </c>
      <c r="L244" s="136"/>
      <c r="M244" s="142"/>
      <c r="T244" s="143"/>
      <c r="AT244" s="139" t="s">
        <v>196</v>
      </c>
      <c r="AU244" s="139" t="s">
        <v>86</v>
      </c>
      <c r="AV244" s="137" t="s">
        <v>86</v>
      </c>
      <c r="AW244" s="137" t="s">
        <v>32</v>
      </c>
      <c r="AX244" s="137" t="s">
        <v>76</v>
      </c>
      <c r="AY244" s="139" t="s">
        <v>188</v>
      </c>
    </row>
    <row r="245" spans="2:65" s="137" customFormat="1" ht="10.199999999999999">
      <c r="B245" s="136"/>
      <c r="D245" s="138" t="s">
        <v>196</v>
      </c>
      <c r="E245" s="139" t="s">
        <v>1</v>
      </c>
      <c r="F245" s="140" t="s">
        <v>376</v>
      </c>
      <c r="H245" s="141">
        <v>9.7349999999999994</v>
      </c>
      <c r="L245" s="136"/>
      <c r="M245" s="142"/>
      <c r="T245" s="143"/>
      <c r="AT245" s="139" t="s">
        <v>196</v>
      </c>
      <c r="AU245" s="139" t="s">
        <v>86</v>
      </c>
      <c r="AV245" s="137" t="s">
        <v>86</v>
      </c>
      <c r="AW245" s="137" t="s">
        <v>32</v>
      </c>
      <c r="AX245" s="137" t="s">
        <v>76</v>
      </c>
      <c r="AY245" s="139" t="s">
        <v>188</v>
      </c>
    </row>
    <row r="246" spans="2:65" s="137" customFormat="1" ht="10.199999999999999">
      <c r="B246" s="136"/>
      <c r="D246" s="138" t="s">
        <v>196</v>
      </c>
      <c r="E246" s="139" t="s">
        <v>1</v>
      </c>
      <c r="F246" s="140" t="s">
        <v>377</v>
      </c>
      <c r="H246" s="141">
        <v>7.3369999999999997</v>
      </c>
      <c r="L246" s="136"/>
      <c r="M246" s="142"/>
      <c r="T246" s="143"/>
      <c r="AT246" s="139" t="s">
        <v>196</v>
      </c>
      <c r="AU246" s="139" t="s">
        <v>86</v>
      </c>
      <c r="AV246" s="137" t="s">
        <v>86</v>
      </c>
      <c r="AW246" s="137" t="s">
        <v>32</v>
      </c>
      <c r="AX246" s="137" t="s">
        <v>76</v>
      </c>
      <c r="AY246" s="139" t="s">
        <v>188</v>
      </c>
    </row>
    <row r="247" spans="2:65" s="137" customFormat="1" ht="10.199999999999999">
      <c r="B247" s="136"/>
      <c r="D247" s="138" t="s">
        <v>196</v>
      </c>
      <c r="E247" s="139" t="s">
        <v>1</v>
      </c>
      <c r="F247" s="140" t="s">
        <v>378</v>
      </c>
      <c r="H247" s="141">
        <v>12.41</v>
      </c>
      <c r="L247" s="136"/>
      <c r="M247" s="142"/>
      <c r="T247" s="143"/>
      <c r="AT247" s="139" t="s">
        <v>196</v>
      </c>
      <c r="AU247" s="139" t="s">
        <v>86</v>
      </c>
      <c r="AV247" s="137" t="s">
        <v>86</v>
      </c>
      <c r="AW247" s="137" t="s">
        <v>32</v>
      </c>
      <c r="AX247" s="137" t="s">
        <v>76</v>
      </c>
      <c r="AY247" s="139" t="s">
        <v>188</v>
      </c>
    </row>
    <row r="248" spans="2:65" s="137" customFormat="1" ht="10.199999999999999">
      <c r="B248" s="136"/>
      <c r="D248" s="138" t="s">
        <v>196</v>
      </c>
      <c r="E248" s="139" t="s">
        <v>1</v>
      </c>
      <c r="F248" s="140" t="s">
        <v>379</v>
      </c>
      <c r="H248" s="141">
        <v>13.805</v>
      </c>
      <c r="L248" s="136"/>
      <c r="M248" s="142"/>
      <c r="T248" s="143"/>
      <c r="AT248" s="139" t="s">
        <v>196</v>
      </c>
      <c r="AU248" s="139" t="s">
        <v>86</v>
      </c>
      <c r="AV248" s="137" t="s">
        <v>86</v>
      </c>
      <c r="AW248" s="137" t="s">
        <v>32</v>
      </c>
      <c r="AX248" s="137" t="s">
        <v>76</v>
      </c>
      <c r="AY248" s="139" t="s">
        <v>188</v>
      </c>
    </row>
    <row r="249" spans="2:65" s="168" customFormat="1" ht="10.199999999999999">
      <c r="B249" s="167"/>
      <c r="D249" s="138" t="s">
        <v>196</v>
      </c>
      <c r="E249" s="169" t="s">
        <v>109</v>
      </c>
      <c r="F249" s="170" t="s">
        <v>328</v>
      </c>
      <c r="H249" s="171">
        <v>67.084999999999994</v>
      </c>
      <c r="L249" s="167"/>
      <c r="M249" s="172"/>
      <c r="T249" s="173"/>
      <c r="AT249" s="169" t="s">
        <v>196</v>
      </c>
      <c r="AU249" s="169" t="s">
        <v>86</v>
      </c>
      <c r="AV249" s="168" t="s">
        <v>203</v>
      </c>
      <c r="AW249" s="168" t="s">
        <v>32</v>
      </c>
      <c r="AX249" s="168" t="s">
        <v>76</v>
      </c>
      <c r="AY249" s="169" t="s">
        <v>188</v>
      </c>
    </row>
    <row r="250" spans="2:65" s="137" customFormat="1" ht="10.199999999999999">
      <c r="B250" s="136"/>
      <c r="D250" s="138" t="s">
        <v>196</v>
      </c>
      <c r="E250" s="139" t="s">
        <v>1</v>
      </c>
      <c r="F250" s="140" t="s">
        <v>380</v>
      </c>
      <c r="H250" s="141">
        <v>134.16999999999999</v>
      </c>
      <c r="L250" s="136"/>
      <c r="M250" s="142"/>
      <c r="T250" s="143"/>
      <c r="AT250" s="139" t="s">
        <v>196</v>
      </c>
      <c r="AU250" s="139" t="s">
        <v>86</v>
      </c>
      <c r="AV250" s="137" t="s">
        <v>86</v>
      </c>
      <c r="AW250" s="137" t="s">
        <v>32</v>
      </c>
      <c r="AX250" s="137" t="s">
        <v>81</v>
      </c>
      <c r="AY250" s="139" t="s">
        <v>188</v>
      </c>
    </row>
    <row r="251" spans="2:65" s="48" customFormat="1" ht="24.15" customHeight="1">
      <c r="B251" s="47"/>
      <c r="C251" s="123" t="s">
        <v>381</v>
      </c>
      <c r="D251" s="123" t="s">
        <v>190</v>
      </c>
      <c r="E251" s="124" t="s">
        <v>382</v>
      </c>
      <c r="F251" s="125" t="s">
        <v>383</v>
      </c>
      <c r="G251" s="126" t="s">
        <v>193</v>
      </c>
      <c r="H251" s="127">
        <v>10.624000000000001</v>
      </c>
      <c r="I251" s="21"/>
      <c r="J251" s="128">
        <f>ROUND(I251*H251,2)</f>
        <v>0</v>
      </c>
      <c r="K251" s="129"/>
      <c r="L251" s="47"/>
      <c r="M251" s="130" t="s">
        <v>1</v>
      </c>
      <c r="N251" s="131" t="s">
        <v>41</v>
      </c>
      <c r="P251" s="132">
        <f>O251*H251</f>
        <v>0</v>
      </c>
      <c r="Q251" s="132">
        <v>0</v>
      </c>
      <c r="R251" s="132">
        <f>Q251*H251</f>
        <v>0</v>
      </c>
      <c r="S251" s="132">
        <v>0</v>
      </c>
      <c r="T251" s="133">
        <f>S251*H251</f>
        <v>0</v>
      </c>
      <c r="AR251" s="134" t="s">
        <v>194</v>
      </c>
      <c r="AT251" s="134" t="s">
        <v>190</v>
      </c>
      <c r="AU251" s="134" t="s">
        <v>86</v>
      </c>
      <c r="AY251" s="40" t="s">
        <v>188</v>
      </c>
      <c r="BE251" s="135">
        <f>IF(N251="základní",J251,0)</f>
        <v>0</v>
      </c>
      <c r="BF251" s="135">
        <f>IF(N251="snížená",J251,0)</f>
        <v>0</v>
      </c>
      <c r="BG251" s="135">
        <f>IF(N251="zákl. přenesená",J251,0)</f>
        <v>0</v>
      </c>
      <c r="BH251" s="135">
        <f>IF(N251="sníž. přenesená",J251,0)</f>
        <v>0</v>
      </c>
      <c r="BI251" s="135">
        <f>IF(N251="nulová",J251,0)</f>
        <v>0</v>
      </c>
      <c r="BJ251" s="40" t="s">
        <v>81</v>
      </c>
      <c r="BK251" s="135">
        <f>ROUND(I251*H251,2)</f>
        <v>0</v>
      </c>
      <c r="BL251" s="40" t="s">
        <v>194</v>
      </c>
      <c r="BM251" s="134" t="s">
        <v>384</v>
      </c>
    </row>
    <row r="252" spans="2:65" s="137" customFormat="1" ht="10.199999999999999">
      <c r="B252" s="136"/>
      <c r="D252" s="138" t="s">
        <v>196</v>
      </c>
      <c r="E252" s="139" t="s">
        <v>1</v>
      </c>
      <c r="F252" s="140" t="s">
        <v>309</v>
      </c>
      <c r="H252" s="141">
        <v>10.624000000000001</v>
      </c>
      <c r="L252" s="136"/>
      <c r="M252" s="142"/>
      <c r="T252" s="143"/>
      <c r="AT252" s="139" t="s">
        <v>196</v>
      </c>
      <c r="AU252" s="139" t="s">
        <v>86</v>
      </c>
      <c r="AV252" s="137" t="s">
        <v>86</v>
      </c>
      <c r="AW252" s="137" t="s">
        <v>32</v>
      </c>
      <c r="AX252" s="137" t="s">
        <v>81</v>
      </c>
      <c r="AY252" s="139" t="s">
        <v>188</v>
      </c>
    </row>
    <row r="253" spans="2:65" s="48" customFormat="1" ht="24.15" customHeight="1">
      <c r="B253" s="47"/>
      <c r="C253" s="123" t="s">
        <v>14</v>
      </c>
      <c r="D253" s="123" t="s">
        <v>190</v>
      </c>
      <c r="E253" s="124" t="s">
        <v>385</v>
      </c>
      <c r="F253" s="125" t="s">
        <v>386</v>
      </c>
      <c r="G253" s="126" t="s">
        <v>206</v>
      </c>
      <c r="H253" s="127">
        <v>0.80600000000000005</v>
      </c>
      <c r="I253" s="21"/>
      <c r="J253" s="128">
        <f>ROUND(I253*H253,2)</f>
        <v>0</v>
      </c>
      <c r="K253" s="129"/>
      <c r="L253" s="47"/>
      <c r="M253" s="130" t="s">
        <v>1</v>
      </c>
      <c r="N253" s="131" t="s">
        <v>41</v>
      </c>
      <c r="P253" s="132">
        <f>O253*H253</f>
        <v>0</v>
      </c>
      <c r="Q253" s="132">
        <v>2.5018699999999998</v>
      </c>
      <c r="R253" s="132">
        <f>Q253*H253</f>
        <v>2.0165072199999998</v>
      </c>
      <c r="S253" s="132">
        <v>0</v>
      </c>
      <c r="T253" s="133">
        <f>S253*H253</f>
        <v>0</v>
      </c>
      <c r="AR253" s="134" t="s">
        <v>194</v>
      </c>
      <c r="AT253" s="134" t="s">
        <v>190</v>
      </c>
      <c r="AU253" s="134" t="s">
        <v>86</v>
      </c>
      <c r="AY253" s="40" t="s">
        <v>188</v>
      </c>
      <c r="BE253" s="135">
        <f>IF(N253="základní",J253,0)</f>
        <v>0</v>
      </c>
      <c r="BF253" s="135">
        <f>IF(N253="snížená",J253,0)</f>
        <v>0</v>
      </c>
      <c r="BG253" s="135">
        <f>IF(N253="zákl. přenesená",J253,0)</f>
        <v>0</v>
      </c>
      <c r="BH253" s="135">
        <f>IF(N253="sníž. přenesená",J253,0)</f>
        <v>0</v>
      </c>
      <c r="BI253" s="135">
        <f>IF(N253="nulová",J253,0)</f>
        <v>0</v>
      </c>
      <c r="BJ253" s="40" t="s">
        <v>81</v>
      </c>
      <c r="BK253" s="135">
        <f>ROUND(I253*H253,2)</f>
        <v>0</v>
      </c>
      <c r="BL253" s="40" t="s">
        <v>194</v>
      </c>
      <c r="BM253" s="134" t="s">
        <v>387</v>
      </c>
    </row>
    <row r="254" spans="2:65" s="137" customFormat="1" ht="10.199999999999999">
      <c r="B254" s="136"/>
      <c r="D254" s="138" t="s">
        <v>196</v>
      </c>
      <c r="E254" s="139" t="s">
        <v>1</v>
      </c>
      <c r="F254" s="140" t="s">
        <v>388</v>
      </c>
      <c r="H254" s="141">
        <v>0.80600000000000005</v>
      </c>
      <c r="L254" s="136"/>
      <c r="M254" s="142"/>
      <c r="T254" s="143"/>
      <c r="AT254" s="139" t="s">
        <v>196</v>
      </c>
      <c r="AU254" s="139" t="s">
        <v>86</v>
      </c>
      <c r="AV254" s="137" t="s">
        <v>86</v>
      </c>
      <c r="AW254" s="137" t="s">
        <v>32</v>
      </c>
      <c r="AX254" s="137" t="s">
        <v>81</v>
      </c>
      <c r="AY254" s="139" t="s">
        <v>188</v>
      </c>
    </row>
    <row r="255" spans="2:65" s="48" customFormat="1" ht="21.75" customHeight="1">
      <c r="B255" s="47"/>
      <c r="C255" s="123" t="s">
        <v>389</v>
      </c>
      <c r="D255" s="123" t="s">
        <v>190</v>
      </c>
      <c r="E255" s="124" t="s">
        <v>390</v>
      </c>
      <c r="F255" s="125" t="s">
        <v>391</v>
      </c>
      <c r="G255" s="126" t="s">
        <v>193</v>
      </c>
      <c r="H255" s="127">
        <v>10.07</v>
      </c>
      <c r="I255" s="21"/>
      <c r="J255" s="128">
        <f>ROUND(I255*H255,2)</f>
        <v>0</v>
      </c>
      <c r="K255" s="129"/>
      <c r="L255" s="47"/>
      <c r="M255" s="130" t="s">
        <v>1</v>
      </c>
      <c r="N255" s="131" t="s">
        <v>41</v>
      </c>
      <c r="P255" s="132">
        <f>O255*H255</f>
        <v>0</v>
      </c>
      <c r="Q255" s="132">
        <v>2.0300000000000001E-3</v>
      </c>
      <c r="R255" s="132">
        <f>Q255*H255</f>
        <v>2.0442100000000001E-2</v>
      </c>
      <c r="S255" s="132">
        <v>0</v>
      </c>
      <c r="T255" s="133">
        <f>S255*H255</f>
        <v>0</v>
      </c>
      <c r="AR255" s="134" t="s">
        <v>194</v>
      </c>
      <c r="AT255" s="134" t="s">
        <v>190</v>
      </c>
      <c r="AU255" s="134" t="s">
        <v>86</v>
      </c>
      <c r="AY255" s="40" t="s">
        <v>188</v>
      </c>
      <c r="BE255" s="135">
        <f>IF(N255="základní",J255,0)</f>
        <v>0</v>
      </c>
      <c r="BF255" s="135">
        <f>IF(N255="snížená",J255,0)</f>
        <v>0</v>
      </c>
      <c r="BG255" s="135">
        <f>IF(N255="zákl. přenesená",J255,0)</f>
        <v>0</v>
      </c>
      <c r="BH255" s="135">
        <f>IF(N255="sníž. přenesená",J255,0)</f>
        <v>0</v>
      </c>
      <c r="BI255" s="135">
        <f>IF(N255="nulová",J255,0)</f>
        <v>0</v>
      </c>
      <c r="BJ255" s="40" t="s">
        <v>81</v>
      </c>
      <c r="BK255" s="135">
        <f>ROUND(I255*H255,2)</f>
        <v>0</v>
      </c>
      <c r="BL255" s="40" t="s">
        <v>194</v>
      </c>
      <c r="BM255" s="134" t="s">
        <v>392</v>
      </c>
    </row>
    <row r="256" spans="2:65" s="137" customFormat="1" ht="10.199999999999999">
      <c r="B256" s="136"/>
      <c r="D256" s="138" t="s">
        <v>196</v>
      </c>
      <c r="E256" s="139" t="s">
        <v>1</v>
      </c>
      <c r="F256" s="140" t="s">
        <v>393</v>
      </c>
      <c r="H256" s="141">
        <v>10.07</v>
      </c>
      <c r="L256" s="136"/>
      <c r="M256" s="142"/>
      <c r="T256" s="143"/>
      <c r="AT256" s="139" t="s">
        <v>196</v>
      </c>
      <c r="AU256" s="139" t="s">
        <v>86</v>
      </c>
      <c r="AV256" s="137" t="s">
        <v>86</v>
      </c>
      <c r="AW256" s="137" t="s">
        <v>32</v>
      </c>
      <c r="AX256" s="137" t="s">
        <v>81</v>
      </c>
      <c r="AY256" s="139" t="s">
        <v>188</v>
      </c>
    </row>
    <row r="257" spans="2:65" s="48" customFormat="1" ht="24.15" customHeight="1">
      <c r="B257" s="47"/>
      <c r="C257" s="123" t="s">
        <v>394</v>
      </c>
      <c r="D257" s="123" t="s">
        <v>190</v>
      </c>
      <c r="E257" s="124" t="s">
        <v>395</v>
      </c>
      <c r="F257" s="125" t="s">
        <v>396</v>
      </c>
      <c r="G257" s="126" t="s">
        <v>262</v>
      </c>
      <c r="H257" s="127">
        <v>20</v>
      </c>
      <c r="I257" s="21"/>
      <c r="J257" s="128">
        <f>ROUND(I257*H257,2)</f>
        <v>0</v>
      </c>
      <c r="K257" s="129"/>
      <c r="L257" s="47"/>
      <c r="M257" s="130" t="s">
        <v>1</v>
      </c>
      <c r="N257" s="131" t="s">
        <v>41</v>
      </c>
      <c r="P257" s="132">
        <f>O257*H257</f>
        <v>0</v>
      </c>
      <c r="Q257" s="132">
        <v>2.0300000000000001E-3</v>
      </c>
      <c r="R257" s="132">
        <f>Q257*H257</f>
        <v>4.0600000000000004E-2</v>
      </c>
      <c r="S257" s="132">
        <v>0</v>
      </c>
      <c r="T257" s="133">
        <f>S257*H257</f>
        <v>0</v>
      </c>
      <c r="AR257" s="134" t="s">
        <v>194</v>
      </c>
      <c r="AT257" s="134" t="s">
        <v>190</v>
      </c>
      <c r="AU257" s="134" t="s">
        <v>86</v>
      </c>
      <c r="AY257" s="40" t="s">
        <v>188</v>
      </c>
      <c r="BE257" s="135">
        <f>IF(N257="základní",J257,0)</f>
        <v>0</v>
      </c>
      <c r="BF257" s="135">
        <f>IF(N257="snížená",J257,0)</f>
        <v>0</v>
      </c>
      <c r="BG257" s="135">
        <f>IF(N257="zákl. přenesená",J257,0)</f>
        <v>0</v>
      </c>
      <c r="BH257" s="135">
        <f>IF(N257="sníž. přenesená",J257,0)</f>
        <v>0</v>
      </c>
      <c r="BI257" s="135">
        <f>IF(N257="nulová",J257,0)</f>
        <v>0</v>
      </c>
      <c r="BJ257" s="40" t="s">
        <v>81</v>
      </c>
      <c r="BK257" s="135">
        <f>ROUND(I257*H257,2)</f>
        <v>0</v>
      </c>
      <c r="BL257" s="40" t="s">
        <v>194</v>
      </c>
      <c r="BM257" s="134" t="s">
        <v>397</v>
      </c>
    </row>
    <row r="258" spans="2:65" s="162" customFormat="1" ht="10.199999999999999">
      <c r="B258" s="161"/>
      <c r="D258" s="138" t="s">
        <v>196</v>
      </c>
      <c r="E258" s="163" t="s">
        <v>1</v>
      </c>
      <c r="F258" s="164" t="s">
        <v>398</v>
      </c>
      <c r="H258" s="163" t="s">
        <v>1</v>
      </c>
      <c r="L258" s="161"/>
      <c r="M258" s="165"/>
      <c r="T258" s="166"/>
      <c r="AT258" s="163" t="s">
        <v>196</v>
      </c>
      <c r="AU258" s="163" t="s">
        <v>86</v>
      </c>
      <c r="AV258" s="162" t="s">
        <v>81</v>
      </c>
      <c r="AW258" s="162" t="s">
        <v>32</v>
      </c>
      <c r="AX258" s="162" t="s">
        <v>76</v>
      </c>
      <c r="AY258" s="163" t="s">
        <v>188</v>
      </c>
    </row>
    <row r="259" spans="2:65" s="137" customFormat="1" ht="10.199999999999999">
      <c r="B259" s="136"/>
      <c r="D259" s="138" t="s">
        <v>196</v>
      </c>
      <c r="E259" s="139" t="s">
        <v>1</v>
      </c>
      <c r="F259" s="140" t="s">
        <v>291</v>
      </c>
      <c r="H259" s="141">
        <v>20</v>
      </c>
      <c r="L259" s="136"/>
      <c r="M259" s="142"/>
      <c r="T259" s="143"/>
      <c r="AT259" s="139" t="s">
        <v>196</v>
      </c>
      <c r="AU259" s="139" t="s">
        <v>86</v>
      </c>
      <c r="AV259" s="137" t="s">
        <v>86</v>
      </c>
      <c r="AW259" s="137" t="s">
        <v>32</v>
      </c>
      <c r="AX259" s="137" t="s">
        <v>81</v>
      </c>
      <c r="AY259" s="139" t="s">
        <v>188</v>
      </c>
    </row>
    <row r="260" spans="2:65" s="48" customFormat="1" ht="21.75" customHeight="1">
      <c r="B260" s="47"/>
      <c r="C260" s="123" t="s">
        <v>399</v>
      </c>
      <c r="D260" s="123" t="s">
        <v>190</v>
      </c>
      <c r="E260" s="124" t="s">
        <v>400</v>
      </c>
      <c r="F260" s="125" t="s">
        <v>401</v>
      </c>
      <c r="G260" s="126" t="s">
        <v>364</v>
      </c>
      <c r="H260" s="127">
        <v>1</v>
      </c>
      <c r="I260" s="21"/>
      <c r="J260" s="128">
        <f>ROUND(I260*H260,2)</f>
        <v>0</v>
      </c>
      <c r="K260" s="129"/>
      <c r="L260" s="47"/>
      <c r="M260" s="130" t="s">
        <v>1</v>
      </c>
      <c r="N260" s="131" t="s">
        <v>41</v>
      </c>
      <c r="P260" s="132">
        <f>O260*H260</f>
        <v>0</v>
      </c>
      <c r="Q260" s="132">
        <v>1.2E-2</v>
      </c>
      <c r="R260" s="132">
        <f>Q260*H260</f>
        <v>1.2E-2</v>
      </c>
      <c r="S260" s="132">
        <v>0</v>
      </c>
      <c r="T260" s="133">
        <f>S260*H260</f>
        <v>0</v>
      </c>
      <c r="AR260" s="134" t="s">
        <v>194</v>
      </c>
      <c r="AT260" s="134" t="s">
        <v>190</v>
      </c>
      <c r="AU260" s="134" t="s">
        <v>86</v>
      </c>
      <c r="AY260" s="40" t="s">
        <v>188</v>
      </c>
      <c r="BE260" s="135">
        <f>IF(N260="základní",J260,0)</f>
        <v>0</v>
      </c>
      <c r="BF260" s="135">
        <f>IF(N260="snížená",J260,0)</f>
        <v>0</v>
      </c>
      <c r="BG260" s="135">
        <f>IF(N260="zákl. přenesená",J260,0)</f>
        <v>0</v>
      </c>
      <c r="BH260" s="135">
        <f>IF(N260="sníž. přenesená",J260,0)</f>
        <v>0</v>
      </c>
      <c r="BI260" s="135">
        <f>IF(N260="nulová",J260,0)</f>
        <v>0</v>
      </c>
      <c r="BJ260" s="40" t="s">
        <v>81</v>
      </c>
      <c r="BK260" s="135">
        <f>ROUND(I260*H260,2)</f>
        <v>0</v>
      </c>
      <c r="BL260" s="40" t="s">
        <v>194</v>
      </c>
      <c r="BM260" s="134" t="s">
        <v>402</v>
      </c>
    </row>
    <row r="261" spans="2:65" s="112" customFormat="1" ht="22.8" customHeight="1">
      <c r="B261" s="111"/>
      <c r="D261" s="113" t="s">
        <v>75</v>
      </c>
      <c r="E261" s="121" t="s">
        <v>230</v>
      </c>
      <c r="F261" s="121" t="s">
        <v>403</v>
      </c>
      <c r="J261" s="122">
        <f>BK261</f>
        <v>0</v>
      </c>
      <c r="L261" s="111"/>
      <c r="M261" s="116"/>
      <c r="P261" s="117">
        <f>SUM(P262:P330)</f>
        <v>0</v>
      </c>
      <c r="R261" s="117">
        <f>SUM(R262:R330)</f>
        <v>3.4999999999999996E-3</v>
      </c>
      <c r="T261" s="118">
        <f>SUM(T262:T330)</f>
        <v>3.5495959999999998</v>
      </c>
      <c r="AR261" s="113" t="s">
        <v>81</v>
      </c>
      <c r="AT261" s="119" t="s">
        <v>75</v>
      </c>
      <c r="AU261" s="119" t="s">
        <v>81</v>
      </c>
      <c r="AY261" s="113" t="s">
        <v>188</v>
      </c>
      <c r="BK261" s="120">
        <f>SUM(BK262:BK330)</f>
        <v>0</v>
      </c>
    </row>
    <row r="262" spans="2:65" s="48" customFormat="1" ht="33" customHeight="1">
      <c r="B262" s="47"/>
      <c r="C262" s="123" t="s">
        <v>404</v>
      </c>
      <c r="D262" s="123" t="s">
        <v>190</v>
      </c>
      <c r="E262" s="124" t="s">
        <v>405</v>
      </c>
      <c r="F262" s="125" t="s">
        <v>406</v>
      </c>
      <c r="G262" s="126" t="s">
        <v>193</v>
      </c>
      <c r="H262" s="127">
        <v>94.483999999999995</v>
      </c>
      <c r="I262" s="21"/>
      <c r="J262" s="128">
        <f>ROUND(I262*H262,2)</f>
        <v>0</v>
      </c>
      <c r="K262" s="129"/>
      <c r="L262" s="47"/>
      <c r="M262" s="130" t="s">
        <v>1</v>
      </c>
      <c r="N262" s="131" t="s">
        <v>41</v>
      </c>
      <c r="P262" s="132">
        <f>O262*H262</f>
        <v>0</v>
      </c>
      <c r="Q262" s="132">
        <v>0</v>
      </c>
      <c r="R262" s="132">
        <f>Q262*H262</f>
        <v>0</v>
      </c>
      <c r="S262" s="132">
        <v>0</v>
      </c>
      <c r="T262" s="133">
        <f>S262*H262</f>
        <v>0</v>
      </c>
      <c r="AR262" s="134" t="s">
        <v>194</v>
      </c>
      <c r="AT262" s="134" t="s">
        <v>190</v>
      </c>
      <c r="AU262" s="134" t="s">
        <v>86</v>
      </c>
      <c r="AY262" s="40" t="s">
        <v>188</v>
      </c>
      <c r="BE262" s="135">
        <f>IF(N262="základní",J262,0)</f>
        <v>0</v>
      </c>
      <c r="BF262" s="135">
        <f>IF(N262="snížená",J262,0)</f>
        <v>0</v>
      </c>
      <c r="BG262" s="135">
        <f>IF(N262="zákl. přenesená",J262,0)</f>
        <v>0</v>
      </c>
      <c r="BH262" s="135">
        <f>IF(N262="sníž. přenesená",J262,0)</f>
        <v>0</v>
      </c>
      <c r="BI262" s="135">
        <f>IF(N262="nulová",J262,0)</f>
        <v>0</v>
      </c>
      <c r="BJ262" s="40" t="s">
        <v>81</v>
      </c>
      <c r="BK262" s="135">
        <f>ROUND(I262*H262,2)</f>
        <v>0</v>
      </c>
      <c r="BL262" s="40" t="s">
        <v>194</v>
      </c>
      <c r="BM262" s="134" t="s">
        <v>407</v>
      </c>
    </row>
    <row r="263" spans="2:65" s="137" customFormat="1" ht="10.199999999999999">
      <c r="B263" s="136"/>
      <c r="D263" s="138" t="s">
        <v>196</v>
      </c>
      <c r="E263" s="139" t="s">
        <v>1</v>
      </c>
      <c r="F263" s="140" t="s">
        <v>408</v>
      </c>
      <c r="H263" s="141">
        <v>29.481000000000002</v>
      </c>
      <c r="L263" s="136"/>
      <c r="M263" s="142"/>
      <c r="T263" s="143"/>
      <c r="AT263" s="139" t="s">
        <v>196</v>
      </c>
      <c r="AU263" s="139" t="s">
        <v>86</v>
      </c>
      <c r="AV263" s="137" t="s">
        <v>86</v>
      </c>
      <c r="AW263" s="137" t="s">
        <v>32</v>
      </c>
      <c r="AX263" s="137" t="s">
        <v>76</v>
      </c>
      <c r="AY263" s="139" t="s">
        <v>188</v>
      </c>
    </row>
    <row r="264" spans="2:65" s="137" customFormat="1" ht="10.199999999999999">
      <c r="B264" s="136"/>
      <c r="D264" s="138" t="s">
        <v>196</v>
      </c>
      <c r="E264" s="139" t="s">
        <v>1</v>
      </c>
      <c r="F264" s="140" t="s">
        <v>409</v>
      </c>
      <c r="H264" s="141">
        <v>28</v>
      </c>
      <c r="L264" s="136"/>
      <c r="M264" s="142"/>
      <c r="T264" s="143"/>
      <c r="AT264" s="139" t="s">
        <v>196</v>
      </c>
      <c r="AU264" s="139" t="s">
        <v>86</v>
      </c>
      <c r="AV264" s="137" t="s">
        <v>86</v>
      </c>
      <c r="AW264" s="137" t="s">
        <v>32</v>
      </c>
      <c r="AX264" s="137" t="s">
        <v>76</v>
      </c>
      <c r="AY264" s="139" t="s">
        <v>188</v>
      </c>
    </row>
    <row r="265" spans="2:65" s="137" customFormat="1" ht="10.199999999999999">
      <c r="B265" s="136"/>
      <c r="D265" s="138" t="s">
        <v>196</v>
      </c>
      <c r="E265" s="139" t="s">
        <v>1</v>
      </c>
      <c r="F265" s="140" t="s">
        <v>410</v>
      </c>
      <c r="H265" s="141">
        <v>20</v>
      </c>
      <c r="L265" s="136"/>
      <c r="M265" s="142"/>
      <c r="T265" s="143"/>
      <c r="AT265" s="139" t="s">
        <v>196</v>
      </c>
      <c r="AU265" s="139" t="s">
        <v>86</v>
      </c>
      <c r="AV265" s="137" t="s">
        <v>86</v>
      </c>
      <c r="AW265" s="137" t="s">
        <v>32</v>
      </c>
      <c r="AX265" s="137" t="s">
        <v>76</v>
      </c>
      <c r="AY265" s="139" t="s">
        <v>188</v>
      </c>
    </row>
    <row r="266" spans="2:65" s="137" customFormat="1" ht="10.199999999999999">
      <c r="B266" s="136"/>
      <c r="D266" s="138" t="s">
        <v>196</v>
      </c>
      <c r="E266" s="139" t="s">
        <v>1</v>
      </c>
      <c r="F266" s="140" t="s">
        <v>411</v>
      </c>
      <c r="H266" s="141">
        <v>17.003</v>
      </c>
      <c r="L266" s="136"/>
      <c r="M266" s="142"/>
      <c r="T266" s="143"/>
      <c r="AT266" s="139" t="s">
        <v>196</v>
      </c>
      <c r="AU266" s="139" t="s">
        <v>86</v>
      </c>
      <c r="AV266" s="137" t="s">
        <v>86</v>
      </c>
      <c r="AW266" s="137" t="s">
        <v>32</v>
      </c>
      <c r="AX266" s="137" t="s">
        <v>76</v>
      </c>
      <c r="AY266" s="139" t="s">
        <v>188</v>
      </c>
    </row>
    <row r="267" spans="2:65" s="145" customFormat="1" ht="10.199999999999999">
      <c r="B267" s="144"/>
      <c r="D267" s="138" t="s">
        <v>196</v>
      </c>
      <c r="E267" s="146" t="s">
        <v>112</v>
      </c>
      <c r="F267" s="147" t="s">
        <v>199</v>
      </c>
      <c r="H267" s="148">
        <v>94.483999999999995</v>
      </c>
      <c r="L267" s="144"/>
      <c r="M267" s="149"/>
      <c r="T267" s="150"/>
      <c r="AT267" s="146" t="s">
        <v>196</v>
      </c>
      <c r="AU267" s="146" t="s">
        <v>86</v>
      </c>
      <c r="AV267" s="145" t="s">
        <v>194</v>
      </c>
      <c r="AW267" s="145" t="s">
        <v>32</v>
      </c>
      <c r="AX267" s="145" t="s">
        <v>81</v>
      </c>
      <c r="AY267" s="146" t="s">
        <v>188</v>
      </c>
    </row>
    <row r="268" spans="2:65" s="48" customFormat="1" ht="37.799999999999997" customHeight="1">
      <c r="B268" s="47"/>
      <c r="C268" s="123" t="s">
        <v>412</v>
      </c>
      <c r="D268" s="123" t="s">
        <v>190</v>
      </c>
      <c r="E268" s="124" t="s">
        <v>413</v>
      </c>
      <c r="F268" s="125" t="s">
        <v>414</v>
      </c>
      <c r="G268" s="126" t="s">
        <v>193</v>
      </c>
      <c r="H268" s="127">
        <v>1417.26</v>
      </c>
      <c r="I268" s="21"/>
      <c r="J268" s="128">
        <f>ROUND(I268*H268,2)</f>
        <v>0</v>
      </c>
      <c r="K268" s="129"/>
      <c r="L268" s="47"/>
      <c r="M268" s="130" t="s">
        <v>1</v>
      </c>
      <c r="N268" s="131" t="s">
        <v>41</v>
      </c>
      <c r="P268" s="132">
        <f>O268*H268</f>
        <v>0</v>
      </c>
      <c r="Q268" s="132">
        <v>0</v>
      </c>
      <c r="R268" s="132">
        <f>Q268*H268</f>
        <v>0</v>
      </c>
      <c r="S268" s="132">
        <v>0</v>
      </c>
      <c r="T268" s="133">
        <f>S268*H268</f>
        <v>0</v>
      </c>
      <c r="AR268" s="134" t="s">
        <v>194</v>
      </c>
      <c r="AT268" s="134" t="s">
        <v>190</v>
      </c>
      <c r="AU268" s="134" t="s">
        <v>86</v>
      </c>
      <c r="AY268" s="40" t="s">
        <v>188</v>
      </c>
      <c r="BE268" s="135">
        <f>IF(N268="základní",J268,0)</f>
        <v>0</v>
      </c>
      <c r="BF268" s="135">
        <f>IF(N268="snížená",J268,0)</f>
        <v>0</v>
      </c>
      <c r="BG268" s="135">
        <f>IF(N268="zákl. přenesená",J268,0)</f>
        <v>0</v>
      </c>
      <c r="BH268" s="135">
        <f>IF(N268="sníž. přenesená",J268,0)</f>
        <v>0</v>
      </c>
      <c r="BI268" s="135">
        <f>IF(N268="nulová",J268,0)</f>
        <v>0</v>
      </c>
      <c r="BJ268" s="40" t="s">
        <v>81</v>
      </c>
      <c r="BK268" s="135">
        <f>ROUND(I268*H268,2)</f>
        <v>0</v>
      </c>
      <c r="BL268" s="40" t="s">
        <v>194</v>
      </c>
      <c r="BM268" s="134" t="s">
        <v>415</v>
      </c>
    </row>
    <row r="269" spans="2:65" s="137" customFormat="1" ht="10.199999999999999">
      <c r="B269" s="136"/>
      <c r="D269" s="138" t="s">
        <v>196</v>
      </c>
      <c r="E269" s="139" t="s">
        <v>1</v>
      </c>
      <c r="F269" s="140" t="s">
        <v>112</v>
      </c>
      <c r="H269" s="141">
        <v>94.483999999999995</v>
      </c>
      <c r="L269" s="136"/>
      <c r="M269" s="142"/>
      <c r="T269" s="143"/>
      <c r="AT269" s="139" t="s">
        <v>196</v>
      </c>
      <c r="AU269" s="139" t="s">
        <v>86</v>
      </c>
      <c r="AV269" s="137" t="s">
        <v>86</v>
      </c>
      <c r="AW269" s="137" t="s">
        <v>32</v>
      </c>
      <c r="AX269" s="137" t="s">
        <v>81</v>
      </c>
      <c r="AY269" s="139" t="s">
        <v>188</v>
      </c>
    </row>
    <row r="270" spans="2:65" s="137" customFormat="1" ht="10.199999999999999">
      <c r="B270" s="136"/>
      <c r="D270" s="138" t="s">
        <v>196</v>
      </c>
      <c r="F270" s="140" t="s">
        <v>416</v>
      </c>
      <c r="H270" s="141">
        <v>1417.26</v>
      </c>
      <c r="L270" s="136"/>
      <c r="M270" s="142"/>
      <c r="T270" s="143"/>
      <c r="AT270" s="139" t="s">
        <v>196</v>
      </c>
      <c r="AU270" s="139" t="s">
        <v>86</v>
      </c>
      <c r="AV270" s="137" t="s">
        <v>86</v>
      </c>
      <c r="AW270" s="137" t="s">
        <v>3</v>
      </c>
      <c r="AX270" s="137" t="s">
        <v>81</v>
      </c>
      <c r="AY270" s="139" t="s">
        <v>188</v>
      </c>
    </row>
    <row r="271" spans="2:65" s="48" customFormat="1" ht="33" customHeight="1">
      <c r="B271" s="47"/>
      <c r="C271" s="123" t="s">
        <v>417</v>
      </c>
      <c r="D271" s="123" t="s">
        <v>190</v>
      </c>
      <c r="E271" s="124" t="s">
        <v>418</v>
      </c>
      <c r="F271" s="125" t="s">
        <v>419</v>
      </c>
      <c r="G271" s="126" t="s">
        <v>193</v>
      </c>
      <c r="H271" s="127">
        <v>94.483999999999995</v>
      </c>
      <c r="I271" s="21"/>
      <c r="J271" s="128">
        <f>ROUND(I271*H271,2)</f>
        <v>0</v>
      </c>
      <c r="K271" s="129"/>
      <c r="L271" s="47"/>
      <c r="M271" s="130" t="s">
        <v>1</v>
      </c>
      <c r="N271" s="131" t="s">
        <v>41</v>
      </c>
      <c r="P271" s="132">
        <f>O271*H271</f>
        <v>0</v>
      </c>
      <c r="Q271" s="132">
        <v>0</v>
      </c>
      <c r="R271" s="132">
        <f>Q271*H271</f>
        <v>0</v>
      </c>
      <c r="S271" s="132">
        <v>0</v>
      </c>
      <c r="T271" s="133">
        <f>S271*H271</f>
        <v>0</v>
      </c>
      <c r="AR271" s="134" t="s">
        <v>194</v>
      </c>
      <c r="AT271" s="134" t="s">
        <v>190</v>
      </c>
      <c r="AU271" s="134" t="s">
        <v>86</v>
      </c>
      <c r="AY271" s="40" t="s">
        <v>188</v>
      </c>
      <c r="BE271" s="135">
        <f>IF(N271="základní",J271,0)</f>
        <v>0</v>
      </c>
      <c r="BF271" s="135">
        <f>IF(N271="snížená",J271,0)</f>
        <v>0</v>
      </c>
      <c r="BG271" s="135">
        <f>IF(N271="zákl. přenesená",J271,0)</f>
        <v>0</v>
      </c>
      <c r="BH271" s="135">
        <f>IF(N271="sníž. přenesená",J271,0)</f>
        <v>0</v>
      </c>
      <c r="BI271" s="135">
        <f>IF(N271="nulová",J271,0)</f>
        <v>0</v>
      </c>
      <c r="BJ271" s="40" t="s">
        <v>81</v>
      </c>
      <c r="BK271" s="135">
        <f>ROUND(I271*H271,2)</f>
        <v>0</v>
      </c>
      <c r="BL271" s="40" t="s">
        <v>194</v>
      </c>
      <c r="BM271" s="134" t="s">
        <v>420</v>
      </c>
    </row>
    <row r="272" spans="2:65" s="137" customFormat="1" ht="10.199999999999999">
      <c r="B272" s="136"/>
      <c r="D272" s="138" t="s">
        <v>196</v>
      </c>
      <c r="E272" s="139" t="s">
        <v>1</v>
      </c>
      <c r="F272" s="140" t="s">
        <v>112</v>
      </c>
      <c r="H272" s="141">
        <v>94.483999999999995</v>
      </c>
      <c r="L272" s="136"/>
      <c r="M272" s="142"/>
      <c r="T272" s="143"/>
      <c r="AT272" s="139" t="s">
        <v>196</v>
      </c>
      <c r="AU272" s="139" t="s">
        <v>86</v>
      </c>
      <c r="AV272" s="137" t="s">
        <v>86</v>
      </c>
      <c r="AW272" s="137" t="s">
        <v>32</v>
      </c>
      <c r="AX272" s="137" t="s">
        <v>81</v>
      </c>
      <c r="AY272" s="139" t="s">
        <v>188</v>
      </c>
    </row>
    <row r="273" spans="2:65" s="48" customFormat="1" ht="16.5" customHeight="1">
      <c r="B273" s="47"/>
      <c r="C273" s="123" t="s">
        <v>421</v>
      </c>
      <c r="D273" s="123" t="s">
        <v>190</v>
      </c>
      <c r="E273" s="124" t="s">
        <v>422</v>
      </c>
      <c r="F273" s="125" t="s">
        <v>423</v>
      </c>
      <c r="G273" s="126" t="s">
        <v>193</v>
      </c>
      <c r="H273" s="127">
        <v>94.483999999999995</v>
      </c>
      <c r="I273" s="21"/>
      <c r="J273" s="128">
        <f>ROUND(I273*H273,2)</f>
        <v>0</v>
      </c>
      <c r="K273" s="129"/>
      <c r="L273" s="47"/>
      <c r="M273" s="130" t="s">
        <v>1</v>
      </c>
      <c r="N273" s="131" t="s">
        <v>41</v>
      </c>
      <c r="P273" s="132">
        <f>O273*H273</f>
        <v>0</v>
      </c>
      <c r="Q273" s="132">
        <v>0</v>
      </c>
      <c r="R273" s="132">
        <f>Q273*H273</f>
        <v>0</v>
      </c>
      <c r="S273" s="132">
        <v>0</v>
      </c>
      <c r="T273" s="133">
        <f>S273*H273</f>
        <v>0</v>
      </c>
      <c r="AR273" s="134" t="s">
        <v>194</v>
      </c>
      <c r="AT273" s="134" t="s">
        <v>190</v>
      </c>
      <c r="AU273" s="134" t="s">
        <v>86</v>
      </c>
      <c r="AY273" s="40" t="s">
        <v>188</v>
      </c>
      <c r="BE273" s="135">
        <f>IF(N273="základní",J273,0)</f>
        <v>0</v>
      </c>
      <c r="BF273" s="135">
        <f>IF(N273="snížená",J273,0)</f>
        <v>0</v>
      </c>
      <c r="BG273" s="135">
        <f>IF(N273="zákl. přenesená",J273,0)</f>
        <v>0</v>
      </c>
      <c r="BH273" s="135">
        <f>IF(N273="sníž. přenesená",J273,0)</f>
        <v>0</v>
      </c>
      <c r="BI273" s="135">
        <f>IF(N273="nulová",J273,0)</f>
        <v>0</v>
      </c>
      <c r="BJ273" s="40" t="s">
        <v>81</v>
      </c>
      <c r="BK273" s="135">
        <f>ROUND(I273*H273,2)</f>
        <v>0</v>
      </c>
      <c r="BL273" s="40" t="s">
        <v>194</v>
      </c>
      <c r="BM273" s="134" t="s">
        <v>424</v>
      </c>
    </row>
    <row r="274" spans="2:65" s="137" customFormat="1" ht="10.199999999999999">
      <c r="B274" s="136"/>
      <c r="D274" s="138" t="s">
        <v>196</v>
      </c>
      <c r="E274" s="139" t="s">
        <v>1</v>
      </c>
      <c r="F274" s="140" t="s">
        <v>112</v>
      </c>
      <c r="H274" s="141">
        <v>94.483999999999995</v>
      </c>
      <c r="L274" s="136"/>
      <c r="M274" s="142"/>
      <c r="T274" s="143"/>
      <c r="AT274" s="139" t="s">
        <v>196</v>
      </c>
      <c r="AU274" s="139" t="s">
        <v>86</v>
      </c>
      <c r="AV274" s="137" t="s">
        <v>86</v>
      </c>
      <c r="AW274" s="137" t="s">
        <v>32</v>
      </c>
      <c r="AX274" s="137" t="s">
        <v>81</v>
      </c>
      <c r="AY274" s="139" t="s">
        <v>188</v>
      </c>
    </row>
    <row r="275" spans="2:65" s="48" customFormat="1" ht="16.5" customHeight="1">
      <c r="B275" s="47"/>
      <c r="C275" s="123" t="s">
        <v>425</v>
      </c>
      <c r="D275" s="123" t="s">
        <v>190</v>
      </c>
      <c r="E275" s="124" t="s">
        <v>426</v>
      </c>
      <c r="F275" s="125" t="s">
        <v>427</v>
      </c>
      <c r="G275" s="126" t="s">
        <v>193</v>
      </c>
      <c r="H275" s="127">
        <v>1417.26</v>
      </c>
      <c r="I275" s="21"/>
      <c r="J275" s="128">
        <f>ROUND(I275*H275,2)</f>
        <v>0</v>
      </c>
      <c r="K275" s="129"/>
      <c r="L275" s="47"/>
      <c r="M275" s="130" t="s">
        <v>1</v>
      </c>
      <c r="N275" s="131" t="s">
        <v>41</v>
      </c>
      <c r="P275" s="132">
        <f>O275*H275</f>
        <v>0</v>
      </c>
      <c r="Q275" s="132">
        <v>0</v>
      </c>
      <c r="R275" s="132">
        <f>Q275*H275</f>
        <v>0</v>
      </c>
      <c r="S275" s="132">
        <v>0</v>
      </c>
      <c r="T275" s="133">
        <f>S275*H275</f>
        <v>0</v>
      </c>
      <c r="AR275" s="134" t="s">
        <v>194</v>
      </c>
      <c r="AT275" s="134" t="s">
        <v>190</v>
      </c>
      <c r="AU275" s="134" t="s">
        <v>86</v>
      </c>
      <c r="AY275" s="40" t="s">
        <v>188</v>
      </c>
      <c r="BE275" s="135">
        <f>IF(N275="základní",J275,0)</f>
        <v>0</v>
      </c>
      <c r="BF275" s="135">
        <f>IF(N275="snížená",J275,0)</f>
        <v>0</v>
      </c>
      <c r="BG275" s="135">
        <f>IF(N275="zákl. přenesená",J275,0)</f>
        <v>0</v>
      </c>
      <c r="BH275" s="135">
        <f>IF(N275="sníž. přenesená",J275,0)</f>
        <v>0</v>
      </c>
      <c r="BI275" s="135">
        <f>IF(N275="nulová",J275,0)</f>
        <v>0</v>
      </c>
      <c r="BJ275" s="40" t="s">
        <v>81</v>
      </c>
      <c r="BK275" s="135">
        <f>ROUND(I275*H275,2)</f>
        <v>0</v>
      </c>
      <c r="BL275" s="40" t="s">
        <v>194</v>
      </c>
      <c r="BM275" s="134" t="s">
        <v>428</v>
      </c>
    </row>
    <row r="276" spans="2:65" s="137" customFormat="1" ht="10.199999999999999">
      <c r="B276" s="136"/>
      <c r="D276" s="138" t="s">
        <v>196</v>
      </c>
      <c r="E276" s="139" t="s">
        <v>1</v>
      </c>
      <c r="F276" s="140" t="s">
        <v>112</v>
      </c>
      <c r="H276" s="141">
        <v>94.483999999999995</v>
      </c>
      <c r="L276" s="136"/>
      <c r="M276" s="142"/>
      <c r="T276" s="143"/>
      <c r="AT276" s="139" t="s">
        <v>196</v>
      </c>
      <c r="AU276" s="139" t="s">
        <v>86</v>
      </c>
      <c r="AV276" s="137" t="s">
        <v>86</v>
      </c>
      <c r="AW276" s="137" t="s">
        <v>32</v>
      </c>
      <c r="AX276" s="137" t="s">
        <v>81</v>
      </c>
      <c r="AY276" s="139" t="s">
        <v>188</v>
      </c>
    </row>
    <row r="277" spans="2:65" s="137" customFormat="1" ht="10.199999999999999">
      <c r="B277" s="136"/>
      <c r="D277" s="138" t="s">
        <v>196</v>
      </c>
      <c r="F277" s="140" t="s">
        <v>416</v>
      </c>
      <c r="H277" s="141">
        <v>1417.26</v>
      </c>
      <c r="L277" s="136"/>
      <c r="M277" s="142"/>
      <c r="T277" s="143"/>
      <c r="AT277" s="139" t="s">
        <v>196</v>
      </c>
      <c r="AU277" s="139" t="s">
        <v>86</v>
      </c>
      <c r="AV277" s="137" t="s">
        <v>86</v>
      </c>
      <c r="AW277" s="137" t="s">
        <v>3</v>
      </c>
      <c r="AX277" s="137" t="s">
        <v>81</v>
      </c>
      <c r="AY277" s="139" t="s">
        <v>188</v>
      </c>
    </row>
    <row r="278" spans="2:65" s="48" customFormat="1" ht="21.75" customHeight="1">
      <c r="B278" s="47"/>
      <c r="C278" s="123" t="s">
        <v>429</v>
      </c>
      <c r="D278" s="123" t="s">
        <v>190</v>
      </c>
      <c r="E278" s="124" t="s">
        <v>430</v>
      </c>
      <c r="F278" s="125" t="s">
        <v>431</v>
      </c>
      <c r="G278" s="126" t="s">
        <v>193</v>
      </c>
      <c r="H278" s="127">
        <v>94.483999999999995</v>
      </c>
      <c r="I278" s="21"/>
      <c r="J278" s="128">
        <f>ROUND(I278*H278,2)</f>
        <v>0</v>
      </c>
      <c r="K278" s="129"/>
      <c r="L278" s="47"/>
      <c r="M278" s="130" t="s">
        <v>1</v>
      </c>
      <c r="N278" s="131" t="s">
        <v>41</v>
      </c>
      <c r="P278" s="132">
        <f>O278*H278</f>
        <v>0</v>
      </c>
      <c r="Q278" s="132">
        <v>0</v>
      </c>
      <c r="R278" s="132">
        <f>Q278*H278</f>
        <v>0</v>
      </c>
      <c r="S278" s="132">
        <v>0</v>
      </c>
      <c r="T278" s="133">
        <f>S278*H278</f>
        <v>0</v>
      </c>
      <c r="AR278" s="134" t="s">
        <v>194</v>
      </c>
      <c r="AT278" s="134" t="s">
        <v>190</v>
      </c>
      <c r="AU278" s="134" t="s">
        <v>86</v>
      </c>
      <c r="AY278" s="40" t="s">
        <v>188</v>
      </c>
      <c r="BE278" s="135">
        <f>IF(N278="základní",J278,0)</f>
        <v>0</v>
      </c>
      <c r="BF278" s="135">
        <f>IF(N278="snížená",J278,0)</f>
        <v>0</v>
      </c>
      <c r="BG278" s="135">
        <f>IF(N278="zákl. přenesená",J278,0)</f>
        <v>0</v>
      </c>
      <c r="BH278" s="135">
        <f>IF(N278="sníž. přenesená",J278,0)</f>
        <v>0</v>
      </c>
      <c r="BI278" s="135">
        <f>IF(N278="nulová",J278,0)</f>
        <v>0</v>
      </c>
      <c r="BJ278" s="40" t="s">
        <v>81</v>
      </c>
      <c r="BK278" s="135">
        <f>ROUND(I278*H278,2)</f>
        <v>0</v>
      </c>
      <c r="BL278" s="40" t="s">
        <v>194</v>
      </c>
      <c r="BM278" s="134" t="s">
        <v>432</v>
      </c>
    </row>
    <row r="279" spans="2:65" s="137" customFormat="1" ht="10.199999999999999">
      <c r="B279" s="136"/>
      <c r="D279" s="138" t="s">
        <v>196</v>
      </c>
      <c r="E279" s="139" t="s">
        <v>1</v>
      </c>
      <c r="F279" s="140" t="s">
        <v>112</v>
      </c>
      <c r="H279" s="141">
        <v>94.483999999999995</v>
      </c>
      <c r="L279" s="136"/>
      <c r="M279" s="142"/>
      <c r="T279" s="143"/>
      <c r="AT279" s="139" t="s">
        <v>196</v>
      </c>
      <c r="AU279" s="139" t="s">
        <v>86</v>
      </c>
      <c r="AV279" s="137" t="s">
        <v>86</v>
      </c>
      <c r="AW279" s="137" t="s">
        <v>32</v>
      </c>
      <c r="AX279" s="137" t="s">
        <v>81</v>
      </c>
      <c r="AY279" s="139" t="s">
        <v>188</v>
      </c>
    </row>
    <row r="280" spans="2:65" s="48" customFormat="1" ht="24.15" customHeight="1">
      <c r="B280" s="47"/>
      <c r="C280" s="123" t="s">
        <v>433</v>
      </c>
      <c r="D280" s="123" t="s">
        <v>190</v>
      </c>
      <c r="E280" s="124" t="s">
        <v>434</v>
      </c>
      <c r="F280" s="125" t="s">
        <v>435</v>
      </c>
      <c r="G280" s="126" t="s">
        <v>436</v>
      </c>
      <c r="H280" s="127">
        <v>2</v>
      </c>
      <c r="I280" s="21"/>
      <c r="J280" s="128">
        <f>ROUND(I280*H280,2)</f>
        <v>0</v>
      </c>
      <c r="K280" s="129"/>
      <c r="L280" s="47"/>
      <c r="M280" s="130" t="s">
        <v>1</v>
      </c>
      <c r="N280" s="131" t="s">
        <v>41</v>
      </c>
      <c r="P280" s="132">
        <f>O280*H280</f>
        <v>0</v>
      </c>
      <c r="Q280" s="132">
        <v>0</v>
      </c>
      <c r="R280" s="132">
        <f>Q280*H280</f>
        <v>0</v>
      </c>
      <c r="S280" s="132">
        <v>0</v>
      </c>
      <c r="T280" s="133">
        <f>S280*H280</f>
        <v>0</v>
      </c>
      <c r="AR280" s="134" t="s">
        <v>194</v>
      </c>
      <c r="AT280" s="134" t="s">
        <v>190</v>
      </c>
      <c r="AU280" s="134" t="s">
        <v>86</v>
      </c>
      <c r="AY280" s="40" t="s">
        <v>188</v>
      </c>
      <c r="BE280" s="135">
        <f>IF(N280="základní",J280,0)</f>
        <v>0</v>
      </c>
      <c r="BF280" s="135">
        <f>IF(N280="snížená",J280,0)</f>
        <v>0</v>
      </c>
      <c r="BG280" s="135">
        <f>IF(N280="zákl. přenesená",J280,0)</f>
        <v>0</v>
      </c>
      <c r="BH280" s="135">
        <f>IF(N280="sníž. přenesená",J280,0)</f>
        <v>0</v>
      </c>
      <c r="BI280" s="135">
        <f>IF(N280="nulová",J280,0)</f>
        <v>0</v>
      </c>
      <c r="BJ280" s="40" t="s">
        <v>81</v>
      </c>
      <c r="BK280" s="135">
        <f>ROUND(I280*H280,2)</f>
        <v>0</v>
      </c>
      <c r="BL280" s="40" t="s">
        <v>194</v>
      </c>
      <c r="BM280" s="134" t="s">
        <v>437</v>
      </c>
    </row>
    <row r="281" spans="2:65" s="48" customFormat="1" ht="24.15" customHeight="1">
      <c r="B281" s="47"/>
      <c r="C281" s="123" t="s">
        <v>438</v>
      </c>
      <c r="D281" s="123" t="s">
        <v>190</v>
      </c>
      <c r="E281" s="124" t="s">
        <v>439</v>
      </c>
      <c r="F281" s="125" t="s">
        <v>440</v>
      </c>
      <c r="G281" s="126" t="s">
        <v>436</v>
      </c>
      <c r="H281" s="127">
        <v>30</v>
      </c>
      <c r="I281" s="21"/>
      <c r="J281" s="128">
        <f>ROUND(I281*H281,2)</f>
        <v>0</v>
      </c>
      <c r="K281" s="129"/>
      <c r="L281" s="47"/>
      <c r="M281" s="130" t="s">
        <v>1</v>
      </c>
      <c r="N281" s="131" t="s">
        <v>41</v>
      </c>
      <c r="P281" s="132">
        <f>O281*H281</f>
        <v>0</v>
      </c>
      <c r="Q281" s="132">
        <v>0</v>
      </c>
      <c r="R281" s="132">
        <f>Q281*H281</f>
        <v>0</v>
      </c>
      <c r="S281" s="132">
        <v>0</v>
      </c>
      <c r="T281" s="133">
        <f>S281*H281</f>
        <v>0</v>
      </c>
      <c r="AR281" s="134" t="s">
        <v>194</v>
      </c>
      <c r="AT281" s="134" t="s">
        <v>190</v>
      </c>
      <c r="AU281" s="134" t="s">
        <v>86</v>
      </c>
      <c r="AY281" s="40" t="s">
        <v>188</v>
      </c>
      <c r="BE281" s="135">
        <f>IF(N281="základní",J281,0)</f>
        <v>0</v>
      </c>
      <c r="BF281" s="135">
        <f>IF(N281="snížená",J281,0)</f>
        <v>0</v>
      </c>
      <c r="BG281" s="135">
        <f>IF(N281="zákl. přenesená",J281,0)</f>
        <v>0</v>
      </c>
      <c r="BH281" s="135">
        <f>IF(N281="sníž. přenesená",J281,0)</f>
        <v>0</v>
      </c>
      <c r="BI281" s="135">
        <f>IF(N281="nulová",J281,0)</f>
        <v>0</v>
      </c>
      <c r="BJ281" s="40" t="s">
        <v>81</v>
      </c>
      <c r="BK281" s="135">
        <f>ROUND(I281*H281,2)</f>
        <v>0</v>
      </c>
      <c r="BL281" s="40" t="s">
        <v>194</v>
      </c>
      <c r="BM281" s="134" t="s">
        <v>441</v>
      </c>
    </row>
    <row r="282" spans="2:65" s="137" customFormat="1" ht="10.199999999999999">
      <c r="B282" s="136"/>
      <c r="D282" s="138" t="s">
        <v>196</v>
      </c>
      <c r="E282" s="139" t="s">
        <v>1</v>
      </c>
      <c r="F282" s="140" t="s">
        <v>86</v>
      </c>
      <c r="H282" s="141">
        <v>2</v>
      </c>
      <c r="L282" s="136"/>
      <c r="M282" s="142"/>
      <c r="T282" s="143"/>
      <c r="AT282" s="139" t="s">
        <v>196</v>
      </c>
      <c r="AU282" s="139" t="s">
        <v>86</v>
      </c>
      <c r="AV282" s="137" t="s">
        <v>86</v>
      </c>
      <c r="AW282" s="137" t="s">
        <v>32</v>
      </c>
      <c r="AX282" s="137" t="s">
        <v>81</v>
      </c>
      <c r="AY282" s="139" t="s">
        <v>188</v>
      </c>
    </row>
    <row r="283" spans="2:65" s="137" customFormat="1" ht="10.199999999999999">
      <c r="B283" s="136"/>
      <c r="D283" s="138" t="s">
        <v>196</v>
      </c>
      <c r="F283" s="140" t="s">
        <v>442</v>
      </c>
      <c r="H283" s="141">
        <v>30</v>
      </c>
      <c r="L283" s="136"/>
      <c r="M283" s="142"/>
      <c r="T283" s="143"/>
      <c r="AT283" s="139" t="s">
        <v>196</v>
      </c>
      <c r="AU283" s="139" t="s">
        <v>86</v>
      </c>
      <c r="AV283" s="137" t="s">
        <v>86</v>
      </c>
      <c r="AW283" s="137" t="s">
        <v>3</v>
      </c>
      <c r="AX283" s="137" t="s">
        <v>81</v>
      </c>
      <c r="AY283" s="139" t="s">
        <v>188</v>
      </c>
    </row>
    <row r="284" spans="2:65" s="48" customFormat="1" ht="24.15" customHeight="1">
      <c r="B284" s="47"/>
      <c r="C284" s="123" t="s">
        <v>443</v>
      </c>
      <c r="D284" s="123" t="s">
        <v>190</v>
      </c>
      <c r="E284" s="124" t="s">
        <v>444</v>
      </c>
      <c r="F284" s="125" t="s">
        <v>445</v>
      </c>
      <c r="G284" s="126" t="s">
        <v>436</v>
      </c>
      <c r="H284" s="127">
        <v>2</v>
      </c>
      <c r="I284" s="21"/>
      <c r="J284" s="128">
        <f>ROUND(I284*H284,2)</f>
        <v>0</v>
      </c>
      <c r="K284" s="129"/>
      <c r="L284" s="47"/>
      <c r="M284" s="130" t="s">
        <v>1</v>
      </c>
      <c r="N284" s="131" t="s">
        <v>41</v>
      </c>
      <c r="P284" s="132">
        <f>O284*H284</f>
        <v>0</v>
      </c>
      <c r="Q284" s="132">
        <v>0</v>
      </c>
      <c r="R284" s="132">
        <f>Q284*H284</f>
        <v>0</v>
      </c>
      <c r="S284" s="132">
        <v>0</v>
      </c>
      <c r="T284" s="133">
        <f>S284*H284</f>
        <v>0</v>
      </c>
      <c r="AR284" s="134" t="s">
        <v>194</v>
      </c>
      <c r="AT284" s="134" t="s">
        <v>190</v>
      </c>
      <c r="AU284" s="134" t="s">
        <v>86</v>
      </c>
      <c r="AY284" s="40" t="s">
        <v>188</v>
      </c>
      <c r="BE284" s="135">
        <f>IF(N284="základní",J284,0)</f>
        <v>0</v>
      </c>
      <c r="BF284" s="135">
        <f>IF(N284="snížená",J284,0)</f>
        <v>0</v>
      </c>
      <c r="BG284" s="135">
        <f>IF(N284="zákl. přenesená",J284,0)</f>
        <v>0</v>
      </c>
      <c r="BH284" s="135">
        <f>IF(N284="sníž. přenesená",J284,0)</f>
        <v>0</v>
      </c>
      <c r="BI284" s="135">
        <f>IF(N284="nulová",J284,0)</f>
        <v>0</v>
      </c>
      <c r="BJ284" s="40" t="s">
        <v>81</v>
      </c>
      <c r="BK284" s="135">
        <f>ROUND(I284*H284,2)</f>
        <v>0</v>
      </c>
      <c r="BL284" s="40" t="s">
        <v>194</v>
      </c>
      <c r="BM284" s="134" t="s">
        <v>446</v>
      </c>
    </row>
    <row r="285" spans="2:65" s="48" customFormat="1" ht="24.15" customHeight="1">
      <c r="B285" s="47"/>
      <c r="C285" s="123" t="s">
        <v>447</v>
      </c>
      <c r="D285" s="123" t="s">
        <v>190</v>
      </c>
      <c r="E285" s="124" t="s">
        <v>448</v>
      </c>
      <c r="F285" s="125" t="s">
        <v>449</v>
      </c>
      <c r="G285" s="126" t="s">
        <v>193</v>
      </c>
      <c r="H285" s="127">
        <v>100</v>
      </c>
      <c r="I285" s="21"/>
      <c r="J285" s="128">
        <f>ROUND(I285*H285,2)</f>
        <v>0</v>
      </c>
      <c r="K285" s="129"/>
      <c r="L285" s="47"/>
      <c r="M285" s="130" t="s">
        <v>1</v>
      </c>
      <c r="N285" s="131" t="s">
        <v>41</v>
      </c>
      <c r="P285" s="132">
        <f>O285*H285</f>
        <v>0</v>
      </c>
      <c r="Q285" s="132">
        <v>3.4999999999999997E-5</v>
      </c>
      <c r="R285" s="132">
        <f>Q285*H285</f>
        <v>3.4999999999999996E-3</v>
      </c>
      <c r="S285" s="132">
        <v>0</v>
      </c>
      <c r="T285" s="133">
        <f>S285*H285</f>
        <v>0</v>
      </c>
      <c r="AR285" s="134" t="s">
        <v>194</v>
      </c>
      <c r="AT285" s="134" t="s">
        <v>190</v>
      </c>
      <c r="AU285" s="134" t="s">
        <v>86</v>
      </c>
      <c r="AY285" s="40" t="s">
        <v>188</v>
      </c>
      <c r="BE285" s="135">
        <f>IF(N285="základní",J285,0)</f>
        <v>0</v>
      </c>
      <c r="BF285" s="135">
        <f>IF(N285="snížená",J285,0)</f>
        <v>0</v>
      </c>
      <c r="BG285" s="135">
        <f>IF(N285="zákl. přenesená",J285,0)</f>
        <v>0</v>
      </c>
      <c r="BH285" s="135">
        <f>IF(N285="sníž. přenesená",J285,0)</f>
        <v>0</v>
      </c>
      <c r="BI285" s="135">
        <f>IF(N285="nulová",J285,0)</f>
        <v>0</v>
      </c>
      <c r="BJ285" s="40" t="s">
        <v>81</v>
      </c>
      <c r="BK285" s="135">
        <f>ROUND(I285*H285,2)</f>
        <v>0</v>
      </c>
      <c r="BL285" s="40" t="s">
        <v>194</v>
      </c>
      <c r="BM285" s="134" t="s">
        <v>450</v>
      </c>
    </row>
    <row r="286" spans="2:65" s="137" customFormat="1" ht="10.199999999999999">
      <c r="B286" s="136"/>
      <c r="D286" s="138" t="s">
        <v>196</v>
      </c>
      <c r="E286" s="139" t="s">
        <v>1</v>
      </c>
      <c r="F286" s="140" t="s">
        <v>451</v>
      </c>
      <c r="H286" s="141">
        <v>100</v>
      </c>
      <c r="L286" s="136"/>
      <c r="M286" s="142"/>
      <c r="T286" s="143"/>
      <c r="AT286" s="139" t="s">
        <v>196</v>
      </c>
      <c r="AU286" s="139" t="s">
        <v>86</v>
      </c>
      <c r="AV286" s="137" t="s">
        <v>86</v>
      </c>
      <c r="AW286" s="137" t="s">
        <v>32</v>
      </c>
      <c r="AX286" s="137" t="s">
        <v>81</v>
      </c>
      <c r="AY286" s="139" t="s">
        <v>188</v>
      </c>
    </row>
    <row r="287" spans="2:65" s="48" customFormat="1" ht="16.5" customHeight="1">
      <c r="B287" s="47"/>
      <c r="C287" s="123" t="s">
        <v>452</v>
      </c>
      <c r="D287" s="123" t="s">
        <v>190</v>
      </c>
      <c r="E287" s="124" t="s">
        <v>453</v>
      </c>
      <c r="F287" s="125" t="s">
        <v>454</v>
      </c>
      <c r="G287" s="126" t="s">
        <v>193</v>
      </c>
      <c r="H287" s="127">
        <v>400</v>
      </c>
      <c r="I287" s="21"/>
      <c r="J287" s="128">
        <f>ROUND(I287*H287,2)</f>
        <v>0</v>
      </c>
      <c r="K287" s="129"/>
      <c r="L287" s="47"/>
      <c r="M287" s="130" t="s">
        <v>1</v>
      </c>
      <c r="N287" s="131" t="s">
        <v>41</v>
      </c>
      <c r="P287" s="132">
        <f>O287*H287</f>
        <v>0</v>
      </c>
      <c r="Q287" s="132">
        <v>0</v>
      </c>
      <c r="R287" s="132">
        <f>Q287*H287</f>
        <v>0</v>
      </c>
      <c r="S287" s="132">
        <v>0</v>
      </c>
      <c r="T287" s="133">
        <f>S287*H287</f>
        <v>0</v>
      </c>
      <c r="AR287" s="134" t="s">
        <v>194</v>
      </c>
      <c r="AT287" s="134" t="s">
        <v>190</v>
      </c>
      <c r="AU287" s="134" t="s">
        <v>86</v>
      </c>
      <c r="AY287" s="40" t="s">
        <v>188</v>
      </c>
      <c r="BE287" s="135">
        <f>IF(N287="základní",J287,0)</f>
        <v>0</v>
      </c>
      <c r="BF287" s="135">
        <f>IF(N287="snížená",J287,0)</f>
        <v>0</v>
      </c>
      <c r="BG287" s="135">
        <f>IF(N287="zákl. přenesená",J287,0)</f>
        <v>0</v>
      </c>
      <c r="BH287" s="135">
        <f>IF(N287="sníž. přenesená",J287,0)</f>
        <v>0</v>
      </c>
      <c r="BI287" s="135">
        <f>IF(N287="nulová",J287,0)</f>
        <v>0</v>
      </c>
      <c r="BJ287" s="40" t="s">
        <v>81</v>
      </c>
      <c r="BK287" s="135">
        <f>ROUND(I287*H287,2)</f>
        <v>0</v>
      </c>
      <c r="BL287" s="40" t="s">
        <v>194</v>
      </c>
      <c r="BM287" s="134" t="s">
        <v>455</v>
      </c>
    </row>
    <row r="288" spans="2:65" s="137" customFormat="1" ht="10.199999999999999">
      <c r="B288" s="136"/>
      <c r="D288" s="138" t="s">
        <v>196</v>
      </c>
      <c r="E288" s="139" t="s">
        <v>1</v>
      </c>
      <c r="F288" s="140" t="s">
        <v>451</v>
      </c>
      <c r="H288" s="141">
        <v>100</v>
      </c>
      <c r="L288" s="136"/>
      <c r="M288" s="142"/>
      <c r="T288" s="143"/>
      <c r="AT288" s="139" t="s">
        <v>196</v>
      </c>
      <c r="AU288" s="139" t="s">
        <v>86</v>
      </c>
      <c r="AV288" s="137" t="s">
        <v>86</v>
      </c>
      <c r="AW288" s="137" t="s">
        <v>32</v>
      </c>
      <c r="AX288" s="137" t="s">
        <v>81</v>
      </c>
      <c r="AY288" s="139" t="s">
        <v>188</v>
      </c>
    </row>
    <row r="289" spans="2:65" s="137" customFormat="1" ht="10.199999999999999">
      <c r="B289" s="136"/>
      <c r="D289" s="138" t="s">
        <v>196</v>
      </c>
      <c r="F289" s="140" t="s">
        <v>456</v>
      </c>
      <c r="H289" s="141">
        <v>400</v>
      </c>
      <c r="L289" s="136"/>
      <c r="M289" s="142"/>
      <c r="T289" s="143"/>
      <c r="AT289" s="139" t="s">
        <v>196</v>
      </c>
      <c r="AU289" s="139" t="s">
        <v>86</v>
      </c>
      <c r="AV289" s="137" t="s">
        <v>86</v>
      </c>
      <c r="AW289" s="137" t="s">
        <v>3</v>
      </c>
      <c r="AX289" s="137" t="s">
        <v>81</v>
      </c>
      <c r="AY289" s="139" t="s">
        <v>188</v>
      </c>
    </row>
    <row r="290" spans="2:65" s="48" customFormat="1" ht="37.799999999999997" customHeight="1">
      <c r="B290" s="47"/>
      <c r="C290" s="123" t="s">
        <v>457</v>
      </c>
      <c r="D290" s="123" t="s">
        <v>190</v>
      </c>
      <c r="E290" s="124" t="s">
        <v>458</v>
      </c>
      <c r="F290" s="125" t="s">
        <v>459</v>
      </c>
      <c r="G290" s="126" t="s">
        <v>206</v>
      </c>
      <c r="H290" s="127">
        <v>0.161</v>
      </c>
      <c r="I290" s="21"/>
      <c r="J290" s="128">
        <f>ROUND(I290*H290,2)</f>
        <v>0</v>
      </c>
      <c r="K290" s="129"/>
      <c r="L290" s="47"/>
      <c r="M290" s="130" t="s">
        <v>1</v>
      </c>
      <c r="N290" s="131" t="s">
        <v>41</v>
      </c>
      <c r="P290" s="132">
        <f>O290*H290</f>
        <v>0</v>
      </c>
      <c r="Q290" s="132">
        <v>0</v>
      </c>
      <c r="R290" s="132">
        <f>Q290*H290</f>
        <v>0</v>
      </c>
      <c r="S290" s="132">
        <v>2.2000000000000002</v>
      </c>
      <c r="T290" s="133">
        <f>S290*H290</f>
        <v>0.35420000000000001</v>
      </c>
      <c r="AR290" s="134" t="s">
        <v>194</v>
      </c>
      <c r="AT290" s="134" t="s">
        <v>190</v>
      </c>
      <c r="AU290" s="134" t="s">
        <v>86</v>
      </c>
      <c r="AY290" s="40" t="s">
        <v>188</v>
      </c>
      <c r="BE290" s="135">
        <f>IF(N290="základní",J290,0)</f>
        <v>0</v>
      </c>
      <c r="BF290" s="135">
        <f>IF(N290="snížená",J290,0)</f>
        <v>0</v>
      </c>
      <c r="BG290" s="135">
        <f>IF(N290="zákl. přenesená",J290,0)</f>
        <v>0</v>
      </c>
      <c r="BH290" s="135">
        <f>IF(N290="sníž. přenesená",J290,0)</f>
        <v>0</v>
      </c>
      <c r="BI290" s="135">
        <f>IF(N290="nulová",J290,0)</f>
        <v>0</v>
      </c>
      <c r="BJ290" s="40" t="s">
        <v>81</v>
      </c>
      <c r="BK290" s="135">
        <f>ROUND(I290*H290,2)</f>
        <v>0</v>
      </c>
      <c r="BL290" s="40" t="s">
        <v>194</v>
      </c>
      <c r="BM290" s="134" t="s">
        <v>460</v>
      </c>
    </row>
    <row r="291" spans="2:65" s="137" customFormat="1" ht="10.199999999999999">
      <c r="B291" s="136"/>
      <c r="D291" s="138" t="s">
        <v>196</v>
      </c>
      <c r="E291" s="139" t="s">
        <v>1</v>
      </c>
      <c r="F291" s="140" t="s">
        <v>461</v>
      </c>
      <c r="H291" s="141">
        <v>0.161</v>
      </c>
      <c r="L291" s="136"/>
      <c r="M291" s="142"/>
      <c r="T291" s="143"/>
      <c r="AT291" s="139" t="s">
        <v>196</v>
      </c>
      <c r="AU291" s="139" t="s">
        <v>86</v>
      </c>
      <c r="AV291" s="137" t="s">
        <v>86</v>
      </c>
      <c r="AW291" s="137" t="s">
        <v>32</v>
      </c>
      <c r="AX291" s="137" t="s">
        <v>81</v>
      </c>
      <c r="AY291" s="139" t="s">
        <v>188</v>
      </c>
    </row>
    <row r="292" spans="2:65" s="48" customFormat="1" ht="24.15" customHeight="1">
      <c r="B292" s="47"/>
      <c r="C292" s="123" t="s">
        <v>462</v>
      </c>
      <c r="D292" s="123" t="s">
        <v>190</v>
      </c>
      <c r="E292" s="124" t="s">
        <v>463</v>
      </c>
      <c r="F292" s="125" t="s">
        <v>464</v>
      </c>
      <c r="G292" s="126" t="s">
        <v>193</v>
      </c>
      <c r="H292" s="127">
        <v>2.008</v>
      </c>
      <c r="I292" s="21"/>
      <c r="J292" s="128">
        <f>ROUND(I292*H292,2)</f>
        <v>0</v>
      </c>
      <c r="K292" s="129"/>
      <c r="L292" s="47"/>
      <c r="M292" s="130" t="s">
        <v>1</v>
      </c>
      <c r="N292" s="131" t="s">
        <v>41</v>
      </c>
      <c r="P292" s="132">
        <f>O292*H292</f>
        <v>0</v>
      </c>
      <c r="Q292" s="132">
        <v>0</v>
      </c>
      <c r="R292" s="132">
        <f>Q292*H292</f>
        <v>0</v>
      </c>
      <c r="S292" s="132">
        <v>3.5000000000000003E-2</v>
      </c>
      <c r="T292" s="133">
        <f>S292*H292</f>
        <v>7.0280000000000009E-2</v>
      </c>
      <c r="AR292" s="134" t="s">
        <v>194</v>
      </c>
      <c r="AT292" s="134" t="s">
        <v>190</v>
      </c>
      <c r="AU292" s="134" t="s">
        <v>86</v>
      </c>
      <c r="AY292" s="40" t="s">
        <v>188</v>
      </c>
      <c r="BE292" s="135">
        <f>IF(N292="základní",J292,0)</f>
        <v>0</v>
      </c>
      <c r="BF292" s="135">
        <f>IF(N292="snížená",J292,0)</f>
        <v>0</v>
      </c>
      <c r="BG292" s="135">
        <f>IF(N292="zákl. přenesená",J292,0)</f>
        <v>0</v>
      </c>
      <c r="BH292" s="135">
        <f>IF(N292="sníž. přenesená",J292,0)</f>
        <v>0</v>
      </c>
      <c r="BI292" s="135">
        <f>IF(N292="nulová",J292,0)</f>
        <v>0</v>
      </c>
      <c r="BJ292" s="40" t="s">
        <v>81</v>
      </c>
      <c r="BK292" s="135">
        <f>ROUND(I292*H292,2)</f>
        <v>0</v>
      </c>
      <c r="BL292" s="40" t="s">
        <v>194</v>
      </c>
      <c r="BM292" s="134" t="s">
        <v>465</v>
      </c>
    </row>
    <row r="293" spans="2:65" s="137" customFormat="1" ht="10.199999999999999">
      <c r="B293" s="136"/>
      <c r="D293" s="138" t="s">
        <v>196</v>
      </c>
      <c r="E293" s="139" t="s">
        <v>1</v>
      </c>
      <c r="F293" s="140" t="s">
        <v>128</v>
      </c>
      <c r="H293" s="141">
        <v>2.008</v>
      </c>
      <c r="L293" s="136"/>
      <c r="M293" s="142"/>
      <c r="T293" s="143"/>
      <c r="AT293" s="139" t="s">
        <v>196</v>
      </c>
      <c r="AU293" s="139" t="s">
        <v>86</v>
      </c>
      <c r="AV293" s="137" t="s">
        <v>86</v>
      </c>
      <c r="AW293" s="137" t="s">
        <v>32</v>
      </c>
      <c r="AX293" s="137" t="s">
        <v>81</v>
      </c>
      <c r="AY293" s="139" t="s">
        <v>188</v>
      </c>
    </row>
    <row r="294" spans="2:65" s="48" customFormat="1" ht="24.15" customHeight="1">
      <c r="B294" s="47"/>
      <c r="C294" s="123" t="s">
        <v>466</v>
      </c>
      <c r="D294" s="123" t="s">
        <v>190</v>
      </c>
      <c r="E294" s="124" t="s">
        <v>467</v>
      </c>
      <c r="F294" s="125" t="s">
        <v>468</v>
      </c>
      <c r="G294" s="126" t="s">
        <v>262</v>
      </c>
      <c r="H294" s="127">
        <v>9.6</v>
      </c>
      <c r="I294" s="21"/>
      <c r="J294" s="128">
        <f>ROUND(I294*H294,2)</f>
        <v>0</v>
      </c>
      <c r="K294" s="129"/>
      <c r="L294" s="47"/>
      <c r="M294" s="130" t="s">
        <v>1</v>
      </c>
      <c r="N294" s="131" t="s">
        <v>41</v>
      </c>
      <c r="P294" s="132">
        <f>O294*H294</f>
        <v>0</v>
      </c>
      <c r="Q294" s="132">
        <v>0</v>
      </c>
      <c r="R294" s="132">
        <f>Q294*H294</f>
        <v>0</v>
      </c>
      <c r="S294" s="132">
        <v>7.0000000000000001E-3</v>
      </c>
      <c r="T294" s="133">
        <f>S294*H294</f>
        <v>6.7199999999999996E-2</v>
      </c>
      <c r="AR294" s="134" t="s">
        <v>194</v>
      </c>
      <c r="AT294" s="134" t="s">
        <v>190</v>
      </c>
      <c r="AU294" s="134" t="s">
        <v>86</v>
      </c>
      <c r="AY294" s="40" t="s">
        <v>188</v>
      </c>
      <c r="BE294" s="135">
        <f>IF(N294="základní",J294,0)</f>
        <v>0</v>
      </c>
      <c r="BF294" s="135">
        <f>IF(N294="snížená",J294,0)</f>
        <v>0</v>
      </c>
      <c r="BG294" s="135">
        <f>IF(N294="zákl. přenesená",J294,0)</f>
        <v>0</v>
      </c>
      <c r="BH294" s="135">
        <f>IF(N294="sníž. přenesená",J294,0)</f>
        <v>0</v>
      </c>
      <c r="BI294" s="135">
        <f>IF(N294="nulová",J294,0)</f>
        <v>0</v>
      </c>
      <c r="BJ294" s="40" t="s">
        <v>81</v>
      </c>
      <c r="BK294" s="135">
        <f>ROUND(I294*H294,2)</f>
        <v>0</v>
      </c>
      <c r="BL294" s="40" t="s">
        <v>194</v>
      </c>
      <c r="BM294" s="134" t="s">
        <v>469</v>
      </c>
    </row>
    <row r="295" spans="2:65" s="162" customFormat="1" ht="10.199999999999999">
      <c r="B295" s="161"/>
      <c r="D295" s="138" t="s">
        <v>196</v>
      </c>
      <c r="E295" s="163" t="s">
        <v>1</v>
      </c>
      <c r="F295" s="164" t="s">
        <v>115</v>
      </c>
      <c r="H295" s="163" t="s">
        <v>1</v>
      </c>
      <c r="L295" s="161"/>
      <c r="M295" s="165"/>
      <c r="T295" s="166"/>
      <c r="AT295" s="163" t="s">
        <v>196</v>
      </c>
      <c r="AU295" s="163" t="s">
        <v>86</v>
      </c>
      <c r="AV295" s="162" t="s">
        <v>81</v>
      </c>
      <c r="AW295" s="162" t="s">
        <v>32</v>
      </c>
      <c r="AX295" s="162" t="s">
        <v>76</v>
      </c>
      <c r="AY295" s="163" t="s">
        <v>188</v>
      </c>
    </row>
    <row r="296" spans="2:65" s="137" customFormat="1" ht="10.199999999999999">
      <c r="B296" s="136"/>
      <c r="D296" s="138" t="s">
        <v>196</v>
      </c>
      <c r="E296" s="139" t="s">
        <v>1</v>
      </c>
      <c r="F296" s="140" t="s">
        <v>470</v>
      </c>
      <c r="H296" s="141">
        <v>5.6</v>
      </c>
      <c r="L296" s="136"/>
      <c r="M296" s="142"/>
      <c r="T296" s="143"/>
      <c r="AT296" s="139" t="s">
        <v>196</v>
      </c>
      <c r="AU296" s="139" t="s">
        <v>86</v>
      </c>
      <c r="AV296" s="137" t="s">
        <v>86</v>
      </c>
      <c r="AW296" s="137" t="s">
        <v>32</v>
      </c>
      <c r="AX296" s="137" t="s">
        <v>76</v>
      </c>
      <c r="AY296" s="139" t="s">
        <v>188</v>
      </c>
    </row>
    <row r="297" spans="2:65" s="137" customFormat="1" ht="10.199999999999999">
      <c r="B297" s="136"/>
      <c r="D297" s="138" t="s">
        <v>196</v>
      </c>
      <c r="E297" s="139" t="s">
        <v>1</v>
      </c>
      <c r="F297" s="140" t="s">
        <v>471</v>
      </c>
      <c r="H297" s="141">
        <v>4</v>
      </c>
      <c r="L297" s="136"/>
      <c r="M297" s="142"/>
      <c r="T297" s="143"/>
      <c r="AT297" s="139" t="s">
        <v>196</v>
      </c>
      <c r="AU297" s="139" t="s">
        <v>86</v>
      </c>
      <c r="AV297" s="137" t="s">
        <v>86</v>
      </c>
      <c r="AW297" s="137" t="s">
        <v>32</v>
      </c>
      <c r="AX297" s="137" t="s">
        <v>76</v>
      </c>
      <c r="AY297" s="139" t="s">
        <v>188</v>
      </c>
    </row>
    <row r="298" spans="2:65" s="145" customFormat="1" ht="10.199999999999999">
      <c r="B298" s="144"/>
      <c r="D298" s="138" t="s">
        <v>196</v>
      </c>
      <c r="E298" s="146" t="s">
        <v>114</v>
      </c>
      <c r="F298" s="147" t="s">
        <v>199</v>
      </c>
      <c r="H298" s="148">
        <v>9.6</v>
      </c>
      <c r="L298" s="144"/>
      <c r="M298" s="149"/>
      <c r="T298" s="150"/>
      <c r="AT298" s="146" t="s">
        <v>196</v>
      </c>
      <c r="AU298" s="146" t="s">
        <v>86</v>
      </c>
      <c r="AV298" s="145" t="s">
        <v>194</v>
      </c>
      <c r="AW298" s="145" t="s">
        <v>32</v>
      </c>
      <c r="AX298" s="145" t="s">
        <v>81</v>
      </c>
      <c r="AY298" s="146" t="s">
        <v>188</v>
      </c>
    </row>
    <row r="299" spans="2:65" s="48" customFormat="1" ht="33" customHeight="1">
      <c r="B299" s="47"/>
      <c r="C299" s="123" t="s">
        <v>472</v>
      </c>
      <c r="D299" s="123" t="s">
        <v>190</v>
      </c>
      <c r="E299" s="124" t="s">
        <v>473</v>
      </c>
      <c r="F299" s="125" t="s">
        <v>474</v>
      </c>
      <c r="G299" s="126" t="s">
        <v>475</v>
      </c>
      <c r="H299" s="127">
        <v>2</v>
      </c>
      <c r="I299" s="21"/>
      <c r="J299" s="128">
        <f>ROUND(I299*H299,2)</f>
        <v>0</v>
      </c>
      <c r="K299" s="129"/>
      <c r="L299" s="47"/>
      <c r="M299" s="130" t="s">
        <v>1</v>
      </c>
      <c r="N299" s="131" t="s">
        <v>41</v>
      </c>
      <c r="P299" s="132">
        <f>O299*H299</f>
        <v>0</v>
      </c>
      <c r="Q299" s="132">
        <v>0</v>
      </c>
      <c r="R299" s="132">
        <f>Q299*H299</f>
        <v>0</v>
      </c>
      <c r="S299" s="132">
        <v>1.4999999999999999E-2</v>
      </c>
      <c r="T299" s="133">
        <f>S299*H299</f>
        <v>0.03</v>
      </c>
      <c r="AR299" s="134" t="s">
        <v>266</v>
      </c>
      <c r="AT299" s="134" t="s">
        <v>190</v>
      </c>
      <c r="AU299" s="134" t="s">
        <v>86</v>
      </c>
      <c r="AY299" s="40" t="s">
        <v>188</v>
      </c>
      <c r="BE299" s="135">
        <f>IF(N299="základní",J299,0)</f>
        <v>0</v>
      </c>
      <c r="BF299" s="135">
        <f>IF(N299="snížená",J299,0)</f>
        <v>0</v>
      </c>
      <c r="BG299" s="135">
        <f>IF(N299="zákl. přenesená",J299,0)</f>
        <v>0</v>
      </c>
      <c r="BH299" s="135">
        <f>IF(N299="sníž. přenesená",J299,0)</f>
        <v>0</v>
      </c>
      <c r="BI299" s="135">
        <f>IF(N299="nulová",J299,0)</f>
        <v>0</v>
      </c>
      <c r="BJ299" s="40" t="s">
        <v>81</v>
      </c>
      <c r="BK299" s="135">
        <f>ROUND(I299*H299,2)</f>
        <v>0</v>
      </c>
      <c r="BL299" s="40" t="s">
        <v>266</v>
      </c>
      <c r="BM299" s="134" t="s">
        <v>476</v>
      </c>
    </row>
    <row r="300" spans="2:65" s="162" customFormat="1" ht="10.199999999999999">
      <c r="B300" s="161"/>
      <c r="D300" s="138" t="s">
        <v>196</v>
      </c>
      <c r="E300" s="163" t="s">
        <v>1</v>
      </c>
      <c r="F300" s="164" t="s">
        <v>91</v>
      </c>
      <c r="H300" s="163" t="s">
        <v>1</v>
      </c>
      <c r="L300" s="161"/>
      <c r="M300" s="165"/>
      <c r="T300" s="166"/>
      <c r="AT300" s="163" t="s">
        <v>196</v>
      </c>
      <c r="AU300" s="163" t="s">
        <v>86</v>
      </c>
      <c r="AV300" s="162" t="s">
        <v>81</v>
      </c>
      <c r="AW300" s="162" t="s">
        <v>32</v>
      </c>
      <c r="AX300" s="162" t="s">
        <v>76</v>
      </c>
      <c r="AY300" s="163" t="s">
        <v>188</v>
      </c>
    </row>
    <row r="301" spans="2:65" s="137" customFormat="1" ht="10.199999999999999">
      <c r="B301" s="136"/>
      <c r="D301" s="138" t="s">
        <v>196</v>
      </c>
      <c r="E301" s="139" t="s">
        <v>1</v>
      </c>
      <c r="F301" s="140" t="s">
        <v>477</v>
      </c>
      <c r="H301" s="141">
        <v>1</v>
      </c>
      <c r="L301" s="136"/>
      <c r="M301" s="142"/>
      <c r="T301" s="143"/>
      <c r="AT301" s="139" t="s">
        <v>196</v>
      </c>
      <c r="AU301" s="139" t="s">
        <v>86</v>
      </c>
      <c r="AV301" s="137" t="s">
        <v>86</v>
      </c>
      <c r="AW301" s="137" t="s">
        <v>32</v>
      </c>
      <c r="AX301" s="137" t="s">
        <v>76</v>
      </c>
      <c r="AY301" s="139" t="s">
        <v>188</v>
      </c>
    </row>
    <row r="302" spans="2:65" s="137" customFormat="1" ht="10.199999999999999">
      <c r="B302" s="136"/>
      <c r="D302" s="138" t="s">
        <v>196</v>
      </c>
      <c r="E302" s="139" t="s">
        <v>1</v>
      </c>
      <c r="F302" s="140" t="s">
        <v>478</v>
      </c>
      <c r="H302" s="141">
        <v>1</v>
      </c>
      <c r="L302" s="136"/>
      <c r="M302" s="142"/>
      <c r="T302" s="143"/>
      <c r="AT302" s="139" t="s">
        <v>196</v>
      </c>
      <c r="AU302" s="139" t="s">
        <v>86</v>
      </c>
      <c r="AV302" s="137" t="s">
        <v>86</v>
      </c>
      <c r="AW302" s="137" t="s">
        <v>32</v>
      </c>
      <c r="AX302" s="137" t="s">
        <v>76</v>
      </c>
      <c r="AY302" s="139" t="s">
        <v>188</v>
      </c>
    </row>
    <row r="303" spans="2:65" s="145" customFormat="1" ht="10.199999999999999">
      <c r="B303" s="144"/>
      <c r="D303" s="138" t="s">
        <v>196</v>
      </c>
      <c r="E303" s="146" t="s">
        <v>1</v>
      </c>
      <c r="F303" s="147" t="s">
        <v>199</v>
      </c>
      <c r="H303" s="148">
        <v>2</v>
      </c>
      <c r="L303" s="144"/>
      <c r="M303" s="149"/>
      <c r="T303" s="150"/>
      <c r="AT303" s="146" t="s">
        <v>196</v>
      </c>
      <c r="AU303" s="146" t="s">
        <v>86</v>
      </c>
      <c r="AV303" s="145" t="s">
        <v>194</v>
      </c>
      <c r="AW303" s="145" t="s">
        <v>32</v>
      </c>
      <c r="AX303" s="145" t="s">
        <v>81</v>
      </c>
      <c r="AY303" s="146" t="s">
        <v>188</v>
      </c>
    </row>
    <row r="304" spans="2:65" s="48" customFormat="1" ht="24.15" customHeight="1">
      <c r="B304" s="47"/>
      <c r="C304" s="123" t="s">
        <v>479</v>
      </c>
      <c r="D304" s="123" t="s">
        <v>190</v>
      </c>
      <c r="E304" s="124" t="s">
        <v>480</v>
      </c>
      <c r="F304" s="125" t="s">
        <v>481</v>
      </c>
      <c r="G304" s="126" t="s">
        <v>262</v>
      </c>
      <c r="H304" s="127">
        <v>9.23</v>
      </c>
      <c r="I304" s="21"/>
      <c r="J304" s="128">
        <f>ROUND(I304*H304,2)</f>
        <v>0</v>
      </c>
      <c r="K304" s="129"/>
      <c r="L304" s="47"/>
      <c r="M304" s="130" t="s">
        <v>1</v>
      </c>
      <c r="N304" s="131" t="s">
        <v>41</v>
      </c>
      <c r="P304" s="132">
        <f>O304*H304</f>
        <v>0</v>
      </c>
      <c r="Q304" s="132">
        <v>0</v>
      </c>
      <c r="R304" s="132">
        <f>Q304*H304</f>
        <v>0</v>
      </c>
      <c r="S304" s="132">
        <v>8.0000000000000002E-3</v>
      </c>
      <c r="T304" s="133">
        <f>S304*H304</f>
        <v>7.3840000000000003E-2</v>
      </c>
      <c r="AR304" s="134" t="s">
        <v>194</v>
      </c>
      <c r="AT304" s="134" t="s">
        <v>190</v>
      </c>
      <c r="AU304" s="134" t="s">
        <v>86</v>
      </c>
      <c r="AY304" s="40" t="s">
        <v>188</v>
      </c>
      <c r="BE304" s="135">
        <f>IF(N304="základní",J304,0)</f>
        <v>0</v>
      </c>
      <c r="BF304" s="135">
        <f>IF(N304="snížená",J304,0)</f>
        <v>0</v>
      </c>
      <c r="BG304" s="135">
        <f>IF(N304="zákl. přenesená",J304,0)</f>
        <v>0</v>
      </c>
      <c r="BH304" s="135">
        <f>IF(N304="sníž. přenesená",J304,0)</f>
        <v>0</v>
      </c>
      <c r="BI304" s="135">
        <f>IF(N304="nulová",J304,0)</f>
        <v>0</v>
      </c>
      <c r="BJ304" s="40" t="s">
        <v>81</v>
      </c>
      <c r="BK304" s="135">
        <f>ROUND(I304*H304,2)</f>
        <v>0</v>
      </c>
      <c r="BL304" s="40" t="s">
        <v>194</v>
      </c>
      <c r="BM304" s="134" t="s">
        <v>482</v>
      </c>
    </row>
    <row r="305" spans="2:65" s="162" customFormat="1" ht="10.199999999999999">
      <c r="B305" s="161"/>
      <c r="D305" s="138" t="s">
        <v>196</v>
      </c>
      <c r="E305" s="163" t="s">
        <v>1</v>
      </c>
      <c r="F305" s="164" t="s">
        <v>483</v>
      </c>
      <c r="H305" s="163" t="s">
        <v>1</v>
      </c>
      <c r="L305" s="161"/>
      <c r="M305" s="165"/>
      <c r="T305" s="166"/>
      <c r="AT305" s="163" t="s">
        <v>196</v>
      </c>
      <c r="AU305" s="163" t="s">
        <v>86</v>
      </c>
      <c r="AV305" s="162" t="s">
        <v>81</v>
      </c>
      <c r="AW305" s="162" t="s">
        <v>32</v>
      </c>
      <c r="AX305" s="162" t="s">
        <v>76</v>
      </c>
      <c r="AY305" s="163" t="s">
        <v>188</v>
      </c>
    </row>
    <row r="306" spans="2:65" s="137" customFormat="1" ht="10.199999999999999">
      <c r="B306" s="136"/>
      <c r="D306" s="138" t="s">
        <v>196</v>
      </c>
      <c r="E306" s="139" t="s">
        <v>1</v>
      </c>
      <c r="F306" s="140" t="s">
        <v>484</v>
      </c>
      <c r="H306" s="141">
        <v>2.57</v>
      </c>
      <c r="L306" s="136"/>
      <c r="M306" s="142"/>
      <c r="T306" s="143"/>
      <c r="AT306" s="139" t="s">
        <v>196</v>
      </c>
      <c r="AU306" s="139" t="s">
        <v>86</v>
      </c>
      <c r="AV306" s="137" t="s">
        <v>86</v>
      </c>
      <c r="AW306" s="137" t="s">
        <v>32</v>
      </c>
      <c r="AX306" s="137" t="s">
        <v>76</v>
      </c>
      <c r="AY306" s="139" t="s">
        <v>188</v>
      </c>
    </row>
    <row r="307" spans="2:65" s="137" customFormat="1" ht="10.199999999999999">
      <c r="B307" s="136"/>
      <c r="D307" s="138" t="s">
        <v>196</v>
      </c>
      <c r="E307" s="139" t="s">
        <v>1</v>
      </c>
      <c r="F307" s="140" t="s">
        <v>485</v>
      </c>
      <c r="H307" s="141">
        <v>4.4400000000000004</v>
      </c>
      <c r="L307" s="136"/>
      <c r="M307" s="142"/>
      <c r="T307" s="143"/>
      <c r="AT307" s="139" t="s">
        <v>196</v>
      </c>
      <c r="AU307" s="139" t="s">
        <v>86</v>
      </c>
      <c r="AV307" s="137" t="s">
        <v>86</v>
      </c>
      <c r="AW307" s="137" t="s">
        <v>32</v>
      </c>
      <c r="AX307" s="137" t="s">
        <v>76</v>
      </c>
      <c r="AY307" s="139" t="s">
        <v>188</v>
      </c>
    </row>
    <row r="308" spans="2:65" s="137" customFormat="1" ht="10.199999999999999">
      <c r="B308" s="136"/>
      <c r="D308" s="138" t="s">
        <v>196</v>
      </c>
      <c r="E308" s="139" t="s">
        <v>1</v>
      </c>
      <c r="F308" s="140" t="s">
        <v>326</v>
      </c>
      <c r="H308" s="141">
        <v>2.2200000000000002</v>
      </c>
      <c r="L308" s="136"/>
      <c r="M308" s="142"/>
      <c r="T308" s="143"/>
      <c r="AT308" s="139" t="s">
        <v>196</v>
      </c>
      <c r="AU308" s="139" t="s">
        <v>86</v>
      </c>
      <c r="AV308" s="137" t="s">
        <v>86</v>
      </c>
      <c r="AW308" s="137" t="s">
        <v>32</v>
      </c>
      <c r="AX308" s="137" t="s">
        <v>76</v>
      </c>
      <c r="AY308" s="139" t="s">
        <v>188</v>
      </c>
    </row>
    <row r="309" spans="2:65" s="145" customFormat="1" ht="10.199999999999999">
      <c r="B309" s="144"/>
      <c r="D309" s="138" t="s">
        <v>196</v>
      </c>
      <c r="E309" s="146" t="s">
        <v>117</v>
      </c>
      <c r="F309" s="147" t="s">
        <v>199</v>
      </c>
      <c r="H309" s="148">
        <v>9.23</v>
      </c>
      <c r="L309" s="144"/>
      <c r="M309" s="149"/>
      <c r="T309" s="150"/>
      <c r="AT309" s="146" t="s">
        <v>196</v>
      </c>
      <c r="AU309" s="146" t="s">
        <v>86</v>
      </c>
      <c r="AV309" s="145" t="s">
        <v>194</v>
      </c>
      <c r="AW309" s="145" t="s">
        <v>32</v>
      </c>
      <c r="AX309" s="145" t="s">
        <v>81</v>
      </c>
      <c r="AY309" s="146" t="s">
        <v>188</v>
      </c>
    </row>
    <row r="310" spans="2:65" s="48" customFormat="1" ht="24.15" customHeight="1">
      <c r="B310" s="47"/>
      <c r="C310" s="123" t="s">
        <v>486</v>
      </c>
      <c r="D310" s="123" t="s">
        <v>190</v>
      </c>
      <c r="E310" s="124" t="s">
        <v>487</v>
      </c>
      <c r="F310" s="125" t="s">
        <v>488</v>
      </c>
      <c r="G310" s="126" t="s">
        <v>262</v>
      </c>
      <c r="H310" s="127">
        <v>3.87</v>
      </c>
      <c r="I310" s="21"/>
      <c r="J310" s="128">
        <f>ROUND(I310*H310,2)</f>
        <v>0</v>
      </c>
      <c r="K310" s="129"/>
      <c r="L310" s="47"/>
      <c r="M310" s="130" t="s">
        <v>1</v>
      </c>
      <c r="N310" s="131" t="s">
        <v>41</v>
      </c>
      <c r="P310" s="132">
        <f>O310*H310</f>
        <v>0</v>
      </c>
      <c r="Q310" s="132">
        <v>0</v>
      </c>
      <c r="R310" s="132">
        <f>Q310*H310</f>
        <v>0</v>
      </c>
      <c r="S310" s="132">
        <v>8.0000000000000002E-3</v>
      </c>
      <c r="T310" s="133">
        <f>S310*H310</f>
        <v>3.0960000000000001E-2</v>
      </c>
      <c r="AR310" s="134" t="s">
        <v>194</v>
      </c>
      <c r="AT310" s="134" t="s">
        <v>190</v>
      </c>
      <c r="AU310" s="134" t="s">
        <v>86</v>
      </c>
      <c r="AY310" s="40" t="s">
        <v>188</v>
      </c>
      <c r="BE310" s="135">
        <f>IF(N310="základní",J310,0)</f>
        <v>0</v>
      </c>
      <c r="BF310" s="135">
        <f>IF(N310="snížená",J310,0)</f>
        <v>0</v>
      </c>
      <c r="BG310" s="135">
        <f>IF(N310="zákl. přenesená",J310,0)</f>
        <v>0</v>
      </c>
      <c r="BH310" s="135">
        <f>IF(N310="sníž. přenesená",J310,0)</f>
        <v>0</v>
      </c>
      <c r="BI310" s="135">
        <f>IF(N310="nulová",J310,0)</f>
        <v>0</v>
      </c>
      <c r="BJ310" s="40" t="s">
        <v>81</v>
      </c>
      <c r="BK310" s="135">
        <f>ROUND(I310*H310,2)</f>
        <v>0</v>
      </c>
      <c r="BL310" s="40" t="s">
        <v>194</v>
      </c>
      <c r="BM310" s="134" t="s">
        <v>489</v>
      </c>
    </row>
    <row r="311" spans="2:65" s="137" customFormat="1" ht="10.199999999999999">
      <c r="B311" s="136"/>
      <c r="D311" s="138" t="s">
        <v>196</v>
      </c>
      <c r="E311" s="139" t="s">
        <v>1</v>
      </c>
      <c r="F311" s="140" t="s">
        <v>490</v>
      </c>
      <c r="H311" s="141">
        <v>3.87</v>
      </c>
      <c r="L311" s="136"/>
      <c r="M311" s="142"/>
      <c r="T311" s="143"/>
      <c r="AT311" s="139" t="s">
        <v>196</v>
      </c>
      <c r="AU311" s="139" t="s">
        <v>86</v>
      </c>
      <c r="AV311" s="137" t="s">
        <v>86</v>
      </c>
      <c r="AW311" s="137" t="s">
        <v>32</v>
      </c>
      <c r="AX311" s="137" t="s">
        <v>81</v>
      </c>
      <c r="AY311" s="139" t="s">
        <v>188</v>
      </c>
    </row>
    <row r="312" spans="2:65" s="48" customFormat="1" ht="24.15" customHeight="1">
      <c r="B312" s="47"/>
      <c r="C312" s="123" t="s">
        <v>491</v>
      </c>
      <c r="D312" s="123" t="s">
        <v>190</v>
      </c>
      <c r="E312" s="124" t="s">
        <v>492</v>
      </c>
      <c r="F312" s="125" t="s">
        <v>493</v>
      </c>
      <c r="G312" s="126" t="s">
        <v>262</v>
      </c>
      <c r="H312" s="127">
        <v>18.829999999999998</v>
      </c>
      <c r="I312" s="21"/>
      <c r="J312" s="128">
        <f>ROUND(I312*H312,2)</f>
        <v>0</v>
      </c>
      <c r="K312" s="129"/>
      <c r="L312" s="47"/>
      <c r="M312" s="130" t="s">
        <v>1</v>
      </c>
      <c r="N312" s="131" t="s">
        <v>41</v>
      </c>
      <c r="P312" s="132">
        <f>O312*H312</f>
        <v>0</v>
      </c>
      <c r="Q312" s="132">
        <v>0</v>
      </c>
      <c r="R312" s="132">
        <f>Q312*H312</f>
        <v>0</v>
      </c>
      <c r="S312" s="132">
        <v>4.0000000000000001E-3</v>
      </c>
      <c r="T312" s="133">
        <f>S312*H312</f>
        <v>7.5319999999999998E-2</v>
      </c>
      <c r="AR312" s="134" t="s">
        <v>194</v>
      </c>
      <c r="AT312" s="134" t="s">
        <v>190</v>
      </c>
      <c r="AU312" s="134" t="s">
        <v>86</v>
      </c>
      <c r="AY312" s="40" t="s">
        <v>188</v>
      </c>
      <c r="BE312" s="135">
        <f>IF(N312="základní",J312,0)</f>
        <v>0</v>
      </c>
      <c r="BF312" s="135">
        <f>IF(N312="snížená",J312,0)</f>
        <v>0</v>
      </c>
      <c r="BG312" s="135">
        <f>IF(N312="zákl. přenesená",J312,0)</f>
        <v>0</v>
      </c>
      <c r="BH312" s="135">
        <f>IF(N312="sníž. přenesená",J312,0)</f>
        <v>0</v>
      </c>
      <c r="BI312" s="135">
        <f>IF(N312="nulová",J312,0)</f>
        <v>0</v>
      </c>
      <c r="BJ312" s="40" t="s">
        <v>81</v>
      </c>
      <c r="BK312" s="135">
        <f>ROUND(I312*H312,2)</f>
        <v>0</v>
      </c>
      <c r="BL312" s="40" t="s">
        <v>194</v>
      </c>
      <c r="BM312" s="134" t="s">
        <v>494</v>
      </c>
    </row>
    <row r="313" spans="2:65" s="137" customFormat="1" ht="10.199999999999999">
      <c r="B313" s="136"/>
      <c r="D313" s="138" t="s">
        <v>196</v>
      </c>
      <c r="E313" s="139" t="s">
        <v>1</v>
      </c>
      <c r="F313" s="140" t="s">
        <v>495</v>
      </c>
      <c r="H313" s="141">
        <v>18.829999999999998</v>
      </c>
      <c r="L313" s="136"/>
      <c r="M313" s="142"/>
      <c r="T313" s="143"/>
      <c r="AT313" s="139" t="s">
        <v>196</v>
      </c>
      <c r="AU313" s="139" t="s">
        <v>86</v>
      </c>
      <c r="AV313" s="137" t="s">
        <v>86</v>
      </c>
      <c r="AW313" s="137" t="s">
        <v>32</v>
      </c>
      <c r="AX313" s="137" t="s">
        <v>81</v>
      </c>
      <c r="AY313" s="139" t="s">
        <v>188</v>
      </c>
    </row>
    <row r="314" spans="2:65" s="48" customFormat="1" ht="24.15" customHeight="1">
      <c r="B314" s="47"/>
      <c r="C314" s="123" t="s">
        <v>496</v>
      </c>
      <c r="D314" s="123" t="s">
        <v>190</v>
      </c>
      <c r="E314" s="124" t="s">
        <v>497</v>
      </c>
      <c r="F314" s="125" t="s">
        <v>498</v>
      </c>
      <c r="G314" s="126" t="s">
        <v>262</v>
      </c>
      <c r="H314" s="127">
        <v>18.829999999999998</v>
      </c>
      <c r="I314" s="21"/>
      <c r="J314" s="128">
        <f>ROUND(I314*H314,2)</f>
        <v>0</v>
      </c>
      <c r="K314" s="129"/>
      <c r="L314" s="47"/>
      <c r="M314" s="130" t="s">
        <v>1</v>
      </c>
      <c r="N314" s="131" t="s">
        <v>41</v>
      </c>
      <c r="P314" s="132">
        <f>O314*H314</f>
        <v>0</v>
      </c>
      <c r="Q314" s="132">
        <v>0</v>
      </c>
      <c r="R314" s="132">
        <f>Q314*H314</f>
        <v>0</v>
      </c>
      <c r="S314" s="132">
        <v>4.0000000000000001E-3</v>
      </c>
      <c r="T314" s="133">
        <f>S314*H314</f>
        <v>7.5319999999999998E-2</v>
      </c>
      <c r="AR314" s="134" t="s">
        <v>194</v>
      </c>
      <c r="AT314" s="134" t="s">
        <v>190</v>
      </c>
      <c r="AU314" s="134" t="s">
        <v>86</v>
      </c>
      <c r="AY314" s="40" t="s">
        <v>188</v>
      </c>
      <c r="BE314" s="135">
        <f>IF(N314="základní",J314,0)</f>
        <v>0</v>
      </c>
      <c r="BF314" s="135">
        <f>IF(N314="snížená",J314,0)</f>
        <v>0</v>
      </c>
      <c r="BG314" s="135">
        <f>IF(N314="zákl. přenesená",J314,0)</f>
        <v>0</v>
      </c>
      <c r="BH314" s="135">
        <f>IF(N314="sníž. přenesená",J314,0)</f>
        <v>0</v>
      </c>
      <c r="BI314" s="135">
        <f>IF(N314="nulová",J314,0)</f>
        <v>0</v>
      </c>
      <c r="BJ314" s="40" t="s">
        <v>81</v>
      </c>
      <c r="BK314" s="135">
        <f>ROUND(I314*H314,2)</f>
        <v>0</v>
      </c>
      <c r="BL314" s="40" t="s">
        <v>194</v>
      </c>
      <c r="BM314" s="134" t="s">
        <v>499</v>
      </c>
    </row>
    <row r="315" spans="2:65" s="137" customFormat="1" ht="10.199999999999999">
      <c r="B315" s="136"/>
      <c r="D315" s="138" t="s">
        <v>196</v>
      </c>
      <c r="E315" s="139" t="s">
        <v>1</v>
      </c>
      <c r="F315" s="140" t="s">
        <v>495</v>
      </c>
      <c r="H315" s="141">
        <v>18.829999999999998</v>
      </c>
      <c r="L315" s="136"/>
      <c r="M315" s="142"/>
      <c r="T315" s="143"/>
      <c r="AT315" s="139" t="s">
        <v>196</v>
      </c>
      <c r="AU315" s="139" t="s">
        <v>86</v>
      </c>
      <c r="AV315" s="137" t="s">
        <v>86</v>
      </c>
      <c r="AW315" s="137" t="s">
        <v>32</v>
      </c>
      <c r="AX315" s="137" t="s">
        <v>81</v>
      </c>
      <c r="AY315" s="139" t="s">
        <v>188</v>
      </c>
    </row>
    <row r="316" spans="2:65" s="48" customFormat="1" ht="24.15" customHeight="1">
      <c r="B316" s="47"/>
      <c r="C316" s="123" t="s">
        <v>500</v>
      </c>
      <c r="D316" s="123" t="s">
        <v>190</v>
      </c>
      <c r="E316" s="124" t="s">
        <v>501</v>
      </c>
      <c r="F316" s="125" t="s">
        <v>502</v>
      </c>
      <c r="G316" s="126" t="s">
        <v>193</v>
      </c>
      <c r="H316" s="127">
        <v>53.28</v>
      </c>
      <c r="I316" s="21"/>
      <c r="J316" s="128">
        <f>ROUND(I316*H316,2)</f>
        <v>0</v>
      </c>
      <c r="K316" s="129"/>
      <c r="L316" s="47"/>
      <c r="M316" s="130" t="s">
        <v>1</v>
      </c>
      <c r="N316" s="131" t="s">
        <v>41</v>
      </c>
      <c r="P316" s="132">
        <f>O316*H316</f>
        <v>0</v>
      </c>
      <c r="Q316" s="132">
        <v>0</v>
      </c>
      <c r="R316" s="132">
        <f>Q316*H316</f>
        <v>0</v>
      </c>
      <c r="S316" s="132">
        <v>2.3E-2</v>
      </c>
      <c r="T316" s="133">
        <f>S316*H316</f>
        <v>1.2254400000000001</v>
      </c>
      <c r="AR316" s="134" t="s">
        <v>194</v>
      </c>
      <c r="AT316" s="134" t="s">
        <v>190</v>
      </c>
      <c r="AU316" s="134" t="s">
        <v>86</v>
      </c>
      <c r="AY316" s="40" t="s">
        <v>188</v>
      </c>
      <c r="BE316" s="135">
        <f>IF(N316="základní",J316,0)</f>
        <v>0</v>
      </c>
      <c r="BF316" s="135">
        <f>IF(N316="snížená",J316,0)</f>
        <v>0</v>
      </c>
      <c r="BG316" s="135">
        <f>IF(N316="zákl. přenesená",J316,0)</f>
        <v>0</v>
      </c>
      <c r="BH316" s="135">
        <f>IF(N316="sníž. přenesená",J316,0)</f>
        <v>0</v>
      </c>
      <c r="BI316" s="135">
        <f>IF(N316="nulová",J316,0)</f>
        <v>0</v>
      </c>
      <c r="BJ316" s="40" t="s">
        <v>81</v>
      </c>
      <c r="BK316" s="135">
        <f>ROUND(I316*H316,2)</f>
        <v>0</v>
      </c>
      <c r="BL316" s="40" t="s">
        <v>194</v>
      </c>
      <c r="BM316" s="134" t="s">
        <v>503</v>
      </c>
    </row>
    <row r="317" spans="2:65" s="137" customFormat="1" ht="10.199999999999999">
      <c r="B317" s="136"/>
      <c r="D317" s="138" t="s">
        <v>196</v>
      </c>
      <c r="E317" s="139" t="s">
        <v>1</v>
      </c>
      <c r="F317" s="140" t="s">
        <v>375</v>
      </c>
      <c r="H317" s="141">
        <v>23.797999999999998</v>
      </c>
      <c r="L317" s="136"/>
      <c r="M317" s="142"/>
      <c r="T317" s="143"/>
      <c r="AT317" s="139" t="s">
        <v>196</v>
      </c>
      <c r="AU317" s="139" t="s">
        <v>86</v>
      </c>
      <c r="AV317" s="137" t="s">
        <v>86</v>
      </c>
      <c r="AW317" s="137" t="s">
        <v>32</v>
      </c>
      <c r="AX317" s="137" t="s">
        <v>76</v>
      </c>
      <c r="AY317" s="139" t="s">
        <v>188</v>
      </c>
    </row>
    <row r="318" spans="2:65" s="137" customFormat="1" ht="10.199999999999999">
      <c r="B318" s="136"/>
      <c r="D318" s="138" t="s">
        <v>196</v>
      </c>
      <c r="E318" s="139" t="s">
        <v>1</v>
      </c>
      <c r="F318" s="140" t="s">
        <v>376</v>
      </c>
      <c r="H318" s="141">
        <v>9.7349999999999994</v>
      </c>
      <c r="L318" s="136"/>
      <c r="M318" s="142"/>
      <c r="T318" s="143"/>
      <c r="AT318" s="139" t="s">
        <v>196</v>
      </c>
      <c r="AU318" s="139" t="s">
        <v>86</v>
      </c>
      <c r="AV318" s="137" t="s">
        <v>86</v>
      </c>
      <c r="AW318" s="137" t="s">
        <v>32</v>
      </c>
      <c r="AX318" s="137" t="s">
        <v>76</v>
      </c>
      <c r="AY318" s="139" t="s">
        <v>188</v>
      </c>
    </row>
    <row r="319" spans="2:65" s="137" customFormat="1" ht="10.199999999999999">
      <c r="B319" s="136"/>
      <c r="D319" s="138" t="s">
        <v>196</v>
      </c>
      <c r="E319" s="139" t="s">
        <v>1</v>
      </c>
      <c r="F319" s="140" t="s">
        <v>377</v>
      </c>
      <c r="H319" s="141">
        <v>7.3369999999999997</v>
      </c>
      <c r="L319" s="136"/>
      <c r="M319" s="142"/>
      <c r="T319" s="143"/>
      <c r="AT319" s="139" t="s">
        <v>196</v>
      </c>
      <c r="AU319" s="139" t="s">
        <v>86</v>
      </c>
      <c r="AV319" s="137" t="s">
        <v>86</v>
      </c>
      <c r="AW319" s="137" t="s">
        <v>32</v>
      </c>
      <c r="AX319" s="137" t="s">
        <v>76</v>
      </c>
      <c r="AY319" s="139" t="s">
        <v>188</v>
      </c>
    </row>
    <row r="320" spans="2:65" s="137" customFormat="1" ht="10.199999999999999">
      <c r="B320" s="136"/>
      <c r="D320" s="138" t="s">
        <v>196</v>
      </c>
      <c r="E320" s="139" t="s">
        <v>1</v>
      </c>
      <c r="F320" s="140" t="s">
        <v>378</v>
      </c>
      <c r="H320" s="141">
        <v>12.41</v>
      </c>
      <c r="L320" s="136"/>
      <c r="M320" s="142"/>
      <c r="T320" s="143"/>
      <c r="AT320" s="139" t="s">
        <v>196</v>
      </c>
      <c r="AU320" s="139" t="s">
        <v>86</v>
      </c>
      <c r="AV320" s="137" t="s">
        <v>86</v>
      </c>
      <c r="AW320" s="137" t="s">
        <v>32</v>
      </c>
      <c r="AX320" s="137" t="s">
        <v>76</v>
      </c>
      <c r="AY320" s="139" t="s">
        <v>188</v>
      </c>
    </row>
    <row r="321" spans="2:65" s="145" customFormat="1" ht="10.199999999999999">
      <c r="B321" s="144"/>
      <c r="D321" s="138" t="s">
        <v>196</v>
      </c>
      <c r="E321" s="146" t="s">
        <v>1</v>
      </c>
      <c r="F321" s="147" t="s">
        <v>199</v>
      </c>
      <c r="H321" s="148">
        <v>53.28</v>
      </c>
      <c r="L321" s="144"/>
      <c r="M321" s="149"/>
      <c r="T321" s="150"/>
      <c r="AT321" s="146" t="s">
        <v>196</v>
      </c>
      <c r="AU321" s="146" t="s">
        <v>86</v>
      </c>
      <c r="AV321" s="145" t="s">
        <v>194</v>
      </c>
      <c r="AW321" s="145" t="s">
        <v>32</v>
      </c>
      <c r="AX321" s="145" t="s">
        <v>81</v>
      </c>
      <c r="AY321" s="146" t="s">
        <v>188</v>
      </c>
    </row>
    <row r="322" spans="2:65" s="48" customFormat="1" ht="37.799999999999997" customHeight="1">
      <c r="B322" s="47"/>
      <c r="C322" s="123" t="s">
        <v>504</v>
      </c>
      <c r="D322" s="123" t="s">
        <v>190</v>
      </c>
      <c r="E322" s="124" t="s">
        <v>505</v>
      </c>
      <c r="F322" s="125" t="s">
        <v>506</v>
      </c>
      <c r="G322" s="126" t="s">
        <v>193</v>
      </c>
      <c r="H322" s="127">
        <v>24.065999999999999</v>
      </c>
      <c r="I322" s="21"/>
      <c r="J322" s="128">
        <f>ROUND(I322*H322,2)</f>
        <v>0</v>
      </c>
      <c r="K322" s="129"/>
      <c r="L322" s="47"/>
      <c r="M322" s="130" t="s">
        <v>1</v>
      </c>
      <c r="N322" s="131" t="s">
        <v>41</v>
      </c>
      <c r="P322" s="132">
        <f>O322*H322</f>
        <v>0</v>
      </c>
      <c r="Q322" s="132">
        <v>0</v>
      </c>
      <c r="R322" s="132">
        <f>Q322*H322</f>
        <v>0</v>
      </c>
      <c r="S322" s="132">
        <v>4.5999999999999999E-2</v>
      </c>
      <c r="T322" s="133">
        <f>S322*H322</f>
        <v>1.1070359999999999</v>
      </c>
      <c r="AR322" s="134" t="s">
        <v>194</v>
      </c>
      <c r="AT322" s="134" t="s">
        <v>190</v>
      </c>
      <c r="AU322" s="134" t="s">
        <v>86</v>
      </c>
      <c r="AY322" s="40" t="s">
        <v>188</v>
      </c>
      <c r="BE322" s="135">
        <f>IF(N322="základní",J322,0)</f>
        <v>0</v>
      </c>
      <c r="BF322" s="135">
        <f>IF(N322="snížená",J322,0)</f>
        <v>0</v>
      </c>
      <c r="BG322" s="135">
        <f>IF(N322="zákl. přenesená",J322,0)</f>
        <v>0</v>
      </c>
      <c r="BH322" s="135">
        <f>IF(N322="sníž. přenesená",J322,0)</f>
        <v>0</v>
      </c>
      <c r="BI322" s="135">
        <f>IF(N322="nulová",J322,0)</f>
        <v>0</v>
      </c>
      <c r="BJ322" s="40" t="s">
        <v>81</v>
      </c>
      <c r="BK322" s="135">
        <f>ROUND(I322*H322,2)</f>
        <v>0</v>
      </c>
      <c r="BL322" s="40" t="s">
        <v>194</v>
      </c>
      <c r="BM322" s="134" t="s">
        <v>507</v>
      </c>
    </row>
    <row r="323" spans="2:65" s="162" customFormat="1" ht="10.199999999999999">
      <c r="B323" s="161"/>
      <c r="D323" s="138" t="s">
        <v>196</v>
      </c>
      <c r="E323" s="163" t="s">
        <v>1</v>
      </c>
      <c r="F323" s="164" t="s">
        <v>248</v>
      </c>
      <c r="H323" s="163" t="s">
        <v>1</v>
      </c>
      <c r="L323" s="161"/>
      <c r="M323" s="165"/>
      <c r="T323" s="166"/>
      <c r="AT323" s="163" t="s">
        <v>196</v>
      </c>
      <c r="AU323" s="163" t="s">
        <v>86</v>
      </c>
      <c r="AV323" s="162" t="s">
        <v>81</v>
      </c>
      <c r="AW323" s="162" t="s">
        <v>32</v>
      </c>
      <c r="AX323" s="162" t="s">
        <v>76</v>
      </c>
      <c r="AY323" s="163" t="s">
        <v>188</v>
      </c>
    </row>
    <row r="324" spans="2:65" s="137" customFormat="1" ht="10.199999999999999">
      <c r="B324" s="136"/>
      <c r="D324" s="138" t="s">
        <v>196</v>
      </c>
      <c r="E324" s="139" t="s">
        <v>1</v>
      </c>
      <c r="F324" s="140" t="s">
        <v>508</v>
      </c>
      <c r="H324" s="141">
        <v>24.065999999999999</v>
      </c>
      <c r="L324" s="136"/>
      <c r="M324" s="142"/>
      <c r="T324" s="143"/>
      <c r="AT324" s="139" t="s">
        <v>196</v>
      </c>
      <c r="AU324" s="139" t="s">
        <v>86</v>
      </c>
      <c r="AV324" s="137" t="s">
        <v>86</v>
      </c>
      <c r="AW324" s="137" t="s">
        <v>32</v>
      </c>
      <c r="AX324" s="137" t="s">
        <v>76</v>
      </c>
      <c r="AY324" s="139" t="s">
        <v>188</v>
      </c>
    </row>
    <row r="325" spans="2:65" s="145" customFormat="1" ht="10.199999999999999">
      <c r="B325" s="144"/>
      <c r="D325" s="138" t="s">
        <v>196</v>
      </c>
      <c r="E325" s="146" t="s">
        <v>120</v>
      </c>
      <c r="F325" s="147" t="s">
        <v>199</v>
      </c>
      <c r="H325" s="148">
        <v>24.065999999999999</v>
      </c>
      <c r="L325" s="144"/>
      <c r="M325" s="149"/>
      <c r="T325" s="150"/>
      <c r="AT325" s="146" t="s">
        <v>196</v>
      </c>
      <c r="AU325" s="146" t="s">
        <v>86</v>
      </c>
      <c r="AV325" s="145" t="s">
        <v>194</v>
      </c>
      <c r="AW325" s="145" t="s">
        <v>32</v>
      </c>
      <c r="AX325" s="145" t="s">
        <v>81</v>
      </c>
      <c r="AY325" s="146" t="s">
        <v>188</v>
      </c>
    </row>
    <row r="326" spans="2:65" s="48" customFormat="1" ht="24.15" customHeight="1">
      <c r="B326" s="47"/>
      <c r="C326" s="123" t="s">
        <v>509</v>
      </c>
      <c r="D326" s="123" t="s">
        <v>190</v>
      </c>
      <c r="E326" s="124" t="s">
        <v>510</v>
      </c>
      <c r="F326" s="125" t="s">
        <v>511</v>
      </c>
      <c r="G326" s="126" t="s">
        <v>193</v>
      </c>
      <c r="H326" s="127">
        <v>4.452</v>
      </c>
      <c r="I326" s="21"/>
      <c r="J326" s="128">
        <f>ROUND(I326*H326,2)</f>
        <v>0</v>
      </c>
      <c r="K326" s="129"/>
      <c r="L326" s="47"/>
      <c r="M326" s="130" t="s">
        <v>1</v>
      </c>
      <c r="N326" s="131" t="s">
        <v>41</v>
      </c>
      <c r="P326" s="132">
        <f>O326*H326</f>
        <v>0</v>
      </c>
      <c r="Q326" s="132">
        <v>0</v>
      </c>
      <c r="R326" s="132">
        <f>Q326*H326</f>
        <v>0</v>
      </c>
      <c r="S326" s="132">
        <v>0</v>
      </c>
      <c r="T326" s="133">
        <f>S326*H326</f>
        <v>0</v>
      </c>
      <c r="AR326" s="134" t="s">
        <v>194</v>
      </c>
      <c r="AT326" s="134" t="s">
        <v>190</v>
      </c>
      <c r="AU326" s="134" t="s">
        <v>86</v>
      </c>
      <c r="AY326" s="40" t="s">
        <v>188</v>
      </c>
      <c r="BE326" s="135">
        <f>IF(N326="základní",J326,0)</f>
        <v>0</v>
      </c>
      <c r="BF326" s="135">
        <f>IF(N326="snížená",J326,0)</f>
        <v>0</v>
      </c>
      <c r="BG326" s="135">
        <f>IF(N326="zákl. přenesená",J326,0)</f>
        <v>0</v>
      </c>
      <c r="BH326" s="135">
        <f>IF(N326="sníž. přenesená",J326,0)</f>
        <v>0</v>
      </c>
      <c r="BI326" s="135">
        <f>IF(N326="nulová",J326,0)</f>
        <v>0</v>
      </c>
      <c r="BJ326" s="40" t="s">
        <v>81</v>
      </c>
      <c r="BK326" s="135">
        <f>ROUND(I326*H326,2)</f>
        <v>0</v>
      </c>
      <c r="BL326" s="40" t="s">
        <v>194</v>
      </c>
      <c r="BM326" s="134" t="s">
        <v>512</v>
      </c>
    </row>
    <row r="327" spans="2:65" s="137" customFormat="1" ht="10.199999999999999">
      <c r="B327" s="136"/>
      <c r="D327" s="138" t="s">
        <v>196</v>
      </c>
      <c r="E327" s="139" t="s">
        <v>1</v>
      </c>
      <c r="F327" s="140" t="s">
        <v>83</v>
      </c>
      <c r="H327" s="141">
        <v>4.452</v>
      </c>
      <c r="L327" s="136"/>
      <c r="M327" s="142"/>
      <c r="T327" s="143"/>
      <c r="AT327" s="139" t="s">
        <v>196</v>
      </c>
      <c r="AU327" s="139" t="s">
        <v>86</v>
      </c>
      <c r="AV327" s="137" t="s">
        <v>86</v>
      </c>
      <c r="AW327" s="137" t="s">
        <v>32</v>
      </c>
      <c r="AX327" s="137" t="s">
        <v>81</v>
      </c>
      <c r="AY327" s="139" t="s">
        <v>188</v>
      </c>
    </row>
    <row r="328" spans="2:65" s="48" customFormat="1" ht="33" customHeight="1">
      <c r="B328" s="47"/>
      <c r="C328" s="123" t="s">
        <v>513</v>
      </c>
      <c r="D328" s="123" t="s">
        <v>190</v>
      </c>
      <c r="E328" s="124" t="s">
        <v>514</v>
      </c>
      <c r="F328" s="125" t="s">
        <v>515</v>
      </c>
      <c r="G328" s="126" t="s">
        <v>193</v>
      </c>
      <c r="H328" s="127">
        <v>2</v>
      </c>
      <c r="I328" s="21"/>
      <c r="J328" s="128">
        <f>ROUND(I328*H328,2)</f>
        <v>0</v>
      </c>
      <c r="K328" s="129"/>
      <c r="L328" s="47"/>
      <c r="M328" s="130" t="s">
        <v>1</v>
      </c>
      <c r="N328" s="131" t="s">
        <v>41</v>
      </c>
      <c r="P328" s="132">
        <f>O328*H328</f>
        <v>0</v>
      </c>
      <c r="Q328" s="132">
        <v>0</v>
      </c>
      <c r="R328" s="132">
        <f>Q328*H328</f>
        <v>0</v>
      </c>
      <c r="S328" s="132">
        <v>0.11</v>
      </c>
      <c r="T328" s="133">
        <f>S328*H328</f>
        <v>0.22</v>
      </c>
      <c r="AR328" s="134" t="s">
        <v>194</v>
      </c>
      <c r="AT328" s="134" t="s">
        <v>190</v>
      </c>
      <c r="AU328" s="134" t="s">
        <v>86</v>
      </c>
      <c r="AY328" s="40" t="s">
        <v>188</v>
      </c>
      <c r="BE328" s="135">
        <f>IF(N328="základní",J328,0)</f>
        <v>0</v>
      </c>
      <c r="BF328" s="135">
        <f>IF(N328="snížená",J328,0)</f>
        <v>0</v>
      </c>
      <c r="BG328" s="135">
        <f>IF(N328="zákl. přenesená",J328,0)</f>
        <v>0</v>
      </c>
      <c r="BH328" s="135">
        <f>IF(N328="sníž. přenesená",J328,0)</f>
        <v>0</v>
      </c>
      <c r="BI328" s="135">
        <f>IF(N328="nulová",J328,0)</f>
        <v>0</v>
      </c>
      <c r="BJ328" s="40" t="s">
        <v>81</v>
      </c>
      <c r="BK328" s="135">
        <f>ROUND(I328*H328,2)</f>
        <v>0</v>
      </c>
      <c r="BL328" s="40" t="s">
        <v>194</v>
      </c>
      <c r="BM328" s="134" t="s">
        <v>516</v>
      </c>
    </row>
    <row r="329" spans="2:65" s="48" customFormat="1" ht="24.15" customHeight="1">
      <c r="B329" s="47"/>
      <c r="C329" s="123" t="s">
        <v>517</v>
      </c>
      <c r="D329" s="123" t="s">
        <v>190</v>
      </c>
      <c r="E329" s="124" t="s">
        <v>518</v>
      </c>
      <c r="F329" s="125" t="s">
        <v>519</v>
      </c>
      <c r="G329" s="126" t="s">
        <v>364</v>
      </c>
      <c r="H329" s="127">
        <v>1</v>
      </c>
      <c r="I329" s="21"/>
      <c r="J329" s="128">
        <f>ROUND(I329*H329,2)</f>
        <v>0</v>
      </c>
      <c r="K329" s="129"/>
      <c r="L329" s="47"/>
      <c r="M329" s="130" t="s">
        <v>1</v>
      </c>
      <c r="N329" s="131" t="s">
        <v>41</v>
      </c>
      <c r="P329" s="132">
        <f>O329*H329</f>
        <v>0</v>
      </c>
      <c r="Q329" s="132">
        <v>0</v>
      </c>
      <c r="R329" s="132">
        <f>Q329*H329</f>
        <v>0</v>
      </c>
      <c r="S329" s="132">
        <v>0.11</v>
      </c>
      <c r="T329" s="133">
        <f>S329*H329</f>
        <v>0.11</v>
      </c>
      <c r="AR329" s="134" t="s">
        <v>194</v>
      </c>
      <c r="AT329" s="134" t="s">
        <v>190</v>
      </c>
      <c r="AU329" s="134" t="s">
        <v>86</v>
      </c>
      <c r="AY329" s="40" t="s">
        <v>188</v>
      </c>
      <c r="BE329" s="135">
        <f>IF(N329="základní",J329,0)</f>
        <v>0</v>
      </c>
      <c r="BF329" s="135">
        <f>IF(N329="snížená",J329,0)</f>
        <v>0</v>
      </c>
      <c r="BG329" s="135">
        <f>IF(N329="zákl. přenesená",J329,0)</f>
        <v>0</v>
      </c>
      <c r="BH329" s="135">
        <f>IF(N329="sníž. přenesená",J329,0)</f>
        <v>0</v>
      </c>
      <c r="BI329" s="135">
        <f>IF(N329="nulová",J329,0)</f>
        <v>0</v>
      </c>
      <c r="BJ329" s="40" t="s">
        <v>81</v>
      </c>
      <c r="BK329" s="135">
        <f>ROUND(I329*H329,2)</f>
        <v>0</v>
      </c>
      <c r="BL329" s="40" t="s">
        <v>194</v>
      </c>
      <c r="BM329" s="134" t="s">
        <v>520</v>
      </c>
    </row>
    <row r="330" spans="2:65" s="48" customFormat="1" ht="24.15" customHeight="1">
      <c r="B330" s="47"/>
      <c r="C330" s="123" t="s">
        <v>521</v>
      </c>
      <c r="D330" s="123" t="s">
        <v>190</v>
      </c>
      <c r="E330" s="124" t="s">
        <v>522</v>
      </c>
      <c r="F330" s="125" t="s">
        <v>523</v>
      </c>
      <c r="G330" s="126" t="s">
        <v>364</v>
      </c>
      <c r="H330" s="127">
        <v>1</v>
      </c>
      <c r="I330" s="21"/>
      <c r="J330" s="128">
        <f>ROUND(I330*H330,2)</f>
        <v>0</v>
      </c>
      <c r="K330" s="129"/>
      <c r="L330" s="47"/>
      <c r="M330" s="130" t="s">
        <v>1</v>
      </c>
      <c r="N330" s="131" t="s">
        <v>41</v>
      </c>
      <c r="P330" s="132">
        <f>O330*H330</f>
        <v>0</v>
      </c>
      <c r="Q330" s="132">
        <v>0</v>
      </c>
      <c r="R330" s="132">
        <f>Q330*H330</f>
        <v>0</v>
      </c>
      <c r="S330" s="132">
        <v>0.11</v>
      </c>
      <c r="T330" s="133">
        <f>S330*H330</f>
        <v>0.11</v>
      </c>
      <c r="AR330" s="134" t="s">
        <v>194</v>
      </c>
      <c r="AT330" s="134" t="s">
        <v>190</v>
      </c>
      <c r="AU330" s="134" t="s">
        <v>86</v>
      </c>
      <c r="AY330" s="40" t="s">
        <v>188</v>
      </c>
      <c r="BE330" s="135">
        <f>IF(N330="základní",J330,0)</f>
        <v>0</v>
      </c>
      <c r="BF330" s="135">
        <f>IF(N330="snížená",J330,0)</f>
        <v>0</v>
      </c>
      <c r="BG330" s="135">
        <f>IF(N330="zákl. přenesená",J330,0)</f>
        <v>0</v>
      </c>
      <c r="BH330" s="135">
        <f>IF(N330="sníž. přenesená",J330,0)</f>
        <v>0</v>
      </c>
      <c r="BI330" s="135">
        <f>IF(N330="nulová",J330,0)</f>
        <v>0</v>
      </c>
      <c r="BJ330" s="40" t="s">
        <v>81</v>
      </c>
      <c r="BK330" s="135">
        <f>ROUND(I330*H330,2)</f>
        <v>0</v>
      </c>
      <c r="BL330" s="40" t="s">
        <v>194</v>
      </c>
      <c r="BM330" s="134" t="s">
        <v>524</v>
      </c>
    </row>
    <row r="331" spans="2:65" s="112" customFormat="1" ht="22.8" customHeight="1">
      <c r="B331" s="111"/>
      <c r="D331" s="113" t="s">
        <v>75</v>
      </c>
      <c r="E331" s="121" t="s">
        <v>525</v>
      </c>
      <c r="F331" s="121" t="s">
        <v>526</v>
      </c>
      <c r="J331" s="122">
        <f>BK331</f>
        <v>0</v>
      </c>
      <c r="L331" s="111"/>
      <c r="M331" s="116"/>
      <c r="P331" s="117">
        <f>SUM(P332:P336)</f>
        <v>0</v>
      </c>
      <c r="R331" s="117">
        <f>SUM(R332:R336)</f>
        <v>0</v>
      </c>
      <c r="T331" s="118">
        <f>SUM(T332:T336)</f>
        <v>0</v>
      </c>
      <c r="AR331" s="113" t="s">
        <v>81</v>
      </c>
      <c r="AT331" s="119" t="s">
        <v>75</v>
      </c>
      <c r="AU331" s="119" t="s">
        <v>81</v>
      </c>
      <c r="AY331" s="113" t="s">
        <v>188</v>
      </c>
      <c r="BK331" s="120">
        <f>SUM(BK332:BK336)</f>
        <v>0</v>
      </c>
    </row>
    <row r="332" spans="2:65" s="48" customFormat="1" ht="33" customHeight="1">
      <c r="B332" s="47"/>
      <c r="C332" s="123" t="s">
        <v>527</v>
      </c>
      <c r="D332" s="123" t="s">
        <v>190</v>
      </c>
      <c r="E332" s="124" t="s">
        <v>528</v>
      </c>
      <c r="F332" s="125" t="s">
        <v>529</v>
      </c>
      <c r="G332" s="126" t="s">
        <v>218</v>
      </c>
      <c r="H332" s="127">
        <v>6.3789999999999996</v>
      </c>
      <c r="I332" s="21"/>
      <c r="J332" s="128">
        <f>ROUND(I332*H332,2)</f>
        <v>0</v>
      </c>
      <c r="K332" s="129"/>
      <c r="L332" s="47"/>
      <c r="M332" s="130" t="s">
        <v>1</v>
      </c>
      <c r="N332" s="131" t="s">
        <v>41</v>
      </c>
      <c r="P332" s="132">
        <f>O332*H332</f>
        <v>0</v>
      </c>
      <c r="Q332" s="132">
        <v>0</v>
      </c>
      <c r="R332" s="132">
        <f>Q332*H332</f>
        <v>0</v>
      </c>
      <c r="S332" s="132">
        <v>0</v>
      </c>
      <c r="T332" s="133">
        <f>S332*H332</f>
        <v>0</v>
      </c>
      <c r="AR332" s="134" t="s">
        <v>194</v>
      </c>
      <c r="AT332" s="134" t="s">
        <v>190</v>
      </c>
      <c r="AU332" s="134" t="s">
        <v>86</v>
      </c>
      <c r="AY332" s="40" t="s">
        <v>188</v>
      </c>
      <c r="BE332" s="135">
        <f>IF(N332="základní",J332,0)</f>
        <v>0</v>
      </c>
      <c r="BF332" s="135">
        <f>IF(N332="snížená",J332,0)</f>
        <v>0</v>
      </c>
      <c r="BG332" s="135">
        <f>IF(N332="zákl. přenesená",J332,0)</f>
        <v>0</v>
      </c>
      <c r="BH332" s="135">
        <f>IF(N332="sníž. přenesená",J332,0)</f>
        <v>0</v>
      </c>
      <c r="BI332" s="135">
        <f>IF(N332="nulová",J332,0)</f>
        <v>0</v>
      </c>
      <c r="BJ332" s="40" t="s">
        <v>81</v>
      </c>
      <c r="BK332" s="135">
        <f>ROUND(I332*H332,2)</f>
        <v>0</v>
      </c>
      <c r="BL332" s="40" t="s">
        <v>194</v>
      </c>
      <c r="BM332" s="134" t="s">
        <v>530</v>
      </c>
    </row>
    <row r="333" spans="2:65" s="48" customFormat="1" ht="24.15" customHeight="1">
      <c r="B333" s="47"/>
      <c r="C333" s="123" t="s">
        <v>531</v>
      </c>
      <c r="D333" s="123" t="s">
        <v>190</v>
      </c>
      <c r="E333" s="124" t="s">
        <v>532</v>
      </c>
      <c r="F333" s="125" t="s">
        <v>533</v>
      </c>
      <c r="G333" s="126" t="s">
        <v>218</v>
      </c>
      <c r="H333" s="127">
        <v>6.3789999999999996</v>
      </c>
      <c r="I333" s="21"/>
      <c r="J333" s="128">
        <f>ROUND(I333*H333,2)</f>
        <v>0</v>
      </c>
      <c r="K333" s="129"/>
      <c r="L333" s="47"/>
      <c r="M333" s="130" t="s">
        <v>1</v>
      </c>
      <c r="N333" s="131" t="s">
        <v>41</v>
      </c>
      <c r="P333" s="132">
        <f>O333*H333</f>
        <v>0</v>
      </c>
      <c r="Q333" s="132">
        <v>0</v>
      </c>
      <c r="R333" s="132">
        <f>Q333*H333</f>
        <v>0</v>
      </c>
      <c r="S333" s="132">
        <v>0</v>
      </c>
      <c r="T333" s="133">
        <f>S333*H333</f>
        <v>0</v>
      </c>
      <c r="AR333" s="134" t="s">
        <v>194</v>
      </c>
      <c r="AT333" s="134" t="s">
        <v>190</v>
      </c>
      <c r="AU333" s="134" t="s">
        <v>86</v>
      </c>
      <c r="AY333" s="40" t="s">
        <v>188</v>
      </c>
      <c r="BE333" s="135">
        <f>IF(N333="základní",J333,0)</f>
        <v>0</v>
      </c>
      <c r="BF333" s="135">
        <f>IF(N333="snížená",J333,0)</f>
        <v>0</v>
      </c>
      <c r="BG333" s="135">
        <f>IF(N333="zákl. přenesená",J333,0)</f>
        <v>0</v>
      </c>
      <c r="BH333" s="135">
        <f>IF(N333="sníž. přenesená",J333,0)</f>
        <v>0</v>
      </c>
      <c r="BI333" s="135">
        <f>IF(N333="nulová",J333,0)</f>
        <v>0</v>
      </c>
      <c r="BJ333" s="40" t="s">
        <v>81</v>
      </c>
      <c r="BK333" s="135">
        <f>ROUND(I333*H333,2)</f>
        <v>0</v>
      </c>
      <c r="BL333" s="40" t="s">
        <v>194</v>
      </c>
      <c r="BM333" s="134" t="s">
        <v>534</v>
      </c>
    </row>
    <row r="334" spans="2:65" s="48" customFormat="1" ht="33" customHeight="1">
      <c r="B334" s="47"/>
      <c r="C334" s="123" t="s">
        <v>535</v>
      </c>
      <c r="D334" s="123" t="s">
        <v>190</v>
      </c>
      <c r="E334" s="124" t="s">
        <v>536</v>
      </c>
      <c r="F334" s="125" t="s">
        <v>537</v>
      </c>
      <c r="G334" s="126" t="s">
        <v>218</v>
      </c>
      <c r="H334" s="127">
        <v>121.20099999999999</v>
      </c>
      <c r="I334" s="21"/>
      <c r="J334" s="128">
        <f>ROUND(I334*H334,2)</f>
        <v>0</v>
      </c>
      <c r="K334" s="129"/>
      <c r="L334" s="47"/>
      <c r="M334" s="130" t="s">
        <v>1</v>
      </c>
      <c r="N334" s="131" t="s">
        <v>41</v>
      </c>
      <c r="P334" s="132">
        <f>O334*H334</f>
        <v>0</v>
      </c>
      <c r="Q334" s="132">
        <v>0</v>
      </c>
      <c r="R334" s="132">
        <f>Q334*H334</f>
        <v>0</v>
      </c>
      <c r="S334" s="132">
        <v>0</v>
      </c>
      <c r="T334" s="133">
        <f>S334*H334</f>
        <v>0</v>
      </c>
      <c r="AR334" s="134" t="s">
        <v>194</v>
      </c>
      <c r="AT334" s="134" t="s">
        <v>190</v>
      </c>
      <c r="AU334" s="134" t="s">
        <v>86</v>
      </c>
      <c r="AY334" s="40" t="s">
        <v>188</v>
      </c>
      <c r="BE334" s="135">
        <f>IF(N334="základní",J334,0)</f>
        <v>0</v>
      </c>
      <c r="BF334" s="135">
        <f>IF(N334="snížená",J334,0)</f>
        <v>0</v>
      </c>
      <c r="BG334" s="135">
        <f>IF(N334="zákl. přenesená",J334,0)</f>
        <v>0</v>
      </c>
      <c r="BH334" s="135">
        <f>IF(N334="sníž. přenesená",J334,0)</f>
        <v>0</v>
      </c>
      <c r="BI334" s="135">
        <f>IF(N334="nulová",J334,0)</f>
        <v>0</v>
      </c>
      <c r="BJ334" s="40" t="s">
        <v>81</v>
      </c>
      <c r="BK334" s="135">
        <f>ROUND(I334*H334,2)</f>
        <v>0</v>
      </c>
      <c r="BL334" s="40" t="s">
        <v>194</v>
      </c>
      <c r="BM334" s="134" t="s">
        <v>538</v>
      </c>
    </row>
    <row r="335" spans="2:65" s="137" customFormat="1" ht="10.199999999999999">
      <c r="B335" s="136"/>
      <c r="D335" s="138" t="s">
        <v>196</v>
      </c>
      <c r="F335" s="140" t="s">
        <v>539</v>
      </c>
      <c r="H335" s="141">
        <v>121.20099999999999</v>
      </c>
      <c r="L335" s="136"/>
      <c r="M335" s="142"/>
      <c r="T335" s="143"/>
      <c r="AT335" s="139" t="s">
        <v>196</v>
      </c>
      <c r="AU335" s="139" t="s">
        <v>86</v>
      </c>
      <c r="AV335" s="137" t="s">
        <v>86</v>
      </c>
      <c r="AW335" s="137" t="s">
        <v>3</v>
      </c>
      <c r="AX335" s="137" t="s">
        <v>81</v>
      </c>
      <c r="AY335" s="139" t="s">
        <v>188</v>
      </c>
    </row>
    <row r="336" spans="2:65" s="48" customFormat="1" ht="44.25" customHeight="1">
      <c r="B336" s="47"/>
      <c r="C336" s="123" t="s">
        <v>540</v>
      </c>
      <c r="D336" s="123" t="s">
        <v>190</v>
      </c>
      <c r="E336" s="124" t="s">
        <v>541</v>
      </c>
      <c r="F336" s="125" t="s">
        <v>542</v>
      </c>
      <c r="G336" s="126" t="s">
        <v>218</v>
      </c>
      <c r="H336" s="127">
        <v>6.3789999999999996</v>
      </c>
      <c r="I336" s="21"/>
      <c r="J336" s="128">
        <f>ROUND(I336*H336,2)</f>
        <v>0</v>
      </c>
      <c r="K336" s="129"/>
      <c r="L336" s="47"/>
      <c r="M336" s="130" t="s">
        <v>1</v>
      </c>
      <c r="N336" s="131" t="s">
        <v>41</v>
      </c>
      <c r="P336" s="132">
        <f>O336*H336</f>
        <v>0</v>
      </c>
      <c r="Q336" s="132">
        <v>0</v>
      </c>
      <c r="R336" s="132">
        <f>Q336*H336</f>
        <v>0</v>
      </c>
      <c r="S336" s="132">
        <v>0</v>
      </c>
      <c r="T336" s="133">
        <f>S336*H336</f>
        <v>0</v>
      </c>
      <c r="AR336" s="134" t="s">
        <v>194</v>
      </c>
      <c r="AT336" s="134" t="s">
        <v>190</v>
      </c>
      <c r="AU336" s="134" t="s">
        <v>86</v>
      </c>
      <c r="AY336" s="40" t="s">
        <v>188</v>
      </c>
      <c r="BE336" s="135">
        <f>IF(N336="základní",J336,0)</f>
        <v>0</v>
      </c>
      <c r="BF336" s="135">
        <f>IF(N336="snížená",J336,0)</f>
        <v>0</v>
      </c>
      <c r="BG336" s="135">
        <f>IF(N336="zákl. přenesená",J336,0)</f>
        <v>0</v>
      </c>
      <c r="BH336" s="135">
        <f>IF(N336="sníž. přenesená",J336,0)</f>
        <v>0</v>
      </c>
      <c r="BI336" s="135">
        <f>IF(N336="nulová",J336,0)</f>
        <v>0</v>
      </c>
      <c r="BJ336" s="40" t="s">
        <v>81</v>
      </c>
      <c r="BK336" s="135">
        <f>ROUND(I336*H336,2)</f>
        <v>0</v>
      </c>
      <c r="BL336" s="40" t="s">
        <v>194</v>
      </c>
      <c r="BM336" s="134" t="s">
        <v>543</v>
      </c>
    </row>
    <row r="337" spans="2:65" s="112" customFormat="1" ht="22.8" customHeight="1">
      <c r="B337" s="111"/>
      <c r="D337" s="113" t="s">
        <v>75</v>
      </c>
      <c r="E337" s="121" t="s">
        <v>544</v>
      </c>
      <c r="F337" s="121" t="s">
        <v>545</v>
      </c>
      <c r="J337" s="122">
        <f>BK337</f>
        <v>0</v>
      </c>
      <c r="L337" s="111"/>
      <c r="M337" s="116"/>
      <c r="P337" s="117">
        <f>P338</f>
        <v>0</v>
      </c>
      <c r="R337" s="117">
        <f>R338</f>
        <v>0</v>
      </c>
      <c r="T337" s="118">
        <f>T338</f>
        <v>0</v>
      </c>
      <c r="AR337" s="113" t="s">
        <v>81</v>
      </c>
      <c r="AT337" s="119" t="s">
        <v>75</v>
      </c>
      <c r="AU337" s="119" t="s">
        <v>81</v>
      </c>
      <c r="AY337" s="113" t="s">
        <v>188</v>
      </c>
      <c r="BK337" s="120">
        <f>BK338</f>
        <v>0</v>
      </c>
    </row>
    <row r="338" spans="2:65" s="48" customFormat="1" ht="21.75" customHeight="1">
      <c r="B338" s="47"/>
      <c r="C338" s="123" t="s">
        <v>546</v>
      </c>
      <c r="D338" s="123" t="s">
        <v>190</v>
      </c>
      <c r="E338" s="124" t="s">
        <v>547</v>
      </c>
      <c r="F338" s="125" t="s">
        <v>548</v>
      </c>
      <c r="G338" s="126" t="s">
        <v>218</v>
      </c>
      <c r="H338" s="127">
        <v>5.2670000000000003</v>
      </c>
      <c r="I338" s="21"/>
      <c r="J338" s="128">
        <f>ROUND(I338*H338,2)</f>
        <v>0</v>
      </c>
      <c r="K338" s="129"/>
      <c r="L338" s="47"/>
      <c r="M338" s="130" t="s">
        <v>1</v>
      </c>
      <c r="N338" s="131" t="s">
        <v>41</v>
      </c>
      <c r="P338" s="132">
        <f>O338*H338</f>
        <v>0</v>
      </c>
      <c r="Q338" s="132">
        <v>0</v>
      </c>
      <c r="R338" s="132">
        <f>Q338*H338</f>
        <v>0</v>
      </c>
      <c r="S338" s="132">
        <v>0</v>
      </c>
      <c r="T338" s="133">
        <f>S338*H338</f>
        <v>0</v>
      </c>
      <c r="AR338" s="134" t="s">
        <v>194</v>
      </c>
      <c r="AT338" s="134" t="s">
        <v>190</v>
      </c>
      <c r="AU338" s="134" t="s">
        <v>86</v>
      </c>
      <c r="AY338" s="40" t="s">
        <v>188</v>
      </c>
      <c r="BE338" s="135">
        <f>IF(N338="základní",J338,0)</f>
        <v>0</v>
      </c>
      <c r="BF338" s="135">
        <f>IF(N338="snížená",J338,0)</f>
        <v>0</v>
      </c>
      <c r="BG338" s="135">
        <f>IF(N338="zákl. přenesená",J338,0)</f>
        <v>0</v>
      </c>
      <c r="BH338" s="135">
        <f>IF(N338="sníž. přenesená",J338,0)</f>
        <v>0</v>
      </c>
      <c r="BI338" s="135">
        <f>IF(N338="nulová",J338,0)</f>
        <v>0</v>
      </c>
      <c r="BJ338" s="40" t="s">
        <v>81</v>
      </c>
      <c r="BK338" s="135">
        <f>ROUND(I338*H338,2)</f>
        <v>0</v>
      </c>
      <c r="BL338" s="40" t="s">
        <v>194</v>
      </c>
      <c r="BM338" s="134" t="s">
        <v>549</v>
      </c>
    </row>
    <row r="339" spans="2:65" s="112" customFormat="1" ht="25.95" customHeight="1">
      <c r="B339" s="111"/>
      <c r="D339" s="113" t="s">
        <v>75</v>
      </c>
      <c r="E339" s="114" t="s">
        <v>550</v>
      </c>
      <c r="F339" s="114" t="s">
        <v>551</v>
      </c>
      <c r="J339" s="115">
        <f>BK339</f>
        <v>0</v>
      </c>
      <c r="L339" s="111"/>
      <c r="M339" s="116"/>
      <c r="P339" s="117">
        <f>P340+P365+P381+P386+P394+P422+P434+P464+P480+P505+P521</f>
        <v>0</v>
      </c>
      <c r="R339" s="117">
        <f>R340+R365+R381+R386+R394+R422+R434+R464+R480+R505+R521</f>
        <v>0.66788852759200001</v>
      </c>
      <c r="T339" s="118">
        <f>T340+T365+T381+T386+T394+T422+T434+T464+T480+T505+T521</f>
        <v>0.37912867999999994</v>
      </c>
      <c r="AR339" s="113" t="s">
        <v>86</v>
      </c>
      <c r="AT339" s="119" t="s">
        <v>75</v>
      </c>
      <c r="AU339" s="119" t="s">
        <v>76</v>
      </c>
      <c r="AY339" s="113" t="s">
        <v>188</v>
      </c>
      <c r="BK339" s="120">
        <f>BK340+BK365+BK381+BK386+BK394+BK422+BK434+BK464+BK480+BK505+BK521</f>
        <v>0</v>
      </c>
    </row>
    <row r="340" spans="2:65" s="112" customFormat="1" ht="22.8" customHeight="1">
      <c r="B340" s="111"/>
      <c r="D340" s="113" t="s">
        <v>75</v>
      </c>
      <c r="E340" s="121" t="s">
        <v>552</v>
      </c>
      <c r="F340" s="121" t="s">
        <v>553</v>
      </c>
      <c r="J340" s="122">
        <f>BK340</f>
        <v>0</v>
      </c>
      <c r="L340" s="111"/>
      <c r="M340" s="116"/>
      <c r="P340" s="117">
        <f>SUM(P341:P364)</f>
        <v>0</v>
      </c>
      <c r="R340" s="117">
        <f>SUM(R341:R364)</f>
        <v>0.16438684800000003</v>
      </c>
      <c r="T340" s="118">
        <f>SUM(T341:T364)</f>
        <v>0</v>
      </c>
      <c r="AR340" s="113" t="s">
        <v>86</v>
      </c>
      <c r="AT340" s="119" t="s">
        <v>75</v>
      </c>
      <c r="AU340" s="119" t="s">
        <v>81</v>
      </c>
      <c r="AY340" s="113" t="s">
        <v>188</v>
      </c>
      <c r="BK340" s="120">
        <f>SUM(BK341:BK364)</f>
        <v>0</v>
      </c>
    </row>
    <row r="341" spans="2:65" s="48" customFormat="1" ht="24.15" customHeight="1">
      <c r="B341" s="47"/>
      <c r="C341" s="123" t="s">
        <v>554</v>
      </c>
      <c r="D341" s="123" t="s">
        <v>190</v>
      </c>
      <c r="E341" s="124" t="s">
        <v>555</v>
      </c>
      <c r="F341" s="125" t="s">
        <v>556</v>
      </c>
      <c r="G341" s="126" t="s">
        <v>193</v>
      </c>
      <c r="H341" s="127">
        <v>10.07</v>
      </c>
      <c r="I341" s="21"/>
      <c r="J341" s="128">
        <f>ROUND(I341*H341,2)</f>
        <v>0</v>
      </c>
      <c r="K341" s="129"/>
      <c r="L341" s="47"/>
      <c r="M341" s="130" t="s">
        <v>1</v>
      </c>
      <c r="N341" s="131" t="s">
        <v>41</v>
      </c>
      <c r="P341" s="132">
        <f>O341*H341</f>
        <v>0</v>
      </c>
      <c r="Q341" s="132">
        <v>3.0000000000000001E-5</v>
      </c>
      <c r="R341" s="132">
        <f>Q341*H341</f>
        <v>3.0210000000000002E-4</v>
      </c>
      <c r="S341" s="132">
        <v>0</v>
      </c>
      <c r="T341" s="133">
        <f>S341*H341</f>
        <v>0</v>
      </c>
      <c r="AR341" s="134" t="s">
        <v>266</v>
      </c>
      <c r="AT341" s="134" t="s">
        <v>190</v>
      </c>
      <c r="AU341" s="134" t="s">
        <v>86</v>
      </c>
      <c r="AY341" s="40" t="s">
        <v>188</v>
      </c>
      <c r="BE341" s="135">
        <f>IF(N341="základní",J341,0)</f>
        <v>0</v>
      </c>
      <c r="BF341" s="135">
        <f>IF(N341="snížená",J341,0)</f>
        <v>0</v>
      </c>
      <c r="BG341" s="135">
        <f>IF(N341="zákl. přenesená",J341,0)</f>
        <v>0</v>
      </c>
      <c r="BH341" s="135">
        <f>IF(N341="sníž. přenesená",J341,0)</f>
        <v>0</v>
      </c>
      <c r="BI341" s="135">
        <f>IF(N341="nulová",J341,0)</f>
        <v>0</v>
      </c>
      <c r="BJ341" s="40" t="s">
        <v>81</v>
      </c>
      <c r="BK341" s="135">
        <f>ROUND(I341*H341,2)</f>
        <v>0</v>
      </c>
      <c r="BL341" s="40" t="s">
        <v>266</v>
      </c>
      <c r="BM341" s="134" t="s">
        <v>557</v>
      </c>
    </row>
    <row r="342" spans="2:65" s="137" customFormat="1" ht="10.199999999999999">
      <c r="B342" s="136"/>
      <c r="D342" s="138" t="s">
        <v>196</v>
      </c>
      <c r="E342" s="139" t="s">
        <v>1</v>
      </c>
      <c r="F342" s="140" t="s">
        <v>393</v>
      </c>
      <c r="H342" s="141">
        <v>10.07</v>
      </c>
      <c r="L342" s="136"/>
      <c r="M342" s="142"/>
      <c r="T342" s="143"/>
      <c r="AT342" s="139" t="s">
        <v>196</v>
      </c>
      <c r="AU342" s="139" t="s">
        <v>86</v>
      </c>
      <c r="AV342" s="137" t="s">
        <v>86</v>
      </c>
      <c r="AW342" s="137" t="s">
        <v>32</v>
      </c>
      <c r="AX342" s="137" t="s">
        <v>81</v>
      </c>
      <c r="AY342" s="139" t="s">
        <v>188</v>
      </c>
    </row>
    <row r="343" spans="2:65" s="48" customFormat="1" ht="16.5" customHeight="1">
      <c r="B343" s="47"/>
      <c r="C343" s="151" t="s">
        <v>558</v>
      </c>
      <c r="D343" s="151" t="s">
        <v>239</v>
      </c>
      <c r="E343" s="152" t="s">
        <v>559</v>
      </c>
      <c r="F343" s="153" t="s">
        <v>560</v>
      </c>
      <c r="G343" s="154" t="s">
        <v>218</v>
      </c>
      <c r="H343" s="155">
        <v>1.6E-2</v>
      </c>
      <c r="I343" s="22"/>
      <c r="J343" s="156">
        <f>ROUND(I343*H343,2)</f>
        <v>0</v>
      </c>
      <c r="K343" s="157"/>
      <c r="L343" s="158"/>
      <c r="M343" s="159" t="s">
        <v>1</v>
      </c>
      <c r="N343" s="160" t="s">
        <v>41</v>
      </c>
      <c r="P343" s="132">
        <f>O343*H343</f>
        <v>0</v>
      </c>
      <c r="Q343" s="132">
        <v>1</v>
      </c>
      <c r="R343" s="132">
        <f>Q343*H343</f>
        <v>1.6E-2</v>
      </c>
      <c r="S343" s="132">
        <v>0</v>
      </c>
      <c r="T343" s="133">
        <f>S343*H343</f>
        <v>0</v>
      </c>
      <c r="AR343" s="134" t="s">
        <v>357</v>
      </c>
      <c r="AT343" s="134" t="s">
        <v>239</v>
      </c>
      <c r="AU343" s="134" t="s">
        <v>86</v>
      </c>
      <c r="AY343" s="40" t="s">
        <v>188</v>
      </c>
      <c r="BE343" s="135">
        <f>IF(N343="základní",J343,0)</f>
        <v>0</v>
      </c>
      <c r="BF343" s="135">
        <f>IF(N343="snížená",J343,0)</f>
        <v>0</v>
      </c>
      <c r="BG343" s="135">
        <f>IF(N343="zákl. přenesená",J343,0)</f>
        <v>0</v>
      </c>
      <c r="BH343" s="135">
        <f>IF(N343="sníž. přenesená",J343,0)</f>
        <v>0</v>
      </c>
      <c r="BI343" s="135">
        <f>IF(N343="nulová",J343,0)</f>
        <v>0</v>
      </c>
      <c r="BJ343" s="40" t="s">
        <v>81</v>
      </c>
      <c r="BK343" s="135">
        <f>ROUND(I343*H343,2)</f>
        <v>0</v>
      </c>
      <c r="BL343" s="40" t="s">
        <v>266</v>
      </c>
      <c r="BM343" s="134" t="s">
        <v>561</v>
      </c>
    </row>
    <row r="344" spans="2:65" s="137" customFormat="1" ht="10.199999999999999">
      <c r="B344" s="136"/>
      <c r="D344" s="138" t="s">
        <v>196</v>
      </c>
      <c r="F344" s="140" t="s">
        <v>562</v>
      </c>
      <c r="H344" s="141">
        <v>1.6E-2</v>
      </c>
      <c r="L344" s="136"/>
      <c r="M344" s="142"/>
      <c r="T344" s="143"/>
      <c r="AT344" s="139" t="s">
        <v>196</v>
      </c>
      <c r="AU344" s="139" t="s">
        <v>86</v>
      </c>
      <c r="AV344" s="137" t="s">
        <v>86</v>
      </c>
      <c r="AW344" s="137" t="s">
        <v>3</v>
      </c>
      <c r="AX344" s="137" t="s">
        <v>81</v>
      </c>
      <c r="AY344" s="139" t="s">
        <v>188</v>
      </c>
    </row>
    <row r="345" spans="2:65" s="48" customFormat="1" ht="24.15" customHeight="1">
      <c r="B345" s="47"/>
      <c r="C345" s="123" t="s">
        <v>563</v>
      </c>
      <c r="D345" s="123" t="s">
        <v>190</v>
      </c>
      <c r="E345" s="124" t="s">
        <v>564</v>
      </c>
      <c r="F345" s="125" t="s">
        <v>565</v>
      </c>
      <c r="G345" s="126" t="s">
        <v>193</v>
      </c>
      <c r="H345" s="127">
        <v>2.7080000000000002</v>
      </c>
      <c r="I345" s="21"/>
      <c r="J345" s="128">
        <f>ROUND(I345*H345,2)</f>
        <v>0</v>
      </c>
      <c r="K345" s="129"/>
      <c r="L345" s="47"/>
      <c r="M345" s="130" t="s">
        <v>1</v>
      </c>
      <c r="N345" s="131" t="s">
        <v>41</v>
      </c>
      <c r="P345" s="132">
        <f>O345*H345</f>
        <v>0</v>
      </c>
      <c r="Q345" s="132">
        <v>3.4499999999999998E-5</v>
      </c>
      <c r="R345" s="132">
        <f>Q345*H345</f>
        <v>9.3425999999999996E-5</v>
      </c>
      <c r="S345" s="132">
        <v>0</v>
      </c>
      <c r="T345" s="133">
        <f>S345*H345</f>
        <v>0</v>
      </c>
      <c r="AR345" s="134" t="s">
        <v>266</v>
      </c>
      <c r="AT345" s="134" t="s">
        <v>190</v>
      </c>
      <c r="AU345" s="134" t="s">
        <v>86</v>
      </c>
      <c r="AY345" s="40" t="s">
        <v>188</v>
      </c>
      <c r="BE345" s="135">
        <f>IF(N345="základní",J345,0)</f>
        <v>0</v>
      </c>
      <c r="BF345" s="135">
        <f>IF(N345="snížená",J345,0)</f>
        <v>0</v>
      </c>
      <c r="BG345" s="135">
        <f>IF(N345="zákl. přenesená",J345,0)</f>
        <v>0</v>
      </c>
      <c r="BH345" s="135">
        <f>IF(N345="sníž. přenesená",J345,0)</f>
        <v>0</v>
      </c>
      <c r="BI345" s="135">
        <f>IF(N345="nulová",J345,0)</f>
        <v>0</v>
      </c>
      <c r="BJ345" s="40" t="s">
        <v>81</v>
      </c>
      <c r="BK345" s="135">
        <f>ROUND(I345*H345,2)</f>
        <v>0</v>
      </c>
      <c r="BL345" s="40" t="s">
        <v>266</v>
      </c>
      <c r="BM345" s="134" t="s">
        <v>566</v>
      </c>
    </row>
    <row r="346" spans="2:65" s="137" customFormat="1" ht="10.199999999999999">
      <c r="B346" s="136"/>
      <c r="D346" s="138" t="s">
        <v>196</v>
      </c>
      <c r="E346" s="139" t="s">
        <v>1</v>
      </c>
      <c r="F346" s="140" t="s">
        <v>567</v>
      </c>
      <c r="H346" s="141">
        <v>0.92600000000000005</v>
      </c>
      <c r="L346" s="136"/>
      <c r="M346" s="142"/>
      <c r="T346" s="143"/>
      <c r="AT346" s="139" t="s">
        <v>196</v>
      </c>
      <c r="AU346" s="139" t="s">
        <v>86</v>
      </c>
      <c r="AV346" s="137" t="s">
        <v>86</v>
      </c>
      <c r="AW346" s="137" t="s">
        <v>32</v>
      </c>
      <c r="AX346" s="137" t="s">
        <v>76</v>
      </c>
      <c r="AY346" s="139" t="s">
        <v>188</v>
      </c>
    </row>
    <row r="347" spans="2:65" s="137" customFormat="1" ht="10.199999999999999">
      <c r="B347" s="136"/>
      <c r="D347" s="138" t="s">
        <v>196</v>
      </c>
      <c r="E347" s="139" t="s">
        <v>1</v>
      </c>
      <c r="F347" s="140" t="s">
        <v>568</v>
      </c>
      <c r="H347" s="141">
        <v>0.439</v>
      </c>
      <c r="L347" s="136"/>
      <c r="M347" s="142"/>
      <c r="T347" s="143"/>
      <c r="AT347" s="139" t="s">
        <v>196</v>
      </c>
      <c r="AU347" s="139" t="s">
        <v>86</v>
      </c>
      <c r="AV347" s="137" t="s">
        <v>86</v>
      </c>
      <c r="AW347" s="137" t="s">
        <v>32</v>
      </c>
      <c r="AX347" s="137" t="s">
        <v>76</v>
      </c>
      <c r="AY347" s="139" t="s">
        <v>188</v>
      </c>
    </row>
    <row r="348" spans="2:65" s="137" customFormat="1" ht="10.199999999999999">
      <c r="B348" s="136"/>
      <c r="D348" s="138" t="s">
        <v>196</v>
      </c>
      <c r="E348" s="139" t="s">
        <v>1</v>
      </c>
      <c r="F348" s="140" t="s">
        <v>569</v>
      </c>
      <c r="H348" s="141">
        <v>0.33100000000000002</v>
      </c>
      <c r="L348" s="136"/>
      <c r="M348" s="142"/>
      <c r="T348" s="143"/>
      <c r="AT348" s="139" t="s">
        <v>196</v>
      </c>
      <c r="AU348" s="139" t="s">
        <v>86</v>
      </c>
      <c r="AV348" s="137" t="s">
        <v>86</v>
      </c>
      <c r="AW348" s="137" t="s">
        <v>32</v>
      </c>
      <c r="AX348" s="137" t="s">
        <v>76</v>
      </c>
      <c r="AY348" s="139" t="s">
        <v>188</v>
      </c>
    </row>
    <row r="349" spans="2:65" s="137" customFormat="1" ht="10.199999999999999">
      <c r="B349" s="136"/>
      <c r="D349" s="138" t="s">
        <v>196</v>
      </c>
      <c r="E349" s="139" t="s">
        <v>1</v>
      </c>
      <c r="F349" s="140" t="s">
        <v>570</v>
      </c>
      <c r="H349" s="141">
        <v>0.51</v>
      </c>
      <c r="L349" s="136"/>
      <c r="M349" s="142"/>
      <c r="T349" s="143"/>
      <c r="AT349" s="139" t="s">
        <v>196</v>
      </c>
      <c r="AU349" s="139" t="s">
        <v>86</v>
      </c>
      <c r="AV349" s="137" t="s">
        <v>86</v>
      </c>
      <c r="AW349" s="137" t="s">
        <v>32</v>
      </c>
      <c r="AX349" s="137" t="s">
        <v>76</v>
      </c>
      <c r="AY349" s="139" t="s">
        <v>188</v>
      </c>
    </row>
    <row r="350" spans="2:65" s="137" customFormat="1" ht="10.199999999999999">
      <c r="B350" s="136"/>
      <c r="D350" s="138" t="s">
        <v>196</v>
      </c>
      <c r="E350" s="139" t="s">
        <v>1</v>
      </c>
      <c r="F350" s="140" t="s">
        <v>571</v>
      </c>
      <c r="H350" s="141">
        <v>0.502</v>
      </c>
      <c r="L350" s="136"/>
      <c r="M350" s="142"/>
      <c r="T350" s="143"/>
      <c r="AT350" s="139" t="s">
        <v>196</v>
      </c>
      <c r="AU350" s="139" t="s">
        <v>86</v>
      </c>
      <c r="AV350" s="137" t="s">
        <v>86</v>
      </c>
      <c r="AW350" s="137" t="s">
        <v>32</v>
      </c>
      <c r="AX350" s="137" t="s">
        <v>76</v>
      </c>
      <c r="AY350" s="139" t="s">
        <v>188</v>
      </c>
    </row>
    <row r="351" spans="2:65" s="145" customFormat="1" ht="10.199999999999999">
      <c r="B351" s="144"/>
      <c r="D351" s="138" t="s">
        <v>196</v>
      </c>
      <c r="E351" s="146" t="s">
        <v>1</v>
      </c>
      <c r="F351" s="147" t="s">
        <v>199</v>
      </c>
      <c r="H351" s="148">
        <v>2.7080000000000002</v>
      </c>
      <c r="L351" s="144"/>
      <c r="M351" s="149"/>
      <c r="T351" s="150"/>
      <c r="AT351" s="146" t="s">
        <v>196</v>
      </c>
      <c r="AU351" s="146" t="s">
        <v>86</v>
      </c>
      <c r="AV351" s="145" t="s">
        <v>194</v>
      </c>
      <c r="AW351" s="145" t="s">
        <v>32</v>
      </c>
      <c r="AX351" s="145" t="s">
        <v>81</v>
      </c>
      <c r="AY351" s="146" t="s">
        <v>188</v>
      </c>
    </row>
    <row r="352" spans="2:65" s="48" customFormat="1" ht="16.5" customHeight="1">
      <c r="B352" s="47"/>
      <c r="C352" s="151" t="s">
        <v>572</v>
      </c>
      <c r="D352" s="151" t="s">
        <v>239</v>
      </c>
      <c r="E352" s="152" t="s">
        <v>559</v>
      </c>
      <c r="F352" s="153" t="s">
        <v>560</v>
      </c>
      <c r="G352" s="154" t="s">
        <v>218</v>
      </c>
      <c r="H352" s="155">
        <v>5.0000000000000001E-3</v>
      </c>
      <c r="I352" s="22"/>
      <c r="J352" s="156">
        <f>ROUND(I352*H352,2)</f>
        <v>0</v>
      </c>
      <c r="K352" s="157"/>
      <c r="L352" s="158"/>
      <c r="M352" s="159" t="s">
        <v>1</v>
      </c>
      <c r="N352" s="160" t="s">
        <v>41</v>
      </c>
      <c r="P352" s="132">
        <f>O352*H352</f>
        <v>0</v>
      </c>
      <c r="Q352" s="132">
        <v>1</v>
      </c>
      <c r="R352" s="132">
        <f>Q352*H352</f>
        <v>5.0000000000000001E-3</v>
      </c>
      <c r="S352" s="132">
        <v>0</v>
      </c>
      <c r="T352" s="133">
        <f>S352*H352</f>
        <v>0</v>
      </c>
      <c r="AR352" s="134" t="s">
        <v>357</v>
      </c>
      <c r="AT352" s="134" t="s">
        <v>239</v>
      </c>
      <c r="AU352" s="134" t="s">
        <v>86</v>
      </c>
      <c r="AY352" s="40" t="s">
        <v>188</v>
      </c>
      <c r="BE352" s="135">
        <f>IF(N352="základní",J352,0)</f>
        <v>0</v>
      </c>
      <c r="BF352" s="135">
        <f>IF(N352="snížená",J352,0)</f>
        <v>0</v>
      </c>
      <c r="BG352" s="135">
        <f>IF(N352="zákl. přenesená",J352,0)</f>
        <v>0</v>
      </c>
      <c r="BH352" s="135">
        <f>IF(N352="sníž. přenesená",J352,0)</f>
        <v>0</v>
      </c>
      <c r="BI352" s="135">
        <f>IF(N352="nulová",J352,0)</f>
        <v>0</v>
      </c>
      <c r="BJ352" s="40" t="s">
        <v>81</v>
      </c>
      <c r="BK352" s="135">
        <f>ROUND(I352*H352,2)</f>
        <v>0</v>
      </c>
      <c r="BL352" s="40" t="s">
        <v>266</v>
      </c>
      <c r="BM352" s="134" t="s">
        <v>573</v>
      </c>
    </row>
    <row r="353" spans="2:65" s="137" customFormat="1" ht="10.199999999999999">
      <c r="B353" s="136"/>
      <c r="D353" s="138" t="s">
        <v>196</v>
      </c>
      <c r="F353" s="140" t="s">
        <v>574</v>
      </c>
      <c r="H353" s="141">
        <v>5.0000000000000001E-3</v>
      </c>
      <c r="L353" s="136"/>
      <c r="M353" s="142"/>
      <c r="T353" s="143"/>
      <c r="AT353" s="139" t="s">
        <v>196</v>
      </c>
      <c r="AU353" s="139" t="s">
        <v>86</v>
      </c>
      <c r="AV353" s="137" t="s">
        <v>86</v>
      </c>
      <c r="AW353" s="137" t="s">
        <v>3</v>
      </c>
      <c r="AX353" s="137" t="s">
        <v>81</v>
      </c>
      <c r="AY353" s="139" t="s">
        <v>188</v>
      </c>
    </row>
    <row r="354" spans="2:65" s="48" customFormat="1" ht="24.15" customHeight="1">
      <c r="B354" s="47"/>
      <c r="C354" s="123" t="s">
        <v>575</v>
      </c>
      <c r="D354" s="123" t="s">
        <v>190</v>
      </c>
      <c r="E354" s="124" t="s">
        <v>576</v>
      </c>
      <c r="F354" s="125" t="s">
        <v>577</v>
      </c>
      <c r="G354" s="126" t="s">
        <v>193</v>
      </c>
      <c r="H354" s="127">
        <v>20.14</v>
      </c>
      <c r="I354" s="21"/>
      <c r="J354" s="128">
        <f>ROUND(I354*H354,2)</f>
        <v>0</v>
      </c>
      <c r="K354" s="129"/>
      <c r="L354" s="47"/>
      <c r="M354" s="130" t="s">
        <v>1</v>
      </c>
      <c r="N354" s="131" t="s">
        <v>41</v>
      </c>
      <c r="P354" s="132">
        <f>O354*H354</f>
        <v>0</v>
      </c>
      <c r="Q354" s="132">
        <v>4.0000000000000002E-4</v>
      </c>
      <c r="R354" s="132">
        <f>Q354*H354</f>
        <v>8.0560000000000007E-3</v>
      </c>
      <c r="S354" s="132">
        <v>0</v>
      </c>
      <c r="T354" s="133">
        <f>S354*H354</f>
        <v>0</v>
      </c>
      <c r="AR354" s="134" t="s">
        <v>266</v>
      </c>
      <c r="AT354" s="134" t="s">
        <v>190</v>
      </c>
      <c r="AU354" s="134" t="s">
        <v>86</v>
      </c>
      <c r="AY354" s="40" t="s">
        <v>188</v>
      </c>
      <c r="BE354" s="135">
        <f>IF(N354="základní",J354,0)</f>
        <v>0</v>
      </c>
      <c r="BF354" s="135">
        <f>IF(N354="snížená",J354,0)</f>
        <v>0</v>
      </c>
      <c r="BG354" s="135">
        <f>IF(N354="zákl. přenesená",J354,0)</f>
        <v>0</v>
      </c>
      <c r="BH354" s="135">
        <f>IF(N354="sníž. přenesená",J354,0)</f>
        <v>0</v>
      </c>
      <c r="BI354" s="135">
        <f>IF(N354="nulová",J354,0)</f>
        <v>0</v>
      </c>
      <c r="BJ354" s="40" t="s">
        <v>81</v>
      </c>
      <c r="BK354" s="135">
        <f>ROUND(I354*H354,2)</f>
        <v>0</v>
      </c>
      <c r="BL354" s="40" t="s">
        <v>266</v>
      </c>
      <c r="BM354" s="134" t="s">
        <v>578</v>
      </c>
    </row>
    <row r="355" spans="2:65" s="137" customFormat="1" ht="10.199999999999999">
      <c r="B355" s="136"/>
      <c r="D355" s="138" t="s">
        <v>196</v>
      </c>
      <c r="E355" s="139" t="s">
        <v>1</v>
      </c>
      <c r="F355" s="140" t="s">
        <v>579</v>
      </c>
      <c r="H355" s="141">
        <v>20.14</v>
      </c>
      <c r="L355" s="136"/>
      <c r="M355" s="142"/>
      <c r="T355" s="143"/>
      <c r="AT355" s="139" t="s">
        <v>196</v>
      </c>
      <c r="AU355" s="139" t="s">
        <v>86</v>
      </c>
      <c r="AV355" s="137" t="s">
        <v>86</v>
      </c>
      <c r="AW355" s="137" t="s">
        <v>32</v>
      </c>
      <c r="AX355" s="137" t="s">
        <v>81</v>
      </c>
      <c r="AY355" s="139" t="s">
        <v>188</v>
      </c>
    </row>
    <row r="356" spans="2:65" s="48" customFormat="1" ht="49.05" customHeight="1">
      <c r="B356" s="47"/>
      <c r="C356" s="151" t="s">
        <v>580</v>
      </c>
      <c r="D356" s="151" t="s">
        <v>239</v>
      </c>
      <c r="E356" s="152" t="s">
        <v>581</v>
      </c>
      <c r="F356" s="153" t="s">
        <v>582</v>
      </c>
      <c r="G356" s="154" t="s">
        <v>193</v>
      </c>
      <c r="H356" s="155">
        <v>23.472999999999999</v>
      </c>
      <c r="I356" s="22"/>
      <c r="J356" s="156">
        <f>ROUND(I356*H356,2)</f>
        <v>0</v>
      </c>
      <c r="K356" s="157"/>
      <c r="L356" s="158"/>
      <c r="M356" s="159" t="s">
        <v>1</v>
      </c>
      <c r="N356" s="160" t="s">
        <v>41</v>
      </c>
      <c r="P356" s="132">
        <f>O356*H356</f>
        <v>0</v>
      </c>
      <c r="Q356" s="132">
        <v>4.4000000000000003E-3</v>
      </c>
      <c r="R356" s="132">
        <f>Q356*H356</f>
        <v>0.1032812</v>
      </c>
      <c r="S356" s="132">
        <v>0</v>
      </c>
      <c r="T356" s="133">
        <f>S356*H356</f>
        <v>0</v>
      </c>
      <c r="AR356" s="134" t="s">
        <v>357</v>
      </c>
      <c r="AT356" s="134" t="s">
        <v>239</v>
      </c>
      <c r="AU356" s="134" t="s">
        <v>86</v>
      </c>
      <c r="AY356" s="40" t="s">
        <v>188</v>
      </c>
      <c r="BE356" s="135">
        <f>IF(N356="základní",J356,0)</f>
        <v>0</v>
      </c>
      <c r="BF356" s="135">
        <f>IF(N356="snížená",J356,0)</f>
        <v>0</v>
      </c>
      <c r="BG356" s="135">
        <f>IF(N356="zákl. přenesená",J356,0)</f>
        <v>0</v>
      </c>
      <c r="BH356" s="135">
        <f>IF(N356="sníž. přenesená",J356,0)</f>
        <v>0</v>
      </c>
      <c r="BI356" s="135">
        <f>IF(N356="nulová",J356,0)</f>
        <v>0</v>
      </c>
      <c r="BJ356" s="40" t="s">
        <v>81</v>
      </c>
      <c r="BK356" s="135">
        <f>ROUND(I356*H356,2)</f>
        <v>0</v>
      </c>
      <c r="BL356" s="40" t="s">
        <v>266</v>
      </c>
      <c r="BM356" s="134" t="s">
        <v>583</v>
      </c>
    </row>
    <row r="357" spans="2:65" s="137" customFormat="1" ht="10.199999999999999">
      <c r="B357" s="136"/>
      <c r="D357" s="138" t="s">
        <v>196</v>
      </c>
      <c r="F357" s="140" t="s">
        <v>584</v>
      </c>
      <c r="H357" s="141">
        <v>23.472999999999999</v>
      </c>
      <c r="L357" s="136"/>
      <c r="M357" s="142"/>
      <c r="T357" s="143"/>
      <c r="AT357" s="139" t="s">
        <v>196</v>
      </c>
      <c r="AU357" s="139" t="s">
        <v>86</v>
      </c>
      <c r="AV357" s="137" t="s">
        <v>86</v>
      </c>
      <c r="AW357" s="137" t="s">
        <v>3</v>
      </c>
      <c r="AX357" s="137" t="s">
        <v>81</v>
      </c>
      <c r="AY357" s="139" t="s">
        <v>188</v>
      </c>
    </row>
    <row r="358" spans="2:65" s="48" customFormat="1" ht="24.15" customHeight="1">
      <c r="B358" s="47"/>
      <c r="C358" s="123" t="s">
        <v>585</v>
      </c>
      <c r="D358" s="123" t="s">
        <v>190</v>
      </c>
      <c r="E358" s="124" t="s">
        <v>586</v>
      </c>
      <c r="F358" s="125" t="s">
        <v>587</v>
      </c>
      <c r="G358" s="126" t="s">
        <v>193</v>
      </c>
      <c r="H358" s="127">
        <v>5.4160000000000004</v>
      </c>
      <c r="I358" s="21"/>
      <c r="J358" s="128">
        <f>ROUND(I358*H358,2)</f>
        <v>0</v>
      </c>
      <c r="K358" s="129"/>
      <c r="L358" s="47"/>
      <c r="M358" s="130" t="s">
        <v>1</v>
      </c>
      <c r="N358" s="131" t="s">
        <v>41</v>
      </c>
      <c r="P358" s="132">
        <f>O358*H358</f>
        <v>0</v>
      </c>
      <c r="Q358" s="132">
        <v>3.9825E-4</v>
      </c>
      <c r="R358" s="132">
        <f>Q358*H358</f>
        <v>2.1569220000000004E-3</v>
      </c>
      <c r="S358" s="132">
        <v>0</v>
      </c>
      <c r="T358" s="133">
        <f>S358*H358</f>
        <v>0</v>
      </c>
      <c r="AR358" s="134" t="s">
        <v>266</v>
      </c>
      <c r="AT358" s="134" t="s">
        <v>190</v>
      </c>
      <c r="AU358" s="134" t="s">
        <v>86</v>
      </c>
      <c r="AY358" s="40" t="s">
        <v>188</v>
      </c>
      <c r="BE358" s="135">
        <f>IF(N358="základní",J358,0)</f>
        <v>0</v>
      </c>
      <c r="BF358" s="135">
        <f>IF(N358="snížená",J358,0)</f>
        <v>0</v>
      </c>
      <c r="BG358" s="135">
        <f>IF(N358="zákl. přenesená",J358,0)</f>
        <v>0</v>
      </c>
      <c r="BH358" s="135">
        <f>IF(N358="sníž. přenesená",J358,0)</f>
        <v>0</v>
      </c>
      <c r="BI358" s="135">
        <f>IF(N358="nulová",J358,0)</f>
        <v>0</v>
      </c>
      <c r="BJ358" s="40" t="s">
        <v>81</v>
      </c>
      <c r="BK358" s="135">
        <f>ROUND(I358*H358,2)</f>
        <v>0</v>
      </c>
      <c r="BL358" s="40" t="s">
        <v>266</v>
      </c>
      <c r="BM358" s="134" t="s">
        <v>588</v>
      </c>
    </row>
    <row r="359" spans="2:65" s="162" customFormat="1" ht="10.199999999999999">
      <c r="B359" s="161"/>
      <c r="D359" s="138" t="s">
        <v>196</v>
      </c>
      <c r="E359" s="163" t="s">
        <v>1</v>
      </c>
      <c r="F359" s="164" t="s">
        <v>589</v>
      </c>
      <c r="H359" s="163" t="s">
        <v>1</v>
      </c>
      <c r="L359" s="161"/>
      <c r="M359" s="165"/>
      <c r="T359" s="166"/>
      <c r="AT359" s="163" t="s">
        <v>196</v>
      </c>
      <c r="AU359" s="163" t="s">
        <v>86</v>
      </c>
      <c r="AV359" s="162" t="s">
        <v>81</v>
      </c>
      <c r="AW359" s="162" t="s">
        <v>32</v>
      </c>
      <c r="AX359" s="162" t="s">
        <v>76</v>
      </c>
      <c r="AY359" s="163" t="s">
        <v>188</v>
      </c>
    </row>
    <row r="360" spans="2:65" s="137" customFormat="1" ht="10.199999999999999">
      <c r="B360" s="136"/>
      <c r="D360" s="138" t="s">
        <v>196</v>
      </c>
      <c r="E360" s="139" t="s">
        <v>1</v>
      </c>
      <c r="F360" s="140" t="s">
        <v>590</v>
      </c>
      <c r="H360" s="141">
        <v>5.4160000000000004</v>
      </c>
      <c r="L360" s="136"/>
      <c r="M360" s="142"/>
      <c r="T360" s="143"/>
      <c r="AT360" s="139" t="s">
        <v>196</v>
      </c>
      <c r="AU360" s="139" t="s">
        <v>86</v>
      </c>
      <c r="AV360" s="137" t="s">
        <v>86</v>
      </c>
      <c r="AW360" s="137" t="s">
        <v>32</v>
      </c>
      <c r="AX360" s="137" t="s">
        <v>81</v>
      </c>
      <c r="AY360" s="139" t="s">
        <v>188</v>
      </c>
    </row>
    <row r="361" spans="2:65" s="48" customFormat="1" ht="49.05" customHeight="1">
      <c r="B361" s="47"/>
      <c r="C361" s="151" t="s">
        <v>591</v>
      </c>
      <c r="D361" s="151" t="s">
        <v>239</v>
      </c>
      <c r="E361" s="152" t="s">
        <v>581</v>
      </c>
      <c r="F361" s="153" t="s">
        <v>582</v>
      </c>
      <c r="G361" s="154" t="s">
        <v>193</v>
      </c>
      <c r="H361" s="155">
        <v>6.6130000000000004</v>
      </c>
      <c r="I361" s="22"/>
      <c r="J361" s="156">
        <f>ROUND(I361*H361,2)</f>
        <v>0</v>
      </c>
      <c r="K361" s="157"/>
      <c r="L361" s="158"/>
      <c r="M361" s="159" t="s">
        <v>1</v>
      </c>
      <c r="N361" s="160" t="s">
        <v>41</v>
      </c>
      <c r="P361" s="132">
        <f>O361*H361</f>
        <v>0</v>
      </c>
      <c r="Q361" s="132">
        <v>4.4000000000000003E-3</v>
      </c>
      <c r="R361" s="132">
        <f>Q361*H361</f>
        <v>2.9097200000000004E-2</v>
      </c>
      <c r="S361" s="132">
        <v>0</v>
      </c>
      <c r="T361" s="133">
        <f>S361*H361</f>
        <v>0</v>
      </c>
      <c r="AR361" s="134" t="s">
        <v>357</v>
      </c>
      <c r="AT361" s="134" t="s">
        <v>239</v>
      </c>
      <c r="AU361" s="134" t="s">
        <v>86</v>
      </c>
      <c r="AY361" s="40" t="s">
        <v>188</v>
      </c>
      <c r="BE361" s="135">
        <f>IF(N361="základní",J361,0)</f>
        <v>0</v>
      </c>
      <c r="BF361" s="135">
        <f>IF(N361="snížená",J361,0)</f>
        <v>0</v>
      </c>
      <c r="BG361" s="135">
        <f>IF(N361="zákl. přenesená",J361,0)</f>
        <v>0</v>
      </c>
      <c r="BH361" s="135">
        <f>IF(N361="sníž. přenesená",J361,0)</f>
        <v>0</v>
      </c>
      <c r="BI361" s="135">
        <f>IF(N361="nulová",J361,0)</f>
        <v>0</v>
      </c>
      <c r="BJ361" s="40" t="s">
        <v>81</v>
      </c>
      <c r="BK361" s="135">
        <f>ROUND(I361*H361,2)</f>
        <v>0</v>
      </c>
      <c r="BL361" s="40" t="s">
        <v>266</v>
      </c>
      <c r="BM361" s="134" t="s">
        <v>592</v>
      </c>
    </row>
    <row r="362" spans="2:65" s="137" customFormat="1" ht="10.199999999999999">
      <c r="B362" s="136"/>
      <c r="D362" s="138" t="s">
        <v>196</v>
      </c>
      <c r="F362" s="140" t="s">
        <v>593</v>
      </c>
      <c r="H362" s="141">
        <v>6.6130000000000004</v>
      </c>
      <c r="L362" s="136"/>
      <c r="M362" s="142"/>
      <c r="T362" s="143"/>
      <c r="AT362" s="139" t="s">
        <v>196</v>
      </c>
      <c r="AU362" s="139" t="s">
        <v>86</v>
      </c>
      <c r="AV362" s="137" t="s">
        <v>86</v>
      </c>
      <c r="AW362" s="137" t="s">
        <v>3</v>
      </c>
      <c r="AX362" s="137" t="s">
        <v>81</v>
      </c>
      <c r="AY362" s="139" t="s">
        <v>188</v>
      </c>
    </row>
    <row r="363" spans="2:65" s="48" customFormat="1" ht="16.5" customHeight="1">
      <c r="B363" s="47"/>
      <c r="C363" s="123" t="s">
        <v>594</v>
      </c>
      <c r="D363" s="123" t="s">
        <v>190</v>
      </c>
      <c r="E363" s="124" t="s">
        <v>595</v>
      </c>
      <c r="F363" s="125" t="s">
        <v>596</v>
      </c>
      <c r="G363" s="126" t="s">
        <v>364</v>
      </c>
      <c r="H363" s="127">
        <v>1</v>
      </c>
      <c r="I363" s="21"/>
      <c r="J363" s="128">
        <f>ROUND(I363*H363,2)</f>
        <v>0</v>
      </c>
      <c r="K363" s="129"/>
      <c r="L363" s="47"/>
      <c r="M363" s="130" t="s">
        <v>1</v>
      </c>
      <c r="N363" s="131" t="s">
        <v>41</v>
      </c>
      <c r="P363" s="132">
        <f>O363*H363</f>
        <v>0</v>
      </c>
      <c r="Q363" s="132">
        <v>4.0000000000000002E-4</v>
      </c>
      <c r="R363" s="132">
        <f>Q363*H363</f>
        <v>4.0000000000000002E-4</v>
      </c>
      <c r="S363" s="132">
        <v>0</v>
      </c>
      <c r="T363" s="133">
        <f>S363*H363</f>
        <v>0</v>
      </c>
      <c r="AR363" s="134" t="s">
        <v>266</v>
      </c>
      <c r="AT363" s="134" t="s">
        <v>190</v>
      </c>
      <c r="AU363" s="134" t="s">
        <v>86</v>
      </c>
      <c r="AY363" s="40" t="s">
        <v>188</v>
      </c>
      <c r="BE363" s="135">
        <f>IF(N363="základní",J363,0)</f>
        <v>0</v>
      </c>
      <c r="BF363" s="135">
        <f>IF(N363="snížená",J363,0)</f>
        <v>0</v>
      </c>
      <c r="BG363" s="135">
        <f>IF(N363="zákl. přenesená",J363,0)</f>
        <v>0</v>
      </c>
      <c r="BH363" s="135">
        <f>IF(N363="sníž. přenesená",J363,0)</f>
        <v>0</v>
      </c>
      <c r="BI363" s="135">
        <f>IF(N363="nulová",J363,0)</f>
        <v>0</v>
      </c>
      <c r="BJ363" s="40" t="s">
        <v>81</v>
      </c>
      <c r="BK363" s="135">
        <f>ROUND(I363*H363,2)</f>
        <v>0</v>
      </c>
      <c r="BL363" s="40" t="s">
        <v>266</v>
      </c>
      <c r="BM363" s="134" t="s">
        <v>597</v>
      </c>
    </row>
    <row r="364" spans="2:65" s="48" customFormat="1" ht="37.799999999999997" customHeight="1">
      <c r="B364" s="47"/>
      <c r="C364" s="123" t="s">
        <v>598</v>
      </c>
      <c r="D364" s="123" t="s">
        <v>190</v>
      </c>
      <c r="E364" s="124" t="s">
        <v>599</v>
      </c>
      <c r="F364" s="125" t="s">
        <v>600</v>
      </c>
      <c r="G364" s="126" t="s">
        <v>601</v>
      </c>
      <c r="H364" s="23"/>
      <c r="I364" s="21"/>
      <c r="J364" s="128">
        <f>ROUND(I364*H364,2)</f>
        <v>0</v>
      </c>
      <c r="K364" s="129"/>
      <c r="L364" s="47"/>
      <c r="M364" s="130" t="s">
        <v>1</v>
      </c>
      <c r="N364" s="131" t="s">
        <v>41</v>
      </c>
      <c r="P364" s="132">
        <f>O364*H364</f>
        <v>0</v>
      </c>
      <c r="Q364" s="132">
        <v>0</v>
      </c>
      <c r="R364" s="132">
        <f>Q364*H364</f>
        <v>0</v>
      </c>
      <c r="S364" s="132">
        <v>0</v>
      </c>
      <c r="T364" s="133">
        <f>S364*H364</f>
        <v>0</v>
      </c>
      <c r="AR364" s="134" t="s">
        <v>266</v>
      </c>
      <c r="AT364" s="134" t="s">
        <v>190</v>
      </c>
      <c r="AU364" s="134" t="s">
        <v>86</v>
      </c>
      <c r="AY364" s="40" t="s">
        <v>188</v>
      </c>
      <c r="BE364" s="135">
        <f>IF(N364="základní",J364,0)</f>
        <v>0</v>
      </c>
      <c r="BF364" s="135">
        <f>IF(N364="snížená",J364,0)</f>
        <v>0</v>
      </c>
      <c r="BG364" s="135">
        <f>IF(N364="zákl. přenesená",J364,0)</f>
        <v>0</v>
      </c>
      <c r="BH364" s="135">
        <f>IF(N364="sníž. přenesená",J364,0)</f>
        <v>0</v>
      </c>
      <c r="BI364" s="135">
        <f>IF(N364="nulová",J364,0)</f>
        <v>0</v>
      </c>
      <c r="BJ364" s="40" t="s">
        <v>81</v>
      </c>
      <c r="BK364" s="135">
        <f>ROUND(I364*H364,2)</f>
        <v>0</v>
      </c>
      <c r="BL364" s="40" t="s">
        <v>266</v>
      </c>
      <c r="BM364" s="134" t="s">
        <v>602</v>
      </c>
    </row>
    <row r="365" spans="2:65" s="112" customFormat="1" ht="22.8" customHeight="1">
      <c r="B365" s="111"/>
      <c r="D365" s="113" t="s">
        <v>75</v>
      </c>
      <c r="E365" s="121" t="s">
        <v>603</v>
      </c>
      <c r="F365" s="121" t="s">
        <v>604</v>
      </c>
      <c r="J365" s="122">
        <f>BK365</f>
        <v>0</v>
      </c>
      <c r="L365" s="111"/>
      <c r="M365" s="116"/>
      <c r="P365" s="117">
        <f>SUM(P366:P380)</f>
        <v>0</v>
      </c>
      <c r="R365" s="117">
        <f>SUM(R366:R380)</f>
        <v>1.2228699999999999E-2</v>
      </c>
      <c r="T365" s="118">
        <f>SUM(T366:T380)</f>
        <v>3.1074999999999998E-2</v>
      </c>
      <c r="AR365" s="113" t="s">
        <v>86</v>
      </c>
      <c r="AT365" s="119" t="s">
        <v>75</v>
      </c>
      <c r="AU365" s="119" t="s">
        <v>81</v>
      </c>
      <c r="AY365" s="113" t="s">
        <v>188</v>
      </c>
      <c r="BK365" s="120">
        <f>SUM(BK366:BK380)</f>
        <v>0</v>
      </c>
    </row>
    <row r="366" spans="2:65" s="48" customFormat="1" ht="24.15" customHeight="1">
      <c r="B366" s="47"/>
      <c r="C366" s="123" t="s">
        <v>605</v>
      </c>
      <c r="D366" s="123" t="s">
        <v>190</v>
      </c>
      <c r="E366" s="124" t="s">
        <v>606</v>
      </c>
      <c r="F366" s="125" t="s">
        <v>607</v>
      </c>
      <c r="G366" s="126" t="s">
        <v>193</v>
      </c>
      <c r="H366" s="127">
        <v>4.2089999999999996</v>
      </c>
      <c r="I366" s="21"/>
      <c r="J366" s="128">
        <f>ROUND(I366*H366,2)</f>
        <v>0</v>
      </c>
      <c r="K366" s="129"/>
      <c r="L366" s="47"/>
      <c r="M366" s="130" t="s">
        <v>1</v>
      </c>
      <c r="N366" s="131" t="s">
        <v>41</v>
      </c>
      <c r="P366" s="132">
        <f>O366*H366</f>
        <v>0</v>
      </c>
      <c r="Q366" s="132">
        <v>2.9999999999999997E-4</v>
      </c>
      <c r="R366" s="132">
        <f>Q366*H366</f>
        <v>1.2626999999999998E-3</v>
      </c>
      <c r="S366" s="132">
        <v>0</v>
      </c>
      <c r="T366" s="133">
        <f>S366*H366</f>
        <v>0</v>
      </c>
      <c r="AR366" s="134" t="s">
        <v>266</v>
      </c>
      <c r="AT366" s="134" t="s">
        <v>190</v>
      </c>
      <c r="AU366" s="134" t="s">
        <v>86</v>
      </c>
      <c r="AY366" s="40" t="s">
        <v>188</v>
      </c>
      <c r="BE366" s="135">
        <f>IF(N366="základní",J366,0)</f>
        <v>0</v>
      </c>
      <c r="BF366" s="135">
        <f>IF(N366="snížená",J366,0)</f>
        <v>0</v>
      </c>
      <c r="BG366" s="135">
        <f>IF(N366="zákl. přenesená",J366,0)</f>
        <v>0</v>
      </c>
      <c r="BH366" s="135">
        <f>IF(N366="sníž. přenesená",J366,0)</f>
        <v>0</v>
      </c>
      <c r="BI366" s="135">
        <f>IF(N366="nulová",J366,0)</f>
        <v>0</v>
      </c>
      <c r="BJ366" s="40" t="s">
        <v>81</v>
      </c>
      <c r="BK366" s="135">
        <f>ROUND(I366*H366,2)</f>
        <v>0</v>
      </c>
      <c r="BL366" s="40" t="s">
        <v>266</v>
      </c>
      <c r="BM366" s="134" t="s">
        <v>608</v>
      </c>
    </row>
    <row r="367" spans="2:65" s="162" customFormat="1" ht="10.199999999999999">
      <c r="B367" s="161"/>
      <c r="D367" s="138" t="s">
        <v>196</v>
      </c>
      <c r="E367" s="163" t="s">
        <v>1</v>
      </c>
      <c r="F367" s="164" t="s">
        <v>609</v>
      </c>
      <c r="H367" s="163" t="s">
        <v>1</v>
      </c>
      <c r="L367" s="161"/>
      <c r="M367" s="165"/>
      <c r="T367" s="166"/>
      <c r="AT367" s="163" t="s">
        <v>196</v>
      </c>
      <c r="AU367" s="163" t="s">
        <v>86</v>
      </c>
      <c r="AV367" s="162" t="s">
        <v>81</v>
      </c>
      <c r="AW367" s="162" t="s">
        <v>32</v>
      </c>
      <c r="AX367" s="162" t="s">
        <v>76</v>
      </c>
      <c r="AY367" s="163" t="s">
        <v>188</v>
      </c>
    </row>
    <row r="368" spans="2:65" s="137" customFormat="1" ht="10.199999999999999">
      <c r="B368" s="136"/>
      <c r="D368" s="138" t="s">
        <v>196</v>
      </c>
      <c r="E368" s="139" t="s">
        <v>1</v>
      </c>
      <c r="F368" s="140" t="s">
        <v>610</v>
      </c>
      <c r="H368" s="141">
        <v>2.7690000000000001</v>
      </c>
      <c r="L368" s="136"/>
      <c r="M368" s="142"/>
      <c r="T368" s="143"/>
      <c r="AT368" s="139" t="s">
        <v>196</v>
      </c>
      <c r="AU368" s="139" t="s">
        <v>86</v>
      </c>
      <c r="AV368" s="137" t="s">
        <v>86</v>
      </c>
      <c r="AW368" s="137" t="s">
        <v>32</v>
      </c>
      <c r="AX368" s="137" t="s">
        <v>76</v>
      </c>
      <c r="AY368" s="139" t="s">
        <v>188</v>
      </c>
    </row>
    <row r="369" spans="2:65" s="162" customFormat="1" ht="10.199999999999999">
      <c r="B369" s="161"/>
      <c r="D369" s="138" t="s">
        <v>196</v>
      </c>
      <c r="E369" s="163" t="s">
        <v>1</v>
      </c>
      <c r="F369" s="164" t="s">
        <v>611</v>
      </c>
      <c r="H369" s="163" t="s">
        <v>1</v>
      </c>
      <c r="L369" s="161"/>
      <c r="M369" s="165"/>
      <c r="T369" s="166"/>
      <c r="AT369" s="163" t="s">
        <v>196</v>
      </c>
      <c r="AU369" s="163" t="s">
        <v>86</v>
      </c>
      <c r="AV369" s="162" t="s">
        <v>81</v>
      </c>
      <c r="AW369" s="162" t="s">
        <v>32</v>
      </c>
      <c r="AX369" s="162" t="s">
        <v>76</v>
      </c>
      <c r="AY369" s="163" t="s">
        <v>188</v>
      </c>
    </row>
    <row r="370" spans="2:65" s="137" customFormat="1" ht="10.199999999999999">
      <c r="B370" s="136"/>
      <c r="D370" s="138" t="s">
        <v>196</v>
      </c>
      <c r="E370" s="139" t="s">
        <v>1</v>
      </c>
      <c r="F370" s="140" t="s">
        <v>612</v>
      </c>
      <c r="H370" s="141">
        <v>1.44</v>
      </c>
      <c r="L370" s="136"/>
      <c r="M370" s="142"/>
      <c r="T370" s="143"/>
      <c r="AT370" s="139" t="s">
        <v>196</v>
      </c>
      <c r="AU370" s="139" t="s">
        <v>86</v>
      </c>
      <c r="AV370" s="137" t="s">
        <v>86</v>
      </c>
      <c r="AW370" s="137" t="s">
        <v>32</v>
      </c>
      <c r="AX370" s="137" t="s">
        <v>76</v>
      </c>
      <c r="AY370" s="139" t="s">
        <v>188</v>
      </c>
    </row>
    <row r="371" spans="2:65" s="145" customFormat="1" ht="10.199999999999999">
      <c r="B371" s="144"/>
      <c r="D371" s="138" t="s">
        <v>196</v>
      </c>
      <c r="E371" s="146" t="s">
        <v>1</v>
      </c>
      <c r="F371" s="147" t="s">
        <v>199</v>
      </c>
      <c r="H371" s="148">
        <v>4.2089999999999996</v>
      </c>
      <c r="L371" s="144"/>
      <c r="M371" s="149"/>
      <c r="T371" s="150"/>
      <c r="AT371" s="146" t="s">
        <v>196</v>
      </c>
      <c r="AU371" s="146" t="s">
        <v>86</v>
      </c>
      <c r="AV371" s="145" t="s">
        <v>194</v>
      </c>
      <c r="AW371" s="145" t="s">
        <v>32</v>
      </c>
      <c r="AX371" s="145" t="s">
        <v>81</v>
      </c>
      <c r="AY371" s="146" t="s">
        <v>188</v>
      </c>
    </row>
    <row r="372" spans="2:65" s="48" customFormat="1" ht="24.15" customHeight="1">
      <c r="B372" s="47"/>
      <c r="C372" s="151" t="s">
        <v>613</v>
      </c>
      <c r="D372" s="151" t="s">
        <v>239</v>
      </c>
      <c r="E372" s="152" t="s">
        <v>614</v>
      </c>
      <c r="F372" s="153" t="s">
        <v>615</v>
      </c>
      <c r="G372" s="154" t="s">
        <v>193</v>
      </c>
      <c r="H372" s="155">
        <v>3.323</v>
      </c>
      <c r="I372" s="22"/>
      <c r="J372" s="156">
        <f>ROUND(I372*H372,2)</f>
        <v>0</v>
      </c>
      <c r="K372" s="157"/>
      <c r="L372" s="158"/>
      <c r="M372" s="159" t="s">
        <v>1</v>
      </c>
      <c r="N372" s="160" t="s">
        <v>41</v>
      </c>
      <c r="P372" s="132">
        <f>O372*H372</f>
        <v>0</v>
      </c>
      <c r="Q372" s="132">
        <v>2E-3</v>
      </c>
      <c r="R372" s="132">
        <f>Q372*H372</f>
        <v>6.646E-3</v>
      </c>
      <c r="S372" s="132">
        <v>0</v>
      </c>
      <c r="T372" s="133">
        <f>S372*H372</f>
        <v>0</v>
      </c>
      <c r="AR372" s="134" t="s">
        <v>357</v>
      </c>
      <c r="AT372" s="134" t="s">
        <v>239</v>
      </c>
      <c r="AU372" s="134" t="s">
        <v>86</v>
      </c>
      <c r="AY372" s="40" t="s">
        <v>188</v>
      </c>
      <c r="BE372" s="135">
        <f>IF(N372="základní",J372,0)</f>
        <v>0</v>
      </c>
      <c r="BF372" s="135">
        <f>IF(N372="snížená",J372,0)</f>
        <v>0</v>
      </c>
      <c r="BG372" s="135">
        <f>IF(N372="zákl. přenesená",J372,0)</f>
        <v>0</v>
      </c>
      <c r="BH372" s="135">
        <f>IF(N372="sníž. přenesená",J372,0)</f>
        <v>0</v>
      </c>
      <c r="BI372" s="135">
        <f>IF(N372="nulová",J372,0)</f>
        <v>0</v>
      </c>
      <c r="BJ372" s="40" t="s">
        <v>81</v>
      </c>
      <c r="BK372" s="135">
        <f>ROUND(I372*H372,2)</f>
        <v>0</v>
      </c>
      <c r="BL372" s="40" t="s">
        <v>266</v>
      </c>
      <c r="BM372" s="134" t="s">
        <v>616</v>
      </c>
    </row>
    <row r="373" spans="2:65" s="137" customFormat="1" ht="10.199999999999999">
      <c r="B373" s="136"/>
      <c r="D373" s="138" t="s">
        <v>196</v>
      </c>
      <c r="E373" s="139" t="s">
        <v>1</v>
      </c>
      <c r="F373" s="140" t="s">
        <v>610</v>
      </c>
      <c r="H373" s="141">
        <v>2.7690000000000001</v>
      </c>
      <c r="L373" s="136"/>
      <c r="M373" s="142"/>
      <c r="T373" s="143"/>
      <c r="AT373" s="139" t="s">
        <v>196</v>
      </c>
      <c r="AU373" s="139" t="s">
        <v>86</v>
      </c>
      <c r="AV373" s="137" t="s">
        <v>86</v>
      </c>
      <c r="AW373" s="137" t="s">
        <v>32</v>
      </c>
      <c r="AX373" s="137" t="s">
        <v>81</v>
      </c>
      <c r="AY373" s="139" t="s">
        <v>188</v>
      </c>
    </row>
    <row r="374" spans="2:65" s="137" customFormat="1" ht="10.199999999999999">
      <c r="B374" s="136"/>
      <c r="D374" s="138" t="s">
        <v>196</v>
      </c>
      <c r="F374" s="140" t="s">
        <v>617</v>
      </c>
      <c r="H374" s="141">
        <v>3.323</v>
      </c>
      <c r="L374" s="136"/>
      <c r="M374" s="142"/>
      <c r="T374" s="143"/>
      <c r="AT374" s="139" t="s">
        <v>196</v>
      </c>
      <c r="AU374" s="139" t="s">
        <v>86</v>
      </c>
      <c r="AV374" s="137" t="s">
        <v>86</v>
      </c>
      <c r="AW374" s="137" t="s">
        <v>3</v>
      </c>
      <c r="AX374" s="137" t="s">
        <v>81</v>
      </c>
      <c r="AY374" s="139" t="s">
        <v>188</v>
      </c>
    </row>
    <row r="375" spans="2:65" s="48" customFormat="1" ht="24.15" customHeight="1">
      <c r="B375" s="47"/>
      <c r="C375" s="151" t="s">
        <v>618</v>
      </c>
      <c r="D375" s="151" t="s">
        <v>239</v>
      </c>
      <c r="E375" s="152" t="s">
        <v>619</v>
      </c>
      <c r="F375" s="153" t="s">
        <v>620</v>
      </c>
      <c r="G375" s="154" t="s">
        <v>193</v>
      </c>
      <c r="H375" s="155">
        <v>1.728</v>
      </c>
      <c r="I375" s="22"/>
      <c r="J375" s="156">
        <f>ROUND(I375*H375,2)</f>
        <v>0</v>
      </c>
      <c r="K375" s="157"/>
      <c r="L375" s="158"/>
      <c r="M375" s="159" t="s">
        <v>1</v>
      </c>
      <c r="N375" s="160" t="s">
        <v>41</v>
      </c>
      <c r="P375" s="132">
        <f>O375*H375</f>
        <v>0</v>
      </c>
      <c r="Q375" s="132">
        <v>2.5000000000000001E-3</v>
      </c>
      <c r="R375" s="132">
        <f>Q375*H375</f>
        <v>4.3200000000000001E-3</v>
      </c>
      <c r="S375" s="132">
        <v>0</v>
      </c>
      <c r="T375" s="133">
        <f>S375*H375</f>
        <v>0</v>
      </c>
      <c r="AR375" s="134" t="s">
        <v>357</v>
      </c>
      <c r="AT375" s="134" t="s">
        <v>239</v>
      </c>
      <c r="AU375" s="134" t="s">
        <v>86</v>
      </c>
      <c r="AY375" s="40" t="s">
        <v>188</v>
      </c>
      <c r="BE375" s="135">
        <f>IF(N375="základní",J375,0)</f>
        <v>0</v>
      </c>
      <c r="BF375" s="135">
        <f>IF(N375="snížená",J375,0)</f>
        <v>0</v>
      </c>
      <c r="BG375" s="135">
        <f>IF(N375="zákl. přenesená",J375,0)</f>
        <v>0</v>
      </c>
      <c r="BH375" s="135">
        <f>IF(N375="sníž. přenesená",J375,0)</f>
        <v>0</v>
      </c>
      <c r="BI375" s="135">
        <f>IF(N375="nulová",J375,0)</f>
        <v>0</v>
      </c>
      <c r="BJ375" s="40" t="s">
        <v>81</v>
      </c>
      <c r="BK375" s="135">
        <f>ROUND(I375*H375,2)</f>
        <v>0</v>
      </c>
      <c r="BL375" s="40" t="s">
        <v>266</v>
      </c>
      <c r="BM375" s="134" t="s">
        <v>621</v>
      </c>
    </row>
    <row r="376" spans="2:65" s="137" customFormat="1" ht="10.199999999999999">
      <c r="B376" s="136"/>
      <c r="D376" s="138" t="s">
        <v>196</v>
      </c>
      <c r="E376" s="139" t="s">
        <v>1</v>
      </c>
      <c r="F376" s="140" t="s">
        <v>612</v>
      </c>
      <c r="H376" s="141">
        <v>1.44</v>
      </c>
      <c r="L376" s="136"/>
      <c r="M376" s="142"/>
      <c r="T376" s="143"/>
      <c r="AT376" s="139" t="s">
        <v>196</v>
      </c>
      <c r="AU376" s="139" t="s">
        <v>86</v>
      </c>
      <c r="AV376" s="137" t="s">
        <v>86</v>
      </c>
      <c r="AW376" s="137" t="s">
        <v>32</v>
      </c>
      <c r="AX376" s="137" t="s">
        <v>81</v>
      </c>
      <c r="AY376" s="139" t="s">
        <v>188</v>
      </c>
    </row>
    <row r="377" spans="2:65" s="137" customFormat="1" ht="10.199999999999999">
      <c r="B377" s="136"/>
      <c r="D377" s="138" t="s">
        <v>196</v>
      </c>
      <c r="F377" s="140" t="s">
        <v>622</v>
      </c>
      <c r="H377" s="141">
        <v>1.728</v>
      </c>
      <c r="L377" s="136"/>
      <c r="M377" s="142"/>
      <c r="T377" s="143"/>
      <c r="AT377" s="139" t="s">
        <v>196</v>
      </c>
      <c r="AU377" s="139" t="s">
        <v>86</v>
      </c>
      <c r="AV377" s="137" t="s">
        <v>86</v>
      </c>
      <c r="AW377" s="137" t="s">
        <v>3</v>
      </c>
      <c r="AX377" s="137" t="s">
        <v>81</v>
      </c>
      <c r="AY377" s="139" t="s">
        <v>188</v>
      </c>
    </row>
    <row r="378" spans="2:65" s="48" customFormat="1" ht="16.5" customHeight="1">
      <c r="B378" s="47"/>
      <c r="C378" s="123" t="s">
        <v>623</v>
      </c>
      <c r="D378" s="123" t="s">
        <v>190</v>
      </c>
      <c r="E378" s="124" t="s">
        <v>624</v>
      </c>
      <c r="F378" s="125" t="s">
        <v>625</v>
      </c>
      <c r="G378" s="126" t="s">
        <v>193</v>
      </c>
      <c r="H378" s="127">
        <v>2.8250000000000002</v>
      </c>
      <c r="I378" s="21"/>
      <c r="J378" s="128">
        <f>ROUND(I378*H378,2)</f>
        <v>0</v>
      </c>
      <c r="K378" s="129"/>
      <c r="L378" s="47"/>
      <c r="M378" s="130" t="s">
        <v>1</v>
      </c>
      <c r="N378" s="131" t="s">
        <v>41</v>
      </c>
      <c r="P378" s="132">
        <f>O378*H378</f>
        <v>0</v>
      </c>
      <c r="Q378" s="132">
        <v>0</v>
      </c>
      <c r="R378" s="132">
        <f>Q378*H378</f>
        <v>0</v>
      </c>
      <c r="S378" s="132">
        <v>1.0999999999999999E-2</v>
      </c>
      <c r="T378" s="133">
        <f>S378*H378</f>
        <v>3.1074999999999998E-2</v>
      </c>
      <c r="AR378" s="134" t="s">
        <v>266</v>
      </c>
      <c r="AT378" s="134" t="s">
        <v>190</v>
      </c>
      <c r="AU378" s="134" t="s">
        <v>86</v>
      </c>
      <c r="AY378" s="40" t="s">
        <v>188</v>
      </c>
      <c r="BE378" s="135">
        <f>IF(N378="základní",J378,0)</f>
        <v>0</v>
      </c>
      <c r="BF378" s="135">
        <f>IF(N378="snížená",J378,0)</f>
        <v>0</v>
      </c>
      <c r="BG378" s="135">
        <f>IF(N378="zákl. přenesená",J378,0)</f>
        <v>0</v>
      </c>
      <c r="BH378" s="135">
        <f>IF(N378="sníž. přenesená",J378,0)</f>
        <v>0</v>
      </c>
      <c r="BI378" s="135">
        <f>IF(N378="nulová",J378,0)</f>
        <v>0</v>
      </c>
      <c r="BJ378" s="40" t="s">
        <v>81</v>
      </c>
      <c r="BK378" s="135">
        <f>ROUND(I378*H378,2)</f>
        <v>0</v>
      </c>
      <c r="BL378" s="40" t="s">
        <v>266</v>
      </c>
      <c r="BM378" s="134" t="s">
        <v>626</v>
      </c>
    </row>
    <row r="379" spans="2:65" s="137" customFormat="1" ht="10.199999999999999">
      <c r="B379" s="136"/>
      <c r="D379" s="138" t="s">
        <v>196</v>
      </c>
      <c r="E379" s="139" t="s">
        <v>1</v>
      </c>
      <c r="F379" s="140" t="s">
        <v>627</v>
      </c>
      <c r="H379" s="141">
        <v>2.8250000000000002</v>
      </c>
      <c r="L379" s="136"/>
      <c r="M379" s="142"/>
      <c r="T379" s="143"/>
      <c r="AT379" s="139" t="s">
        <v>196</v>
      </c>
      <c r="AU379" s="139" t="s">
        <v>86</v>
      </c>
      <c r="AV379" s="137" t="s">
        <v>86</v>
      </c>
      <c r="AW379" s="137" t="s">
        <v>32</v>
      </c>
      <c r="AX379" s="137" t="s">
        <v>81</v>
      </c>
      <c r="AY379" s="139" t="s">
        <v>188</v>
      </c>
    </row>
    <row r="380" spans="2:65" s="48" customFormat="1" ht="24.15" customHeight="1">
      <c r="B380" s="47"/>
      <c r="C380" s="123" t="s">
        <v>628</v>
      </c>
      <c r="D380" s="123" t="s">
        <v>190</v>
      </c>
      <c r="E380" s="124" t="s">
        <v>629</v>
      </c>
      <c r="F380" s="125" t="s">
        <v>630</v>
      </c>
      <c r="G380" s="126" t="s">
        <v>601</v>
      </c>
      <c r="H380" s="23"/>
      <c r="I380" s="21"/>
      <c r="J380" s="128">
        <f>ROUND(I380*H380,2)</f>
        <v>0</v>
      </c>
      <c r="K380" s="129"/>
      <c r="L380" s="47"/>
      <c r="M380" s="130" t="s">
        <v>1</v>
      </c>
      <c r="N380" s="131" t="s">
        <v>41</v>
      </c>
      <c r="P380" s="132">
        <f>O380*H380</f>
        <v>0</v>
      </c>
      <c r="Q380" s="132">
        <v>0</v>
      </c>
      <c r="R380" s="132">
        <f>Q380*H380</f>
        <v>0</v>
      </c>
      <c r="S380" s="132">
        <v>0</v>
      </c>
      <c r="T380" s="133">
        <f>S380*H380</f>
        <v>0</v>
      </c>
      <c r="AR380" s="134" t="s">
        <v>266</v>
      </c>
      <c r="AT380" s="134" t="s">
        <v>190</v>
      </c>
      <c r="AU380" s="134" t="s">
        <v>86</v>
      </c>
      <c r="AY380" s="40" t="s">
        <v>188</v>
      </c>
      <c r="BE380" s="135">
        <f>IF(N380="základní",J380,0)</f>
        <v>0</v>
      </c>
      <c r="BF380" s="135">
        <f>IF(N380="snížená",J380,0)</f>
        <v>0</v>
      </c>
      <c r="BG380" s="135">
        <f>IF(N380="zákl. přenesená",J380,0)</f>
        <v>0</v>
      </c>
      <c r="BH380" s="135">
        <f>IF(N380="sníž. přenesená",J380,0)</f>
        <v>0</v>
      </c>
      <c r="BI380" s="135">
        <f>IF(N380="nulová",J380,0)</f>
        <v>0</v>
      </c>
      <c r="BJ380" s="40" t="s">
        <v>81</v>
      </c>
      <c r="BK380" s="135">
        <f>ROUND(I380*H380,2)</f>
        <v>0</v>
      </c>
      <c r="BL380" s="40" t="s">
        <v>266</v>
      </c>
      <c r="BM380" s="134" t="s">
        <v>631</v>
      </c>
    </row>
    <row r="381" spans="2:65" s="112" customFormat="1" ht="22.8" customHeight="1">
      <c r="B381" s="111"/>
      <c r="D381" s="113" t="s">
        <v>75</v>
      </c>
      <c r="E381" s="121" t="s">
        <v>632</v>
      </c>
      <c r="F381" s="121" t="s">
        <v>633</v>
      </c>
      <c r="J381" s="122">
        <f>BK381</f>
        <v>0</v>
      </c>
      <c r="L381" s="111"/>
      <c r="M381" s="116"/>
      <c r="P381" s="117">
        <f>SUM(P382:P385)</f>
        <v>0</v>
      </c>
      <c r="R381" s="117">
        <f>SUM(R382:R385)</f>
        <v>0</v>
      </c>
      <c r="T381" s="118">
        <f>SUM(T382:T385)</f>
        <v>0</v>
      </c>
      <c r="AR381" s="113" t="s">
        <v>86</v>
      </c>
      <c r="AT381" s="119" t="s">
        <v>75</v>
      </c>
      <c r="AU381" s="119" t="s">
        <v>81</v>
      </c>
      <c r="AY381" s="113" t="s">
        <v>188</v>
      </c>
      <c r="BK381" s="120">
        <f>SUM(BK382:BK385)</f>
        <v>0</v>
      </c>
    </row>
    <row r="382" spans="2:65" s="48" customFormat="1" ht="24.15" customHeight="1">
      <c r="B382" s="47"/>
      <c r="C382" s="123" t="s">
        <v>634</v>
      </c>
      <c r="D382" s="123" t="s">
        <v>190</v>
      </c>
      <c r="E382" s="124" t="s">
        <v>635</v>
      </c>
      <c r="F382" s="125" t="s">
        <v>636</v>
      </c>
      <c r="G382" s="126" t="s">
        <v>637</v>
      </c>
      <c r="H382" s="127">
        <v>1</v>
      </c>
      <c r="I382" s="21"/>
      <c r="J382" s="128">
        <f>ROUND(I382*H382,2)</f>
        <v>0</v>
      </c>
      <c r="K382" s="129"/>
      <c r="L382" s="47"/>
      <c r="M382" s="130" t="s">
        <v>1</v>
      </c>
      <c r="N382" s="131" t="s">
        <v>41</v>
      </c>
      <c r="P382" s="132">
        <f>O382*H382</f>
        <v>0</v>
      </c>
      <c r="Q382" s="132">
        <v>0</v>
      </c>
      <c r="R382" s="132">
        <f>Q382*H382</f>
        <v>0</v>
      </c>
      <c r="S382" s="132">
        <v>0</v>
      </c>
      <c r="T382" s="133">
        <f>S382*H382</f>
        <v>0</v>
      </c>
      <c r="AR382" s="134" t="s">
        <v>266</v>
      </c>
      <c r="AT382" s="134" t="s">
        <v>190</v>
      </c>
      <c r="AU382" s="134" t="s">
        <v>86</v>
      </c>
      <c r="AY382" s="40" t="s">
        <v>188</v>
      </c>
      <c r="BE382" s="135">
        <f>IF(N382="základní",J382,0)</f>
        <v>0</v>
      </c>
      <c r="BF382" s="135">
        <f>IF(N382="snížená",J382,0)</f>
        <v>0</v>
      </c>
      <c r="BG382" s="135">
        <f>IF(N382="zákl. přenesená",J382,0)</f>
        <v>0</v>
      </c>
      <c r="BH382" s="135">
        <f>IF(N382="sníž. přenesená",J382,0)</f>
        <v>0</v>
      </c>
      <c r="BI382" s="135">
        <f>IF(N382="nulová",J382,0)</f>
        <v>0</v>
      </c>
      <c r="BJ382" s="40" t="s">
        <v>81</v>
      </c>
      <c r="BK382" s="135">
        <f>ROUND(I382*H382,2)</f>
        <v>0</v>
      </c>
      <c r="BL382" s="40" t="s">
        <v>266</v>
      </c>
      <c r="BM382" s="134" t="s">
        <v>638</v>
      </c>
    </row>
    <row r="383" spans="2:65" s="48" customFormat="1" ht="24.15" customHeight="1">
      <c r="B383" s="47"/>
      <c r="C383" s="123" t="s">
        <v>639</v>
      </c>
      <c r="D383" s="123" t="s">
        <v>190</v>
      </c>
      <c r="E383" s="124" t="s">
        <v>640</v>
      </c>
      <c r="F383" s="125" t="s">
        <v>641</v>
      </c>
      <c r="G383" s="126" t="s">
        <v>637</v>
      </c>
      <c r="H383" s="127">
        <v>1</v>
      </c>
      <c r="I383" s="21"/>
      <c r="J383" s="128">
        <f>ROUND(I383*H383,2)</f>
        <v>0</v>
      </c>
      <c r="K383" s="129"/>
      <c r="L383" s="47"/>
      <c r="M383" s="130" t="s">
        <v>1</v>
      </c>
      <c r="N383" s="131" t="s">
        <v>41</v>
      </c>
      <c r="P383" s="132">
        <f>O383*H383</f>
        <v>0</v>
      </c>
      <c r="Q383" s="132">
        <v>0</v>
      </c>
      <c r="R383" s="132">
        <f>Q383*H383</f>
        <v>0</v>
      </c>
      <c r="S383" s="132">
        <v>0</v>
      </c>
      <c r="T383" s="133">
        <f>S383*H383</f>
        <v>0</v>
      </c>
      <c r="AR383" s="134" t="s">
        <v>266</v>
      </c>
      <c r="AT383" s="134" t="s">
        <v>190</v>
      </c>
      <c r="AU383" s="134" t="s">
        <v>86</v>
      </c>
      <c r="AY383" s="40" t="s">
        <v>188</v>
      </c>
      <c r="BE383" s="135">
        <f>IF(N383="základní",J383,0)</f>
        <v>0</v>
      </c>
      <c r="BF383" s="135">
        <f>IF(N383="snížená",J383,0)</f>
        <v>0</v>
      </c>
      <c r="BG383" s="135">
        <f>IF(N383="zákl. přenesená",J383,0)</f>
        <v>0</v>
      </c>
      <c r="BH383" s="135">
        <f>IF(N383="sníž. přenesená",J383,0)</f>
        <v>0</v>
      </c>
      <c r="BI383" s="135">
        <f>IF(N383="nulová",J383,0)</f>
        <v>0</v>
      </c>
      <c r="BJ383" s="40" t="s">
        <v>81</v>
      </c>
      <c r="BK383" s="135">
        <f>ROUND(I383*H383,2)</f>
        <v>0</v>
      </c>
      <c r="BL383" s="40" t="s">
        <v>266</v>
      </c>
      <c r="BM383" s="134" t="s">
        <v>642</v>
      </c>
    </row>
    <row r="384" spans="2:65" s="48" customFormat="1" ht="24.15" customHeight="1">
      <c r="B384" s="47"/>
      <c r="C384" s="123" t="s">
        <v>643</v>
      </c>
      <c r="D384" s="123" t="s">
        <v>190</v>
      </c>
      <c r="E384" s="124" t="s">
        <v>644</v>
      </c>
      <c r="F384" s="125" t="s">
        <v>645</v>
      </c>
      <c r="G384" s="126" t="s">
        <v>637</v>
      </c>
      <c r="H384" s="127">
        <v>1</v>
      </c>
      <c r="I384" s="21"/>
      <c r="J384" s="128">
        <f>ROUND(I384*H384,2)</f>
        <v>0</v>
      </c>
      <c r="K384" s="129"/>
      <c r="L384" s="47"/>
      <c r="M384" s="130" t="s">
        <v>1</v>
      </c>
      <c r="N384" s="131" t="s">
        <v>41</v>
      </c>
      <c r="P384" s="132">
        <f>O384*H384</f>
        <v>0</v>
      </c>
      <c r="Q384" s="132">
        <v>0</v>
      </c>
      <c r="R384" s="132">
        <f>Q384*H384</f>
        <v>0</v>
      </c>
      <c r="S384" s="132">
        <v>0</v>
      </c>
      <c r="T384" s="133">
        <f>S384*H384</f>
        <v>0</v>
      </c>
      <c r="AR384" s="134" t="s">
        <v>266</v>
      </c>
      <c r="AT384" s="134" t="s">
        <v>190</v>
      </c>
      <c r="AU384" s="134" t="s">
        <v>86</v>
      </c>
      <c r="AY384" s="40" t="s">
        <v>188</v>
      </c>
      <c r="BE384" s="135">
        <f>IF(N384="základní",J384,0)</f>
        <v>0</v>
      </c>
      <c r="BF384" s="135">
        <f>IF(N384="snížená",J384,0)</f>
        <v>0</v>
      </c>
      <c r="BG384" s="135">
        <f>IF(N384="zákl. přenesená",J384,0)</f>
        <v>0</v>
      </c>
      <c r="BH384" s="135">
        <f>IF(N384="sníž. přenesená",J384,0)</f>
        <v>0</v>
      </c>
      <c r="BI384" s="135">
        <f>IF(N384="nulová",J384,0)</f>
        <v>0</v>
      </c>
      <c r="BJ384" s="40" t="s">
        <v>81</v>
      </c>
      <c r="BK384" s="135">
        <f>ROUND(I384*H384,2)</f>
        <v>0</v>
      </c>
      <c r="BL384" s="40" t="s">
        <v>266</v>
      </c>
      <c r="BM384" s="134" t="s">
        <v>646</v>
      </c>
    </row>
    <row r="385" spans="2:65" s="48" customFormat="1" ht="24.15" customHeight="1">
      <c r="B385" s="47"/>
      <c r="C385" s="123" t="s">
        <v>647</v>
      </c>
      <c r="D385" s="123" t="s">
        <v>190</v>
      </c>
      <c r="E385" s="124" t="s">
        <v>648</v>
      </c>
      <c r="F385" s="125" t="s">
        <v>649</v>
      </c>
      <c r="G385" s="126" t="s">
        <v>601</v>
      </c>
      <c r="H385" s="23"/>
      <c r="I385" s="21"/>
      <c r="J385" s="128">
        <f>ROUND(I385*H385,2)</f>
        <v>0</v>
      </c>
      <c r="K385" s="129"/>
      <c r="L385" s="47"/>
      <c r="M385" s="130" t="s">
        <v>1</v>
      </c>
      <c r="N385" s="131" t="s">
        <v>41</v>
      </c>
      <c r="P385" s="132">
        <f>O385*H385</f>
        <v>0</v>
      </c>
      <c r="Q385" s="132">
        <v>0</v>
      </c>
      <c r="R385" s="132">
        <f>Q385*H385</f>
        <v>0</v>
      </c>
      <c r="S385" s="132">
        <v>0</v>
      </c>
      <c r="T385" s="133">
        <f>S385*H385</f>
        <v>0</v>
      </c>
      <c r="AR385" s="134" t="s">
        <v>266</v>
      </c>
      <c r="AT385" s="134" t="s">
        <v>190</v>
      </c>
      <c r="AU385" s="134" t="s">
        <v>86</v>
      </c>
      <c r="AY385" s="40" t="s">
        <v>188</v>
      </c>
      <c r="BE385" s="135">
        <f>IF(N385="základní",J385,0)</f>
        <v>0</v>
      </c>
      <c r="BF385" s="135">
        <f>IF(N385="snížená",J385,0)</f>
        <v>0</v>
      </c>
      <c r="BG385" s="135">
        <f>IF(N385="zákl. přenesená",J385,0)</f>
        <v>0</v>
      </c>
      <c r="BH385" s="135">
        <f>IF(N385="sníž. přenesená",J385,0)</f>
        <v>0</v>
      </c>
      <c r="BI385" s="135">
        <f>IF(N385="nulová",J385,0)</f>
        <v>0</v>
      </c>
      <c r="BJ385" s="40" t="s">
        <v>81</v>
      </c>
      <c r="BK385" s="135">
        <f>ROUND(I385*H385,2)</f>
        <v>0</v>
      </c>
      <c r="BL385" s="40" t="s">
        <v>266</v>
      </c>
      <c r="BM385" s="134" t="s">
        <v>650</v>
      </c>
    </row>
    <row r="386" spans="2:65" s="112" customFormat="1" ht="22.8" customHeight="1">
      <c r="B386" s="111"/>
      <c r="D386" s="113" t="s">
        <v>75</v>
      </c>
      <c r="E386" s="121" t="s">
        <v>651</v>
      </c>
      <c r="F386" s="121" t="s">
        <v>652</v>
      </c>
      <c r="J386" s="122">
        <f>BK386</f>
        <v>0</v>
      </c>
      <c r="L386" s="111"/>
      <c r="M386" s="116"/>
      <c r="P386" s="117">
        <f>SUM(P387:P393)</f>
        <v>0</v>
      </c>
      <c r="R386" s="117">
        <f>SUM(R387:R393)</f>
        <v>3.5558112240000002E-2</v>
      </c>
      <c r="T386" s="118">
        <f>SUM(T387:T393)</f>
        <v>0</v>
      </c>
      <c r="AR386" s="113" t="s">
        <v>86</v>
      </c>
      <c r="AT386" s="119" t="s">
        <v>75</v>
      </c>
      <c r="AU386" s="119" t="s">
        <v>81</v>
      </c>
      <c r="AY386" s="113" t="s">
        <v>188</v>
      </c>
      <c r="BK386" s="120">
        <f>SUM(BK387:BK393)</f>
        <v>0</v>
      </c>
    </row>
    <row r="387" spans="2:65" s="48" customFormat="1" ht="16.5" customHeight="1">
      <c r="B387" s="47"/>
      <c r="C387" s="123" t="s">
        <v>653</v>
      </c>
      <c r="D387" s="123" t="s">
        <v>190</v>
      </c>
      <c r="E387" s="124" t="s">
        <v>654</v>
      </c>
      <c r="F387" s="125" t="s">
        <v>655</v>
      </c>
      <c r="G387" s="126" t="s">
        <v>262</v>
      </c>
      <c r="H387" s="127">
        <v>25.2</v>
      </c>
      <c r="I387" s="21"/>
      <c r="J387" s="128">
        <f>ROUND(I387*H387,2)</f>
        <v>0</v>
      </c>
      <c r="K387" s="129"/>
      <c r="L387" s="47"/>
      <c r="M387" s="130" t="s">
        <v>1</v>
      </c>
      <c r="N387" s="131" t="s">
        <v>41</v>
      </c>
      <c r="P387" s="132">
        <f>O387*H387</f>
        <v>0</v>
      </c>
      <c r="Q387" s="132">
        <v>2.694E-5</v>
      </c>
      <c r="R387" s="132">
        <f>Q387*H387</f>
        <v>6.78888E-4</v>
      </c>
      <c r="S387" s="132">
        <v>0</v>
      </c>
      <c r="T387" s="133">
        <f>S387*H387</f>
        <v>0</v>
      </c>
      <c r="AR387" s="134" t="s">
        <v>266</v>
      </c>
      <c r="AT387" s="134" t="s">
        <v>190</v>
      </c>
      <c r="AU387" s="134" t="s">
        <v>86</v>
      </c>
      <c r="AY387" s="40" t="s">
        <v>188</v>
      </c>
      <c r="BE387" s="135">
        <f>IF(N387="základní",J387,0)</f>
        <v>0</v>
      </c>
      <c r="BF387" s="135">
        <f>IF(N387="snížená",J387,0)</f>
        <v>0</v>
      </c>
      <c r="BG387" s="135">
        <f>IF(N387="zákl. přenesená",J387,0)</f>
        <v>0</v>
      </c>
      <c r="BH387" s="135">
        <f>IF(N387="sníž. přenesená",J387,0)</f>
        <v>0</v>
      </c>
      <c r="BI387" s="135">
        <f>IF(N387="nulová",J387,0)</f>
        <v>0</v>
      </c>
      <c r="BJ387" s="40" t="s">
        <v>81</v>
      </c>
      <c r="BK387" s="135">
        <f>ROUND(I387*H387,2)</f>
        <v>0</v>
      </c>
      <c r="BL387" s="40" t="s">
        <v>266</v>
      </c>
      <c r="BM387" s="134" t="s">
        <v>656</v>
      </c>
    </row>
    <row r="388" spans="2:65" s="137" customFormat="1" ht="10.199999999999999">
      <c r="B388" s="136"/>
      <c r="D388" s="138" t="s">
        <v>196</v>
      </c>
      <c r="E388" s="139" t="s">
        <v>1</v>
      </c>
      <c r="F388" s="140" t="s">
        <v>657</v>
      </c>
      <c r="H388" s="141">
        <v>25.2</v>
      </c>
      <c r="L388" s="136"/>
      <c r="M388" s="142"/>
      <c r="T388" s="143"/>
      <c r="AT388" s="139" t="s">
        <v>196</v>
      </c>
      <c r="AU388" s="139" t="s">
        <v>86</v>
      </c>
      <c r="AV388" s="137" t="s">
        <v>86</v>
      </c>
      <c r="AW388" s="137" t="s">
        <v>32</v>
      </c>
      <c r="AX388" s="137" t="s">
        <v>81</v>
      </c>
      <c r="AY388" s="139" t="s">
        <v>188</v>
      </c>
    </row>
    <row r="389" spans="2:65" s="48" customFormat="1" ht="16.5" customHeight="1">
      <c r="B389" s="47"/>
      <c r="C389" s="151" t="s">
        <v>658</v>
      </c>
      <c r="D389" s="151" t="s">
        <v>239</v>
      </c>
      <c r="E389" s="152" t="s">
        <v>659</v>
      </c>
      <c r="F389" s="153" t="s">
        <v>660</v>
      </c>
      <c r="G389" s="154" t="s">
        <v>206</v>
      </c>
      <c r="H389" s="155">
        <v>6.3E-2</v>
      </c>
      <c r="I389" s="22"/>
      <c r="J389" s="156">
        <f>ROUND(I389*H389,2)</f>
        <v>0</v>
      </c>
      <c r="K389" s="157"/>
      <c r="L389" s="158"/>
      <c r="M389" s="159" t="s">
        <v>1</v>
      </c>
      <c r="N389" s="160" t="s">
        <v>41</v>
      </c>
      <c r="P389" s="132">
        <f>O389*H389</f>
        <v>0</v>
      </c>
      <c r="Q389" s="132">
        <v>0.55000000000000004</v>
      </c>
      <c r="R389" s="132">
        <f>Q389*H389</f>
        <v>3.465E-2</v>
      </c>
      <c r="S389" s="132">
        <v>0</v>
      </c>
      <c r="T389" s="133">
        <f>S389*H389</f>
        <v>0</v>
      </c>
      <c r="AR389" s="134" t="s">
        <v>357</v>
      </c>
      <c r="AT389" s="134" t="s">
        <v>239</v>
      </c>
      <c r="AU389" s="134" t="s">
        <v>86</v>
      </c>
      <c r="AY389" s="40" t="s">
        <v>188</v>
      </c>
      <c r="BE389" s="135">
        <f>IF(N389="základní",J389,0)</f>
        <v>0</v>
      </c>
      <c r="BF389" s="135">
        <f>IF(N389="snížená",J389,0)</f>
        <v>0</v>
      </c>
      <c r="BG389" s="135">
        <f>IF(N389="zákl. přenesená",J389,0)</f>
        <v>0</v>
      </c>
      <c r="BH389" s="135">
        <f>IF(N389="sníž. přenesená",J389,0)</f>
        <v>0</v>
      </c>
      <c r="BI389" s="135">
        <f>IF(N389="nulová",J389,0)</f>
        <v>0</v>
      </c>
      <c r="BJ389" s="40" t="s">
        <v>81</v>
      </c>
      <c r="BK389" s="135">
        <f>ROUND(I389*H389,2)</f>
        <v>0</v>
      </c>
      <c r="BL389" s="40" t="s">
        <v>266</v>
      </c>
      <c r="BM389" s="134" t="s">
        <v>661</v>
      </c>
    </row>
    <row r="390" spans="2:65" s="137" customFormat="1" ht="10.199999999999999">
      <c r="B390" s="136"/>
      <c r="D390" s="138" t="s">
        <v>196</v>
      </c>
      <c r="E390" s="139" t="s">
        <v>1</v>
      </c>
      <c r="F390" s="140" t="s">
        <v>662</v>
      </c>
      <c r="H390" s="141">
        <v>6.3E-2</v>
      </c>
      <c r="L390" s="136"/>
      <c r="M390" s="142"/>
      <c r="T390" s="143"/>
      <c r="AT390" s="139" t="s">
        <v>196</v>
      </c>
      <c r="AU390" s="139" t="s">
        <v>86</v>
      </c>
      <c r="AV390" s="137" t="s">
        <v>86</v>
      </c>
      <c r="AW390" s="137" t="s">
        <v>32</v>
      </c>
      <c r="AX390" s="137" t="s">
        <v>81</v>
      </c>
      <c r="AY390" s="139" t="s">
        <v>188</v>
      </c>
    </row>
    <row r="391" spans="2:65" s="48" customFormat="1" ht="24.15" customHeight="1">
      <c r="B391" s="47"/>
      <c r="C391" s="123" t="s">
        <v>663</v>
      </c>
      <c r="D391" s="123" t="s">
        <v>190</v>
      </c>
      <c r="E391" s="124" t="s">
        <v>664</v>
      </c>
      <c r="F391" s="125" t="s">
        <v>665</v>
      </c>
      <c r="G391" s="126" t="s">
        <v>193</v>
      </c>
      <c r="H391" s="127">
        <v>1.26</v>
      </c>
      <c r="I391" s="21"/>
      <c r="J391" s="128">
        <f>ROUND(I391*H391,2)</f>
        <v>0</v>
      </c>
      <c r="K391" s="129"/>
      <c r="L391" s="47"/>
      <c r="M391" s="130" t="s">
        <v>1</v>
      </c>
      <c r="N391" s="131" t="s">
        <v>41</v>
      </c>
      <c r="P391" s="132">
        <f>O391*H391</f>
        <v>0</v>
      </c>
      <c r="Q391" s="132">
        <v>1.81924E-4</v>
      </c>
      <c r="R391" s="132">
        <f>Q391*H391</f>
        <v>2.2922424E-4</v>
      </c>
      <c r="S391" s="132">
        <v>0</v>
      </c>
      <c r="T391" s="133">
        <f>S391*H391</f>
        <v>0</v>
      </c>
      <c r="AR391" s="134" t="s">
        <v>266</v>
      </c>
      <c r="AT391" s="134" t="s">
        <v>190</v>
      </c>
      <c r="AU391" s="134" t="s">
        <v>86</v>
      </c>
      <c r="AY391" s="40" t="s">
        <v>188</v>
      </c>
      <c r="BE391" s="135">
        <f>IF(N391="základní",J391,0)</f>
        <v>0</v>
      </c>
      <c r="BF391" s="135">
        <f>IF(N391="snížená",J391,0)</f>
        <v>0</v>
      </c>
      <c r="BG391" s="135">
        <f>IF(N391="zákl. přenesená",J391,0)</f>
        <v>0</v>
      </c>
      <c r="BH391" s="135">
        <f>IF(N391="sníž. přenesená",J391,0)</f>
        <v>0</v>
      </c>
      <c r="BI391" s="135">
        <f>IF(N391="nulová",J391,0)</f>
        <v>0</v>
      </c>
      <c r="BJ391" s="40" t="s">
        <v>81</v>
      </c>
      <c r="BK391" s="135">
        <f>ROUND(I391*H391,2)</f>
        <v>0</v>
      </c>
      <c r="BL391" s="40" t="s">
        <v>266</v>
      </c>
      <c r="BM391" s="134" t="s">
        <v>666</v>
      </c>
    </row>
    <row r="392" spans="2:65" s="137" customFormat="1" ht="10.199999999999999">
      <c r="B392" s="136"/>
      <c r="D392" s="138" t="s">
        <v>196</v>
      </c>
      <c r="E392" s="139" t="s">
        <v>1</v>
      </c>
      <c r="F392" s="140" t="s">
        <v>667</v>
      </c>
      <c r="H392" s="141">
        <v>1.26</v>
      </c>
      <c r="L392" s="136"/>
      <c r="M392" s="142"/>
      <c r="T392" s="143"/>
      <c r="AT392" s="139" t="s">
        <v>196</v>
      </c>
      <c r="AU392" s="139" t="s">
        <v>86</v>
      </c>
      <c r="AV392" s="137" t="s">
        <v>86</v>
      </c>
      <c r="AW392" s="137" t="s">
        <v>32</v>
      </c>
      <c r="AX392" s="137" t="s">
        <v>81</v>
      </c>
      <c r="AY392" s="139" t="s">
        <v>188</v>
      </c>
    </row>
    <row r="393" spans="2:65" s="48" customFormat="1" ht="24.15" customHeight="1">
      <c r="B393" s="47"/>
      <c r="C393" s="123" t="s">
        <v>668</v>
      </c>
      <c r="D393" s="123" t="s">
        <v>190</v>
      </c>
      <c r="E393" s="124" t="s">
        <v>669</v>
      </c>
      <c r="F393" s="125" t="s">
        <v>670</v>
      </c>
      <c r="G393" s="126" t="s">
        <v>601</v>
      </c>
      <c r="H393" s="23"/>
      <c r="I393" s="21"/>
      <c r="J393" s="128">
        <f>ROUND(I393*H393,2)</f>
        <v>0</v>
      </c>
      <c r="K393" s="129"/>
      <c r="L393" s="47"/>
      <c r="M393" s="130" t="s">
        <v>1</v>
      </c>
      <c r="N393" s="131" t="s">
        <v>41</v>
      </c>
      <c r="P393" s="132">
        <f>O393*H393</f>
        <v>0</v>
      </c>
      <c r="Q393" s="132">
        <v>0</v>
      </c>
      <c r="R393" s="132">
        <f>Q393*H393</f>
        <v>0</v>
      </c>
      <c r="S393" s="132">
        <v>0</v>
      </c>
      <c r="T393" s="133">
        <f>S393*H393</f>
        <v>0</v>
      </c>
      <c r="AR393" s="134" t="s">
        <v>266</v>
      </c>
      <c r="AT393" s="134" t="s">
        <v>190</v>
      </c>
      <c r="AU393" s="134" t="s">
        <v>86</v>
      </c>
      <c r="AY393" s="40" t="s">
        <v>188</v>
      </c>
      <c r="BE393" s="135">
        <f>IF(N393="základní",J393,0)</f>
        <v>0</v>
      </c>
      <c r="BF393" s="135">
        <f>IF(N393="snížená",J393,0)</f>
        <v>0</v>
      </c>
      <c r="BG393" s="135">
        <f>IF(N393="zákl. přenesená",J393,0)</f>
        <v>0</v>
      </c>
      <c r="BH393" s="135">
        <f>IF(N393="sníž. přenesená",J393,0)</f>
        <v>0</v>
      </c>
      <c r="BI393" s="135">
        <f>IF(N393="nulová",J393,0)</f>
        <v>0</v>
      </c>
      <c r="BJ393" s="40" t="s">
        <v>81</v>
      </c>
      <c r="BK393" s="135">
        <f>ROUND(I393*H393,2)</f>
        <v>0</v>
      </c>
      <c r="BL393" s="40" t="s">
        <v>266</v>
      </c>
      <c r="BM393" s="134" t="s">
        <v>671</v>
      </c>
    </row>
    <row r="394" spans="2:65" s="112" customFormat="1" ht="22.8" customHeight="1">
      <c r="B394" s="111"/>
      <c r="D394" s="113" t="s">
        <v>75</v>
      </c>
      <c r="E394" s="121" t="s">
        <v>672</v>
      </c>
      <c r="F394" s="121" t="s">
        <v>673</v>
      </c>
      <c r="J394" s="122">
        <f>BK394</f>
        <v>0</v>
      </c>
      <c r="L394" s="111"/>
      <c r="M394" s="116"/>
      <c r="P394" s="117">
        <f>SUM(P395:P421)</f>
        <v>0</v>
      </c>
      <c r="R394" s="117">
        <f>SUM(R395:R421)</f>
        <v>0.10894630099999998</v>
      </c>
      <c r="T394" s="118">
        <f>SUM(T395:T421)</f>
        <v>0.16466528</v>
      </c>
      <c r="AR394" s="113" t="s">
        <v>86</v>
      </c>
      <c r="AT394" s="119" t="s">
        <v>75</v>
      </c>
      <c r="AU394" s="119" t="s">
        <v>81</v>
      </c>
      <c r="AY394" s="113" t="s">
        <v>188</v>
      </c>
      <c r="BK394" s="120">
        <f>SUM(BK395:BK421)</f>
        <v>0</v>
      </c>
    </row>
    <row r="395" spans="2:65" s="48" customFormat="1" ht="16.5" customHeight="1">
      <c r="B395" s="47"/>
      <c r="C395" s="123" t="s">
        <v>674</v>
      </c>
      <c r="D395" s="123" t="s">
        <v>190</v>
      </c>
      <c r="E395" s="124" t="s">
        <v>675</v>
      </c>
      <c r="F395" s="125" t="s">
        <v>676</v>
      </c>
      <c r="G395" s="126" t="s">
        <v>193</v>
      </c>
      <c r="H395" s="127">
        <v>9.5679999999999996</v>
      </c>
      <c r="I395" s="21"/>
      <c r="J395" s="128">
        <f>ROUND(I395*H395,2)</f>
        <v>0</v>
      </c>
      <c r="K395" s="129"/>
      <c r="L395" s="47"/>
      <c r="M395" s="130" t="s">
        <v>1</v>
      </c>
      <c r="N395" s="131" t="s">
        <v>41</v>
      </c>
      <c r="P395" s="132">
        <f>O395*H395</f>
        <v>0</v>
      </c>
      <c r="Q395" s="132">
        <v>4.1199999999999999E-4</v>
      </c>
      <c r="R395" s="132">
        <f>Q395*H395</f>
        <v>3.9420159999999996E-3</v>
      </c>
      <c r="S395" s="132">
        <v>0</v>
      </c>
      <c r="T395" s="133">
        <f>S395*H395</f>
        <v>0</v>
      </c>
      <c r="AR395" s="134" t="s">
        <v>266</v>
      </c>
      <c r="AT395" s="134" t="s">
        <v>190</v>
      </c>
      <c r="AU395" s="134" t="s">
        <v>86</v>
      </c>
      <c r="AY395" s="40" t="s">
        <v>188</v>
      </c>
      <c r="BE395" s="135">
        <f>IF(N395="základní",J395,0)</f>
        <v>0</v>
      </c>
      <c r="BF395" s="135">
        <f>IF(N395="snížená",J395,0)</f>
        <v>0</v>
      </c>
      <c r="BG395" s="135">
        <f>IF(N395="zákl. přenesená",J395,0)</f>
        <v>0</v>
      </c>
      <c r="BH395" s="135">
        <f>IF(N395="sníž. přenesená",J395,0)</f>
        <v>0</v>
      </c>
      <c r="BI395" s="135">
        <f>IF(N395="nulová",J395,0)</f>
        <v>0</v>
      </c>
      <c r="BJ395" s="40" t="s">
        <v>81</v>
      </c>
      <c r="BK395" s="135">
        <f>ROUND(I395*H395,2)</f>
        <v>0</v>
      </c>
      <c r="BL395" s="40" t="s">
        <v>266</v>
      </c>
      <c r="BM395" s="134" t="s">
        <v>677</v>
      </c>
    </row>
    <row r="396" spans="2:65" s="137" customFormat="1" ht="10.199999999999999">
      <c r="B396" s="136"/>
      <c r="D396" s="138" t="s">
        <v>196</v>
      </c>
      <c r="E396" s="139" t="s">
        <v>1</v>
      </c>
      <c r="F396" s="140" t="s">
        <v>678</v>
      </c>
      <c r="H396" s="141">
        <v>2.778</v>
      </c>
      <c r="L396" s="136"/>
      <c r="M396" s="142"/>
      <c r="T396" s="143"/>
      <c r="AT396" s="139" t="s">
        <v>196</v>
      </c>
      <c r="AU396" s="139" t="s">
        <v>86</v>
      </c>
      <c r="AV396" s="137" t="s">
        <v>86</v>
      </c>
      <c r="AW396" s="137" t="s">
        <v>32</v>
      </c>
      <c r="AX396" s="137" t="s">
        <v>76</v>
      </c>
      <c r="AY396" s="139" t="s">
        <v>188</v>
      </c>
    </row>
    <row r="397" spans="2:65" s="137" customFormat="1" ht="10.199999999999999">
      <c r="B397" s="136"/>
      <c r="D397" s="138" t="s">
        <v>196</v>
      </c>
      <c r="E397" s="139" t="s">
        <v>1</v>
      </c>
      <c r="F397" s="140" t="s">
        <v>679</v>
      </c>
      <c r="H397" s="141">
        <v>1.3160000000000001</v>
      </c>
      <c r="L397" s="136"/>
      <c r="M397" s="142"/>
      <c r="T397" s="143"/>
      <c r="AT397" s="139" t="s">
        <v>196</v>
      </c>
      <c r="AU397" s="139" t="s">
        <v>86</v>
      </c>
      <c r="AV397" s="137" t="s">
        <v>86</v>
      </c>
      <c r="AW397" s="137" t="s">
        <v>32</v>
      </c>
      <c r="AX397" s="137" t="s">
        <v>76</v>
      </c>
      <c r="AY397" s="139" t="s">
        <v>188</v>
      </c>
    </row>
    <row r="398" spans="2:65" s="137" customFormat="1" ht="10.199999999999999">
      <c r="B398" s="136"/>
      <c r="D398" s="138" t="s">
        <v>196</v>
      </c>
      <c r="E398" s="139" t="s">
        <v>1</v>
      </c>
      <c r="F398" s="140" t="s">
        <v>680</v>
      </c>
      <c r="H398" s="141">
        <v>0.99199999999999999</v>
      </c>
      <c r="L398" s="136"/>
      <c r="M398" s="142"/>
      <c r="T398" s="143"/>
      <c r="AT398" s="139" t="s">
        <v>196</v>
      </c>
      <c r="AU398" s="139" t="s">
        <v>86</v>
      </c>
      <c r="AV398" s="137" t="s">
        <v>86</v>
      </c>
      <c r="AW398" s="137" t="s">
        <v>32</v>
      </c>
      <c r="AX398" s="137" t="s">
        <v>76</v>
      </c>
      <c r="AY398" s="139" t="s">
        <v>188</v>
      </c>
    </row>
    <row r="399" spans="2:65" s="137" customFormat="1" ht="10.199999999999999">
      <c r="B399" s="136"/>
      <c r="D399" s="138" t="s">
        <v>196</v>
      </c>
      <c r="E399" s="139" t="s">
        <v>1</v>
      </c>
      <c r="F399" s="140" t="s">
        <v>681</v>
      </c>
      <c r="H399" s="141">
        <v>1.47</v>
      </c>
      <c r="L399" s="136"/>
      <c r="M399" s="142"/>
      <c r="T399" s="143"/>
      <c r="AT399" s="139" t="s">
        <v>196</v>
      </c>
      <c r="AU399" s="139" t="s">
        <v>86</v>
      </c>
      <c r="AV399" s="137" t="s">
        <v>86</v>
      </c>
      <c r="AW399" s="137" t="s">
        <v>32</v>
      </c>
      <c r="AX399" s="137" t="s">
        <v>76</v>
      </c>
      <c r="AY399" s="139" t="s">
        <v>188</v>
      </c>
    </row>
    <row r="400" spans="2:65" s="137" customFormat="1" ht="10.199999999999999">
      <c r="B400" s="136"/>
      <c r="D400" s="138" t="s">
        <v>196</v>
      </c>
      <c r="E400" s="139" t="s">
        <v>1</v>
      </c>
      <c r="F400" s="140" t="s">
        <v>682</v>
      </c>
      <c r="H400" s="141">
        <v>3.012</v>
      </c>
      <c r="L400" s="136"/>
      <c r="M400" s="142"/>
      <c r="T400" s="143"/>
      <c r="AT400" s="139" t="s">
        <v>196</v>
      </c>
      <c r="AU400" s="139" t="s">
        <v>86</v>
      </c>
      <c r="AV400" s="137" t="s">
        <v>86</v>
      </c>
      <c r="AW400" s="137" t="s">
        <v>32</v>
      </c>
      <c r="AX400" s="137" t="s">
        <v>76</v>
      </c>
      <c r="AY400" s="139" t="s">
        <v>188</v>
      </c>
    </row>
    <row r="401" spans="2:65" s="145" customFormat="1" ht="10.199999999999999">
      <c r="B401" s="144"/>
      <c r="D401" s="138" t="s">
        <v>196</v>
      </c>
      <c r="E401" s="146" t="s">
        <v>123</v>
      </c>
      <c r="F401" s="147" t="s">
        <v>199</v>
      </c>
      <c r="H401" s="148">
        <v>9.5679999999999996</v>
      </c>
      <c r="L401" s="144"/>
      <c r="M401" s="149"/>
      <c r="T401" s="150"/>
      <c r="AT401" s="146" t="s">
        <v>196</v>
      </c>
      <c r="AU401" s="146" t="s">
        <v>86</v>
      </c>
      <c r="AV401" s="145" t="s">
        <v>194</v>
      </c>
      <c r="AW401" s="145" t="s">
        <v>32</v>
      </c>
      <c r="AX401" s="145" t="s">
        <v>81</v>
      </c>
      <c r="AY401" s="146" t="s">
        <v>188</v>
      </c>
    </row>
    <row r="402" spans="2:65" s="48" customFormat="1" ht="16.5" customHeight="1">
      <c r="B402" s="47"/>
      <c r="C402" s="151" t="s">
        <v>683</v>
      </c>
      <c r="D402" s="151" t="s">
        <v>239</v>
      </c>
      <c r="E402" s="152" t="s">
        <v>684</v>
      </c>
      <c r="F402" s="153" t="s">
        <v>685</v>
      </c>
      <c r="G402" s="154" t="s">
        <v>193</v>
      </c>
      <c r="H402" s="155">
        <v>11.481999999999999</v>
      </c>
      <c r="I402" s="22"/>
      <c r="J402" s="156">
        <f>ROUND(I402*H402,2)</f>
        <v>0</v>
      </c>
      <c r="K402" s="157"/>
      <c r="L402" s="158"/>
      <c r="M402" s="159" t="s">
        <v>1</v>
      </c>
      <c r="N402" s="160" t="s">
        <v>41</v>
      </c>
      <c r="P402" s="132">
        <f>O402*H402</f>
        <v>0</v>
      </c>
      <c r="Q402" s="132">
        <v>8.9999999999999993E-3</v>
      </c>
      <c r="R402" s="132">
        <f>Q402*H402</f>
        <v>0.10333799999999999</v>
      </c>
      <c r="S402" s="132">
        <v>0</v>
      </c>
      <c r="T402" s="133">
        <f>S402*H402</f>
        <v>0</v>
      </c>
      <c r="AR402" s="134" t="s">
        <v>357</v>
      </c>
      <c r="AT402" s="134" t="s">
        <v>239</v>
      </c>
      <c r="AU402" s="134" t="s">
        <v>86</v>
      </c>
      <c r="AY402" s="40" t="s">
        <v>188</v>
      </c>
      <c r="BE402" s="135">
        <f>IF(N402="základní",J402,0)</f>
        <v>0</v>
      </c>
      <c r="BF402" s="135">
        <f>IF(N402="snížená",J402,0)</f>
        <v>0</v>
      </c>
      <c r="BG402" s="135">
        <f>IF(N402="zákl. přenesená",J402,0)</f>
        <v>0</v>
      </c>
      <c r="BH402" s="135">
        <f>IF(N402="sníž. přenesená",J402,0)</f>
        <v>0</v>
      </c>
      <c r="BI402" s="135">
        <f>IF(N402="nulová",J402,0)</f>
        <v>0</v>
      </c>
      <c r="BJ402" s="40" t="s">
        <v>81</v>
      </c>
      <c r="BK402" s="135">
        <f>ROUND(I402*H402,2)</f>
        <v>0</v>
      </c>
      <c r="BL402" s="40" t="s">
        <v>266</v>
      </c>
      <c r="BM402" s="134" t="s">
        <v>686</v>
      </c>
    </row>
    <row r="403" spans="2:65" s="137" customFormat="1" ht="10.199999999999999">
      <c r="B403" s="136"/>
      <c r="D403" s="138" t="s">
        <v>196</v>
      </c>
      <c r="E403" s="139" t="s">
        <v>1</v>
      </c>
      <c r="F403" s="140" t="s">
        <v>123</v>
      </c>
      <c r="H403" s="141">
        <v>9.5679999999999996</v>
      </c>
      <c r="L403" s="136"/>
      <c r="M403" s="142"/>
      <c r="T403" s="143"/>
      <c r="AT403" s="139" t="s">
        <v>196</v>
      </c>
      <c r="AU403" s="139" t="s">
        <v>86</v>
      </c>
      <c r="AV403" s="137" t="s">
        <v>86</v>
      </c>
      <c r="AW403" s="137" t="s">
        <v>32</v>
      </c>
      <c r="AX403" s="137" t="s">
        <v>81</v>
      </c>
      <c r="AY403" s="139" t="s">
        <v>188</v>
      </c>
    </row>
    <row r="404" spans="2:65" s="137" customFormat="1" ht="10.199999999999999">
      <c r="B404" s="136"/>
      <c r="D404" s="138" t="s">
        <v>196</v>
      </c>
      <c r="F404" s="140" t="s">
        <v>687</v>
      </c>
      <c r="H404" s="141">
        <v>11.481999999999999</v>
      </c>
      <c r="L404" s="136"/>
      <c r="M404" s="142"/>
      <c r="T404" s="143"/>
      <c r="AT404" s="139" t="s">
        <v>196</v>
      </c>
      <c r="AU404" s="139" t="s">
        <v>86</v>
      </c>
      <c r="AV404" s="137" t="s">
        <v>86</v>
      </c>
      <c r="AW404" s="137" t="s">
        <v>3</v>
      </c>
      <c r="AX404" s="137" t="s">
        <v>81</v>
      </c>
      <c r="AY404" s="139" t="s">
        <v>188</v>
      </c>
    </row>
    <row r="405" spans="2:65" s="48" customFormat="1" ht="16.5" customHeight="1">
      <c r="B405" s="47"/>
      <c r="C405" s="123" t="s">
        <v>688</v>
      </c>
      <c r="D405" s="123" t="s">
        <v>190</v>
      </c>
      <c r="E405" s="124" t="s">
        <v>689</v>
      </c>
      <c r="F405" s="125" t="s">
        <v>690</v>
      </c>
      <c r="G405" s="126" t="s">
        <v>262</v>
      </c>
      <c r="H405" s="127">
        <v>31.89</v>
      </c>
      <c r="I405" s="21"/>
      <c r="J405" s="128">
        <f>ROUND(I405*H405,2)</f>
        <v>0</v>
      </c>
      <c r="K405" s="129"/>
      <c r="L405" s="47"/>
      <c r="M405" s="130" t="s">
        <v>1</v>
      </c>
      <c r="N405" s="131" t="s">
        <v>41</v>
      </c>
      <c r="P405" s="132">
        <f>O405*H405</f>
        <v>0</v>
      </c>
      <c r="Q405" s="132">
        <v>1.0499999999999999E-5</v>
      </c>
      <c r="R405" s="132">
        <f>Q405*H405</f>
        <v>3.3484500000000001E-4</v>
      </c>
      <c r="S405" s="132">
        <v>0</v>
      </c>
      <c r="T405" s="133">
        <f>S405*H405</f>
        <v>0</v>
      </c>
      <c r="AR405" s="134" t="s">
        <v>266</v>
      </c>
      <c r="AT405" s="134" t="s">
        <v>190</v>
      </c>
      <c r="AU405" s="134" t="s">
        <v>86</v>
      </c>
      <c r="AY405" s="40" t="s">
        <v>188</v>
      </c>
      <c r="BE405" s="135">
        <f>IF(N405="základní",J405,0)</f>
        <v>0</v>
      </c>
      <c r="BF405" s="135">
        <f>IF(N405="snížená",J405,0)</f>
        <v>0</v>
      </c>
      <c r="BG405" s="135">
        <f>IF(N405="zákl. přenesená",J405,0)</f>
        <v>0</v>
      </c>
      <c r="BH405" s="135">
        <f>IF(N405="sníž. přenesená",J405,0)</f>
        <v>0</v>
      </c>
      <c r="BI405" s="135">
        <f>IF(N405="nulová",J405,0)</f>
        <v>0</v>
      </c>
      <c r="BJ405" s="40" t="s">
        <v>81</v>
      </c>
      <c r="BK405" s="135">
        <f>ROUND(I405*H405,2)</f>
        <v>0</v>
      </c>
      <c r="BL405" s="40" t="s">
        <v>266</v>
      </c>
      <c r="BM405" s="134" t="s">
        <v>691</v>
      </c>
    </row>
    <row r="406" spans="2:65" s="137" customFormat="1" ht="10.199999999999999">
      <c r="B406" s="136"/>
      <c r="D406" s="138" t="s">
        <v>196</v>
      </c>
      <c r="E406" s="139" t="s">
        <v>1</v>
      </c>
      <c r="F406" s="140" t="s">
        <v>692</v>
      </c>
      <c r="H406" s="141">
        <v>9.26</v>
      </c>
      <c r="L406" s="136"/>
      <c r="M406" s="142"/>
      <c r="T406" s="143"/>
      <c r="AT406" s="139" t="s">
        <v>196</v>
      </c>
      <c r="AU406" s="139" t="s">
        <v>86</v>
      </c>
      <c r="AV406" s="137" t="s">
        <v>86</v>
      </c>
      <c r="AW406" s="137" t="s">
        <v>32</v>
      </c>
      <c r="AX406" s="137" t="s">
        <v>76</v>
      </c>
      <c r="AY406" s="139" t="s">
        <v>188</v>
      </c>
    </row>
    <row r="407" spans="2:65" s="137" customFormat="1" ht="10.199999999999999">
      <c r="B407" s="136"/>
      <c r="D407" s="138" t="s">
        <v>196</v>
      </c>
      <c r="E407" s="139" t="s">
        <v>1</v>
      </c>
      <c r="F407" s="140" t="s">
        <v>693</v>
      </c>
      <c r="H407" s="141">
        <v>4.3849999999999998</v>
      </c>
      <c r="L407" s="136"/>
      <c r="M407" s="142"/>
      <c r="T407" s="143"/>
      <c r="AT407" s="139" t="s">
        <v>196</v>
      </c>
      <c r="AU407" s="139" t="s">
        <v>86</v>
      </c>
      <c r="AV407" s="137" t="s">
        <v>86</v>
      </c>
      <c r="AW407" s="137" t="s">
        <v>32</v>
      </c>
      <c r="AX407" s="137" t="s">
        <v>76</v>
      </c>
      <c r="AY407" s="139" t="s">
        <v>188</v>
      </c>
    </row>
    <row r="408" spans="2:65" s="137" customFormat="1" ht="10.199999999999999">
      <c r="B408" s="136"/>
      <c r="D408" s="138" t="s">
        <v>196</v>
      </c>
      <c r="E408" s="139" t="s">
        <v>1</v>
      </c>
      <c r="F408" s="140" t="s">
        <v>694</v>
      </c>
      <c r="H408" s="141">
        <v>3.3050000000000002</v>
      </c>
      <c r="L408" s="136"/>
      <c r="M408" s="142"/>
      <c r="T408" s="143"/>
      <c r="AT408" s="139" t="s">
        <v>196</v>
      </c>
      <c r="AU408" s="139" t="s">
        <v>86</v>
      </c>
      <c r="AV408" s="137" t="s">
        <v>86</v>
      </c>
      <c r="AW408" s="137" t="s">
        <v>32</v>
      </c>
      <c r="AX408" s="137" t="s">
        <v>76</v>
      </c>
      <c r="AY408" s="139" t="s">
        <v>188</v>
      </c>
    </row>
    <row r="409" spans="2:65" s="137" customFormat="1" ht="10.199999999999999">
      <c r="B409" s="136"/>
      <c r="D409" s="138" t="s">
        <v>196</v>
      </c>
      <c r="E409" s="139" t="s">
        <v>1</v>
      </c>
      <c r="F409" s="140" t="s">
        <v>695</v>
      </c>
      <c r="H409" s="141">
        <v>4.9000000000000004</v>
      </c>
      <c r="L409" s="136"/>
      <c r="M409" s="142"/>
      <c r="T409" s="143"/>
      <c r="AT409" s="139" t="s">
        <v>196</v>
      </c>
      <c r="AU409" s="139" t="s">
        <v>86</v>
      </c>
      <c r="AV409" s="137" t="s">
        <v>86</v>
      </c>
      <c r="AW409" s="137" t="s">
        <v>32</v>
      </c>
      <c r="AX409" s="137" t="s">
        <v>76</v>
      </c>
      <c r="AY409" s="139" t="s">
        <v>188</v>
      </c>
    </row>
    <row r="410" spans="2:65" s="137" customFormat="1" ht="10.199999999999999">
      <c r="B410" s="136"/>
      <c r="D410" s="138" t="s">
        <v>196</v>
      </c>
      <c r="E410" s="139" t="s">
        <v>1</v>
      </c>
      <c r="F410" s="140" t="s">
        <v>696</v>
      </c>
      <c r="H410" s="141">
        <v>10.039999999999999</v>
      </c>
      <c r="L410" s="136"/>
      <c r="M410" s="142"/>
      <c r="T410" s="143"/>
      <c r="AT410" s="139" t="s">
        <v>196</v>
      </c>
      <c r="AU410" s="139" t="s">
        <v>86</v>
      </c>
      <c r="AV410" s="137" t="s">
        <v>86</v>
      </c>
      <c r="AW410" s="137" t="s">
        <v>32</v>
      </c>
      <c r="AX410" s="137" t="s">
        <v>76</v>
      </c>
      <c r="AY410" s="139" t="s">
        <v>188</v>
      </c>
    </row>
    <row r="411" spans="2:65" s="145" customFormat="1" ht="10.199999999999999">
      <c r="B411" s="144"/>
      <c r="D411" s="138" t="s">
        <v>196</v>
      </c>
      <c r="E411" s="146" t="s">
        <v>1</v>
      </c>
      <c r="F411" s="147" t="s">
        <v>199</v>
      </c>
      <c r="H411" s="148">
        <v>31.89</v>
      </c>
      <c r="L411" s="144"/>
      <c r="M411" s="149"/>
      <c r="T411" s="150"/>
      <c r="AT411" s="146" t="s">
        <v>196</v>
      </c>
      <c r="AU411" s="146" t="s">
        <v>86</v>
      </c>
      <c r="AV411" s="145" t="s">
        <v>194</v>
      </c>
      <c r="AW411" s="145" t="s">
        <v>32</v>
      </c>
      <c r="AX411" s="145" t="s">
        <v>81</v>
      </c>
      <c r="AY411" s="146" t="s">
        <v>188</v>
      </c>
    </row>
    <row r="412" spans="2:65" s="48" customFormat="1" ht="16.5" customHeight="1">
      <c r="B412" s="47"/>
      <c r="C412" s="123" t="s">
        <v>697</v>
      </c>
      <c r="D412" s="123" t="s">
        <v>190</v>
      </c>
      <c r="E412" s="124" t="s">
        <v>698</v>
      </c>
      <c r="F412" s="125" t="s">
        <v>699</v>
      </c>
      <c r="G412" s="126" t="s">
        <v>193</v>
      </c>
      <c r="H412" s="127">
        <v>10.525</v>
      </c>
      <c r="I412" s="21"/>
      <c r="J412" s="128">
        <f>ROUND(I412*H412,2)</f>
        <v>0</v>
      </c>
      <c r="K412" s="129"/>
      <c r="L412" s="47"/>
      <c r="M412" s="130" t="s">
        <v>1</v>
      </c>
      <c r="N412" s="131" t="s">
        <v>41</v>
      </c>
      <c r="P412" s="132">
        <f>O412*H412</f>
        <v>0</v>
      </c>
      <c r="Q412" s="132">
        <v>0</v>
      </c>
      <c r="R412" s="132">
        <f>Q412*H412</f>
        <v>0</v>
      </c>
      <c r="S412" s="132">
        <v>0</v>
      </c>
      <c r="T412" s="133">
        <f>S412*H412</f>
        <v>0</v>
      </c>
      <c r="AR412" s="134" t="s">
        <v>266</v>
      </c>
      <c r="AT412" s="134" t="s">
        <v>190</v>
      </c>
      <c r="AU412" s="134" t="s">
        <v>86</v>
      </c>
      <c r="AY412" s="40" t="s">
        <v>188</v>
      </c>
      <c r="BE412" s="135">
        <f>IF(N412="základní",J412,0)</f>
        <v>0</v>
      </c>
      <c r="BF412" s="135">
        <f>IF(N412="snížená",J412,0)</f>
        <v>0</v>
      </c>
      <c r="BG412" s="135">
        <f>IF(N412="zákl. přenesená",J412,0)</f>
        <v>0</v>
      </c>
      <c r="BH412" s="135">
        <f>IF(N412="sníž. přenesená",J412,0)</f>
        <v>0</v>
      </c>
      <c r="BI412" s="135">
        <f>IF(N412="nulová",J412,0)</f>
        <v>0</v>
      </c>
      <c r="BJ412" s="40" t="s">
        <v>81</v>
      </c>
      <c r="BK412" s="135">
        <f>ROUND(I412*H412,2)</f>
        <v>0</v>
      </c>
      <c r="BL412" s="40" t="s">
        <v>266</v>
      </c>
      <c r="BM412" s="134" t="s">
        <v>700</v>
      </c>
    </row>
    <row r="413" spans="2:65" s="162" customFormat="1" ht="10.199999999999999">
      <c r="B413" s="161"/>
      <c r="D413" s="138" t="s">
        <v>196</v>
      </c>
      <c r="E413" s="163" t="s">
        <v>1</v>
      </c>
      <c r="F413" s="164" t="s">
        <v>701</v>
      </c>
      <c r="H413" s="163" t="s">
        <v>1</v>
      </c>
      <c r="L413" s="161"/>
      <c r="M413" s="165"/>
      <c r="T413" s="166"/>
      <c r="AT413" s="163" t="s">
        <v>196</v>
      </c>
      <c r="AU413" s="163" t="s">
        <v>86</v>
      </c>
      <c r="AV413" s="162" t="s">
        <v>81</v>
      </c>
      <c r="AW413" s="162" t="s">
        <v>32</v>
      </c>
      <c r="AX413" s="162" t="s">
        <v>76</v>
      </c>
      <c r="AY413" s="163" t="s">
        <v>188</v>
      </c>
    </row>
    <row r="414" spans="2:65" s="137" customFormat="1" ht="10.199999999999999">
      <c r="B414" s="136"/>
      <c r="D414" s="138" t="s">
        <v>196</v>
      </c>
      <c r="E414" s="139" t="s">
        <v>1</v>
      </c>
      <c r="F414" s="140" t="s">
        <v>702</v>
      </c>
      <c r="H414" s="141">
        <v>10.525</v>
      </c>
      <c r="L414" s="136"/>
      <c r="M414" s="142"/>
      <c r="T414" s="143"/>
      <c r="AT414" s="139" t="s">
        <v>196</v>
      </c>
      <c r="AU414" s="139" t="s">
        <v>86</v>
      </c>
      <c r="AV414" s="137" t="s">
        <v>86</v>
      </c>
      <c r="AW414" s="137" t="s">
        <v>32</v>
      </c>
      <c r="AX414" s="137" t="s">
        <v>81</v>
      </c>
      <c r="AY414" s="139" t="s">
        <v>188</v>
      </c>
    </row>
    <row r="415" spans="2:65" s="48" customFormat="1" ht="16.5" customHeight="1">
      <c r="B415" s="47"/>
      <c r="C415" s="151" t="s">
        <v>703</v>
      </c>
      <c r="D415" s="151" t="s">
        <v>239</v>
      </c>
      <c r="E415" s="152" t="s">
        <v>704</v>
      </c>
      <c r="F415" s="153" t="s">
        <v>705</v>
      </c>
      <c r="G415" s="154" t="s">
        <v>193</v>
      </c>
      <c r="H415" s="155">
        <v>12.103999999999999</v>
      </c>
      <c r="I415" s="22"/>
      <c r="J415" s="156">
        <f>ROUND(I415*H415,2)</f>
        <v>0</v>
      </c>
      <c r="K415" s="157"/>
      <c r="L415" s="158"/>
      <c r="M415" s="159" t="s">
        <v>1</v>
      </c>
      <c r="N415" s="160" t="s">
        <v>41</v>
      </c>
      <c r="P415" s="132">
        <f>O415*H415</f>
        <v>0</v>
      </c>
      <c r="Q415" s="132">
        <v>1.1E-4</v>
      </c>
      <c r="R415" s="132">
        <f>Q415*H415</f>
        <v>1.3314399999999999E-3</v>
      </c>
      <c r="S415" s="132">
        <v>0</v>
      </c>
      <c r="T415" s="133">
        <f>S415*H415</f>
        <v>0</v>
      </c>
      <c r="AR415" s="134" t="s">
        <v>357</v>
      </c>
      <c r="AT415" s="134" t="s">
        <v>239</v>
      </c>
      <c r="AU415" s="134" t="s">
        <v>86</v>
      </c>
      <c r="AY415" s="40" t="s">
        <v>188</v>
      </c>
      <c r="BE415" s="135">
        <f>IF(N415="základní",J415,0)</f>
        <v>0</v>
      </c>
      <c r="BF415" s="135">
        <f>IF(N415="snížená",J415,0)</f>
        <v>0</v>
      </c>
      <c r="BG415" s="135">
        <f>IF(N415="zákl. přenesená",J415,0)</f>
        <v>0</v>
      </c>
      <c r="BH415" s="135">
        <f>IF(N415="sníž. přenesená",J415,0)</f>
        <v>0</v>
      </c>
      <c r="BI415" s="135">
        <f>IF(N415="nulová",J415,0)</f>
        <v>0</v>
      </c>
      <c r="BJ415" s="40" t="s">
        <v>81</v>
      </c>
      <c r="BK415" s="135">
        <f>ROUND(I415*H415,2)</f>
        <v>0</v>
      </c>
      <c r="BL415" s="40" t="s">
        <v>266</v>
      </c>
      <c r="BM415" s="134" t="s">
        <v>706</v>
      </c>
    </row>
    <row r="416" spans="2:65" s="137" customFormat="1" ht="10.199999999999999">
      <c r="B416" s="136"/>
      <c r="D416" s="138" t="s">
        <v>196</v>
      </c>
      <c r="F416" s="140" t="s">
        <v>707</v>
      </c>
      <c r="H416" s="141">
        <v>12.103999999999999</v>
      </c>
      <c r="L416" s="136"/>
      <c r="M416" s="142"/>
      <c r="T416" s="143"/>
      <c r="AT416" s="139" t="s">
        <v>196</v>
      </c>
      <c r="AU416" s="139" t="s">
        <v>86</v>
      </c>
      <c r="AV416" s="137" t="s">
        <v>86</v>
      </c>
      <c r="AW416" s="137" t="s">
        <v>3</v>
      </c>
      <c r="AX416" s="137" t="s">
        <v>81</v>
      </c>
      <c r="AY416" s="139" t="s">
        <v>188</v>
      </c>
    </row>
    <row r="417" spans="2:65" s="48" customFormat="1" ht="21.75" customHeight="1">
      <c r="B417" s="47"/>
      <c r="C417" s="123" t="s">
        <v>708</v>
      </c>
      <c r="D417" s="123" t="s">
        <v>190</v>
      </c>
      <c r="E417" s="124" t="s">
        <v>709</v>
      </c>
      <c r="F417" s="125" t="s">
        <v>710</v>
      </c>
      <c r="G417" s="126" t="s">
        <v>193</v>
      </c>
      <c r="H417" s="127">
        <v>9.5679999999999996</v>
      </c>
      <c r="I417" s="21"/>
      <c r="J417" s="128">
        <f>ROUND(I417*H417,2)</f>
        <v>0</v>
      </c>
      <c r="K417" s="129"/>
      <c r="L417" s="47"/>
      <c r="M417" s="130" t="s">
        <v>1</v>
      </c>
      <c r="N417" s="131" t="s">
        <v>41</v>
      </c>
      <c r="P417" s="132">
        <f>O417*H417</f>
        <v>0</v>
      </c>
      <c r="Q417" s="132">
        <v>0</v>
      </c>
      <c r="R417" s="132">
        <f>Q417*H417</f>
        <v>0</v>
      </c>
      <c r="S417" s="132">
        <v>0</v>
      </c>
      <c r="T417" s="133">
        <f>S417*H417</f>
        <v>0</v>
      </c>
      <c r="AR417" s="134" t="s">
        <v>266</v>
      </c>
      <c r="AT417" s="134" t="s">
        <v>190</v>
      </c>
      <c r="AU417" s="134" t="s">
        <v>86</v>
      </c>
      <c r="AY417" s="40" t="s">
        <v>188</v>
      </c>
      <c r="BE417" s="135">
        <f>IF(N417="základní",J417,0)</f>
        <v>0</v>
      </c>
      <c r="BF417" s="135">
        <f>IF(N417="snížená",J417,0)</f>
        <v>0</v>
      </c>
      <c r="BG417" s="135">
        <f>IF(N417="zákl. přenesená",J417,0)</f>
        <v>0</v>
      </c>
      <c r="BH417" s="135">
        <f>IF(N417="sníž. přenesená",J417,0)</f>
        <v>0</v>
      </c>
      <c r="BI417" s="135">
        <f>IF(N417="nulová",J417,0)</f>
        <v>0</v>
      </c>
      <c r="BJ417" s="40" t="s">
        <v>81</v>
      </c>
      <c r="BK417" s="135">
        <f>ROUND(I417*H417,2)</f>
        <v>0</v>
      </c>
      <c r="BL417" s="40" t="s">
        <v>266</v>
      </c>
      <c r="BM417" s="134" t="s">
        <v>711</v>
      </c>
    </row>
    <row r="418" spans="2:65" s="137" customFormat="1" ht="10.199999999999999">
      <c r="B418" s="136"/>
      <c r="D418" s="138" t="s">
        <v>196</v>
      </c>
      <c r="E418" s="139" t="s">
        <v>1</v>
      </c>
      <c r="F418" s="140" t="s">
        <v>123</v>
      </c>
      <c r="H418" s="141">
        <v>9.5679999999999996</v>
      </c>
      <c r="L418" s="136"/>
      <c r="M418" s="142"/>
      <c r="T418" s="143"/>
      <c r="AT418" s="139" t="s">
        <v>196</v>
      </c>
      <c r="AU418" s="139" t="s">
        <v>86</v>
      </c>
      <c r="AV418" s="137" t="s">
        <v>86</v>
      </c>
      <c r="AW418" s="137" t="s">
        <v>32</v>
      </c>
      <c r="AX418" s="137" t="s">
        <v>81</v>
      </c>
      <c r="AY418" s="139" t="s">
        <v>188</v>
      </c>
    </row>
    <row r="419" spans="2:65" s="48" customFormat="1" ht="24.15" customHeight="1">
      <c r="B419" s="47"/>
      <c r="C419" s="123" t="s">
        <v>451</v>
      </c>
      <c r="D419" s="123" t="s">
        <v>190</v>
      </c>
      <c r="E419" s="124" t="s">
        <v>712</v>
      </c>
      <c r="F419" s="125" t="s">
        <v>713</v>
      </c>
      <c r="G419" s="126" t="s">
        <v>193</v>
      </c>
      <c r="H419" s="127">
        <v>9.5679999999999996</v>
      </c>
      <c r="I419" s="21"/>
      <c r="J419" s="128">
        <f>ROUND(I419*H419,2)</f>
        <v>0</v>
      </c>
      <c r="K419" s="129"/>
      <c r="L419" s="47"/>
      <c r="M419" s="130" t="s">
        <v>1</v>
      </c>
      <c r="N419" s="131" t="s">
        <v>41</v>
      </c>
      <c r="P419" s="132">
        <f>O419*H419</f>
        <v>0</v>
      </c>
      <c r="Q419" s="132">
        <v>0</v>
      </c>
      <c r="R419" s="132">
        <f>Q419*H419</f>
        <v>0</v>
      </c>
      <c r="S419" s="132">
        <v>1.721E-2</v>
      </c>
      <c r="T419" s="133">
        <f>S419*H419</f>
        <v>0.16466528</v>
      </c>
      <c r="AR419" s="134" t="s">
        <v>266</v>
      </c>
      <c r="AT419" s="134" t="s">
        <v>190</v>
      </c>
      <c r="AU419" s="134" t="s">
        <v>86</v>
      </c>
      <c r="AY419" s="40" t="s">
        <v>188</v>
      </c>
      <c r="BE419" s="135">
        <f>IF(N419="základní",J419,0)</f>
        <v>0</v>
      </c>
      <c r="BF419" s="135">
        <f>IF(N419="snížená",J419,0)</f>
        <v>0</v>
      </c>
      <c r="BG419" s="135">
        <f>IF(N419="zákl. přenesená",J419,0)</f>
        <v>0</v>
      </c>
      <c r="BH419" s="135">
        <f>IF(N419="sníž. přenesená",J419,0)</f>
        <v>0</v>
      </c>
      <c r="BI419" s="135">
        <f>IF(N419="nulová",J419,0)</f>
        <v>0</v>
      </c>
      <c r="BJ419" s="40" t="s">
        <v>81</v>
      </c>
      <c r="BK419" s="135">
        <f>ROUND(I419*H419,2)</f>
        <v>0</v>
      </c>
      <c r="BL419" s="40" t="s">
        <v>266</v>
      </c>
      <c r="BM419" s="134" t="s">
        <v>714</v>
      </c>
    </row>
    <row r="420" spans="2:65" s="137" customFormat="1" ht="10.199999999999999">
      <c r="B420" s="136"/>
      <c r="D420" s="138" t="s">
        <v>196</v>
      </c>
      <c r="E420" s="139" t="s">
        <v>1</v>
      </c>
      <c r="F420" s="140" t="s">
        <v>123</v>
      </c>
      <c r="H420" s="141">
        <v>9.5679999999999996</v>
      </c>
      <c r="L420" s="136"/>
      <c r="M420" s="142"/>
      <c r="T420" s="143"/>
      <c r="AT420" s="139" t="s">
        <v>196</v>
      </c>
      <c r="AU420" s="139" t="s">
        <v>86</v>
      </c>
      <c r="AV420" s="137" t="s">
        <v>86</v>
      </c>
      <c r="AW420" s="137" t="s">
        <v>32</v>
      </c>
      <c r="AX420" s="137" t="s">
        <v>81</v>
      </c>
      <c r="AY420" s="139" t="s">
        <v>188</v>
      </c>
    </row>
    <row r="421" spans="2:65" s="48" customFormat="1" ht="24.15" customHeight="1">
      <c r="B421" s="47"/>
      <c r="C421" s="123" t="s">
        <v>715</v>
      </c>
      <c r="D421" s="123" t="s">
        <v>190</v>
      </c>
      <c r="E421" s="124" t="s">
        <v>716</v>
      </c>
      <c r="F421" s="125" t="s">
        <v>717</v>
      </c>
      <c r="G421" s="126" t="s">
        <v>601</v>
      </c>
      <c r="H421" s="23"/>
      <c r="I421" s="21"/>
      <c r="J421" s="128">
        <f>ROUND(I421*H421,2)</f>
        <v>0</v>
      </c>
      <c r="K421" s="129"/>
      <c r="L421" s="47"/>
      <c r="M421" s="130" t="s">
        <v>1</v>
      </c>
      <c r="N421" s="131" t="s">
        <v>41</v>
      </c>
      <c r="P421" s="132">
        <f>O421*H421</f>
        <v>0</v>
      </c>
      <c r="Q421" s="132">
        <v>0</v>
      </c>
      <c r="R421" s="132">
        <f>Q421*H421</f>
        <v>0</v>
      </c>
      <c r="S421" s="132">
        <v>0</v>
      </c>
      <c r="T421" s="133">
        <f>S421*H421</f>
        <v>0</v>
      </c>
      <c r="AR421" s="134" t="s">
        <v>266</v>
      </c>
      <c r="AT421" s="134" t="s">
        <v>190</v>
      </c>
      <c r="AU421" s="134" t="s">
        <v>86</v>
      </c>
      <c r="AY421" s="40" t="s">
        <v>188</v>
      </c>
      <c r="BE421" s="135">
        <f>IF(N421="základní",J421,0)</f>
        <v>0</v>
      </c>
      <c r="BF421" s="135">
        <f>IF(N421="snížená",J421,0)</f>
        <v>0</v>
      </c>
      <c r="BG421" s="135">
        <f>IF(N421="zákl. přenesená",J421,0)</f>
        <v>0</v>
      </c>
      <c r="BH421" s="135">
        <f>IF(N421="sníž. přenesená",J421,0)</f>
        <v>0</v>
      </c>
      <c r="BI421" s="135">
        <f>IF(N421="nulová",J421,0)</f>
        <v>0</v>
      </c>
      <c r="BJ421" s="40" t="s">
        <v>81</v>
      </c>
      <c r="BK421" s="135">
        <f>ROUND(I421*H421,2)</f>
        <v>0</v>
      </c>
      <c r="BL421" s="40" t="s">
        <v>266</v>
      </c>
      <c r="BM421" s="134" t="s">
        <v>718</v>
      </c>
    </row>
    <row r="422" spans="2:65" s="112" customFormat="1" ht="22.8" customHeight="1">
      <c r="B422" s="111"/>
      <c r="D422" s="113" t="s">
        <v>75</v>
      </c>
      <c r="E422" s="121" t="s">
        <v>719</v>
      </c>
      <c r="F422" s="121" t="s">
        <v>720</v>
      </c>
      <c r="J422" s="122">
        <f>BK422</f>
        <v>0</v>
      </c>
      <c r="L422" s="111"/>
      <c r="M422" s="116"/>
      <c r="P422" s="117">
        <f>SUM(P423:P433)</f>
        <v>0</v>
      </c>
      <c r="R422" s="117">
        <f>SUM(R423:R433)</f>
        <v>0</v>
      </c>
      <c r="T422" s="118">
        <f>SUM(T423:T433)</f>
        <v>2.2528300000000001E-2</v>
      </c>
      <c r="AR422" s="113" t="s">
        <v>86</v>
      </c>
      <c r="AT422" s="119" t="s">
        <v>75</v>
      </c>
      <c r="AU422" s="119" t="s">
        <v>81</v>
      </c>
      <c r="AY422" s="113" t="s">
        <v>188</v>
      </c>
      <c r="BK422" s="120">
        <f>SUM(BK423:BK433)</f>
        <v>0</v>
      </c>
    </row>
    <row r="423" spans="2:65" s="48" customFormat="1" ht="16.5" customHeight="1">
      <c r="B423" s="47"/>
      <c r="C423" s="123" t="s">
        <v>721</v>
      </c>
      <c r="D423" s="123" t="s">
        <v>190</v>
      </c>
      <c r="E423" s="124" t="s">
        <v>722</v>
      </c>
      <c r="F423" s="125" t="s">
        <v>723</v>
      </c>
      <c r="G423" s="126" t="s">
        <v>262</v>
      </c>
      <c r="H423" s="127">
        <v>12.49</v>
      </c>
      <c r="I423" s="21"/>
      <c r="J423" s="128">
        <f>ROUND(I423*H423,2)</f>
        <v>0</v>
      </c>
      <c r="K423" s="129"/>
      <c r="L423" s="47"/>
      <c r="M423" s="130" t="s">
        <v>1</v>
      </c>
      <c r="N423" s="131" t="s">
        <v>41</v>
      </c>
      <c r="P423" s="132">
        <f>O423*H423</f>
        <v>0</v>
      </c>
      <c r="Q423" s="132">
        <v>0</v>
      </c>
      <c r="R423" s="132">
        <f>Q423*H423</f>
        <v>0</v>
      </c>
      <c r="S423" s="132">
        <v>1.67E-3</v>
      </c>
      <c r="T423" s="133">
        <f>S423*H423</f>
        <v>2.08583E-2</v>
      </c>
      <c r="AR423" s="134" t="s">
        <v>266</v>
      </c>
      <c r="AT423" s="134" t="s">
        <v>190</v>
      </c>
      <c r="AU423" s="134" t="s">
        <v>86</v>
      </c>
      <c r="AY423" s="40" t="s">
        <v>188</v>
      </c>
      <c r="BE423" s="135">
        <f>IF(N423="základní",J423,0)</f>
        <v>0</v>
      </c>
      <c r="BF423" s="135">
        <f>IF(N423="snížená",J423,0)</f>
        <v>0</v>
      </c>
      <c r="BG423" s="135">
        <f>IF(N423="zákl. přenesená",J423,0)</f>
        <v>0</v>
      </c>
      <c r="BH423" s="135">
        <f>IF(N423="sníž. přenesená",J423,0)</f>
        <v>0</v>
      </c>
      <c r="BI423" s="135">
        <f>IF(N423="nulová",J423,0)</f>
        <v>0</v>
      </c>
      <c r="BJ423" s="40" t="s">
        <v>81</v>
      </c>
      <c r="BK423" s="135">
        <f>ROUND(I423*H423,2)</f>
        <v>0</v>
      </c>
      <c r="BL423" s="40" t="s">
        <v>266</v>
      </c>
      <c r="BM423" s="134" t="s">
        <v>724</v>
      </c>
    </row>
    <row r="424" spans="2:65" s="137" customFormat="1" ht="10.199999999999999">
      <c r="B424" s="136"/>
      <c r="D424" s="138" t="s">
        <v>196</v>
      </c>
      <c r="E424" s="139" t="s">
        <v>126</v>
      </c>
      <c r="F424" s="140" t="s">
        <v>725</v>
      </c>
      <c r="H424" s="141">
        <v>12.49</v>
      </c>
      <c r="L424" s="136"/>
      <c r="M424" s="142"/>
      <c r="T424" s="143"/>
      <c r="AT424" s="139" t="s">
        <v>196</v>
      </c>
      <c r="AU424" s="139" t="s">
        <v>86</v>
      </c>
      <c r="AV424" s="137" t="s">
        <v>86</v>
      </c>
      <c r="AW424" s="137" t="s">
        <v>32</v>
      </c>
      <c r="AX424" s="137" t="s">
        <v>81</v>
      </c>
      <c r="AY424" s="139" t="s">
        <v>188</v>
      </c>
    </row>
    <row r="425" spans="2:65" s="48" customFormat="1" ht="24.15" customHeight="1">
      <c r="B425" s="47"/>
      <c r="C425" s="123" t="s">
        <v>726</v>
      </c>
      <c r="D425" s="123" t="s">
        <v>190</v>
      </c>
      <c r="E425" s="124" t="s">
        <v>727</v>
      </c>
      <c r="F425" s="125" t="s">
        <v>728</v>
      </c>
      <c r="G425" s="126" t="s">
        <v>364</v>
      </c>
      <c r="H425" s="127">
        <v>1</v>
      </c>
      <c r="I425" s="21"/>
      <c r="J425" s="128">
        <f t="shared" ref="J425:J433" si="0">ROUND(I425*H425,2)</f>
        <v>0</v>
      </c>
      <c r="K425" s="129"/>
      <c r="L425" s="47"/>
      <c r="M425" s="130" t="s">
        <v>1</v>
      </c>
      <c r="N425" s="131" t="s">
        <v>41</v>
      </c>
      <c r="P425" s="132">
        <f t="shared" ref="P425:P433" si="1">O425*H425</f>
        <v>0</v>
      </c>
      <c r="Q425" s="132">
        <v>0</v>
      </c>
      <c r="R425" s="132">
        <f t="shared" ref="R425:R433" si="2">Q425*H425</f>
        <v>0</v>
      </c>
      <c r="S425" s="132">
        <v>1.67E-3</v>
      </c>
      <c r="T425" s="133">
        <f t="shared" ref="T425:T433" si="3">S425*H425</f>
        <v>1.67E-3</v>
      </c>
      <c r="AR425" s="134" t="s">
        <v>266</v>
      </c>
      <c r="AT425" s="134" t="s">
        <v>190</v>
      </c>
      <c r="AU425" s="134" t="s">
        <v>86</v>
      </c>
      <c r="AY425" s="40" t="s">
        <v>188</v>
      </c>
      <c r="BE425" s="135">
        <f t="shared" ref="BE425:BE433" si="4">IF(N425="základní",J425,0)</f>
        <v>0</v>
      </c>
      <c r="BF425" s="135">
        <f t="shared" ref="BF425:BF433" si="5">IF(N425="snížená",J425,0)</f>
        <v>0</v>
      </c>
      <c r="BG425" s="135">
        <f t="shared" ref="BG425:BG433" si="6">IF(N425="zákl. přenesená",J425,0)</f>
        <v>0</v>
      </c>
      <c r="BH425" s="135">
        <f t="shared" ref="BH425:BH433" si="7">IF(N425="sníž. přenesená",J425,0)</f>
        <v>0</v>
      </c>
      <c r="BI425" s="135">
        <f t="shared" ref="BI425:BI433" si="8">IF(N425="nulová",J425,0)</f>
        <v>0</v>
      </c>
      <c r="BJ425" s="40" t="s">
        <v>81</v>
      </c>
      <c r="BK425" s="135">
        <f t="shared" ref="BK425:BK433" si="9">ROUND(I425*H425,2)</f>
        <v>0</v>
      </c>
      <c r="BL425" s="40" t="s">
        <v>266</v>
      </c>
      <c r="BM425" s="134" t="s">
        <v>729</v>
      </c>
    </row>
    <row r="426" spans="2:65" s="48" customFormat="1" ht="33" customHeight="1">
      <c r="B426" s="47"/>
      <c r="C426" s="123" t="s">
        <v>730</v>
      </c>
      <c r="D426" s="123" t="s">
        <v>190</v>
      </c>
      <c r="E426" s="124" t="s">
        <v>731</v>
      </c>
      <c r="F426" s="125" t="s">
        <v>732</v>
      </c>
      <c r="G426" s="126" t="s">
        <v>601</v>
      </c>
      <c r="H426" s="23"/>
      <c r="I426" s="21"/>
      <c r="J426" s="128">
        <f t="shared" si="0"/>
        <v>0</v>
      </c>
      <c r="K426" s="129"/>
      <c r="L426" s="47"/>
      <c r="M426" s="130" t="s">
        <v>1</v>
      </c>
      <c r="N426" s="131" t="s">
        <v>41</v>
      </c>
      <c r="P426" s="132">
        <f t="shared" si="1"/>
        <v>0</v>
      </c>
      <c r="Q426" s="132">
        <v>0</v>
      </c>
      <c r="R426" s="132">
        <f t="shared" si="2"/>
        <v>0</v>
      </c>
      <c r="S426" s="132">
        <v>0</v>
      </c>
      <c r="T426" s="133">
        <f t="shared" si="3"/>
        <v>0</v>
      </c>
      <c r="AR426" s="134" t="s">
        <v>266</v>
      </c>
      <c r="AT426" s="134" t="s">
        <v>190</v>
      </c>
      <c r="AU426" s="134" t="s">
        <v>86</v>
      </c>
      <c r="AY426" s="40" t="s">
        <v>188</v>
      </c>
      <c r="BE426" s="135">
        <f t="shared" si="4"/>
        <v>0</v>
      </c>
      <c r="BF426" s="135">
        <f t="shared" si="5"/>
        <v>0</v>
      </c>
      <c r="BG426" s="135">
        <f t="shared" si="6"/>
        <v>0</v>
      </c>
      <c r="BH426" s="135">
        <f t="shared" si="7"/>
        <v>0</v>
      </c>
      <c r="BI426" s="135">
        <f t="shared" si="8"/>
        <v>0</v>
      </c>
      <c r="BJ426" s="40" t="s">
        <v>81</v>
      </c>
      <c r="BK426" s="135">
        <f t="shared" si="9"/>
        <v>0</v>
      </c>
      <c r="BL426" s="40" t="s">
        <v>266</v>
      </c>
      <c r="BM426" s="134" t="s">
        <v>733</v>
      </c>
    </row>
    <row r="427" spans="2:65" s="48" customFormat="1" ht="24.15" customHeight="1">
      <c r="B427" s="47"/>
      <c r="C427" s="123" t="s">
        <v>734</v>
      </c>
      <c r="D427" s="123" t="s">
        <v>190</v>
      </c>
      <c r="E427" s="124" t="s">
        <v>735</v>
      </c>
      <c r="F427" s="125" t="s">
        <v>736</v>
      </c>
      <c r="G427" s="126" t="s">
        <v>637</v>
      </c>
      <c r="H427" s="127">
        <v>1</v>
      </c>
      <c r="I427" s="21"/>
      <c r="J427" s="128">
        <f t="shared" si="0"/>
        <v>0</v>
      </c>
      <c r="K427" s="129"/>
      <c r="L427" s="47"/>
      <c r="M427" s="130" t="s">
        <v>1</v>
      </c>
      <c r="N427" s="131" t="s">
        <v>41</v>
      </c>
      <c r="P427" s="132">
        <f t="shared" si="1"/>
        <v>0</v>
      </c>
      <c r="Q427" s="132">
        <v>0</v>
      </c>
      <c r="R427" s="132">
        <f t="shared" si="2"/>
        <v>0</v>
      </c>
      <c r="S427" s="132">
        <v>0</v>
      </c>
      <c r="T427" s="133">
        <f t="shared" si="3"/>
        <v>0</v>
      </c>
      <c r="AR427" s="134" t="s">
        <v>266</v>
      </c>
      <c r="AT427" s="134" t="s">
        <v>190</v>
      </c>
      <c r="AU427" s="134" t="s">
        <v>86</v>
      </c>
      <c r="AY427" s="40" t="s">
        <v>188</v>
      </c>
      <c r="BE427" s="135">
        <f t="shared" si="4"/>
        <v>0</v>
      </c>
      <c r="BF427" s="135">
        <f t="shared" si="5"/>
        <v>0</v>
      </c>
      <c r="BG427" s="135">
        <f t="shared" si="6"/>
        <v>0</v>
      </c>
      <c r="BH427" s="135">
        <f t="shared" si="7"/>
        <v>0</v>
      </c>
      <c r="BI427" s="135">
        <f t="shared" si="8"/>
        <v>0</v>
      </c>
      <c r="BJ427" s="40" t="s">
        <v>81</v>
      </c>
      <c r="BK427" s="135">
        <f t="shared" si="9"/>
        <v>0</v>
      </c>
      <c r="BL427" s="40" t="s">
        <v>266</v>
      </c>
      <c r="BM427" s="134" t="s">
        <v>737</v>
      </c>
    </row>
    <row r="428" spans="2:65" s="48" customFormat="1" ht="24.15" customHeight="1">
      <c r="B428" s="47"/>
      <c r="C428" s="123" t="s">
        <v>738</v>
      </c>
      <c r="D428" s="123" t="s">
        <v>190</v>
      </c>
      <c r="E428" s="124" t="s">
        <v>739</v>
      </c>
      <c r="F428" s="125" t="s">
        <v>740</v>
      </c>
      <c r="G428" s="126" t="s">
        <v>637</v>
      </c>
      <c r="H428" s="127">
        <v>1</v>
      </c>
      <c r="I428" s="21"/>
      <c r="J428" s="128">
        <f t="shared" si="0"/>
        <v>0</v>
      </c>
      <c r="K428" s="129"/>
      <c r="L428" s="47"/>
      <c r="M428" s="130" t="s">
        <v>1</v>
      </c>
      <c r="N428" s="131" t="s">
        <v>41</v>
      </c>
      <c r="P428" s="132">
        <f t="shared" si="1"/>
        <v>0</v>
      </c>
      <c r="Q428" s="132">
        <v>0</v>
      </c>
      <c r="R428" s="132">
        <f t="shared" si="2"/>
        <v>0</v>
      </c>
      <c r="S428" s="132">
        <v>0</v>
      </c>
      <c r="T428" s="133">
        <f t="shared" si="3"/>
        <v>0</v>
      </c>
      <c r="AR428" s="134" t="s">
        <v>266</v>
      </c>
      <c r="AT428" s="134" t="s">
        <v>190</v>
      </c>
      <c r="AU428" s="134" t="s">
        <v>86</v>
      </c>
      <c r="AY428" s="40" t="s">
        <v>188</v>
      </c>
      <c r="BE428" s="135">
        <f t="shared" si="4"/>
        <v>0</v>
      </c>
      <c r="BF428" s="135">
        <f t="shared" si="5"/>
        <v>0</v>
      </c>
      <c r="BG428" s="135">
        <f t="shared" si="6"/>
        <v>0</v>
      </c>
      <c r="BH428" s="135">
        <f t="shared" si="7"/>
        <v>0</v>
      </c>
      <c r="BI428" s="135">
        <f t="shared" si="8"/>
        <v>0</v>
      </c>
      <c r="BJ428" s="40" t="s">
        <v>81</v>
      </c>
      <c r="BK428" s="135">
        <f t="shared" si="9"/>
        <v>0</v>
      </c>
      <c r="BL428" s="40" t="s">
        <v>266</v>
      </c>
      <c r="BM428" s="134" t="s">
        <v>741</v>
      </c>
    </row>
    <row r="429" spans="2:65" s="48" customFormat="1" ht="24.15" customHeight="1">
      <c r="B429" s="47"/>
      <c r="C429" s="123" t="s">
        <v>742</v>
      </c>
      <c r="D429" s="123" t="s">
        <v>190</v>
      </c>
      <c r="E429" s="124" t="s">
        <v>743</v>
      </c>
      <c r="F429" s="125" t="s">
        <v>744</v>
      </c>
      <c r="G429" s="126" t="s">
        <v>637</v>
      </c>
      <c r="H429" s="127">
        <v>1</v>
      </c>
      <c r="I429" s="21"/>
      <c r="J429" s="128">
        <f t="shared" si="0"/>
        <v>0</v>
      </c>
      <c r="K429" s="129"/>
      <c r="L429" s="47"/>
      <c r="M429" s="130" t="s">
        <v>1</v>
      </c>
      <c r="N429" s="131" t="s">
        <v>41</v>
      </c>
      <c r="P429" s="132">
        <f t="shared" si="1"/>
        <v>0</v>
      </c>
      <c r="Q429" s="132">
        <v>0</v>
      </c>
      <c r="R429" s="132">
        <f t="shared" si="2"/>
        <v>0</v>
      </c>
      <c r="S429" s="132">
        <v>0</v>
      </c>
      <c r="T429" s="133">
        <f t="shared" si="3"/>
        <v>0</v>
      </c>
      <c r="AR429" s="134" t="s">
        <v>266</v>
      </c>
      <c r="AT429" s="134" t="s">
        <v>190</v>
      </c>
      <c r="AU429" s="134" t="s">
        <v>86</v>
      </c>
      <c r="AY429" s="40" t="s">
        <v>188</v>
      </c>
      <c r="BE429" s="135">
        <f t="shared" si="4"/>
        <v>0</v>
      </c>
      <c r="BF429" s="135">
        <f t="shared" si="5"/>
        <v>0</v>
      </c>
      <c r="BG429" s="135">
        <f t="shared" si="6"/>
        <v>0</v>
      </c>
      <c r="BH429" s="135">
        <f t="shared" si="7"/>
        <v>0</v>
      </c>
      <c r="BI429" s="135">
        <f t="shared" si="8"/>
        <v>0</v>
      </c>
      <c r="BJ429" s="40" t="s">
        <v>81</v>
      </c>
      <c r="BK429" s="135">
        <f t="shared" si="9"/>
        <v>0</v>
      </c>
      <c r="BL429" s="40" t="s">
        <v>266</v>
      </c>
      <c r="BM429" s="134" t="s">
        <v>745</v>
      </c>
    </row>
    <row r="430" spans="2:65" s="48" customFormat="1" ht="24.15" customHeight="1">
      <c r="B430" s="47"/>
      <c r="C430" s="123" t="s">
        <v>746</v>
      </c>
      <c r="D430" s="123" t="s">
        <v>190</v>
      </c>
      <c r="E430" s="124" t="s">
        <v>747</v>
      </c>
      <c r="F430" s="125" t="s">
        <v>748</v>
      </c>
      <c r="G430" s="126" t="s">
        <v>637</v>
      </c>
      <c r="H430" s="127">
        <v>1</v>
      </c>
      <c r="I430" s="21"/>
      <c r="J430" s="128">
        <f t="shared" si="0"/>
        <v>0</v>
      </c>
      <c r="K430" s="129"/>
      <c r="L430" s="47"/>
      <c r="M430" s="130" t="s">
        <v>1</v>
      </c>
      <c r="N430" s="131" t="s">
        <v>41</v>
      </c>
      <c r="P430" s="132">
        <f t="shared" si="1"/>
        <v>0</v>
      </c>
      <c r="Q430" s="132">
        <v>0</v>
      </c>
      <c r="R430" s="132">
        <f t="shared" si="2"/>
        <v>0</v>
      </c>
      <c r="S430" s="132">
        <v>0</v>
      </c>
      <c r="T430" s="133">
        <f t="shared" si="3"/>
        <v>0</v>
      </c>
      <c r="AR430" s="134" t="s">
        <v>266</v>
      </c>
      <c r="AT430" s="134" t="s">
        <v>190</v>
      </c>
      <c r="AU430" s="134" t="s">
        <v>86</v>
      </c>
      <c r="AY430" s="40" t="s">
        <v>188</v>
      </c>
      <c r="BE430" s="135">
        <f t="shared" si="4"/>
        <v>0</v>
      </c>
      <c r="BF430" s="135">
        <f t="shared" si="5"/>
        <v>0</v>
      </c>
      <c r="BG430" s="135">
        <f t="shared" si="6"/>
        <v>0</v>
      </c>
      <c r="BH430" s="135">
        <f t="shared" si="7"/>
        <v>0</v>
      </c>
      <c r="BI430" s="135">
        <f t="shared" si="8"/>
        <v>0</v>
      </c>
      <c r="BJ430" s="40" t="s">
        <v>81</v>
      </c>
      <c r="BK430" s="135">
        <f t="shared" si="9"/>
        <v>0</v>
      </c>
      <c r="BL430" s="40" t="s">
        <v>266</v>
      </c>
      <c r="BM430" s="134" t="s">
        <v>749</v>
      </c>
    </row>
    <row r="431" spans="2:65" s="48" customFormat="1" ht="24.15" customHeight="1">
      <c r="B431" s="47"/>
      <c r="C431" s="123" t="s">
        <v>750</v>
      </c>
      <c r="D431" s="123" t="s">
        <v>190</v>
      </c>
      <c r="E431" s="124" t="s">
        <v>751</v>
      </c>
      <c r="F431" s="125" t="s">
        <v>752</v>
      </c>
      <c r="G431" s="126" t="s">
        <v>637</v>
      </c>
      <c r="H431" s="127">
        <v>1</v>
      </c>
      <c r="I431" s="21"/>
      <c r="J431" s="128">
        <f t="shared" si="0"/>
        <v>0</v>
      </c>
      <c r="K431" s="129"/>
      <c r="L431" s="47"/>
      <c r="M431" s="130" t="s">
        <v>1</v>
      </c>
      <c r="N431" s="131" t="s">
        <v>41</v>
      </c>
      <c r="P431" s="132">
        <f t="shared" si="1"/>
        <v>0</v>
      </c>
      <c r="Q431" s="132">
        <v>0</v>
      </c>
      <c r="R431" s="132">
        <f t="shared" si="2"/>
        <v>0</v>
      </c>
      <c r="S431" s="132">
        <v>0</v>
      </c>
      <c r="T431" s="133">
        <f t="shared" si="3"/>
        <v>0</v>
      </c>
      <c r="AR431" s="134" t="s">
        <v>266</v>
      </c>
      <c r="AT431" s="134" t="s">
        <v>190</v>
      </c>
      <c r="AU431" s="134" t="s">
        <v>86</v>
      </c>
      <c r="AY431" s="40" t="s">
        <v>188</v>
      </c>
      <c r="BE431" s="135">
        <f t="shared" si="4"/>
        <v>0</v>
      </c>
      <c r="BF431" s="135">
        <f t="shared" si="5"/>
        <v>0</v>
      </c>
      <c r="BG431" s="135">
        <f t="shared" si="6"/>
        <v>0</v>
      </c>
      <c r="BH431" s="135">
        <f t="shared" si="7"/>
        <v>0</v>
      </c>
      <c r="BI431" s="135">
        <f t="shared" si="8"/>
        <v>0</v>
      </c>
      <c r="BJ431" s="40" t="s">
        <v>81</v>
      </c>
      <c r="BK431" s="135">
        <f t="shared" si="9"/>
        <v>0</v>
      </c>
      <c r="BL431" s="40" t="s">
        <v>266</v>
      </c>
      <c r="BM431" s="134" t="s">
        <v>753</v>
      </c>
    </row>
    <row r="432" spans="2:65" s="48" customFormat="1" ht="24.15" customHeight="1">
      <c r="B432" s="47"/>
      <c r="C432" s="123" t="s">
        <v>754</v>
      </c>
      <c r="D432" s="123" t="s">
        <v>190</v>
      </c>
      <c r="E432" s="124" t="s">
        <v>755</v>
      </c>
      <c r="F432" s="125" t="s">
        <v>756</v>
      </c>
      <c r="G432" s="126" t="s">
        <v>637</v>
      </c>
      <c r="H432" s="127">
        <v>1</v>
      </c>
      <c r="I432" s="21"/>
      <c r="J432" s="128">
        <f t="shared" si="0"/>
        <v>0</v>
      </c>
      <c r="K432" s="129"/>
      <c r="L432" s="47"/>
      <c r="M432" s="130" t="s">
        <v>1</v>
      </c>
      <c r="N432" s="131" t="s">
        <v>41</v>
      </c>
      <c r="P432" s="132">
        <f t="shared" si="1"/>
        <v>0</v>
      </c>
      <c r="Q432" s="132">
        <v>0</v>
      </c>
      <c r="R432" s="132">
        <f t="shared" si="2"/>
        <v>0</v>
      </c>
      <c r="S432" s="132">
        <v>0</v>
      </c>
      <c r="T432" s="133">
        <f t="shared" si="3"/>
        <v>0</v>
      </c>
      <c r="AR432" s="134" t="s">
        <v>266</v>
      </c>
      <c r="AT432" s="134" t="s">
        <v>190</v>
      </c>
      <c r="AU432" s="134" t="s">
        <v>86</v>
      </c>
      <c r="AY432" s="40" t="s">
        <v>188</v>
      </c>
      <c r="BE432" s="135">
        <f t="shared" si="4"/>
        <v>0</v>
      </c>
      <c r="BF432" s="135">
        <f t="shared" si="5"/>
        <v>0</v>
      </c>
      <c r="BG432" s="135">
        <f t="shared" si="6"/>
        <v>0</v>
      </c>
      <c r="BH432" s="135">
        <f t="shared" si="7"/>
        <v>0</v>
      </c>
      <c r="BI432" s="135">
        <f t="shared" si="8"/>
        <v>0</v>
      </c>
      <c r="BJ432" s="40" t="s">
        <v>81</v>
      </c>
      <c r="BK432" s="135">
        <f t="shared" si="9"/>
        <v>0</v>
      </c>
      <c r="BL432" s="40" t="s">
        <v>266</v>
      </c>
      <c r="BM432" s="134" t="s">
        <v>757</v>
      </c>
    </row>
    <row r="433" spans="2:65" s="48" customFormat="1" ht="24.15" customHeight="1">
      <c r="B433" s="47"/>
      <c r="C433" s="123" t="s">
        <v>758</v>
      </c>
      <c r="D433" s="123" t="s">
        <v>190</v>
      </c>
      <c r="E433" s="124" t="s">
        <v>759</v>
      </c>
      <c r="F433" s="125" t="s">
        <v>760</v>
      </c>
      <c r="G433" s="126" t="s">
        <v>637</v>
      </c>
      <c r="H433" s="127">
        <v>1</v>
      </c>
      <c r="I433" s="21"/>
      <c r="J433" s="128">
        <f t="shared" si="0"/>
        <v>0</v>
      </c>
      <c r="K433" s="129"/>
      <c r="L433" s="47"/>
      <c r="M433" s="130" t="s">
        <v>1</v>
      </c>
      <c r="N433" s="131" t="s">
        <v>41</v>
      </c>
      <c r="P433" s="132">
        <f t="shared" si="1"/>
        <v>0</v>
      </c>
      <c r="Q433" s="132">
        <v>0</v>
      </c>
      <c r="R433" s="132">
        <f t="shared" si="2"/>
        <v>0</v>
      </c>
      <c r="S433" s="132">
        <v>0</v>
      </c>
      <c r="T433" s="133">
        <f t="shared" si="3"/>
        <v>0</v>
      </c>
      <c r="AR433" s="134" t="s">
        <v>266</v>
      </c>
      <c r="AT433" s="134" t="s">
        <v>190</v>
      </c>
      <c r="AU433" s="134" t="s">
        <v>86</v>
      </c>
      <c r="AY433" s="40" t="s">
        <v>188</v>
      </c>
      <c r="BE433" s="135">
        <f t="shared" si="4"/>
        <v>0</v>
      </c>
      <c r="BF433" s="135">
        <f t="shared" si="5"/>
        <v>0</v>
      </c>
      <c r="BG433" s="135">
        <f t="shared" si="6"/>
        <v>0</v>
      </c>
      <c r="BH433" s="135">
        <f t="shared" si="7"/>
        <v>0</v>
      </c>
      <c r="BI433" s="135">
        <f t="shared" si="8"/>
        <v>0</v>
      </c>
      <c r="BJ433" s="40" t="s">
        <v>81</v>
      </c>
      <c r="BK433" s="135">
        <f t="shared" si="9"/>
        <v>0</v>
      </c>
      <c r="BL433" s="40" t="s">
        <v>266</v>
      </c>
      <c r="BM433" s="134" t="s">
        <v>761</v>
      </c>
    </row>
    <row r="434" spans="2:65" s="112" customFormat="1" ht="22.8" customHeight="1">
      <c r="B434" s="111"/>
      <c r="D434" s="113" t="s">
        <v>75</v>
      </c>
      <c r="E434" s="121" t="s">
        <v>762</v>
      </c>
      <c r="F434" s="121" t="s">
        <v>763</v>
      </c>
      <c r="J434" s="122">
        <f>BK434</f>
        <v>0</v>
      </c>
      <c r="L434" s="111"/>
      <c r="M434" s="116"/>
      <c r="P434" s="117">
        <f>SUM(P435:P463)</f>
        <v>0</v>
      </c>
      <c r="R434" s="117">
        <f>SUM(R435:R463)</f>
        <v>6.8399999999999997E-3</v>
      </c>
      <c r="T434" s="118">
        <f>SUM(T435:T463)</f>
        <v>0.12066</v>
      </c>
      <c r="AR434" s="113" t="s">
        <v>86</v>
      </c>
      <c r="AT434" s="119" t="s">
        <v>75</v>
      </c>
      <c r="AU434" s="119" t="s">
        <v>81</v>
      </c>
      <c r="AY434" s="113" t="s">
        <v>188</v>
      </c>
      <c r="BK434" s="120">
        <f>SUM(BK435:BK463)</f>
        <v>0</v>
      </c>
    </row>
    <row r="435" spans="2:65" s="48" customFormat="1" ht="24.15" customHeight="1">
      <c r="B435" s="47"/>
      <c r="C435" s="123" t="s">
        <v>764</v>
      </c>
      <c r="D435" s="123" t="s">
        <v>190</v>
      </c>
      <c r="E435" s="124" t="s">
        <v>765</v>
      </c>
      <c r="F435" s="125" t="s">
        <v>766</v>
      </c>
      <c r="G435" s="126" t="s">
        <v>193</v>
      </c>
      <c r="H435" s="127">
        <v>1.92</v>
      </c>
      <c r="I435" s="21"/>
      <c r="J435" s="128">
        <f>ROUND(I435*H435,2)</f>
        <v>0</v>
      </c>
      <c r="K435" s="129"/>
      <c r="L435" s="47"/>
      <c r="M435" s="130" t="s">
        <v>1</v>
      </c>
      <c r="N435" s="131" t="s">
        <v>41</v>
      </c>
      <c r="P435" s="132">
        <f>O435*H435</f>
        <v>0</v>
      </c>
      <c r="Q435" s="132">
        <v>0</v>
      </c>
      <c r="R435" s="132">
        <f>Q435*H435</f>
        <v>0</v>
      </c>
      <c r="S435" s="132">
        <v>8.0000000000000002E-3</v>
      </c>
      <c r="T435" s="133">
        <f>S435*H435</f>
        <v>1.536E-2</v>
      </c>
      <c r="AR435" s="134" t="s">
        <v>266</v>
      </c>
      <c r="AT435" s="134" t="s">
        <v>190</v>
      </c>
      <c r="AU435" s="134" t="s">
        <v>86</v>
      </c>
      <c r="AY435" s="40" t="s">
        <v>188</v>
      </c>
      <c r="BE435" s="135">
        <f>IF(N435="základní",J435,0)</f>
        <v>0</v>
      </c>
      <c r="BF435" s="135">
        <f>IF(N435="snížená",J435,0)</f>
        <v>0</v>
      </c>
      <c r="BG435" s="135">
        <f>IF(N435="zákl. přenesená",J435,0)</f>
        <v>0</v>
      </c>
      <c r="BH435" s="135">
        <f>IF(N435="sníž. přenesená",J435,0)</f>
        <v>0</v>
      </c>
      <c r="BI435" s="135">
        <f>IF(N435="nulová",J435,0)</f>
        <v>0</v>
      </c>
      <c r="BJ435" s="40" t="s">
        <v>81</v>
      </c>
      <c r="BK435" s="135">
        <f>ROUND(I435*H435,2)</f>
        <v>0</v>
      </c>
      <c r="BL435" s="40" t="s">
        <v>266</v>
      </c>
      <c r="BM435" s="134" t="s">
        <v>767</v>
      </c>
    </row>
    <row r="436" spans="2:65" s="137" customFormat="1" ht="10.199999999999999">
      <c r="B436" s="136"/>
      <c r="D436" s="138" t="s">
        <v>196</v>
      </c>
      <c r="E436" s="139" t="s">
        <v>1</v>
      </c>
      <c r="F436" s="140" t="s">
        <v>768</v>
      </c>
      <c r="H436" s="141">
        <v>1.92</v>
      </c>
      <c r="L436" s="136"/>
      <c r="M436" s="142"/>
      <c r="T436" s="143"/>
      <c r="AT436" s="139" t="s">
        <v>196</v>
      </c>
      <c r="AU436" s="139" t="s">
        <v>86</v>
      </c>
      <c r="AV436" s="137" t="s">
        <v>86</v>
      </c>
      <c r="AW436" s="137" t="s">
        <v>32</v>
      </c>
      <c r="AX436" s="137" t="s">
        <v>76</v>
      </c>
      <c r="AY436" s="139" t="s">
        <v>188</v>
      </c>
    </row>
    <row r="437" spans="2:65" s="145" customFormat="1" ht="10.199999999999999">
      <c r="B437" s="144"/>
      <c r="D437" s="138" t="s">
        <v>196</v>
      </c>
      <c r="E437" s="146" t="s">
        <v>1</v>
      </c>
      <c r="F437" s="147" t="s">
        <v>199</v>
      </c>
      <c r="H437" s="148">
        <v>1.92</v>
      </c>
      <c r="L437" s="144"/>
      <c r="M437" s="149"/>
      <c r="T437" s="150"/>
      <c r="AT437" s="146" t="s">
        <v>196</v>
      </c>
      <c r="AU437" s="146" t="s">
        <v>86</v>
      </c>
      <c r="AV437" s="145" t="s">
        <v>194</v>
      </c>
      <c r="AW437" s="145" t="s">
        <v>32</v>
      </c>
      <c r="AX437" s="145" t="s">
        <v>81</v>
      </c>
      <c r="AY437" s="146" t="s">
        <v>188</v>
      </c>
    </row>
    <row r="438" spans="2:65" s="48" customFormat="1" ht="24.15" customHeight="1">
      <c r="B438" s="47"/>
      <c r="C438" s="123" t="s">
        <v>769</v>
      </c>
      <c r="D438" s="123" t="s">
        <v>190</v>
      </c>
      <c r="E438" s="124" t="s">
        <v>770</v>
      </c>
      <c r="F438" s="125" t="s">
        <v>771</v>
      </c>
      <c r="G438" s="126" t="s">
        <v>262</v>
      </c>
      <c r="H438" s="127">
        <v>12.49</v>
      </c>
      <c r="I438" s="21"/>
      <c r="J438" s="128">
        <f>ROUND(I438*H438,2)</f>
        <v>0</v>
      </c>
      <c r="K438" s="129"/>
      <c r="L438" s="47"/>
      <c r="M438" s="130" t="s">
        <v>1</v>
      </c>
      <c r="N438" s="131" t="s">
        <v>41</v>
      </c>
      <c r="P438" s="132">
        <f>O438*H438</f>
        <v>0</v>
      </c>
      <c r="Q438" s="132">
        <v>0</v>
      </c>
      <c r="R438" s="132">
        <f>Q438*H438</f>
        <v>0</v>
      </c>
      <c r="S438" s="132">
        <v>2E-3</v>
      </c>
      <c r="T438" s="133">
        <f>S438*H438</f>
        <v>2.4980000000000002E-2</v>
      </c>
      <c r="AR438" s="134" t="s">
        <v>266</v>
      </c>
      <c r="AT438" s="134" t="s">
        <v>190</v>
      </c>
      <c r="AU438" s="134" t="s">
        <v>86</v>
      </c>
      <c r="AY438" s="40" t="s">
        <v>188</v>
      </c>
      <c r="BE438" s="135">
        <f>IF(N438="základní",J438,0)</f>
        <v>0</v>
      </c>
      <c r="BF438" s="135">
        <f>IF(N438="snížená",J438,0)</f>
        <v>0</v>
      </c>
      <c r="BG438" s="135">
        <f>IF(N438="zákl. přenesená",J438,0)</f>
        <v>0</v>
      </c>
      <c r="BH438" s="135">
        <f>IF(N438="sníž. přenesená",J438,0)</f>
        <v>0</v>
      </c>
      <c r="BI438" s="135">
        <f>IF(N438="nulová",J438,0)</f>
        <v>0</v>
      </c>
      <c r="BJ438" s="40" t="s">
        <v>81</v>
      </c>
      <c r="BK438" s="135">
        <f>ROUND(I438*H438,2)</f>
        <v>0</v>
      </c>
      <c r="BL438" s="40" t="s">
        <v>266</v>
      </c>
      <c r="BM438" s="134" t="s">
        <v>772</v>
      </c>
    </row>
    <row r="439" spans="2:65" s="137" customFormat="1" ht="10.199999999999999">
      <c r="B439" s="136"/>
      <c r="D439" s="138" t="s">
        <v>196</v>
      </c>
      <c r="E439" s="139" t="s">
        <v>1</v>
      </c>
      <c r="F439" s="140" t="s">
        <v>106</v>
      </c>
      <c r="H439" s="141">
        <v>12.49</v>
      </c>
      <c r="L439" s="136"/>
      <c r="M439" s="142"/>
      <c r="T439" s="143"/>
      <c r="AT439" s="139" t="s">
        <v>196</v>
      </c>
      <c r="AU439" s="139" t="s">
        <v>86</v>
      </c>
      <c r="AV439" s="137" t="s">
        <v>86</v>
      </c>
      <c r="AW439" s="137" t="s">
        <v>32</v>
      </c>
      <c r="AX439" s="137" t="s">
        <v>81</v>
      </c>
      <c r="AY439" s="139" t="s">
        <v>188</v>
      </c>
    </row>
    <row r="440" spans="2:65" s="48" customFormat="1" ht="24.15" customHeight="1">
      <c r="B440" s="47"/>
      <c r="C440" s="123" t="s">
        <v>773</v>
      </c>
      <c r="D440" s="123" t="s">
        <v>190</v>
      </c>
      <c r="E440" s="124" t="s">
        <v>774</v>
      </c>
      <c r="F440" s="125" t="s">
        <v>775</v>
      </c>
      <c r="G440" s="126" t="s">
        <v>601</v>
      </c>
      <c r="H440" s="23"/>
      <c r="I440" s="21"/>
      <c r="J440" s="128">
        <f t="shared" ref="J440:J453" si="10">ROUND(I440*H440,2)</f>
        <v>0</v>
      </c>
      <c r="K440" s="129"/>
      <c r="L440" s="47"/>
      <c r="M440" s="130" t="s">
        <v>1</v>
      </c>
      <c r="N440" s="131" t="s">
        <v>41</v>
      </c>
      <c r="P440" s="132">
        <f t="shared" ref="P440:P453" si="11">O440*H440</f>
        <v>0</v>
      </c>
      <c r="Q440" s="132">
        <v>0</v>
      </c>
      <c r="R440" s="132">
        <f t="shared" ref="R440:R453" si="12">Q440*H440</f>
        <v>0</v>
      </c>
      <c r="S440" s="132">
        <v>0</v>
      </c>
      <c r="T440" s="133">
        <f t="shared" ref="T440:T453" si="13">S440*H440</f>
        <v>0</v>
      </c>
      <c r="AR440" s="134" t="s">
        <v>266</v>
      </c>
      <c r="AT440" s="134" t="s">
        <v>190</v>
      </c>
      <c r="AU440" s="134" t="s">
        <v>86</v>
      </c>
      <c r="AY440" s="40" t="s">
        <v>188</v>
      </c>
      <c r="BE440" s="135">
        <f t="shared" ref="BE440:BE453" si="14">IF(N440="základní",J440,0)</f>
        <v>0</v>
      </c>
      <c r="BF440" s="135">
        <f t="shared" ref="BF440:BF453" si="15">IF(N440="snížená",J440,0)</f>
        <v>0</v>
      </c>
      <c r="BG440" s="135">
        <f t="shared" ref="BG440:BG453" si="16">IF(N440="zákl. přenesená",J440,0)</f>
        <v>0</v>
      </c>
      <c r="BH440" s="135">
        <f t="shared" ref="BH440:BH453" si="17">IF(N440="sníž. přenesená",J440,0)</f>
        <v>0</v>
      </c>
      <c r="BI440" s="135">
        <f t="shared" ref="BI440:BI453" si="18">IF(N440="nulová",J440,0)</f>
        <v>0</v>
      </c>
      <c r="BJ440" s="40" t="s">
        <v>81</v>
      </c>
      <c r="BK440" s="135">
        <f t="shared" ref="BK440:BK453" si="19">ROUND(I440*H440,2)</f>
        <v>0</v>
      </c>
      <c r="BL440" s="40" t="s">
        <v>266</v>
      </c>
      <c r="BM440" s="134" t="s">
        <v>776</v>
      </c>
    </row>
    <row r="441" spans="2:65" s="48" customFormat="1" ht="37.799999999999997" customHeight="1">
      <c r="B441" s="47"/>
      <c r="C441" s="123" t="s">
        <v>777</v>
      </c>
      <c r="D441" s="123" t="s">
        <v>190</v>
      </c>
      <c r="E441" s="124" t="s">
        <v>778</v>
      </c>
      <c r="F441" s="125" t="s">
        <v>779</v>
      </c>
      <c r="G441" s="126" t="s">
        <v>637</v>
      </c>
      <c r="H441" s="127">
        <v>1</v>
      </c>
      <c r="I441" s="21"/>
      <c r="J441" s="128">
        <f t="shared" si="10"/>
        <v>0</v>
      </c>
      <c r="K441" s="129"/>
      <c r="L441" s="47"/>
      <c r="M441" s="130" t="s">
        <v>1</v>
      </c>
      <c r="N441" s="131" t="s">
        <v>41</v>
      </c>
      <c r="P441" s="132">
        <f t="shared" si="11"/>
        <v>0</v>
      </c>
      <c r="Q441" s="132">
        <v>0</v>
      </c>
      <c r="R441" s="132">
        <f t="shared" si="12"/>
        <v>0</v>
      </c>
      <c r="S441" s="132">
        <v>0</v>
      </c>
      <c r="T441" s="133">
        <f t="shared" si="13"/>
        <v>0</v>
      </c>
      <c r="AR441" s="134" t="s">
        <v>266</v>
      </c>
      <c r="AT441" s="134" t="s">
        <v>190</v>
      </c>
      <c r="AU441" s="134" t="s">
        <v>86</v>
      </c>
      <c r="AY441" s="40" t="s">
        <v>188</v>
      </c>
      <c r="BE441" s="135">
        <f t="shared" si="14"/>
        <v>0</v>
      </c>
      <c r="BF441" s="135">
        <f t="shared" si="15"/>
        <v>0</v>
      </c>
      <c r="BG441" s="135">
        <f t="shared" si="16"/>
        <v>0</v>
      </c>
      <c r="BH441" s="135">
        <f t="shared" si="17"/>
        <v>0</v>
      </c>
      <c r="BI441" s="135">
        <f t="shared" si="18"/>
        <v>0</v>
      </c>
      <c r="BJ441" s="40" t="s">
        <v>81</v>
      </c>
      <c r="BK441" s="135">
        <f t="shared" si="19"/>
        <v>0</v>
      </c>
      <c r="BL441" s="40" t="s">
        <v>266</v>
      </c>
      <c r="BM441" s="134" t="s">
        <v>780</v>
      </c>
    </row>
    <row r="442" spans="2:65" s="48" customFormat="1" ht="37.799999999999997" customHeight="1">
      <c r="B442" s="47"/>
      <c r="C442" s="123" t="s">
        <v>781</v>
      </c>
      <c r="D442" s="123" t="s">
        <v>190</v>
      </c>
      <c r="E442" s="124" t="s">
        <v>782</v>
      </c>
      <c r="F442" s="125" t="s">
        <v>783</v>
      </c>
      <c r="G442" s="126" t="s">
        <v>637</v>
      </c>
      <c r="H442" s="127">
        <v>1</v>
      </c>
      <c r="I442" s="21"/>
      <c r="J442" s="128">
        <f t="shared" si="10"/>
        <v>0</v>
      </c>
      <c r="K442" s="129"/>
      <c r="L442" s="47"/>
      <c r="M442" s="130" t="s">
        <v>1</v>
      </c>
      <c r="N442" s="131" t="s">
        <v>41</v>
      </c>
      <c r="P442" s="132">
        <f t="shared" si="11"/>
        <v>0</v>
      </c>
      <c r="Q442" s="132">
        <v>0</v>
      </c>
      <c r="R442" s="132">
        <f t="shared" si="12"/>
        <v>0</v>
      </c>
      <c r="S442" s="132">
        <v>0</v>
      </c>
      <c r="T442" s="133">
        <f t="shared" si="13"/>
        <v>0</v>
      </c>
      <c r="AR442" s="134" t="s">
        <v>266</v>
      </c>
      <c r="AT442" s="134" t="s">
        <v>190</v>
      </c>
      <c r="AU442" s="134" t="s">
        <v>86</v>
      </c>
      <c r="AY442" s="40" t="s">
        <v>188</v>
      </c>
      <c r="BE442" s="135">
        <f t="shared" si="14"/>
        <v>0</v>
      </c>
      <c r="BF442" s="135">
        <f t="shared" si="15"/>
        <v>0</v>
      </c>
      <c r="BG442" s="135">
        <f t="shared" si="16"/>
        <v>0</v>
      </c>
      <c r="BH442" s="135">
        <f t="shared" si="17"/>
        <v>0</v>
      </c>
      <c r="BI442" s="135">
        <f t="shared" si="18"/>
        <v>0</v>
      </c>
      <c r="BJ442" s="40" t="s">
        <v>81</v>
      </c>
      <c r="BK442" s="135">
        <f t="shared" si="19"/>
        <v>0</v>
      </c>
      <c r="BL442" s="40" t="s">
        <v>266</v>
      </c>
      <c r="BM442" s="134" t="s">
        <v>784</v>
      </c>
    </row>
    <row r="443" spans="2:65" s="48" customFormat="1" ht="33" customHeight="1">
      <c r="B443" s="47"/>
      <c r="C443" s="123" t="s">
        <v>785</v>
      </c>
      <c r="D443" s="123" t="s">
        <v>190</v>
      </c>
      <c r="E443" s="124" t="s">
        <v>786</v>
      </c>
      <c r="F443" s="125" t="s">
        <v>787</v>
      </c>
      <c r="G443" s="126" t="s">
        <v>637</v>
      </c>
      <c r="H443" s="127">
        <v>1</v>
      </c>
      <c r="I443" s="21"/>
      <c r="J443" s="128">
        <f t="shared" si="10"/>
        <v>0</v>
      </c>
      <c r="K443" s="129"/>
      <c r="L443" s="47"/>
      <c r="M443" s="130" t="s">
        <v>1</v>
      </c>
      <c r="N443" s="131" t="s">
        <v>41</v>
      </c>
      <c r="P443" s="132">
        <f t="shared" si="11"/>
        <v>0</v>
      </c>
      <c r="Q443" s="132">
        <v>0</v>
      </c>
      <c r="R443" s="132">
        <f t="shared" si="12"/>
        <v>0</v>
      </c>
      <c r="S443" s="132">
        <v>0</v>
      </c>
      <c r="T443" s="133">
        <f t="shared" si="13"/>
        <v>0</v>
      </c>
      <c r="AR443" s="134" t="s">
        <v>266</v>
      </c>
      <c r="AT443" s="134" t="s">
        <v>190</v>
      </c>
      <c r="AU443" s="134" t="s">
        <v>86</v>
      </c>
      <c r="AY443" s="40" t="s">
        <v>188</v>
      </c>
      <c r="BE443" s="135">
        <f t="shared" si="14"/>
        <v>0</v>
      </c>
      <c r="BF443" s="135">
        <f t="shared" si="15"/>
        <v>0</v>
      </c>
      <c r="BG443" s="135">
        <f t="shared" si="16"/>
        <v>0</v>
      </c>
      <c r="BH443" s="135">
        <f t="shared" si="17"/>
        <v>0</v>
      </c>
      <c r="BI443" s="135">
        <f t="shared" si="18"/>
        <v>0</v>
      </c>
      <c r="BJ443" s="40" t="s">
        <v>81</v>
      </c>
      <c r="BK443" s="135">
        <f t="shared" si="19"/>
        <v>0</v>
      </c>
      <c r="BL443" s="40" t="s">
        <v>266</v>
      </c>
      <c r="BM443" s="134" t="s">
        <v>788</v>
      </c>
    </row>
    <row r="444" spans="2:65" s="48" customFormat="1" ht="33" customHeight="1">
      <c r="B444" s="47"/>
      <c r="C444" s="123" t="s">
        <v>789</v>
      </c>
      <c r="D444" s="123" t="s">
        <v>190</v>
      </c>
      <c r="E444" s="124" t="s">
        <v>790</v>
      </c>
      <c r="F444" s="125" t="s">
        <v>791</v>
      </c>
      <c r="G444" s="126" t="s">
        <v>637</v>
      </c>
      <c r="H444" s="127">
        <v>1</v>
      </c>
      <c r="I444" s="21"/>
      <c r="J444" s="128">
        <f t="shared" si="10"/>
        <v>0</v>
      </c>
      <c r="K444" s="129"/>
      <c r="L444" s="47"/>
      <c r="M444" s="130" t="s">
        <v>1</v>
      </c>
      <c r="N444" s="131" t="s">
        <v>41</v>
      </c>
      <c r="P444" s="132">
        <f t="shared" si="11"/>
        <v>0</v>
      </c>
      <c r="Q444" s="132">
        <v>0</v>
      </c>
      <c r="R444" s="132">
        <f t="shared" si="12"/>
        <v>0</v>
      </c>
      <c r="S444" s="132">
        <v>0</v>
      </c>
      <c r="T444" s="133">
        <f t="shared" si="13"/>
        <v>0</v>
      </c>
      <c r="AR444" s="134" t="s">
        <v>266</v>
      </c>
      <c r="AT444" s="134" t="s">
        <v>190</v>
      </c>
      <c r="AU444" s="134" t="s">
        <v>86</v>
      </c>
      <c r="AY444" s="40" t="s">
        <v>188</v>
      </c>
      <c r="BE444" s="135">
        <f t="shared" si="14"/>
        <v>0</v>
      </c>
      <c r="BF444" s="135">
        <f t="shared" si="15"/>
        <v>0</v>
      </c>
      <c r="BG444" s="135">
        <f t="shared" si="16"/>
        <v>0</v>
      </c>
      <c r="BH444" s="135">
        <f t="shared" si="17"/>
        <v>0</v>
      </c>
      <c r="BI444" s="135">
        <f t="shared" si="18"/>
        <v>0</v>
      </c>
      <c r="BJ444" s="40" t="s">
        <v>81</v>
      </c>
      <c r="BK444" s="135">
        <f t="shared" si="19"/>
        <v>0</v>
      </c>
      <c r="BL444" s="40" t="s">
        <v>266</v>
      </c>
      <c r="BM444" s="134" t="s">
        <v>792</v>
      </c>
    </row>
    <row r="445" spans="2:65" s="48" customFormat="1" ht="37.799999999999997" customHeight="1">
      <c r="B445" s="47"/>
      <c r="C445" s="123" t="s">
        <v>793</v>
      </c>
      <c r="D445" s="123" t="s">
        <v>190</v>
      </c>
      <c r="E445" s="124" t="s">
        <v>794</v>
      </c>
      <c r="F445" s="125" t="s">
        <v>795</v>
      </c>
      <c r="G445" s="126" t="s">
        <v>637</v>
      </c>
      <c r="H445" s="127">
        <v>1</v>
      </c>
      <c r="I445" s="21"/>
      <c r="J445" s="128">
        <f t="shared" si="10"/>
        <v>0</v>
      </c>
      <c r="K445" s="129"/>
      <c r="L445" s="47"/>
      <c r="M445" s="130" t="s">
        <v>1</v>
      </c>
      <c r="N445" s="131" t="s">
        <v>41</v>
      </c>
      <c r="P445" s="132">
        <f t="shared" si="11"/>
        <v>0</v>
      </c>
      <c r="Q445" s="132">
        <v>0</v>
      </c>
      <c r="R445" s="132">
        <f t="shared" si="12"/>
        <v>0</v>
      </c>
      <c r="S445" s="132">
        <v>0</v>
      </c>
      <c r="T445" s="133">
        <f t="shared" si="13"/>
        <v>0</v>
      </c>
      <c r="AR445" s="134" t="s">
        <v>266</v>
      </c>
      <c r="AT445" s="134" t="s">
        <v>190</v>
      </c>
      <c r="AU445" s="134" t="s">
        <v>86</v>
      </c>
      <c r="AY445" s="40" t="s">
        <v>188</v>
      </c>
      <c r="BE445" s="135">
        <f t="shared" si="14"/>
        <v>0</v>
      </c>
      <c r="BF445" s="135">
        <f t="shared" si="15"/>
        <v>0</v>
      </c>
      <c r="BG445" s="135">
        <f t="shared" si="16"/>
        <v>0</v>
      </c>
      <c r="BH445" s="135">
        <f t="shared" si="17"/>
        <v>0</v>
      </c>
      <c r="BI445" s="135">
        <f t="shared" si="18"/>
        <v>0</v>
      </c>
      <c r="BJ445" s="40" t="s">
        <v>81</v>
      </c>
      <c r="BK445" s="135">
        <f t="shared" si="19"/>
        <v>0</v>
      </c>
      <c r="BL445" s="40" t="s">
        <v>266</v>
      </c>
      <c r="BM445" s="134" t="s">
        <v>796</v>
      </c>
    </row>
    <row r="446" spans="2:65" s="48" customFormat="1" ht="24.15" customHeight="1">
      <c r="B446" s="47"/>
      <c r="C446" s="123" t="s">
        <v>797</v>
      </c>
      <c r="D446" s="123" t="s">
        <v>190</v>
      </c>
      <c r="E446" s="124" t="s">
        <v>798</v>
      </c>
      <c r="F446" s="125" t="s">
        <v>799</v>
      </c>
      <c r="G446" s="126" t="s">
        <v>637</v>
      </c>
      <c r="H446" s="127">
        <v>1</v>
      </c>
      <c r="I446" s="21"/>
      <c r="J446" s="128">
        <f t="shared" si="10"/>
        <v>0</v>
      </c>
      <c r="K446" s="129"/>
      <c r="L446" s="47"/>
      <c r="M446" s="130" t="s">
        <v>1</v>
      </c>
      <c r="N446" s="131" t="s">
        <v>41</v>
      </c>
      <c r="P446" s="132">
        <f t="shared" si="11"/>
        <v>0</v>
      </c>
      <c r="Q446" s="132">
        <v>0</v>
      </c>
      <c r="R446" s="132">
        <f t="shared" si="12"/>
        <v>0</v>
      </c>
      <c r="S446" s="132">
        <v>0</v>
      </c>
      <c r="T446" s="133">
        <f t="shared" si="13"/>
        <v>0</v>
      </c>
      <c r="AR446" s="134" t="s">
        <v>266</v>
      </c>
      <c r="AT446" s="134" t="s">
        <v>190</v>
      </c>
      <c r="AU446" s="134" t="s">
        <v>86</v>
      </c>
      <c r="AY446" s="40" t="s">
        <v>188</v>
      </c>
      <c r="BE446" s="135">
        <f t="shared" si="14"/>
        <v>0</v>
      </c>
      <c r="BF446" s="135">
        <f t="shared" si="15"/>
        <v>0</v>
      </c>
      <c r="BG446" s="135">
        <f t="shared" si="16"/>
        <v>0</v>
      </c>
      <c r="BH446" s="135">
        <f t="shared" si="17"/>
        <v>0</v>
      </c>
      <c r="BI446" s="135">
        <f t="shared" si="18"/>
        <v>0</v>
      </c>
      <c r="BJ446" s="40" t="s">
        <v>81</v>
      </c>
      <c r="BK446" s="135">
        <f t="shared" si="19"/>
        <v>0</v>
      </c>
      <c r="BL446" s="40" t="s">
        <v>266</v>
      </c>
      <c r="BM446" s="134" t="s">
        <v>800</v>
      </c>
    </row>
    <row r="447" spans="2:65" s="48" customFormat="1" ht="24.15" customHeight="1">
      <c r="B447" s="47"/>
      <c r="C447" s="123" t="s">
        <v>801</v>
      </c>
      <c r="D447" s="123" t="s">
        <v>190</v>
      </c>
      <c r="E447" s="124" t="s">
        <v>802</v>
      </c>
      <c r="F447" s="125" t="s">
        <v>803</v>
      </c>
      <c r="G447" s="126" t="s">
        <v>637</v>
      </c>
      <c r="H447" s="127">
        <v>1</v>
      </c>
      <c r="I447" s="21"/>
      <c r="J447" s="128">
        <f t="shared" si="10"/>
        <v>0</v>
      </c>
      <c r="K447" s="129"/>
      <c r="L447" s="47"/>
      <c r="M447" s="130" t="s">
        <v>1</v>
      </c>
      <c r="N447" s="131" t="s">
        <v>41</v>
      </c>
      <c r="P447" s="132">
        <f t="shared" si="11"/>
        <v>0</v>
      </c>
      <c r="Q447" s="132">
        <v>0</v>
      </c>
      <c r="R447" s="132">
        <f t="shared" si="12"/>
        <v>0</v>
      </c>
      <c r="S447" s="132">
        <v>0</v>
      </c>
      <c r="T447" s="133">
        <f t="shared" si="13"/>
        <v>0</v>
      </c>
      <c r="AR447" s="134" t="s">
        <v>266</v>
      </c>
      <c r="AT447" s="134" t="s">
        <v>190</v>
      </c>
      <c r="AU447" s="134" t="s">
        <v>86</v>
      </c>
      <c r="AY447" s="40" t="s">
        <v>188</v>
      </c>
      <c r="BE447" s="135">
        <f t="shared" si="14"/>
        <v>0</v>
      </c>
      <c r="BF447" s="135">
        <f t="shared" si="15"/>
        <v>0</v>
      </c>
      <c r="BG447" s="135">
        <f t="shared" si="16"/>
        <v>0</v>
      </c>
      <c r="BH447" s="135">
        <f t="shared" si="17"/>
        <v>0</v>
      </c>
      <c r="BI447" s="135">
        <f t="shared" si="18"/>
        <v>0</v>
      </c>
      <c r="BJ447" s="40" t="s">
        <v>81</v>
      </c>
      <c r="BK447" s="135">
        <f t="shared" si="19"/>
        <v>0</v>
      </c>
      <c r="BL447" s="40" t="s">
        <v>266</v>
      </c>
      <c r="BM447" s="134" t="s">
        <v>804</v>
      </c>
    </row>
    <row r="448" spans="2:65" s="48" customFormat="1" ht="33" customHeight="1">
      <c r="B448" s="47"/>
      <c r="C448" s="123" t="s">
        <v>805</v>
      </c>
      <c r="D448" s="123" t="s">
        <v>190</v>
      </c>
      <c r="E448" s="124" t="s">
        <v>806</v>
      </c>
      <c r="F448" s="125" t="s">
        <v>807</v>
      </c>
      <c r="G448" s="126" t="s">
        <v>637</v>
      </c>
      <c r="H448" s="127">
        <v>4</v>
      </c>
      <c r="I448" s="21"/>
      <c r="J448" s="128">
        <f t="shared" si="10"/>
        <v>0</v>
      </c>
      <c r="K448" s="129"/>
      <c r="L448" s="47"/>
      <c r="M448" s="130" t="s">
        <v>1</v>
      </c>
      <c r="N448" s="131" t="s">
        <v>41</v>
      </c>
      <c r="P448" s="132">
        <f t="shared" si="11"/>
        <v>0</v>
      </c>
      <c r="Q448" s="132">
        <v>0</v>
      </c>
      <c r="R448" s="132">
        <f t="shared" si="12"/>
        <v>0</v>
      </c>
      <c r="S448" s="132">
        <v>0</v>
      </c>
      <c r="T448" s="133">
        <f t="shared" si="13"/>
        <v>0</v>
      </c>
      <c r="AR448" s="134" t="s">
        <v>266</v>
      </c>
      <c r="AT448" s="134" t="s">
        <v>190</v>
      </c>
      <c r="AU448" s="134" t="s">
        <v>86</v>
      </c>
      <c r="AY448" s="40" t="s">
        <v>188</v>
      </c>
      <c r="BE448" s="135">
        <f t="shared" si="14"/>
        <v>0</v>
      </c>
      <c r="BF448" s="135">
        <f t="shared" si="15"/>
        <v>0</v>
      </c>
      <c r="BG448" s="135">
        <f t="shared" si="16"/>
        <v>0</v>
      </c>
      <c r="BH448" s="135">
        <f t="shared" si="17"/>
        <v>0</v>
      </c>
      <c r="BI448" s="135">
        <f t="shared" si="18"/>
        <v>0</v>
      </c>
      <c r="BJ448" s="40" t="s">
        <v>81</v>
      </c>
      <c r="BK448" s="135">
        <f t="shared" si="19"/>
        <v>0</v>
      </c>
      <c r="BL448" s="40" t="s">
        <v>266</v>
      </c>
      <c r="BM448" s="134" t="s">
        <v>808</v>
      </c>
    </row>
    <row r="449" spans="2:65" s="48" customFormat="1" ht="24.15" customHeight="1">
      <c r="B449" s="47"/>
      <c r="C449" s="123" t="s">
        <v>809</v>
      </c>
      <c r="D449" s="123" t="s">
        <v>190</v>
      </c>
      <c r="E449" s="124" t="s">
        <v>810</v>
      </c>
      <c r="F449" s="125" t="s">
        <v>811</v>
      </c>
      <c r="G449" s="126" t="s">
        <v>637</v>
      </c>
      <c r="H449" s="127">
        <v>1</v>
      </c>
      <c r="I449" s="21"/>
      <c r="J449" s="128">
        <f t="shared" si="10"/>
        <v>0</v>
      </c>
      <c r="K449" s="129"/>
      <c r="L449" s="47"/>
      <c r="M449" s="130" t="s">
        <v>1</v>
      </c>
      <c r="N449" s="131" t="s">
        <v>41</v>
      </c>
      <c r="P449" s="132">
        <f t="shared" si="11"/>
        <v>0</v>
      </c>
      <c r="Q449" s="132">
        <v>0</v>
      </c>
      <c r="R449" s="132">
        <f t="shared" si="12"/>
        <v>0</v>
      </c>
      <c r="S449" s="132">
        <v>0</v>
      </c>
      <c r="T449" s="133">
        <f t="shared" si="13"/>
        <v>0</v>
      </c>
      <c r="AR449" s="134" t="s">
        <v>266</v>
      </c>
      <c r="AT449" s="134" t="s">
        <v>190</v>
      </c>
      <c r="AU449" s="134" t="s">
        <v>86</v>
      </c>
      <c r="AY449" s="40" t="s">
        <v>188</v>
      </c>
      <c r="BE449" s="135">
        <f t="shared" si="14"/>
        <v>0</v>
      </c>
      <c r="BF449" s="135">
        <f t="shared" si="15"/>
        <v>0</v>
      </c>
      <c r="BG449" s="135">
        <f t="shared" si="16"/>
        <v>0</v>
      </c>
      <c r="BH449" s="135">
        <f t="shared" si="17"/>
        <v>0</v>
      </c>
      <c r="BI449" s="135">
        <f t="shared" si="18"/>
        <v>0</v>
      </c>
      <c r="BJ449" s="40" t="s">
        <v>81</v>
      </c>
      <c r="BK449" s="135">
        <f t="shared" si="19"/>
        <v>0</v>
      </c>
      <c r="BL449" s="40" t="s">
        <v>266</v>
      </c>
      <c r="BM449" s="134" t="s">
        <v>812</v>
      </c>
    </row>
    <row r="450" spans="2:65" s="48" customFormat="1" ht="24.15" customHeight="1">
      <c r="B450" s="47"/>
      <c r="C450" s="123" t="s">
        <v>813</v>
      </c>
      <c r="D450" s="123" t="s">
        <v>190</v>
      </c>
      <c r="E450" s="124" t="s">
        <v>814</v>
      </c>
      <c r="F450" s="125" t="s">
        <v>815</v>
      </c>
      <c r="G450" s="126" t="s">
        <v>637</v>
      </c>
      <c r="H450" s="127">
        <v>1</v>
      </c>
      <c r="I450" s="21"/>
      <c r="J450" s="128">
        <f t="shared" si="10"/>
        <v>0</v>
      </c>
      <c r="K450" s="129"/>
      <c r="L450" s="47"/>
      <c r="M450" s="130" t="s">
        <v>1</v>
      </c>
      <c r="N450" s="131" t="s">
        <v>41</v>
      </c>
      <c r="P450" s="132">
        <f t="shared" si="11"/>
        <v>0</v>
      </c>
      <c r="Q450" s="132">
        <v>0</v>
      </c>
      <c r="R450" s="132">
        <f t="shared" si="12"/>
        <v>0</v>
      </c>
      <c r="S450" s="132">
        <v>0</v>
      </c>
      <c r="T450" s="133">
        <f t="shared" si="13"/>
        <v>0</v>
      </c>
      <c r="AR450" s="134" t="s">
        <v>266</v>
      </c>
      <c r="AT450" s="134" t="s">
        <v>190</v>
      </c>
      <c r="AU450" s="134" t="s">
        <v>86</v>
      </c>
      <c r="AY450" s="40" t="s">
        <v>188</v>
      </c>
      <c r="BE450" s="135">
        <f t="shared" si="14"/>
        <v>0</v>
      </c>
      <c r="BF450" s="135">
        <f t="shared" si="15"/>
        <v>0</v>
      </c>
      <c r="BG450" s="135">
        <f t="shared" si="16"/>
        <v>0</v>
      </c>
      <c r="BH450" s="135">
        <f t="shared" si="17"/>
        <v>0</v>
      </c>
      <c r="BI450" s="135">
        <f t="shared" si="18"/>
        <v>0</v>
      </c>
      <c r="BJ450" s="40" t="s">
        <v>81</v>
      </c>
      <c r="BK450" s="135">
        <f t="shared" si="19"/>
        <v>0</v>
      </c>
      <c r="BL450" s="40" t="s">
        <v>266</v>
      </c>
      <c r="BM450" s="134" t="s">
        <v>816</v>
      </c>
    </row>
    <row r="451" spans="2:65" s="48" customFormat="1" ht="24.15" customHeight="1">
      <c r="B451" s="47"/>
      <c r="C451" s="123" t="s">
        <v>817</v>
      </c>
      <c r="D451" s="123" t="s">
        <v>190</v>
      </c>
      <c r="E451" s="124" t="s">
        <v>818</v>
      </c>
      <c r="F451" s="125" t="s">
        <v>819</v>
      </c>
      <c r="G451" s="126" t="s">
        <v>637</v>
      </c>
      <c r="H451" s="127">
        <v>1</v>
      </c>
      <c r="I451" s="21"/>
      <c r="J451" s="128">
        <f t="shared" si="10"/>
        <v>0</v>
      </c>
      <c r="K451" s="129"/>
      <c r="L451" s="47"/>
      <c r="M451" s="130" t="s">
        <v>1</v>
      </c>
      <c r="N451" s="131" t="s">
        <v>41</v>
      </c>
      <c r="P451" s="132">
        <f t="shared" si="11"/>
        <v>0</v>
      </c>
      <c r="Q451" s="132">
        <v>0</v>
      </c>
      <c r="R451" s="132">
        <f t="shared" si="12"/>
        <v>0</v>
      </c>
      <c r="S451" s="132">
        <v>0</v>
      </c>
      <c r="T451" s="133">
        <f t="shared" si="13"/>
        <v>0</v>
      </c>
      <c r="AR451" s="134" t="s">
        <v>266</v>
      </c>
      <c r="AT451" s="134" t="s">
        <v>190</v>
      </c>
      <c r="AU451" s="134" t="s">
        <v>86</v>
      </c>
      <c r="AY451" s="40" t="s">
        <v>188</v>
      </c>
      <c r="BE451" s="135">
        <f t="shared" si="14"/>
        <v>0</v>
      </c>
      <c r="BF451" s="135">
        <f t="shared" si="15"/>
        <v>0</v>
      </c>
      <c r="BG451" s="135">
        <f t="shared" si="16"/>
        <v>0</v>
      </c>
      <c r="BH451" s="135">
        <f t="shared" si="17"/>
        <v>0</v>
      </c>
      <c r="BI451" s="135">
        <f t="shared" si="18"/>
        <v>0</v>
      </c>
      <c r="BJ451" s="40" t="s">
        <v>81</v>
      </c>
      <c r="BK451" s="135">
        <f t="shared" si="19"/>
        <v>0</v>
      </c>
      <c r="BL451" s="40" t="s">
        <v>266</v>
      </c>
      <c r="BM451" s="134" t="s">
        <v>820</v>
      </c>
    </row>
    <row r="452" spans="2:65" s="48" customFormat="1" ht="24.15" customHeight="1">
      <c r="B452" s="47"/>
      <c r="C452" s="123" t="s">
        <v>821</v>
      </c>
      <c r="D452" s="123" t="s">
        <v>190</v>
      </c>
      <c r="E452" s="124" t="s">
        <v>822</v>
      </c>
      <c r="F452" s="125" t="s">
        <v>823</v>
      </c>
      <c r="G452" s="126" t="s">
        <v>637</v>
      </c>
      <c r="H452" s="127">
        <v>1</v>
      </c>
      <c r="I452" s="21"/>
      <c r="J452" s="128">
        <f t="shared" si="10"/>
        <v>0</v>
      </c>
      <c r="K452" s="129"/>
      <c r="L452" s="47"/>
      <c r="M452" s="130" t="s">
        <v>1</v>
      </c>
      <c r="N452" s="131" t="s">
        <v>41</v>
      </c>
      <c r="P452" s="132">
        <f t="shared" si="11"/>
        <v>0</v>
      </c>
      <c r="Q452" s="132">
        <v>0</v>
      </c>
      <c r="R452" s="132">
        <f t="shared" si="12"/>
        <v>0</v>
      </c>
      <c r="S452" s="132">
        <v>0</v>
      </c>
      <c r="T452" s="133">
        <f t="shared" si="13"/>
        <v>0</v>
      </c>
      <c r="AR452" s="134" t="s">
        <v>266</v>
      </c>
      <c r="AT452" s="134" t="s">
        <v>190</v>
      </c>
      <c r="AU452" s="134" t="s">
        <v>86</v>
      </c>
      <c r="AY452" s="40" t="s">
        <v>188</v>
      </c>
      <c r="BE452" s="135">
        <f t="shared" si="14"/>
        <v>0</v>
      </c>
      <c r="BF452" s="135">
        <f t="shared" si="15"/>
        <v>0</v>
      </c>
      <c r="BG452" s="135">
        <f t="shared" si="16"/>
        <v>0</v>
      </c>
      <c r="BH452" s="135">
        <f t="shared" si="17"/>
        <v>0</v>
      </c>
      <c r="BI452" s="135">
        <f t="shared" si="18"/>
        <v>0</v>
      </c>
      <c r="BJ452" s="40" t="s">
        <v>81</v>
      </c>
      <c r="BK452" s="135">
        <f t="shared" si="19"/>
        <v>0</v>
      </c>
      <c r="BL452" s="40" t="s">
        <v>266</v>
      </c>
      <c r="BM452" s="134" t="s">
        <v>824</v>
      </c>
    </row>
    <row r="453" spans="2:65" s="48" customFormat="1" ht="16.5" customHeight="1">
      <c r="B453" s="47"/>
      <c r="C453" s="123" t="s">
        <v>825</v>
      </c>
      <c r="D453" s="123" t="s">
        <v>190</v>
      </c>
      <c r="E453" s="124" t="s">
        <v>826</v>
      </c>
      <c r="F453" s="125" t="s">
        <v>827</v>
      </c>
      <c r="G453" s="126" t="s">
        <v>193</v>
      </c>
      <c r="H453" s="127">
        <v>9.4149999999999991</v>
      </c>
      <c r="I453" s="21"/>
      <c r="J453" s="128">
        <f t="shared" si="10"/>
        <v>0</v>
      </c>
      <c r="K453" s="129"/>
      <c r="L453" s="47"/>
      <c r="M453" s="130" t="s">
        <v>1</v>
      </c>
      <c r="N453" s="131" t="s">
        <v>41</v>
      </c>
      <c r="P453" s="132">
        <f t="shared" si="11"/>
        <v>0</v>
      </c>
      <c r="Q453" s="132">
        <v>0</v>
      </c>
      <c r="R453" s="132">
        <f t="shared" si="12"/>
        <v>0</v>
      </c>
      <c r="S453" s="132">
        <v>8.0000000000000002E-3</v>
      </c>
      <c r="T453" s="133">
        <f t="shared" si="13"/>
        <v>7.5319999999999998E-2</v>
      </c>
      <c r="AR453" s="134" t="s">
        <v>266</v>
      </c>
      <c r="AT453" s="134" t="s">
        <v>190</v>
      </c>
      <c r="AU453" s="134" t="s">
        <v>86</v>
      </c>
      <c r="AY453" s="40" t="s">
        <v>188</v>
      </c>
      <c r="BE453" s="135">
        <f t="shared" si="14"/>
        <v>0</v>
      </c>
      <c r="BF453" s="135">
        <f t="shared" si="15"/>
        <v>0</v>
      </c>
      <c r="BG453" s="135">
        <f t="shared" si="16"/>
        <v>0</v>
      </c>
      <c r="BH453" s="135">
        <f t="shared" si="17"/>
        <v>0</v>
      </c>
      <c r="BI453" s="135">
        <f t="shared" si="18"/>
        <v>0</v>
      </c>
      <c r="BJ453" s="40" t="s">
        <v>81</v>
      </c>
      <c r="BK453" s="135">
        <f t="shared" si="19"/>
        <v>0</v>
      </c>
      <c r="BL453" s="40" t="s">
        <v>266</v>
      </c>
      <c r="BM453" s="134" t="s">
        <v>828</v>
      </c>
    </row>
    <row r="454" spans="2:65" s="162" customFormat="1" ht="10.199999999999999">
      <c r="B454" s="161"/>
      <c r="D454" s="138" t="s">
        <v>196</v>
      </c>
      <c r="E454" s="163" t="s">
        <v>1</v>
      </c>
      <c r="F454" s="164" t="s">
        <v>829</v>
      </c>
      <c r="H454" s="163" t="s">
        <v>1</v>
      </c>
      <c r="L454" s="161"/>
      <c r="M454" s="165"/>
      <c r="T454" s="166"/>
      <c r="AT454" s="163" t="s">
        <v>196</v>
      </c>
      <c r="AU454" s="163" t="s">
        <v>86</v>
      </c>
      <c r="AV454" s="162" t="s">
        <v>81</v>
      </c>
      <c r="AW454" s="162" t="s">
        <v>32</v>
      </c>
      <c r="AX454" s="162" t="s">
        <v>76</v>
      </c>
      <c r="AY454" s="163" t="s">
        <v>188</v>
      </c>
    </row>
    <row r="455" spans="2:65" s="137" customFormat="1" ht="10.199999999999999">
      <c r="B455" s="136"/>
      <c r="D455" s="138" t="s">
        <v>196</v>
      </c>
      <c r="E455" s="139" t="s">
        <v>1</v>
      </c>
      <c r="F455" s="140" t="s">
        <v>830</v>
      </c>
      <c r="H455" s="141">
        <v>9.4149999999999991</v>
      </c>
      <c r="L455" s="136"/>
      <c r="M455" s="142"/>
      <c r="T455" s="143"/>
      <c r="AT455" s="139" t="s">
        <v>196</v>
      </c>
      <c r="AU455" s="139" t="s">
        <v>86</v>
      </c>
      <c r="AV455" s="137" t="s">
        <v>86</v>
      </c>
      <c r="AW455" s="137" t="s">
        <v>32</v>
      </c>
      <c r="AX455" s="137" t="s">
        <v>81</v>
      </c>
      <c r="AY455" s="139" t="s">
        <v>188</v>
      </c>
    </row>
    <row r="456" spans="2:65" s="48" customFormat="1" ht="24.15" customHeight="1">
      <c r="B456" s="47"/>
      <c r="C456" s="123" t="s">
        <v>831</v>
      </c>
      <c r="D456" s="123" t="s">
        <v>190</v>
      </c>
      <c r="E456" s="124" t="s">
        <v>832</v>
      </c>
      <c r="F456" s="125" t="s">
        <v>833</v>
      </c>
      <c r="G456" s="126" t="s">
        <v>364</v>
      </c>
      <c r="H456" s="127">
        <v>1</v>
      </c>
      <c r="I456" s="21"/>
      <c r="J456" s="128">
        <f>ROUND(I456*H456,2)</f>
        <v>0</v>
      </c>
      <c r="K456" s="129"/>
      <c r="L456" s="47"/>
      <c r="M456" s="130" t="s">
        <v>1</v>
      </c>
      <c r="N456" s="131" t="s">
        <v>41</v>
      </c>
      <c r="P456" s="132">
        <f>O456*H456</f>
        <v>0</v>
      </c>
      <c r="Q456" s="132">
        <v>0</v>
      </c>
      <c r="R456" s="132">
        <f>Q456*H456</f>
        <v>0</v>
      </c>
      <c r="S456" s="132">
        <v>5.0000000000000001E-3</v>
      </c>
      <c r="T456" s="133">
        <f>S456*H456</f>
        <v>5.0000000000000001E-3</v>
      </c>
      <c r="AR456" s="134" t="s">
        <v>266</v>
      </c>
      <c r="AT456" s="134" t="s">
        <v>190</v>
      </c>
      <c r="AU456" s="134" t="s">
        <v>86</v>
      </c>
      <c r="AY456" s="40" t="s">
        <v>188</v>
      </c>
      <c r="BE456" s="135">
        <f>IF(N456="základní",J456,0)</f>
        <v>0</v>
      </c>
      <c r="BF456" s="135">
        <f>IF(N456="snížená",J456,0)</f>
        <v>0</v>
      </c>
      <c r="BG456" s="135">
        <f>IF(N456="zákl. přenesená",J456,0)</f>
        <v>0</v>
      </c>
      <c r="BH456" s="135">
        <f>IF(N456="sníž. přenesená",J456,0)</f>
        <v>0</v>
      </c>
      <c r="BI456" s="135">
        <f>IF(N456="nulová",J456,0)</f>
        <v>0</v>
      </c>
      <c r="BJ456" s="40" t="s">
        <v>81</v>
      </c>
      <c r="BK456" s="135">
        <f>ROUND(I456*H456,2)</f>
        <v>0</v>
      </c>
      <c r="BL456" s="40" t="s">
        <v>266</v>
      </c>
      <c r="BM456" s="134" t="s">
        <v>834</v>
      </c>
    </row>
    <row r="457" spans="2:65" s="48" customFormat="1" ht="16.5" customHeight="1">
      <c r="B457" s="47"/>
      <c r="C457" s="123" t="s">
        <v>835</v>
      </c>
      <c r="D457" s="123" t="s">
        <v>190</v>
      </c>
      <c r="E457" s="124" t="s">
        <v>836</v>
      </c>
      <c r="F457" s="125" t="s">
        <v>837</v>
      </c>
      <c r="G457" s="126" t="s">
        <v>193</v>
      </c>
      <c r="H457" s="127">
        <v>1.44</v>
      </c>
      <c r="I457" s="21"/>
      <c r="J457" s="128">
        <f>ROUND(I457*H457,2)</f>
        <v>0</v>
      </c>
      <c r="K457" s="129"/>
      <c r="L457" s="47"/>
      <c r="M457" s="130" t="s">
        <v>1</v>
      </c>
      <c r="N457" s="131" t="s">
        <v>41</v>
      </c>
      <c r="P457" s="132">
        <f>O457*H457</f>
        <v>0</v>
      </c>
      <c r="Q457" s="132">
        <v>0</v>
      </c>
      <c r="R457" s="132">
        <f>Q457*H457</f>
        <v>0</v>
      </c>
      <c r="S457" s="132">
        <v>0</v>
      </c>
      <c r="T457" s="133">
        <f>S457*H457</f>
        <v>0</v>
      </c>
      <c r="AR457" s="134" t="s">
        <v>266</v>
      </c>
      <c r="AT457" s="134" t="s">
        <v>190</v>
      </c>
      <c r="AU457" s="134" t="s">
        <v>86</v>
      </c>
      <c r="AY457" s="40" t="s">
        <v>188</v>
      </c>
      <c r="BE457" s="135">
        <f>IF(N457="základní",J457,0)</f>
        <v>0</v>
      </c>
      <c r="BF457" s="135">
        <f>IF(N457="snížená",J457,0)</f>
        <v>0</v>
      </c>
      <c r="BG457" s="135">
        <f>IF(N457="zákl. přenesená",J457,0)</f>
        <v>0</v>
      </c>
      <c r="BH457" s="135">
        <f>IF(N457="sníž. přenesená",J457,0)</f>
        <v>0</v>
      </c>
      <c r="BI457" s="135">
        <f>IF(N457="nulová",J457,0)</f>
        <v>0</v>
      </c>
      <c r="BJ457" s="40" t="s">
        <v>81</v>
      </c>
      <c r="BK457" s="135">
        <f>ROUND(I457*H457,2)</f>
        <v>0</v>
      </c>
      <c r="BL457" s="40" t="s">
        <v>266</v>
      </c>
      <c r="BM457" s="134" t="s">
        <v>838</v>
      </c>
    </row>
    <row r="458" spans="2:65" s="162" customFormat="1" ht="10.199999999999999">
      <c r="B458" s="161"/>
      <c r="D458" s="138" t="s">
        <v>196</v>
      </c>
      <c r="E458" s="163" t="s">
        <v>1</v>
      </c>
      <c r="F458" s="164" t="s">
        <v>839</v>
      </c>
      <c r="H458" s="163" t="s">
        <v>1</v>
      </c>
      <c r="L458" s="161"/>
      <c r="M458" s="165"/>
      <c r="T458" s="166"/>
      <c r="AT458" s="163" t="s">
        <v>196</v>
      </c>
      <c r="AU458" s="163" t="s">
        <v>86</v>
      </c>
      <c r="AV458" s="162" t="s">
        <v>81</v>
      </c>
      <c r="AW458" s="162" t="s">
        <v>32</v>
      </c>
      <c r="AX458" s="162" t="s">
        <v>76</v>
      </c>
      <c r="AY458" s="163" t="s">
        <v>188</v>
      </c>
    </row>
    <row r="459" spans="2:65" s="137" customFormat="1" ht="10.199999999999999">
      <c r="B459" s="136"/>
      <c r="D459" s="138" t="s">
        <v>196</v>
      </c>
      <c r="E459" s="139" t="s">
        <v>1</v>
      </c>
      <c r="F459" s="140" t="s">
        <v>612</v>
      </c>
      <c r="H459" s="141">
        <v>1.44</v>
      </c>
      <c r="L459" s="136"/>
      <c r="M459" s="142"/>
      <c r="T459" s="143"/>
      <c r="AT459" s="139" t="s">
        <v>196</v>
      </c>
      <c r="AU459" s="139" t="s">
        <v>86</v>
      </c>
      <c r="AV459" s="137" t="s">
        <v>86</v>
      </c>
      <c r="AW459" s="137" t="s">
        <v>32</v>
      </c>
      <c r="AX459" s="137" t="s">
        <v>81</v>
      </c>
      <c r="AY459" s="139" t="s">
        <v>188</v>
      </c>
    </row>
    <row r="460" spans="2:65" s="48" customFormat="1" ht="16.5" customHeight="1">
      <c r="B460" s="47"/>
      <c r="C460" s="151" t="s">
        <v>840</v>
      </c>
      <c r="D460" s="151" t="s">
        <v>239</v>
      </c>
      <c r="E460" s="152" t="s">
        <v>841</v>
      </c>
      <c r="F460" s="153" t="s">
        <v>842</v>
      </c>
      <c r="G460" s="154" t="s">
        <v>193</v>
      </c>
      <c r="H460" s="155">
        <v>0.72</v>
      </c>
      <c r="I460" s="22"/>
      <c r="J460" s="156">
        <f>ROUND(I460*H460,2)</f>
        <v>0</v>
      </c>
      <c r="K460" s="157"/>
      <c r="L460" s="158"/>
      <c r="M460" s="159" t="s">
        <v>1</v>
      </c>
      <c r="N460" s="160" t="s">
        <v>41</v>
      </c>
      <c r="P460" s="132">
        <f>O460*H460</f>
        <v>0</v>
      </c>
      <c r="Q460" s="132">
        <v>9.4999999999999998E-3</v>
      </c>
      <c r="R460" s="132">
        <f>Q460*H460</f>
        <v>6.8399999999999997E-3</v>
      </c>
      <c r="S460" s="132">
        <v>0</v>
      </c>
      <c r="T460" s="133">
        <f>S460*H460</f>
        <v>0</v>
      </c>
      <c r="AR460" s="134" t="s">
        <v>357</v>
      </c>
      <c r="AT460" s="134" t="s">
        <v>239</v>
      </c>
      <c r="AU460" s="134" t="s">
        <v>86</v>
      </c>
      <c r="AY460" s="40" t="s">
        <v>188</v>
      </c>
      <c r="BE460" s="135">
        <f>IF(N460="základní",J460,0)</f>
        <v>0</v>
      </c>
      <c r="BF460" s="135">
        <f>IF(N460="snížená",J460,0)</f>
        <v>0</v>
      </c>
      <c r="BG460" s="135">
        <f>IF(N460="zákl. přenesená",J460,0)</f>
        <v>0</v>
      </c>
      <c r="BH460" s="135">
        <f>IF(N460="sníž. přenesená",J460,0)</f>
        <v>0</v>
      </c>
      <c r="BI460" s="135">
        <f>IF(N460="nulová",J460,0)</f>
        <v>0</v>
      </c>
      <c r="BJ460" s="40" t="s">
        <v>81</v>
      </c>
      <c r="BK460" s="135">
        <f>ROUND(I460*H460,2)</f>
        <v>0</v>
      </c>
      <c r="BL460" s="40" t="s">
        <v>266</v>
      </c>
      <c r="BM460" s="134" t="s">
        <v>843</v>
      </c>
    </row>
    <row r="461" spans="2:65" s="162" customFormat="1" ht="10.199999999999999">
      <c r="B461" s="161"/>
      <c r="D461" s="138" t="s">
        <v>196</v>
      </c>
      <c r="E461" s="163" t="s">
        <v>1</v>
      </c>
      <c r="F461" s="164" t="s">
        <v>844</v>
      </c>
      <c r="H461" s="163" t="s">
        <v>1</v>
      </c>
      <c r="L461" s="161"/>
      <c r="M461" s="165"/>
      <c r="T461" s="166"/>
      <c r="AT461" s="163" t="s">
        <v>196</v>
      </c>
      <c r="AU461" s="163" t="s">
        <v>86</v>
      </c>
      <c r="AV461" s="162" t="s">
        <v>81</v>
      </c>
      <c r="AW461" s="162" t="s">
        <v>32</v>
      </c>
      <c r="AX461" s="162" t="s">
        <v>76</v>
      </c>
      <c r="AY461" s="163" t="s">
        <v>188</v>
      </c>
    </row>
    <row r="462" spans="2:65" s="162" customFormat="1" ht="10.199999999999999">
      <c r="B462" s="161"/>
      <c r="D462" s="138" t="s">
        <v>196</v>
      </c>
      <c r="E462" s="163" t="s">
        <v>1</v>
      </c>
      <c r="F462" s="164" t="s">
        <v>845</v>
      </c>
      <c r="H462" s="163" t="s">
        <v>1</v>
      </c>
      <c r="L462" s="161"/>
      <c r="M462" s="165"/>
      <c r="T462" s="166"/>
      <c r="AT462" s="163" t="s">
        <v>196</v>
      </c>
      <c r="AU462" s="163" t="s">
        <v>86</v>
      </c>
      <c r="AV462" s="162" t="s">
        <v>81</v>
      </c>
      <c r="AW462" s="162" t="s">
        <v>32</v>
      </c>
      <c r="AX462" s="162" t="s">
        <v>76</v>
      </c>
      <c r="AY462" s="163" t="s">
        <v>188</v>
      </c>
    </row>
    <row r="463" spans="2:65" s="137" customFormat="1" ht="10.199999999999999">
      <c r="B463" s="136"/>
      <c r="D463" s="138" t="s">
        <v>196</v>
      </c>
      <c r="E463" s="139" t="s">
        <v>1</v>
      </c>
      <c r="F463" s="140" t="s">
        <v>846</v>
      </c>
      <c r="H463" s="141">
        <v>0.72</v>
      </c>
      <c r="L463" s="136"/>
      <c r="M463" s="142"/>
      <c r="T463" s="143"/>
      <c r="AT463" s="139" t="s">
        <v>196</v>
      </c>
      <c r="AU463" s="139" t="s">
        <v>86</v>
      </c>
      <c r="AV463" s="137" t="s">
        <v>86</v>
      </c>
      <c r="AW463" s="137" t="s">
        <v>32</v>
      </c>
      <c r="AX463" s="137" t="s">
        <v>81</v>
      </c>
      <c r="AY463" s="139" t="s">
        <v>188</v>
      </c>
    </row>
    <row r="464" spans="2:65" s="112" customFormat="1" ht="22.8" customHeight="1">
      <c r="B464" s="111"/>
      <c r="D464" s="113" t="s">
        <v>75</v>
      </c>
      <c r="E464" s="121" t="s">
        <v>847</v>
      </c>
      <c r="F464" s="121" t="s">
        <v>848</v>
      </c>
      <c r="J464" s="122">
        <f>BK464</f>
        <v>0</v>
      </c>
      <c r="L464" s="111"/>
      <c r="M464" s="116"/>
      <c r="P464" s="117">
        <f>SUM(P465:P479)</f>
        <v>0</v>
      </c>
      <c r="R464" s="117">
        <f>SUM(R465:R479)</f>
        <v>0.13915440000000001</v>
      </c>
      <c r="T464" s="118">
        <f>SUM(T465:T479)</f>
        <v>0</v>
      </c>
      <c r="AR464" s="113" t="s">
        <v>86</v>
      </c>
      <c r="AT464" s="119" t="s">
        <v>75</v>
      </c>
      <c r="AU464" s="119" t="s">
        <v>81</v>
      </c>
      <c r="AY464" s="113" t="s">
        <v>188</v>
      </c>
      <c r="BK464" s="120">
        <f>SUM(BK465:BK479)</f>
        <v>0</v>
      </c>
    </row>
    <row r="465" spans="2:65" s="48" customFormat="1" ht="16.5" customHeight="1">
      <c r="B465" s="47"/>
      <c r="C465" s="123" t="s">
        <v>849</v>
      </c>
      <c r="D465" s="123" t="s">
        <v>190</v>
      </c>
      <c r="E465" s="124" t="s">
        <v>850</v>
      </c>
      <c r="F465" s="125" t="s">
        <v>851</v>
      </c>
      <c r="G465" s="126" t="s">
        <v>193</v>
      </c>
      <c r="H465" s="127">
        <v>2.008</v>
      </c>
      <c r="I465" s="21"/>
      <c r="J465" s="128">
        <f>ROUND(I465*H465,2)</f>
        <v>0</v>
      </c>
      <c r="K465" s="129"/>
      <c r="L465" s="47"/>
      <c r="M465" s="130" t="s">
        <v>1</v>
      </c>
      <c r="N465" s="131" t="s">
        <v>41</v>
      </c>
      <c r="P465" s="132">
        <f>O465*H465</f>
        <v>0</v>
      </c>
      <c r="Q465" s="132">
        <v>0</v>
      </c>
      <c r="R465" s="132">
        <f>Q465*H465</f>
        <v>0</v>
      </c>
      <c r="S465" s="132">
        <v>0</v>
      </c>
      <c r="T465" s="133">
        <f>S465*H465</f>
        <v>0</v>
      </c>
      <c r="AR465" s="134" t="s">
        <v>266</v>
      </c>
      <c r="AT465" s="134" t="s">
        <v>190</v>
      </c>
      <c r="AU465" s="134" t="s">
        <v>86</v>
      </c>
      <c r="AY465" s="40" t="s">
        <v>188</v>
      </c>
      <c r="BE465" s="135">
        <f>IF(N465="základní",J465,0)</f>
        <v>0</v>
      </c>
      <c r="BF465" s="135">
        <f>IF(N465="snížená",J465,0)</f>
        <v>0</v>
      </c>
      <c r="BG465" s="135">
        <f>IF(N465="zákl. přenesená",J465,0)</f>
        <v>0</v>
      </c>
      <c r="BH465" s="135">
        <f>IF(N465="sníž. přenesená",J465,0)</f>
        <v>0</v>
      </c>
      <c r="BI465" s="135">
        <f>IF(N465="nulová",J465,0)</f>
        <v>0</v>
      </c>
      <c r="BJ465" s="40" t="s">
        <v>81</v>
      </c>
      <c r="BK465" s="135">
        <f>ROUND(I465*H465,2)</f>
        <v>0</v>
      </c>
      <c r="BL465" s="40" t="s">
        <v>266</v>
      </c>
      <c r="BM465" s="134" t="s">
        <v>852</v>
      </c>
    </row>
    <row r="466" spans="2:65" s="137" customFormat="1" ht="10.199999999999999">
      <c r="B466" s="136"/>
      <c r="D466" s="138" t="s">
        <v>196</v>
      </c>
      <c r="E466" s="139" t="s">
        <v>1</v>
      </c>
      <c r="F466" s="140" t="s">
        <v>128</v>
      </c>
      <c r="H466" s="141">
        <v>2.008</v>
      </c>
      <c r="L466" s="136"/>
      <c r="M466" s="142"/>
      <c r="T466" s="143"/>
      <c r="AT466" s="139" t="s">
        <v>196</v>
      </c>
      <c r="AU466" s="139" t="s">
        <v>86</v>
      </c>
      <c r="AV466" s="137" t="s">
        <v>86</v>
      </c>
      <c r="AW466" s="137" t="s">
        <v>32</v>
      </c>
      <c r="AX466" s="137" t="s">
        <v>81</v>
      </c>
      <c r="AY466" s="139" t="s">
        <v>188</v>
      </c>
    </row>
    <row r="467" spans="2:65" s="48" customFormat="1" ht="16.5" customHeight="1">
      <c r="B467" s="47"/>
      <c r="C467" s="123" t="s">
        <v>853</v>
      </c>
      <c r="D467" s="123" t="s">
        <v>190</v>
      </c>
      <c r="E467" s="124" t="s">
        <v>854</v>
      </c>
      <c r="F467" s="125" t="s">
        <v>855</v>
      </c>
      <c r="G467" s="126" t="s">
        <v>193</v>
      </c>
      <c r="H467" s="127">
        <v>2.008</v>
      </c>
      <c r="I467" s="21"/>
      <c r="J467" s="128">
        <f>ROUND(I467*H467,2)</f>
        <v>0</v>
      </c>
      <c r="K467" s="129"/>
      <c r="L467" s="47"/>
      <c r="M467" s="130" t="s">
        <v>1</v>
      </c>
      <c r="N467" s="131" t="s">
        <v>41</v>
      </c>
      <c r="P467" s="132">
        <f>O467*H467</f>
        <v>0</v>
      </c>
      <c r="Q467" s="132">
        <v>2.9999999999999997E-4</v>
      </c>
      <c r="R467" s="132">
        <f>Q467*H467</f>
        <v>6.023999999999999E-4</v>
      </c>
      <c r="S467" s="132">
        <v>0</v>
      </c>
      <c r="T467" s="133">
        <f>S467*H467</f>
        <v>0</v>
      </c>
      <c r="AR467" s="134" t="s">
        <v>266</v>
      </c>
      <c r="AT467" s="134" t="s">
        <v>190</v>
      </c>
      <c r="AU467" s="134" t="s">
        <v>86</v>
      </c>
      <c r="AY467" s="40" t="s">
        <v>188</v>
      </c>
      <c r="BE467" s="135">
        <f>IF(N467="základní",J467,0)</f>
        <v>0</v>
      </c>
      <c r="BF467" s="135">
        <f>IF(N467="snížená",J467,0)</f>
        <v>0</v>
      </c>
      <c r="BG467" s="135">
        <f>IF(N467="zákl. přenesená",J467,0)</f>
        <v>0</v>
      </c>
      <c r="BH467" s="135">
        <f>IF(N467="sníž. přenesená",J467,0)</f>
        <v>0</v>
      </c>
      <c r="BI467" s="135">
        <f>IF(N467="nulová",J467,0)</f>
        <v>0</v>
      </c>
      <c r="BJ467" s="40" t="s">
        <v>81</v>
      </c>
      <c r="BK467" s="135">
        <f>ROUND(I467*H467,2)</f>
        <v>0</v>
      </c>
      <c r="BL467" s="40" t="s">
        <v>266</v>
      </c>
      <c r="BM467" s="134" t="s">
        <v>856</v>
      </c>
    </row>
    <row r="468" spans="2:65" s="137" customFormat="1" ht="10.199999999999999">
      <c r="B468" s="136"/>
      <c r="D468" s="138" t="s">
        <v>196</v>
      </c>
      <c r="E468" s="139" t="s">
        <v>1</v>
      </c>
      <c r="F468" s="140" t="s">
        <v>128</v>
      </c>
      <c r="H468" s="141">
        <v>2.008</v>
      </c>
      <c r="L468" s="136"/>
      <c r="M468" s="142"/>
      <c r="T468" s="143"/>
      <c r="AT468" s="139" t="s">
        <v>196</v>
      </c>
      <c r="AU468" s="139" t="s">
        <v>86</v>
      </c>
      <c r="AV468" s="137" t="s">
        <v>86</v>
      </c>
      <c r="AW468" s="137" t="s">
        <v>32</v>
      </c>
      <c r="AX468" s="137" t="s">
        <v>81</v>
      </c>
      <c r="AY468" s="139" t="s">
        <v>188</v>
      </c>
    </row>
    <row r="469" spans="2:65" s="48" customFormat="1" ht="24.15" customHeight="1">
      <c r="B469" s="47"/>
      <c r="C469" s="123" t="s">
        <v>857</v>
      </c>
      <c r="D469" s="123" t="s">
        <v>190</v>
      </c>
      <c r="E469" s="124" t="s">
        <v>858</v>
      </c>
      <c r="F469" s="125" t="s">
        <v>859</v>
      </c>
      <c r="G469" s="126" t="s">
        <v>193</v>
      </c>
      <c r="H469" s="127">
        <v>2.008</v>
      </c>
      <c r="I469" s="21"/>
      <c r="J469" s="128">
        <f>ROUND(I469*H469,2)</f>
        <v>0</v>
      </c>
      <c r="K469" s="129"/>
      <c r="L469" s="47"/>
      <c r="M469" s="130" t="s">
        <v>1</v>
      </c>
      <c r="N469" s="131" t="s">
        <v>41</v>
      </c>
      <c r="P469" s="132">
        <f>O469*H469</f>
        <v>0</v>
      </c>
      <c r="Q469" s="132">
        <v>2.5499999999999998E-2</v>
      </c>
      <c r="R469" s="132">
        <f>Q469*H469</f>
        <v>5.1204E-2</v>
      </c>
      <c r="S469" s="132">
        <v>0</v>
      </c>
      <c r="T469" s="133">
        <f>S469*H469</f>
        <v>0</v>
      </c>
      <c r="AR469" s="134" t="s">
        <v>266</v>
      </c>
      <c r="AT469" s="134" t="s">
        <v>190</v>
      </c>
      <c r="AU469" s="134" t="s">
        <v>86</v>
      </c>
      <c r="AY469" s="40" t="s">
        <v>188</v>
      </c>
      <c r="BE469" s="135">
        <f>IF(N469="základní",J469,0)</f>
        <v>0</v>
      </c>
      <c r="BF469" s="135">
        <f>IF(N469="snížená",J469,0)</f>
        <v>0</v>
      </c>
      <c r="BG469" s="135">
        <f>IF(N469="zákl. přenesená",J469,0)</f>
        <v>0</v>
      </c>
      <c r="BH469" s="135">
        <f>IF(N469="sníž. přenesená",J469,0)</f>
        <v>0</v>
      </c>
      <c r="BI469" s="135">
        <f>IF(N469="nulová",J469,0)</f>
        <v>0</v>
      </c>
      <c r="BJ469" s="40" t="s">
        <v>81</v>
      </c>
      <c r="BK469" s="135">
        <f>ROUND(I469*H469,2)</f>
        <v>0</v>
      </c>
      <c r="BL469" s="40" t="s">
        <v>266</v>
      </c>
      <c r="BM469" s="134" t="s">
        <v>860</v>
      </c>
    </row>
    <row r="470" spans="2:65" s="162" customFormat="1" ht="10.199999999999999">
      <c r="B470" s="161"/>
      <c r="D470" s="138" t="s">
        <v>196</v>
      </c>
      <c r="E470" s="163" t="s">
        <v>1</v>
      </c>
      <c r="F470" s="164" t="s">
        <v>861</v>
      </c>
      <c r="H470" s="163" t="s">
        <v>1</v>
      </c>
      <c r="L470" s="161"/>
      <c r="M470" s="165"/>
      <c r="T470" s="166"/>
      <c r="AT470" s="163" t="s">
        <v>196</v>
      </c>
      <c r="AU470" s="163" t="s">
        <v>86</v>
      </c>
      <c r="AV470" s="162" t="s">
        <v>81</v>
      </c>
      <c r="AW470" s="162" t="s">
        <v>32</v>
      </c>
      <c r="AX470" s="162" t="s">
        <v>76</v>
      </c>
      <c r="AY470" s="163" t="s">
        <v>188</v>
      </c>
    </row>
    <row r="471" spans="2:65" s="137" customFormat="1" ht="10.199999999999999">
      <c r="B471" s="136"/>
      <c r="D471" s="138" t="s">
        <v>196</v>
      </c>
      <c r="E471" s="139" t="s">
        <v>1</v>
      </c>
      <c r="F471" s="140" t="s">
        <v>862</v>
      </c>
      <c r="H471" s="141">
        <v>2.008</v>
      </c>
      <c r="L471" s="136"/>
      <c r="M471" s="142"/>
      <c r="T471" s="143"/>
      <c r="AT471" s="139" t="s">
        <v>196</v>
      </c>
      <c r="AU471" s="139" t="s">
        <v>86</v>
      </c>
      <c r="AV471" s="137" t="s">
        <v>86</v>
      </c>
      <c r="AW471" s="137" t="s">
        <v>32</v>
      </c>
      <c r="AX471" s="137" t="s">
        <v>76</v>
      </c>
      <c r="AY471" s="139" t="s">
        <v>188</v>
      </c>
    </row>
    <row r="472" spans="2:65" s="145" customFormat="1" ht="10.199999999999999">
      <c r="B472" s="144"/>
      <c r="D472" s="138" t="s">
        <v>196</v>
      </c>
      <c r="E472" s="146" t="s">
        <v>128</v>
      </c>
      <c r="F472" s="147" t="s">
        <v>199</v>
      </c>
      <c r="H472" s="148">
        <v>2.008</v>
      </c>
      <c r="L472" s="144"/>
      <c r="M472" s="149"/>
      <c r="T472" s="150"/>
      <c r="AT472" s="146" t="s">
        <v>196</v>
      </c>
      <c r="AU472" s="146" t="s">
        <v>86</v>
      </c>
      <c r="AV472" s="145" t="s">
        <v>194</v>
      </c>
      <c r="AW472" s="145" t="s">
        <v>32</v>
      </c>
      <c r="AX472" s="145" t="s">
        <v>81</v>
      </c>
      <c r="AY472" s="146" t="s">
        <v>188</v>
      </c>
    </row>
    <row r="473" spans="2:65" s="48" customFormat="1" ht="16.5" customHeight="1">
      <c r="B473" s="47"/>
      <c r="C473" s="123" t="s">
        <v>863</v>
      </c>
      <c r="D473" s="123" t="s">
        <v>190</v>
      </c>
      <c r="E473" s="124" t="s">
        <v>864</v>
      </c>
      <c r="F473" s="125" t="s">
        <v>865</v>
      </c>
      <c r="G473" s="126" t="s">
        <v>193</v>
      </c>
      <c r="H473" s="127">
        <v>2.008</v>
      </c>
      <c r="I473" s="21"/>
      <c r="J473" s="128">
        <f>ROUND(I473*H473,2)</f>
        <v>0</v>
      </c>
      <c r="K473" s="129"/>
      <c r="L473" s="47"/>
      <c r="M473" s="130" t="s">
        <v>1</v>
      </c>
      <c r="N473" s="131" t="s">
        <v>41</v>
      </c>
      <c r="P473" s="132">
        <f>O473*H473</f>
        <v>0</v>
      </c>
      <c r="Q473" s="132">
        <v>8.9999999999999993E-3</v>
      </c>
      <c r="R473" s="132">
        <f>Q473*H473</f>
        <v>1.8071999999999998E-2</v>
      </c>
      <c r="S473" s="132">
        <v>0</v>
      </c>
      <c r="T473" s="133">
        <f>S473*H473</f>
        <v>0</v>
      </c>
      <c r="AR473" s="134" t="s">
        <v>266</v>
      </c>
      <c r="AT473" s="134" t="s">
        <v>190</v>
      </c>
      <c r="AU473" s="134" t="s">
        <v>86</v>
      </c>
      <c r="AY473" s="40" t="s">
        <v>188</v>
      </c>
      <c r="BE473" s="135">
        <f>IF(N473="základní",J473,0)</f>
        <v>0</v>
      </c>
      <c r="BF473" s="135">
        <f>IF(N473="snížená",J473,0)</f>
        <v>0</v>
      </c>
      <c r="BG473" s="135">
        <f>IF(N473="zákl. přenesená",J473,0)</f>
        <v>0</v>
      </c>
      <c r="BH473" s="135">
        <f>IF(N473="sníž. přenesená",J473,0)</f>
        <v>0</v>
      </c>
      <c r="BI473" s="135">
        <f>IF(N473="nulová",J473,0)</f>
        <v>0</v>
      </c>
      <c r="BJ473" s="40" t="s">
        <v>81</v>
      </c>
      <c r="BK473" s="135">
        <f>ROUND(I473*H473,2)</f>
        <v>0</v>
      </c>
      <c r="BL473" s="40" t="s">
        <v>266</v>
      </c>
      <c r="BM473" s="134" t="s">
        <v>866</v>
      </c>
    </row>
    <row r="474" spans="2:65" s="162" customFormat="1" ht="20.399999999999999">
      <c r="B474" s="161"/>
      <c r="D474" s="138" t="s">
        <v>196</v>
      </c>
      <c r="E474" s="163" t="s">
        <v>1</v>
      </c>
      <c r="F474" s="164" t="s">
        <v>867</v>
      </c>
      <c r="H474" s="163" t="s">
        <v>1</v>
      </c>
      <c r="L474" s="161"/>
      <c r="M474" s="165"/>
      <c r="T474" s="166"/>
      <c r="AT474" s="163" t="s">
        <v>196</v>
      </c>
      <c r="AU474" s="163" t="s">
        <v>86</v>
      </c>
      <c r="AV474" s="162" t="s">
        <v>81</v>
      </c>
      <c r="AW474" s="162" t="s">
        <v>32</v>
      </c>
      <c r="AX474" s="162" t="s">
        <v>76</v>
      </c>
      <c r="AY474" s="163" t="s">
        <v>188</v>
      </c>
    </row>
    <row r="475" spans="2:65" s="137" customFormat="1" ht="10.199999999999999">
      <c r="B475" s="136"/>
      <c r="D475" s="138" t="s">
        <v>196</v>
      </c>
      <c r="E475" s="139" t="s">
        <v>1</v>
      </c>
      <c r="F475" s="140" t="s">
        <v>128</v>
      </c>
      <c r="H475" s="141">
        <v>2.008</v>
      </c>
      <c r="L475" s="136"/>
      <c r="M475" s="142"/>
      <c r="T475" s="143"/>
      <c r="AT475" s="139" t="s">
        <v>196</v>
      </c>
      <c r="AU475" s="139" t="s">
        <v>86</v>
      </c>
      <c r="AV475" s="137" t="s">
        <v>86</v>
      </c>
      <c r="AW475" s="137" t="s">
        <v>32</v>
      </c>
      <c r="AX475" s="137" t="s">
        <v>81</v>
      </c>
      <c r="AY475" s="139" t="s">
        <v>188</v>
      </c>
    </row>
    <row r="476" spans="2:65" s="48" customFormat="1" ht="16.5" customHeight="1">
      <c r="B476" s="47"/>
      <c r="C476" s="151" t="s">
        <v>868</v>
      </c>
      <c r="D476" s="151" t="s">
        <v>239</v>
      </c>
      <c r="E476" s="152" t="s">
        <v>869</v>
      </c>
      <c r="F476" s="153" t="s">
        <v>870</v>
      </c>
      <c r="G476" s="154" t="s">
        <v>193</v>
      </c>
      <c r="H476" s="155">
        <v>3.012</v>
      </c>
      <c r="I476" s="22"/>
      <c r="J476" s="156">
        <f>ROUND(I476*H476,2)</f>
        <v>0</v>
      </c>
      <c r="K476" s="157"/>
      <c r="L476" s="158"/>
      <c r="M476" s="159" t="s">
        <v>1</v>
      </c>
      <c r="N476" s="160" t="s">
        <v>41</v>
      </c>
      <c r="P476" s="132">
        <f>O476*H476</f>
        <v>0</v>
      </c>
      <c r="Q476" s="132">
        <v>2.3E-2</v>
      </c>
      <c r="R476" s="132">
        <f>Q476*H476</f>
        <v>6.9276000000000004E-2</v>
      </c>
      <c r="S476" s="132">
        <v>0</v>
      </c>
      <c r="T476" s="133">
        <f>S476*H476</f>
        <v>0</v>
      </c>
      <c r="AR476" s="134" t="s">
        <v>357</v>
      </c>
      <c r="AT476" s="134" t="s">
        <v>239</v>
      </c>
      <c r="AU476" s="134" t="s">
        <v>86</v>
      </c>
      <c r="AY476" s="40" t="s">
        <v>188</v>
      </c>
      <c r="BE476" s="135">
        <f>IF(N476="základní",J476,0)</f>
        <v>0</v>
      </c>
      <c r="BF476" s="135">
        <f>IF(N476="snížená",J476,0)</f>
        <v>0</v>
      </c>
      <c r="BG476" s="135">
        <f>IF(N476="zákl. přenesená",J476,0)</f>
        <v>0</v>
      </c>
      <c r="BH476" s="135">
        <f>IF(N476="sníž. přenesená",J476,0)</f>
        <v>0</v>
      </c>
      <c r="BI476" s="135">
        <f>IF(N476="nulová",J476,0)</f>
        <v>0</v>
      </c>
      <c r="BJ476" s="40" t="s">
        <v>81</v>
      </c>
      <c r="BK476" s="135">
        <f>ROUND(I476*H476,2)</f>
        <v>0</v>
      </c>
      <c r="BL476" s="40" t="s">
        <v>266</v>
      </c>
      <c r="BM476" s="134" t="s">
        <v>871</v>
      </c>
    </row>
    <row r="477" spans="2:65" s="137" customFormat="1" ht="10.199999999999999">
      <c r="B477" s="136"/>
      <c r="D477" s="138" t="s">
        <v>196</v>
      </c>
      <c r="E477" s="139" t="s">
        <v>1</v>
      </c>
      <c r="F477" s="140" t="s">
        <v>128</v>
      </c>
      <c r="H477" s="141">
        <v>2.008</v>
      </c>
      <c r="L477" s="136"/>
      <c r="M477" s="142"/>
      <c r="T477" s="143"/>
      <c r="AT477" s="139" t="s">
        <v>196</v>
      </c>
      <c r="AU477" s="139" t="s">
        <v>86</v>
      </c>
      <c r="AV477" s="137" t="s">
        <v>86</v>
      </c>
      <c r="AW477" s="137" t="s">
        <v>32</v>
      </c>
      <c r="AX477" s="137" t="s">
        <v>81</v>
      </c>
      <c r="AY477" s="139" t="s">
        <v>188</v>
      </c>
    </row>
    <row r="478" spans="2:65" s="137" customFormat="1" ht="10.199999999999999">
      <c r="B478" s="136"/>
      <c r="D478" s="138" t="s">
        <v>196</v>
      </c>
      <c r="F478" s="140" t="s">
        <v>872</v>
      </c>
      <c r="H478" s="141">
        <v>3.012</v>
      </c>
      <c r="L478" s="136"/>
      <c r="M478" s="142"/>
      <c r="T478" s="143"/>
      <c r="AT478" s="139" t="s">
        <v>196</v>
      </c>
      <c r="AU478" s="139" t="s">
        <v>86</v>
      </c>
      <c r="AV478" s="137" t="s">
        <v>86</v>
      </c>
      <c r="AW478" s="137" t="s">
        <v>3</v>
      </c>
      <c r="AX478" s="137" t="s">
        <v>81</v>
      </c>
      <c r="AY478" s="139" t="s">
        <v>188</v>
      </c>
    </row>
    <row r="479" spans="2:65" s="48" customFormat="1" ht="24.15" customHeight="1">
      <c r="B479" s="47"/>
      <c r="C479" s="123" t="s">
        <v>873</v>
      </c>
      <c r="D479" s="123" t="s">
        <v>190</v>
      </c>
      <c r="E479" s="124" t="s">
        <v>874</v>
      </c>
      <c r="F479" s="125" t="s">
        <v>875</v>
      </c>
      <c r="G479" s="126" t="s">
        <v>601</v>
      </c>
      <c r="H479" s="23"/>
      <c r="I479" s="21"/>
      <c r="J479" s="128">
        <f>ROUND(I479*H479,2)</f>
        <v>0</v>
      </c>
      <c r="K479" s="129"/>
      <c r="L479" s="47"/>
      <c r="M479" s="130" t="s">
        <v>1</v>
      </c>
      <c r="N479" s="131" t="s">
        <v>41</v>
      </c>
      <c r="P479" s="132">
        <f>O479*H479</f>
        <v>0</v>
      </c>
      <c r="Q479" s="132">
        <v>0</v>
      </c>
      <c r="R479" s="132">
        <f>Q479*H479</f>
        <v>0</v>
      </c>
      <c r="S479" s="132">
        <v>0</v>
      </c>
      <c r="T479" s="133">
        <f>S479*H479</f>
        <v>0</v>
      </c>
      <c r="AR479" s="134" t="s">
        <v>266</v>
      </c>
      <c r="AT479" s="134" t="s">
        <v>190</v>
      </c>
      <c r="AU479" s="134" t="s">
        <v>86</v>
      </c>
      <c r="AY479" s="40" t="s">
        <v>188</v>
      </c>
      <c r="BE479" s="135">
        <f>IF(N479="základní",J479,0)</f>
        <v>0</v>
      </c>
      <c r="BF479" s="135">
        <f>IF(N479="snížená",J479,0)</f>
        <v>0</v>
      </c>
      <c r="BG479" s="135">
        <f>IF(N479="zákl. přenesená",J479,0)</f>
        <v>0</v>
      </c>
      <c r="BH479" s="135">
        <f>IF(N479="sníž. přenesená",J479,0)</f>
        <v>0</v>
      </c>
      <c r="BI479" s="135">
        <f>IF(N479="nulová",J479,0)</f>
        <v>0</v>
      </c>
      <c r="BJ479" s="40" t="s">
        <v>81</v>
      </c>
      <c r="BK479" s="135">
        <f>ROUND(I479*H479,2)</f>
        <v>0</v>
      </c>
      <c r="BL479" s="40" t="s">
        <v>266</v>
      </c>
      <c r="BM479" s="134" t="s">
        <v>876</v>
      </c>
    </row>
    <row r="480" spans="2:65" s="112" customFormat="1" ht="22.8" customHeight="1">
      <c r="B480" s="111"/>
      <c r="D480" s="113" t="s">
        <v>75</v>
      </c>
      <c r="E480" s="121" t="s">
        <v>877</v>
      </c>
      <c r="F480" s="121" t="s">
        <v>878</v>
      </c>
      <c r="J480" s="122">
        <f>BK480</f>
        <v>0</v>
      </c>
      <c r="L480" s="111"/>
      <c r="M480" s="116"/>
      <c r="P480" s="117">
        <f>SUM(P481:P504)</f>
        <v>0</v>
      </c>
      <c r="R480" s="117">
        <f>SUM(R481:R504)</f>
        <v>0.12363509123199998</v>
      </c>
      <c r="T480" s="118">
        <f>SUM(T481:T504)</f>
        <v>2.0154999999999999E-2</v>
      </c>
      <c r="AR480" s="113" t="s">
        <v>86</v>
      </c>
      <c r="AT480" s="119" t="s">
        <v>75</v>
      </c>
      <c r="AU480" s="119" t="s">
        <v>81</v>
      </c>
      <c r="AY480" s="113" t="s">
        <v>188</v>
      </c>
      <c r="BK480" s="120">
        <f>SUM(BK481:BK504)</f>
        <v>0</v>
      </c>
    </row>
    <row r="481" spans="2:65" s="48" customFormat="1" ht="24.15" customHeight="1">
      <c r="B481" s="47"/>
      <c r="C481" s="123" t="s">
        <v>879</v>
      </c>
      <c r="D481" s="123" t="s">
        <v>190</v>
      </c>
      <c r="E481" s="124" t="s">
        <v>880</v>
      </c>
      <c r="F481" s="125" t="s">
        <v>881</v>
      </c>
      <c r="G481" s="126" t="s">
        <v>193</v>
      </c>
      <c r="H481" s="127">
        <v>8.0619999999999994</v>
      </c>
      <c r="I481" s="21"/>
      <c r="J481" s="128">
        <f>ROUND(I481*H481,2)</f>
        <v>0</v>
      </c>
      <c r="K481" s="129"/>
      <c r="L481" s="47"/>
      <c r="M481" s="130" t="s">
        <v>1</v>
      </c>
      <c r="N481" s="131" t="s">
        <v>41</v>
      </c>
      <c r="P481" s="132">
        <f>O481*H481</f>
        <v>0</v>
      </c>
      <c r="Q481" s="132">
        <v>7.6799999999999999E-7</v>
      </c>
      <c r="R481" s="132">
        <f>Q481*H481</f>
        <v>6.1916159999999997E-6</v>
      </c>
      <c r="S481" s="132">
        <v>0</v>
      </c>
      <c r="T481" s="133">
        <f>S481*H481</f>
        <v>0</v>
      </c>
      <c r="AR481" s="134" t="s">
        <v>266</v>
      </c>
      <c r="AT481" s="134" t="s">
        <v>190</v>
      </c>
      <c r="AU481" s="134" t="s">
        <v>86</v>
      </c>
      <c r="AY481" s="40" t="s">
        <v>188</v>
      </c>
      <c r="BE481" s="135">
        <f>IF(N481="základní",J481,0)</f>
        <v>0</v>
      </c>
      <c r="BF481" s="135">
        <f>IF(N481="snížená",J481,0)</f>
        <v>0</v>
      </c>
      <c r="BG481" s="135">
        <f>IF(N481="zákl. přenesená",J481,0)</f>
        <v>0</v>
      </c>
      <c r="BH481" s="135">
        <f>IF(N481="sníž. přenesená",J481,0)</f>
        <v>0</v>
      </c>
      <c r="BI481" s="135">
        <f>IF(N481="nulová",J481,0)</f>
        <v>0</v>
      </c>
      <c r="BJ481" s="40" t="s">
        <v>81</v>
      </c>
      <c r="BK481" s="135">
        <f>ROUND(I481*H481,2)</f>
        <v>0</v>
      </c>
      <c r="BL481" s="40" t="s">
        <v>266</v>
      </c>
      <c r="BM481" s="134" t="s">
        <v>882</v>
      </c>
    </row>
    <row r="482" spans="2:65" s="137" customFormat="1" ht="10.199999999999999">
      <c r="B482" s="136"/>
      <c r="D482" s="138" t="s">
        <v>196</v>
      </c>
      <c r="E482" s="139" t="s">
        <v>1</v>
      </c>
      <c r="F482" s="140" t="s">
        <v>136</v>
      </c>
      <c r="H482" s="141">
        <v>8.0619999999999994</v>
      </c>
      <c r="L482" s="136"/>
      <c r="M482" s="142"/>
      <c r="T482" s="143"/>
      <c r="AT482" s="139" t="s">
        <v>196</v>
      </c>
      <c r="AU482" s="139" t="s">
        <v>86</v>
      </c>
      <c r="AV482" s="137" t="s">
        <v>86</v>
      </c>
      <c r="AW482" s="137" t="s">
        <v>32</v>
      </c>
      <c r="AX482" s="137" t="s">
        <v>81</v>
      </c>
      <c r="AY482" s="139" t="s">
        <v>188</v>
      </c>
    </row>
    <row r="483" spans="2:65" s="48" customFormat="1" ht="24.15" customHeight="1">
      <c r="B483" s="47"/>
      <c r="C483" s="123" t="s">
        <v>883</v>
      </c>
      <c r="D483" s="123" t="s">
        <v>190</v>
      </c>
      <c r="E483" s="124" t="s">
        <v>884</v>
      </c>
      <c r="F483" s="125" t="s">
        <v>885</v>
      </c>
      <c r="G483" s="126" t="s">
        <v>193</v>
      </c>
      <c r="H483" s="127">
        <v>8.0619999999999994</v>
      </c>
      <c r="I483" s="21"/>
      <c r="J483" s="128">
        <f>ROUND(I483*H483,2)</f>
        <v>0</v>
      </c>
      <c r="K483" s="129"/>
      <c r="L483" s="47"/>
      <c r="M483" s="130" t="s">
        <v>1</v>
      </c>
      <c r="N483" s="131" t="s">
        <v>41</v>
      </c>
      <c r="P483" s="132">
        <f>O483*H483</f>
        <v>0</v>
      </c>
      <c r="Q483" s="132">
        <v>1.7680000000000001E-6</v>
      </c>
      <c r="R483" s="132">
        <f>Q483*H483</f>
        <v>1.4253615999999999E-5</v>
      </c>
      <c r="S483" s="132">
        <v>0</v>
      </c>
      <c r="T483" s="133">
        <f>S483*H483</f>
        <v>0</v>
      </c>
      <c r="AR483" s="134" t="s">
        <v>266</v>
      </c>
      <c r="AT483" s="134" t="s">
        <v>190</v>
      </c>
      <c r="AU483" s="134" t="s">
        <v>86</v>
      </c>
      <c r="AY483" s="40" t="s">
        <v>188</v>
      </c>
      <c r="BE483" s="135">
        <f>IF(N483="základní",J483,0)</f>
        <v>0</v>
      </c>
      <c r="BF483" s="135">
        <f>IF(N483="snížená",J483,0)</f>
        <v>0</v>
      </c>
      <c r="BG483" s="135">
        <f>IF(N483="zákl. přenesená",J483,0)</f>
        <v>0</v>
      </c>
      <c r="BH483" s="135">
        <f>IF(N483="sníž. přenesená",J483,0)</f>
        <v>0</v>
      </c>
      <c r="BI483" s="135">
        <f>IF(N483="nulová",J483,0)</f>
        <v>0</v>
      </c>
      <c r="BJ483" s="40" t="s">
        <v>81</v>
      </c>
      <c r="BK483" s="135">
        <f>ROUND(I483*H483,2)</f>
        <v>0</v>
      </c>
      <c r="BL483" s="40" t="s">
        <v>266</v>
      </c>
      <c r="BM483" s="134" t="s">
        <v>886</v>
      </c>
    </row>
    <row r="484" spans="2:65" s="137" customFormat="1" ht="10.199999999999999">
      <c r="B484" s="136"/>
      <c r="D484" s="138" t="s">
        <v>196</v>
      </c>
      <c r="E484" s="139" t="s">
        <v>1</v>
      </c>
      <c r="F484" s="140" t="s">
        <v>136</v>
      </c>
      <c r="H484" s="141">
        <v>8.0619999999999994</v>
      </c>
      <c r="L484" s="136"/>
      <c r="M484" s="142"/>
      <c r="T484" s="143"/>
      <c r="AT484" s="139" t="s">
        <v>196</v>
      </c>
      <c r="AU484" s="139" t="s">
        <v>86</v>
      </c>
      <c r="AV484" s="137" t="s">
        <v>86</v>
      </c>
      <c r="AW484" s="137" t="s">
        <v>32</v>
      </c>
      <c r="AX484" s="137" t="s">
        <v>81</v>
      </c>
      <c r="AY484" s="139" t="s">
        <v>188</v>
      </c>
    </row>
    <row r="485" spans="2:65" s="48" customFormat="1" ht="16.5" customHeight="1">
      <c r="B485" s="47"/>
      <c r="C485" s="123" t="s">
        <v>887</v>
      </c>
      <c r="D485" s="123" t="s">
        <v>190</v>
      </c>
      <c r="E485" s="124" t="s">
        <v>888</v>
      </c>
      <c r="F485" s="125" t="s">
        <v>889</v>
      </c>
      <c r="G485" s="126" t="s">
        <v>193</v>
      </c>
      <c r="H485" s="127">
        <v>8.0619999999999994</v>
      </c>
      <c r="I485" s="21"/>
      <c r="J485" s="128">
        <f>ROUND(I485*H485,2)</f>
        <v>0</v>
      </c>
      <c r="K485" s="129"/>
      <c r="L485" s="47"/>
      <c r="M485" s="130" t="s">
        <v>1</v>
      </c>
      <c r="N485" s="131" t="s">
        <v>41</v>
      </c>
      <c r="P485" s="132">
        <f>O485*H485</f>
        <v>0</v>
      </c>
      <c r="Q485" s="132">
        <v>0</v>
      </c>
      <c r="R485" s="132">
        <f>Q485*H485</f>
        <v>0</v>
      </c>
      <c r="S485" s="132">
        <v>0</v>
      </c>
      <c r="T485" s="133">
        <f>S485*H485</f>
        <v>0</v>
      </c>
      <c r="AR485" s="134" t="s">
        <v>266</v>
      </c>
      <c r="AT485" s="134" t="s">
        <v>190</v>
      </c>
      <c r="AU485" s="134" t="s">
        <v>86</v>
      </c>
      <c r="AY485" s="40" t="s">
        <v>188</v>
      </c>
      <c r="BE485" s="135">
        <f>IF(N485="základní",J485,0)</f>
        <v>0</v>
      </c>
      <c r="BF485" s="135">
        <f>IF(N485="snížená",J485,0)</f>
        <v>0</v>
      </c>
      <c r="BG485" s="135">
        <f>IF(N485="zákl. přenesená",J485,0)</f>
        <v>0</v>
      </c>
      <c r="BH485" s="135">
        <f>IF(N485="sníž. přenesená",J485,0)</f>
        <v>0</v>
      </c>
      <c r="BI485" s="135">
        <f>IF(N485="nulová",J485,0)</f>
        <v>0</v>
      </c>
      <c r="BJ485" s="40" t="s">
        <v>81</v>
      </c>
      <c r="BK485" s="135">
        <f>ROUND(I485*H485,2)</f>
        <v>0</v>
      </c>
      <c r="BL485" s="40" t="s">
        <v>266</v>
      </c>
      <c r="BM485" s="134" t="s">
        <v>890</v>
      </c>
    </row>
    <row r="486" spans="2:65" s="137" customFormat="1" ht="10.199999999999999">
      <c r="B486" s="136"/>
      <c r="D486" s="138" t="s">
        <v>196</v>
      </c>
      <c r="E486" s="139" t="s">
        <v>1</v>
      </c>
      <c r="F486" s="140" t="s">
        <v>136</v>
      </c>
      <c r="H486" s="141">
        <v>8.0619999999999994</v>
      </c>
      <c r="L486" s="136"/>
      <c r="M486" s="142"/>
      <c r="T486" s="143"/>
      <c r="AT486" s="139" t="s">
        <v>196</v>
      </c>
      <c r="AU486" s="139" t="s">
        <v>86</v>
      </c>
      <c r="AV486" s="137" t="s">
        <v>86</v>
      </c>
      <c r="AW486" s="137" t="s">
        <v>32</v>
      </c>
      <c r="AX486" s="137" t="s">
        <v>81</v>
      </c>
      <c r="AY486" s="139" t="s">
        <v>188</v>
      </c>
    </row>
    <row r="487" spans="2:65" s="48" customFormat="1" ht="24.15" customHeight="1">
      <c r="B487" s="47"/>
      <c r="C487" s="123" t="s">
        <v>891</v>
      </c>
      <c r="D487" s="123" t="s">
        <v>190</v>
      </c>
      <c r="E487" s="124" t="s">
        <v>892</v>
      </c>
      <c r="F487" s="125" t="s">
        <v>893</v>
      </c>
      <c r="G487" s="126" t="s">
        <v>193</v>
      </c>
      <c r="H487" s="127">
        <v>8.0619999999999994</v>
      </c>
      <c r="I487" s="21"/>
      <c r="J487" s="128">
        <f>ROUND(I487*H487,2)</f>
        <v>0</v>
      </c>
      <c r="K487" s="129"/>
      <c r="L487" s="47"/>
      <c r="M487" s="130" t="s">
        <v>1</v>
      </c>
      <c r="N487" s="131" t="s">
        <v>41</v>
      </c>
      <c r="P487" s="132">
        <f>O487*H487</f>
        <v>0</v>
      </c>
      <c r="Q487" s="132">
        <v>3.3000000000000003E-5</v>
      </c>
      <c r="R487" s="132">
        <f>Q487*H487</f>
        <v>2.6604599999999998E-4</v>
      </c>
      <c r="S487" s="132">
        <v>0</v>
      </c>
      <c r="T487" s="133">
        <f>S487*H487</f>
        <v>0</v>
      </c>
      <c r="AR487" s="134" t="s">
        <v>266</v>
      </c>
      <c r="AT487" s="134" t="s">
        <v>190</v>
      </c>
      <c r="AU487" s="134" t="s">
        <v>86</v>
      </c>
      <c r="AY487" s="40" t="s">
        <v>188</v>
      </c>
      <c r="BE487" s="135">
        <f>IF(N487="základní",J487,0)</f>
        <v>0</v>
      </c>
      <c r="BF487" s="135">
        <f>IF(N487="snížená",J487,0)</f>
        <v>0</v>
      </c>
      <c r="BG487" s="135">
        <f>IF(N487="zákl. přenesená",J487,0)</f>
        <v>0</v>
      </c>
      <c r="BH487" s="135">
        <f>IF(N487="sníž. přenesená",J487,0)</f>
        <v>0</v>
      </c>
      <c r="BI487" s="135">
        <f>IF(N487="nulová",J487,0)</f>
        <v>0</v>
      </c>
      <c r="BJ487" s="40" t="s">
        <v>81</v>
      </c>
      <c r="BK487" s="135">
        <f>ROUND(I487*H487,2)</f>
        <v>0</v>
      </c>
      <c r="BL487" s="40" t="s">
        <v>266</v>
      </c>
      <c r="BM487" s="134" t="s">
        <v>894</v>
      </c>
    </row>
    <row r="488" spans="2:65" s="137" customFormat="1" ht="10.199999999999999">
      <c r="B488" s="136"/>
      <c r="D488" s="138" t="s">
        <v>196</v>
      </c>
      <c r="E488" s="139" t="s">
        <v>1</v>
      </c>
      <c r="F488" s="140" t="s">
        <v>136</v>
      </c>
      <c r="H488" s="141">
        <v>8.0619999999999994</v>
      </c>
      <c r="L488" s="136"/>
      <c r="M488" s="142"/>
      <c r="T488" s="143"/>
      <c r="AT488" s="139" t="s">
        <v>196</v>
      </c>
      <c r="AU488" s="139" t="s">
        <v>86</v>
      </c>
      <c r="AV488" s="137" t="s">
        <v>86</v>
      </c>
      <c r="AW488" s="137" t="s">
        <v>32</v>
      </c>
      <c r="AX488" s="137" t="s">
        <v>81</v>
      </c>
      <c r="AY488" s="139" t="s">
        <v>188</v>
      </c>
    </row>
    <row r="489" spans="2:65" s="48" customFormat="1" ht="37.799999999999997" customHeight="1">
      <c r="B489" s="47"/>
      <c r="C489" s="123" t="s">
        <v>895</v>
      </c>
      <c r="D489" s="123" t="s">
        <v>190</v>
      </c>
      <c r="E489" s="124" t="s">
        <v>896</v>
      </c>
      <c r="F489" s="125" t="s">
        <v>897</v>
      </c>
      <c r="G489" s="126" t="s">
        <v>193</v>
      </c>
      <c r="H489" s="127">
        <v>8.0619999999999994</v>
      </c>
      <c r="I489" s="21"/>
      <c r="J489" s="128">
        <f>ROUND(I489*H489,2)</f>
        <v>0</v>
      </c>
      <c r="K489" s="129"/>
      <c r="L489" s="47"/>
      <c r="M489" s="130" t="s">
        <v>1</v>
      </c>
      <c r="N489" s="131" t="s">
        <v>41</v>
      </c>
      <c r="P489" s="132">
        <f>O489*H489</f>
        <v>0</v>
      </c>
      <c r="Q489" s="132">
        <v>1.4999999999999999E-2</v>
      </c>
      <c r="R489" s="132">
        <f>Q489*H489</f>
        <v>0.12092999999999998</v>
      </c>
      <c r="S489" s="132">
        <v>0</v>
      </c>
      <c r="T489" s="133">
        <f>S489*H489</f>
        <v>0</v>
      </c>
      <c r="AR489" s="134" t="s">
        <v>266</v>
      </c>
      <c r="AT489" s="134" t="s">
        <v>190</v>
      </c>
      <c r="AU489" s="134" t="s">
        <v>86</v>
      </c>
      <c r="AY489" s="40" t="s">
        <v>188</v>
      </c>
      <c r="BE489" s="135">
        <f>IF(N489="základní",J489,0)</f>
        <v>0</v>
      </c>
      <c r="BF489" s="135">
        <f>IF(N489="snížená",J489,0)</f>
        <v>0</v>
      </c>
      <c r="BG489" s="135">
        <f>IF(N489="zákl. přenesená",J489,0)</f>
        <v>0</v>
      </c>
      <c r="BH489" s="135">
        <f>IF(N489="sníž. přenesená",J489,0)</f>
        <v>0</v>
      </c>
      <c r="BI489" s="135">
        <f>IF(N489="nulová",J489,0)</f>
        <v>0</v>
      </c>
      <c r="BJ489" s="40" t="s">
        <v>81</v>
      </c>
      <c r="BK489" s="135">
        <f>ROUND(I489*H489,2)</f>
        <v>0</v>
      </c>
      <c r="BL489" s="40" t="s">
        <v>266</v>
      </c>
      <c r="BM489" s="134" t="s">
        <v>898</v>
      </c>
    </row>
    <row r="490" spans="2:65" s="162" customFormat="1" ht="10.199999999999999">
      <c r="B490" s="161"/>
      <c r="D490" s="138" t="s">
        <v>196</v>
      </c>
      <c r="E490" s="163" t="s">
        <v>1</v>
      </c>
      <c r="F490" s="164" t="s">
        <v>899</v>
      </c>
      <c r="H490" s="163" t="s">
        <v>1</v>
      </c>
      <c r="L490" s="161"/>
      <c r="M490" s="165"/>
      <c r="T490" s="166"/>
      <c r="AT490" s="163" t="s">
        <v>196</v>
      </c>
      <c r="AU490" s="163" t="s">
        <v>86</v>
      </c>
      <c r="AV490" s="162" t="s">
        <v>81</v>
      </c>
      <c r="AW490" s="162" t="s">
        <v>32</v>
      </c>
      <c r="AX490" s="162" t="s">
        <v>76</v>
      </c>
      <c r="AY490" s="163" t="s">
        <v>188</v>
      </c>
    </row>
    <row r="491" spans="2:65" s="137" customFormat="1" ht="10.199999999999999">
      <c r="B491" s="136"/>
      <c r="D491" s="138" t="s">
        <v>196</v>
      </c>
      <c r="E491" s="139" t="s">
        <v>1</v>
      </c>
      <c r="F491" s="140" t="s">
        <v>136</v>
      </c>
      <c r="H491" s="141">
        <v>8.0619999999999994</v>
      </c>
      <c r="L491" s="136"/>
      <c r="M491" s="142"/>
      <c r="T491" s="143"/>
      <c r="AT491" s="139" t="s">
        <v>196</v>
      </c>
      <c r="AU491" s="139" t="s">
        <v>86</v>
      </c>
      <c r="AV491" s="137" t="s">
        <v>86</v>
      </c>
      <c r="AW491" s="137" t="s">
        <v>32</v>
      </c>
      <c r="AX491" s="137" t="s">
        <v>81</v>
      </c>
      <c r="AY491" s="139" t="s">
        <v>188</v>
      </c>
    </row>
    <row r="492" spans="2:65" s="48" customFormat="1" ht="24.15" customHeight="1">
      <c r="B492" s="47"/>
      <c r="C492" s="123" t="s">
        <v>900</v>
      </c>
      <c r="D492" s="123" t="s">
        <v>190</v>
      </c>
      <c r="E492" s="124" t="s">
        <v>901</v>
      </c>
      <c r="F492" s="125" t="s">
        <v>902</v>
      </c>
      <c r="G492" s="126" t="s">
        <v>193</v>
      </c>
      <c r="H492" s="127">
        <v>8.0619999999999994</v>
      </c>
      <c r="I492" s="21"/>
      <c r="J492" s="128">
        <f>ROUND(I492*H492,2)</f>
        <v>0</v>
      </c>
      <c r="K492" s="129"/>
      <c r="L492" s="47"/>
      <c r="M492" s="130" t="s">
        <v>1</v>
      </c>
      <c r="N492" s="131" t="s">
        <v>41</v>
      </c>
      <c r="P492" s="132">
        <f>O492*H492</f>
        <v>0</v>
      </c>
      <c r="Q492" s="132">
        <v>0</v>
      </c>
      <c r="R492" s="132">
        <f>Q492*H492</f>
        <v>0</v>
      </c>
      <c r="S492" s="132">
        <v>2.5000000000000001E-3</v>
      </c>
      <c r="T492" s="133">
        <f>S492*H492</f>
        <v>2.0154999999999999E-2</v>
      </c>
      <c r="AR492" s="134" t="s">
        <v>266</v>
      </c>
      <c r="AT492" s="134" t="s">
        <v>190</v>
      </c>
      <c r="AU492" s="134" t="s">
        <v>86</v>
      </c>
      <c r="AY492" s="40" t="s">
        <v>188</v>
      </c>
      <c r="BE492" s="135">
        <f>IF(N492="základní",J492,0)</f>
        <v>0</v>
      </c>
      <c r="BF492" s="135">
        <f>IF(N492="snížená",J492,0)</f>
        <v>0</v>
      </c>
      <c r="BG492" s="135">
        <f>IF(N492="zákl. přenesená",J492,0)</f>
        <v>0</v>
      </c>
      <c r="BH492" s="135">
        <f>IF(N492="sníž. přenesená",J492,0)</f>
        <v>0</v>
      </c>
      <c r="BI492" s="135">
        <f>IF(N492="nulová",J492,0)</f>
        <v>0</v>
      </c>
      <c r="BJ492" s="40" t="s">
        <v>81</v>
      </c>
      <c r="BK492" s="135">
        <f>ROUND(I492*H492,2)</f>
        <v>0</v>
      </c>
      <c r="BL492" s="40" t="s">
        <v>266</v>
      </c>
      <c r="BM492" s="134" t="s">
        <v>903</v>
      </c>
    </row>
    <row r="493" spans="2:65" s="137" customFormat="1" ht="10.199999999999999">
      <c r="B493" s="136"/>
      <c r="D493" s="138" t="s">
        <v>196</v>
      </c>
      <c r="E493" s="139" t="s">
        <v>1</v>
      </c>
      <c r="F493" s="140" t="s">
        <v>136</v>
      </c>
      <c r="H493" s="141">
        <v>8.0619999999999994</v>
      </c>
      <c r="L493" s="136"/>
      <c r="M493" s="142"/>
      <c r="T493" s="143"/>
      <c r="AT493" s="139" t="s">
        <v>196</v>
      </c>
      <c r="AU493" s="139" t="s">
        <v>86</v>
      </c>
      <c r="AV493" s="137" t="s">
        <v>86</v>
      </c>
      <c r="AW493" s="137" t="s">
        <v>32</v>
      </c>
      <c r="AX493" s="137" t="s">
        <v>81</v>
      </c>
      <c r="AY493" s="139" t="s">
        <v>188</v>
      </c>
    </row>
    <row r="494" spans="2:65" s="48" customFormat="1" ht="16.5" customHeight="1">
      <c r="B494" s="47"/>
      <c r="C494" s="123" t="s">
        <v>904</v>
      </c>
      <c r="D494" s="123" t="s">
        <v>190</v>
      </c>
      <c r="E494" s="124" t="s">
        <v>905</v>
      </c>
      <c r="F494" s="125" t="s">
        <v>906</v>
      </c>
      <c r="G494" s="126" t="s">
        <v>193</v>
      </c>
      <c r="H494" s="127">
        <v>8.0619999999999994</v>
      </c>
      <c r="I494" s="21"/>
      <c r="J494" s="128">
        <f>ROUND(I494*H494,2)</f>
        <v>0</v>
      </c>
      <c r="K494" s="129"/>
      <c r="L494" s="47"/>
      <c r="M494" s="130" t="s">
        <v>1</v>
      </c>
      <c r="N494" s="131" t="s">
        <v>41</v>
      </c>
      <c r="P494" s="132">
        <f>O494*H494</f>
        <v>0</v>
      </c>
      <c r="Q494" s="132">
        <v>2.9999999999999997E-4</v>
      </c>
      <c r="R494" s="132">
        <f>Q494*H494</f>
        <v>2.4185999999999995E-3</v>
      </c>
      <c r="S494" s="132">
        <v>0</v>
      </c>
      <c r="T494" s="133">
        <f>S494*H494</f>
        <v>0</v>
      </c>
      <c r="AR494" s="134" t="s">
        <v>266</v>
      </c>
      <c r="AT494" s="134" t="s">
        <v>190</v>
      </c>
      <c r="AU494" s="134" t="s">
        <v>86</v>
      </c>
      <c r="AY494" s="40" t="s">
        <v>188</v>
      </c>
      <c r="BE494" s="135">
        <f>IF(N494="základní",J494,0)</f>
        <v>0</v>
      </c>
      <c r="BF494" s="135">
        <f>IF(N494="snížená",J494,0)</f>
        <v>0</v>
      </c>
      <c r="BG494" s="135">
        <f>IF(N494="zákl. přenesená",J494,0)</f>
        <v>0</v>
      </c>
      <c r="BH494" s="135">
        <f>IF(N494="sníž. přenesená",J494,0)</f>
        <v>0</v>
      </c>
      <c r="BI494" s="135">
        <f>IF(N494="nulová",J494,0)</f>
        <v>0</v>
      </c>
      <c r="BJ494" s="40" t="s">
        <v>81</v>
      </c>
      <c r="BK494" s="135">
        <f>ROUND(I494*H494,2)</f>
        <v>0</v>
      </c>
      <c r="BL494" s="40" t="s">
        <v>266</v>
      </c>
      <c r="BM494" s="134" t="s">
        <v>907</v>
      </c>
    </row>
    <row r="495" spans="2:65" s="162" customFormat="1" ht="10.199999999999999">
      <c r="B495" s="161"/>
      <c r="D495" s="138" t="s">
        <v>196</v>
      </c>
      <c r="E495" s="163" t="s">
        <v>1</v>
      </c>
      <c r="F495" s="164" t="s">
        <v>908</v>
      </c>
      <c r="H495" s="163" t="s">
        <v>1</v>
      </c>
      <c r="L495" s="161"/>
      <c r="M495" s="165"/>
      <c r="T495" s="166"/>
      <c r="AT495" s="163" t="s">
        <v>196</v>
      </c>
      <c r="AU495" s="163" t="s">
        <v>86</v>
      </c>
      <c r="AV495" s="162" t="s">
        <v>81</v>
      </c>
      <c r="AW495" s="162" t="s">
        <v>32</v>
      </c>
      <c r="AX495" s="162" t="s">
        <v>76</v>
      </c>
      <c r="AY495" s="163" t="s">
        <v>188</v>
      </c>
    </row>
    <row r="496" spans="2:65" s="137" customFormat="1" ht="10.199999999999999">
      <c r="B496" s="136"/>
      <c r="D496" s="138" t="s">
        <v>196</v>
      </c>
      <c r="E496" s="139" t="s">
        <v>1</v>
      </c>
      <c r="F496" s="140" t="s">
        <v>678</v>
      </c>
      <c r="H496" s="141">
        <v>2.778</v>
      </c>
      <c r="L496" s="136"/>
      <c r="M496" s="142"/>
      <c r="T496" s="143"/>
      <c r="AT496" s="139" t="s">
        <v>196</v>
      </c>
      <c r="AU496" s="139" t="s">
        <v>86</v>
      </c>
      <c r="AV496" s="137" t="s">
        <v>86</v>
      </c>
      <c r="AW496" s="137" t="s">
        <v>32</v>
      </c>
      <c r="AX496" s="137" t="s">
        <v>76</v>
      </c>
      <c r="AY496" s="139" t="s">
        <v>188</v>
      </c>
    </row>
    <row r="497" spans="2:65" s="137" customFormat="1" ht="10.199999999999999">
      <c r="B497" s="136"/>
      <c r="D497" s="138" t="s">
        <v>196</v>
      </c>
      <c r="E497" s="139" t="s">
        <v>1</v>
      </c>
      <c r="F497" s="140" t="s">
        <v>679</v>
      </c>
      <c r="H497" s="141">
        <v>1.3160000000000001</v>
      </c>
      <c r="L497" s="136"/>
      <c r="M497" s="142"/>
      <c r="T497" s="143"/>
      <c r="AT497" s="139" t="s">
        <v>196</v>
      </c>
      <c r="AU497" s="139" t="s">
        <v>86</v>
      </c>
      <c r="AV497" s="137" t="s">
        <v>86</v>
      </c>
      <c r="AW497" s="137" t="s">
        <v>32</v>
      </c>
      <c r="AX497" s="137" t="s">
        <v>76</v>
      </c>
      <c r="AY497" s="139" t="s">
        <v>188</v>
      </c>
    </row>
    <row r="498" spans="2:65" s="137" customFormat="1" ht="10.199999999999999">
      <c r="B498" s="136"/>
      <c r="D498" s="138" t="s">
        <v>196</v>
      </c>
      <c r="E498" s="139" t="s">
        <v>1</v>
      </c>
      <c r="F498" s="140" t="s">
        <v>680</v>
      </c>
      <c r="H498" s="141">
        <v>0.99199999999999999</v>
      </c>
      <c r="L498" s="136"/>
      <c r="M498" s="142"/>
      <c r="T498" s="143"/>
      <c r="AT498" s="139" t="s">
        <v>196</v>
      </c>
      <c r="AU498" s="139" t="s">
        <v>86</v>
      </c>
      <c r="AV498" s="137" t="s">
        <v>86</v>
      </c>
      <c r="AW498" s="137" t="s">
        <v>32</v>
      </c>
      <c r="AX498" s="137" t="s">
        <v>76</v>
      </c>
      <c r="AY498" s="139" t="s">
        <v>188</v>
      </c>
    </row>
    <row r="499" spans="2:65" s="137" customFormat="1" ht="10.199999999999999">
      <c r="B499" s="136"/>
      <c r="D499" s="138" t="s">
        <v>196</v>
      </c>
      <c r="E499" s="139" t="s">
        <v>1</v>
      </c>
      <c r="F499" s="140" t="s">
        <v>681</v>
      </c>
      <c r="H499" s="141">
        <v>1.47</v>
      </c>
      <c r="L499" s="136"/>
      <c r="M499" s="142"/>
      <c r="T499" s="143"/>
      <c r="AT499" s="139" t="s">
        <v>196</v>
      </c>
      <c r="AU499" s="139" t="s">
        <v>86</v>
      </c>
      <c r="AV499" s="137" t="s">
        <v>86</v>
      </c>
      <c r="AW499" s="137" t="s">
        <v>32</v>
      </c>
      <c r="AX499" s="137" t="s">
        <v>76</v>
      </c>
      <c r="AY499" s="139" t="s">
        <v>188</v>
      </c>
    </row>
    <row r="500" spans="2:65" s="137" customFormat="1" ht="10.199999999999999">
      <c r="B500" s="136"/>
      <c r="D500" s="138" t="s">
        <v>196</v>
      </c>
      <c r="E500" s="139" t="s">
        <v>1</v>
      </c>
      <c r="F500" s="140" t="s">
        <v>909</v>
      </c>
      <c r="H500" s="141">
        <v>1.506</v>
      </c>
      <c r="L500" s="136"/>
      <c r="M500" s="142"/>
      <c r="T500" s="143"/>
      <c r="AT500" s="139" t="s">
        <v>196</v>
      </c>
      <c r="AU500" s="139" t="s">
        <v>86</v>
      </c>
      <c r="AV500" s="137" t="s">
        <v>86</v>
      </c>
      <c r="AW500" s="137" t="s">
        <v>32</v>
      </c>
      <c r="AX500" s="137" t="s">
        <v>76</v>
      </c>
      <c r="AY500" s="139" t="s">
        <v>188</v>
      </c>
    </row>
    <row r="501" spans="2:65" s="145" customFormat="1" ht="10.199999999999999">
      <c r="B501" s="144"/>
      <c r="D501" s="138" t="s">
        <v>196</v>
      </c>
      <c r="E501" s="146" t="s">
        <v>136</v>
      </c>
      <c r="F501" s="147" t="s">
        <v>199</v>
      </c>
      <c r="H501" s="148">
        <v>8.0619999999999994</v>
      </c>
      <c r="L501" s="144"/>
      <c r="M501" s="149"/>
      <c r="T501" s="150"/>
      <c r="AT501" s="146" t="s">
        <v>196</v>
      </c>
      <c r="AU501" s="146" t="s">
        <v>86</v>
      </c>
      <c r="AV501" s="145" t="s">
        <v>194</v>
      </c>
      <c r="AW501" s="145" t="s">
        <v>32</v>
      </c>
      <c r="AX501" s="145" t="s">
        <v>81</v>
      </c>
      <c r="AY501" s="146" t="s">
        <v>188</v>
      </c>
    </row>
    <row r="502" spans="2:65" s="48" customFormat="1" ht="16.5" customHeight="1">
      <c r="B502" s="47"/>
      <c r="C502" s="151" t="s">
        <v>910</v>
      </c>
      <c r="D502" s="151" t="s">
        <v>239</v>
      </c>
      <c r="E502" s="152" t="s">
        <v>911</v>
      </c>
      <c r="F502" s="153" t="s">
        <v>912</v>
      </c>
      <c r="G502" s="154" t="s">
        <v>193</v>
      </c>
      <c r="H502" s="155">
        <v>12.093</v>
      </c>
      <c r="I502" s="22"/>
      <c r="J502" s="156">
        <f>ROUND(I502*H502,2)</f>
        <v>0</v>
      </c>
      <c r="K502" s="157"/>
      <c r="L502" s="158"/>
      <c r="M502" s="159" t="s">
        <v>1</v>
      </c>
      <c r="N502" s="160" t="s">
        <v>41</v>
      </c>
      <c r="P502" s="132">
        <f>O502*H502</f>
        <v>0</v>
      </c>
      <c r="Q502" s="132">
        <v>0</v>
      </c>
      <c r="R502" s="132">
        <f>Q502*H502</f>
        <v>0</v>
      </c>
      <c r="S502" s="132">
        <v>0</v>
      </c>
      <c r="T502" s="133">
        <f>S502*H502</f>
        <v>0</v>
      </c>
      <c r="AR502" s="134" t="s">
        <v>357</v>
      </c>
      <c r="AT502" s="134" t="s">
        <v>239</v>
      </c>
      <c r="AU502" s="134" t="s">
        <v>86</v>
      </c>
      <c r="AY502" s="40" t="s">
        <v>188</v>
      </c>
      <c r="BE502" s="135">
        <f>IF(N502="základní",J502,0)</f>
        <v>0</v>
      </c>
      <c r="BF502" s="135">
        <f>IF(N502="snížená",J502,0)</f>
        <v>0</v>
      </c>
      <c r="BG502" s="135">
        <f>IF(N502="zákl. přenesená",J502,0)</f>
        <v>0</v>
      </c>
      <c r="BH502" s="135">
        <f>IF(N502="sníž. přenesená",J502,0)</f>
        <v>0</v>
      </c>
      <c r="BI502" s="135">
        <f>IF(N502="nulová",J502,0)</f>
        <v>0</v>
      </c>
      <c r="BJ502" s="40" t="s">
        <v>81</v>
      </c>
      <c r="BK502" s="135">
        <f>ROUND(I502*H502,2)</f>
        <v>0</v>
      </c>
      <c r="BL502" s="40" t="s">
        <v>266</v>
      </c>
      <c r="BM502" s="134" t="s">
        <v>913</v>
      </c>
    </row>
    <row r="503" spans="2:65" s="137" customFormat="1" ht="10.199999999999999">
      <c r="B503" s="136"/>
      <c r="D503" s="138" t="s">
        <v>196</v>
      </c>
      <c r="F503" s="140" t="s">
        <v>914</v>
      </c>
      <c r="H503" s="141">
        <v>12.093</v>
      </c>
      <c r="L503" s="136"/>
      <c r="M503" s="142"/>
      <c r="T503" s="143"/>
      <c r="AT503" s="139" t="s">
        <v>196</v>
      </c>
      <c r="AU503" s="139" t="s">
        <v>86</v>
      </c>
      <c r="AV503" s="137" t="s">
        <v>86</v>
      </c>
      <c r="AW503" s="137" t="s">
        <v>3</v>
      </c>
      <c r="AX503" s="137" t="s">
        <v>81</v>
      </c>
      <c r="AY503" s="139" t="s">
        <v>188</v>
      </c>
    </row>
    <row r="504" spans="2:65" s="48" customFormat="1" ht="24.15" customHeight="1">
      <c r="B504" s="47"/>
      <c r="C504" s="123" t="s">
        <v>915</v>
      </c>
      <c r="D504" s="123" t="s">
        <v>190</v>
      </c>
      <c r="E504" s="124" t="s">
        <v>916</v>
      </c>
      <c r="F504" s="125" t="s">
        <v>917</v>
      </c>
      <c r="G504" s="126" t="s">
        <v>601</v>
      </c>
      <c r="H504" s="23"/>
      <c r="I504" s="21"/>
      <c r="J504" s="128">
        <f>ROUND(I504*H504,2)</f>
        <v>0</v>
      </c>
      <c r="K504" s="129"/>
      <c r="L504" s="47"/>
      <c r="M504" s="130" t="s">
        <v>1</v>
      </c>
      <c r="N504" s="131" t="s">
        <v>41</v>
      </c>
      <c r="P504" s="132">
        <f>O504*H504</f>
        <v>0</v>
      </c>
      <c r="Q504" s="132">
        <v>0</v>
      </c>
      <c r="R504" s="132">
        <f>Q504*H504</f>
        <v>0</v>
      </c>
      <c r="S504" s="132">
        <v>0</v>
      </c>
      <c r="T504" s="133">
        <f>S504*H504</f>
        <v>0</v>
      </c>
      <c r="AR504" s="134" t="s">
        <v>266</v>
      </c>
      <c r="AT504" s="134" t="s">
        <v>190</v>
      </c>
      <c r="AU504" s="134" t="s">
        <v>86</v>
      </c>
      <c r="AY504" s="40" t="s">
        <v>188</v>
      </c>
      <c r="BE504" s="135">
        <f>IF(N504="základní",J504,0)</f>
        <v>0</v>
      </c>
      <c r="BF504" s="135">
        <f>IF(N504="snížená",J504,0)</f>
        <v>0</v>
      </c>
      <c r="BG504" s="135">
        <f>IF(N504="zákl. přenesená",J504,0)</f>
        <v>0</v>
      </c>
      <c r="BH504" s="135">
        <f>IF(N504="sníž. přenesená",J504,0)</f>
        <v>0</v>
      </c>
      <c r="BI504" s="135">
        <f>IF(N504="nulová",J504,0)</f>
        <v>0</v>
      </c>
      <c r="BJ504" s="40" t="s">
        <v>81</v>
      </c>
      <c r="BK504" s="135">
        <f>ROUND(I504*H504,2)</f>
        <v>0</v>
      </c>
      <c r="BL504" s="40" t="s">
        <v>266</v>
      </c>
      <c r="BM504" s="134" t="s">
        <v>918</v>
      </c>
    </row>
    <row r="505" spans="2:65" s="112" customFormat="1" ht="22.8" customHeight="1">
      <c r="B505" s="111"/>
      <c r="D505" s="113" t="s">
        <v>75</v>
      </c>
      <c r="E505" s="121" t="s">
        <v>919</v>
      </c>
      <c r="F505" s="121" t="s">
        <v>920</v>
      </c>
      <c r="J505" s="122">
        <f>BK505</f>
        <v>0</v>
      </c>
      <c r="L505" s="111"/>
      <c r="M505" s="116"/>
      <c r="P505" s="117">
        <f>SUM(P506:P520)</f>
        <v>0</v>
      </c>
      <c r="R505" s="117">
        <f>SUM(R506:R520)</f>
        <v>8.8948639999999989E-3</v>
      </c>
      <c r="T505" s="118">
        <f>SUM(T506:T520)</f>
        <v>0</v>
      </c>
      <c r="AR505" s="113" t="s">
        <v>86</v>
      </c>
      <c r="AT505" s="119" t="s">
        <v>75</v>
      </c>
      <c r="AU505" s="119" t="s">
        <v>81</v>
      </c>
      <c r="AY505" s="113" t="s">
        <v>188</v>
      </c>
      <c r="BK505" s="120">
        <f>SUM(BK506:BK520)</f>
        <v>0</v>
      </c>
    </row>
    <row r="506" spans="2:65" s="48" customFormat="1" ht="24.15" customHeight="1">
      <c r="B506" s="47"/>
      <c r="C506" s="123" t="s">
        <v>921</v>
      </c>
      <c r="D506" s="123" t="s">
        <v>190</v>
      </c>
      <c r="E506" s="124" t="s">
        <v>922</v>
      </c>
      <c r="F506" s="125" t="s">
        <v>923</v>
      </c>
      <c r="G506" s="126" t="s">
        <v>193</v>
      </c>
      <c r="H506" s="127">
        <v>9.6</v>
      </c>
      <c r="I506" s="21"/>
      <c r="J506" s="128">
        <f>ROUND(I506*H506,2)</f>
        <v>0</v>
      </c>
      <c r="K506" s="129"/>
      <c r="L506" s="47"/>
      <c r="M506" s="130" t="s">
        <v>1</v>
      </c>
      <c r="N506" s="131" t="s">
        <v>41</v>
      </c>
      <c r="P506" s="132">
        <f>O506*H506</f>
        <v>0</v>
      </c>
      <c r="Q506" s="132">
        <v>2.4179999999999999E-5</v>
      </c>
      <c r="R506" s="132">
        <f>Q506*H506</f>
        <v>2.3212799999999998E-4</v>
      </c>
      <c r="S506" s="132">
        <v>0</v>
      </c>
      <c r="T506" s="133">
        <f>S506*H506</f>
        <v>0</v>
      </c>
      <c r="AR506" s="134" t="s">
        <v>266</v>
      </c>
      <c r="AT506" s="134" t="s">
        <v>190</v>
      </c>
      <c r="AU506" s="134" t="s">
        <v>86</v>
      </c>
      <c r="AY506" s="40" t="s">
        <v>188</v>
      </c>
      <c r="BE506" s="135">
        <f>IF(N506="základní",J506,0)</f>
        <v>0</v>
      </c>
      <c r="BF506" s="135">
        <f>IF(N506="snížená",J506,0)</f>
        <v>0</v>
      </c>
      <c r="BG506" s="135">
        <f>IF(N506="zákl. přenesená",J506,0)</f>
        <v>0</v>
      </c>
      <c r="BH506" s="135">
        <f>IF(N506="sníž. přenesená",J506,0)</f>
        <v>0</v>
      </c>
      <c r="BI506" s="135">
        <f>IF(N506="nulová",J506,0)</f>
        <v>0</v>
      </c>
      <c r="BJ506" s="40" t="s">
        <v>81</v>
      </c>
      <c r="BK506" s="135">
        <f>ROUND(I506*H506,2)</f>
        <v>0</v>
      </c>
      <c r="BL506" s="40" t="s">
        <v>266</v>
      </c>
      <c r="BM506" s="134" t="s">
        <v>924</v>
      </c>
    </row>
    <row r="507" spans="2:65" s="137" customFormat="1" ht="10.199999999999999">
      <c r="B507" s="136"/>
      <c r="D507" s="138" t="s">
        <v>196</v>
      </c>
      <c r="E507" s="139" t="s">
        <v>1</v>
      </c>
      <c r="F507" s="140" t="s">
        <v>131</v>
      </c>
      <c r="H507" s="141">
        <v>9.6</v>
      </c>
      <c r="L507" s="136"/>
      <c r="M507" s="142"/>
      <c r="T507" s="143"/>
      <c r="AT507" s="139" t="s">
        <v>196</v>
      </c>
      <c r="AU507" s="139" t="s">
        <v>86</v>
      </c>
      <c r="AV507" s="137" t="s">
        <v>86</v>
      </c>
      <c r="AW507" s="137" t="s">
        <v>32</v>
      </c>
      <c r="AX507" s="137" t="s">
        <v>81</v>
      </c>
      <c r="AY507" s="139" t="s">
        <v>188</v>
      </c>
    </row>
    <row r="508" spans="2:65" s="48" customFormat="1" ht="24.15" customHeight="1">
      <c r="B508" s="47"/>
      <c r="C508" s="123" t="s">
        <v>925</v>
      </c>
      <c r="D508" s="123" t="s">
        <v>190</v>
      </c>
      <c r="E508" s="124" t="s">
        <v>926</v>
      </c>
      <c r="F508" s="125" t="s">
        <v>927</v>
      </c>
      <c r="G508" s="126" t="s">
        <v>193</v>
      </c>
      <c r="H508" s="127">
        <v>9.6</v>
      </c>
      <c r="I508" s="21"/>
      <c r="J508" s="128">
        <f>ROUND(I508*H508,2)</f>
        <v>0</v>
      </c>
      <c r="K508" s="129"/>
      <c r="L508" s="47"/>
      <c r="M508" s="130" t="s">
        <v>1</v>
      </c>
      <c r="N508" s="131" t="s">
        <v>41</v>
      </c>
      <c r="P508" s="132">
        <f>O508*H508</f>
        <v>0</v>
      </c>
      <c r="Q508" s="132">
        <v>2.2785E-5</v>
      </c>
      <c r="R508" s="132">
        <f>Q508*H508</f>
        <v>2.18736E-4</v>
      </c>
      <c r="S508" s="132">
        <v>0</v>
      </c>
      <c r="T508" s="133">
        <f>S508*H508</f>
        <v>0</v>
      </c>
      <c r="AR508" s="134" t="s">
        <v>266</v>
      </c>
      <c r="AT508" s="134" t="s">
        <v>190</v>
      </c>
      <c r="AU508" s="134" t="s">
        <v>86</v>
      </c>
      <c r="AY508" s="40" t="s">
        <v>188</v>
      </c>
      <c r="BE508" s="135">
        <f>IF(N508="základní",J508,0)</f>
        <v>0</v>
      </c>
      <c r="BF508" s="135">
        <f>IF(N508="snížená",J508,0)</f>
        <v>0</v>
      </c>
      <c r="BG508" s="135">
        <f>IF(N508="zákl. přenesená",J508,0)</f>
        <v>0</v>
      </c>
      <c r="BH508" s="135">
        <f>IF(N508="sníž. přenesená",J508,0)</f>
        <v>0</v>
      </c>
      <c r="BI508" s="135">
        <f>IF(N508="nulová",J508,0)</f>
        <v>0</v>
      </c>
      <c r="BJ508" s="40" t="s">
        <v>81</v>
      </c>
      <c r="BK508" s="135">
        <f>ROUND(I508*H508,2)</f>
        <v>0</v>
      </c>
      <c r="BL508" s="40" t="s">
        <v>266</v>
      </c>
      <c r="BM508" s="134" t="s">
        <v>928</v>
      </c>
    </row>
    <row r="509" spans="2:65" s="137" customFormat="1" ht="10.199999999999999">
      <c r="B509" s="136"/>
      <c r="D509" s="138" t="s">
        <v>196</v>
      </c>
      <c r="E509" s="139" t="s">
        <v>1</v>
      </c>
      <c r="F509" s="140" t="s">
        <v>131</v>
      </c>
      <c r="H509" s="141">
        <v>9.6</v>
      </c>
      <c r="L509" s="136"/>
      <c r="M509" s="142"/>
      <c r="T509" s="143"/>
      <c r="AT509" s="139" t="s">
        <v>196</v>
      </c>
      <c r="AU509" s="139" t="s">
        <v>86</v>
      </c>
      <c r="AV509" s="137" t="s">
        <v>86</v>
      </c>
      <c r="AW509" s="137" t="s">
        <v>32</v>
      </c>
      <c r="AX509" s="137" t="s">
        <v>81</v>
      </c>
      <c r="AY509" s="139" t="s">
        <v>188</v>
      </c>
    </row>
    <row r="510" spans="2:65" s="48" customFormat="1" ht="24.15" customHeight="1">
      <c r="B510" s="47"/>
      <c r="C510" s="123" t="s">
        <v>929</v>
      </c>
      <c r="D510" s="123" t="s">
        <v>190</v>
      </c>
      <c r="E510" s="124" t="s">
        <v>930</v>
      </c>
      <c r="F510" s="125" t="s">
        <v>931</v>
      </c>
      <c r="G510" s="126" t="s">
        <v>193</v>
      </c>
      <c r="H510" s="127">
        <v>9.6</v>
      </c>
      <c r="I510" s="21"/>
      <c r="J510" s="128">
        <f>ROUND(I510*H510,2)</f>
        <v>0</v>
      </c>
      <c r="K510" s="129"/>
      <c r="L510" s="47"/>
      <c r="M510" s="130" t="s">
        <v>1</v>
      </c>
      <c r="N510" s="131" t="s">
        <v>41</v>
      </c>
      <c r="P510" s="132">
        <f>O510*H510</f>
        <v>0</v>
      </c>
      <c r="Q510" s="132">
        <v>0</v>
      </c>
      <c r="R510" s="132">
        <f>Q510*H510</f>
        <v>0</v>
      </c>
      <c r="S510" s="132">
        <v>0</v>
      </c>
      <c r="T510" s="133">
        <f>S510*H510</f>
        <v>0</v>
      </c>
      <c r="AR510" s="134" t="s">
        <v>266</v>
      </c>
      <c r="AT510" s="134" t="s">
        <v>190</v>
      </c>
      <c r="AU510" s="134" t="s">
        <v>86</v>
      </c>
      <c r="AY510" s="40" t="s">
        <v>188</v>
      </c>
      <c r="BE510" s="135">
        <f>IF(N510="základní",J510,0)</f>
        <v>0</v>
      </c>
      <c r="BF510" s="135">
        <f>IF(N510="snížená",J510,0)</f>
        <v>0</v>
      </c>
      <c r="BG510" s="135">
        <f>IF(N510="zákl. přenesená",J510,0)</f>
        <v>0</v>
      </c>
      <c r="BH510" s="135">
        <f>IF(N510="sníž. přenesená",J510,0)</f>
        <v>0</v>
      </c>
      <c r="BI510" s="135">
        <f>IF(N510="nulová",J510,0)</f>
        <v>0</v>
      </c>
      <c r="BJ510" s="40" t="s">
        <v>81</v>
      </c>
      <c r="BK510" s="135">
        <f>ROUND(I510*H510,2)</f>
        <v>0</v>
      </c>
      <c r="BL510" s="40" t="s">
        <v>266</v>
      </c>
      <c r="BM510" s="134" t="s">
        <v>932</v>
      </c>
    </row>
    <row r="511" spans="2:65" s="137" customFormat="1" ht="10.199999999999999">
      <c r="B511" s="136"/>
      <c r="D511" s="138" t="s">
        <v>196</v>
      </c>
      <c r="E511" s="139" t="s">
        <v>1</v>
      </c>
      <c r="F511" s="140" t="s">
        <v>114</v>
      </c>
      <c r="H511" s="141">
        <v>9.6</v>
      </c>
      <c r="L511" s="136"/>
      <c r="M511" s="142"/>
      <c r="T511" s="143"/>
      <c r="AT511" s="139" t="s">
        <v>196</v>
      </c>
      <c r="AU511" s="139" t="s">
        <v>86</v>
      </c>
      <c r="AV511" s="137" t="s">
        <v>86</v>
      </c>
      <c r="AW511" s="137" t="s">
        <v>32</v>
      </c>
      <c r="AX511" s="137" t="s">
        <v>76</v>
      </c>
      <c r="AY511" s="139" t="s">
        <v>188</v>
      </c>
    </row>
    <row r="512" spans="2:65" s="145" customFormat="1" ht="10.199999999999999">
      <c r="B512" s="144"/>
      <c r="D512" s="138" t="s">
        <v>196</v>
      </c>
      <c r="E512" s="146" t="s">
        <v>131</v>
      </c>
      <c r="F512" s="147" t="s">
        <v>199</v>
      </c>
      <c r="H512" s="148">
        <v>9.6</v>
      </c>
      <c r="L512" s="144"/>
      <c r="M512" s="149"/>
      <c r="T512" s="150"/>
      <c r="AT512" s="146" t="s">
        <v>196</v>
      </c>
      <c r="AU512" s="146" t="s">
        <v>86</v>
      </c>
      <c r="AV512" s="145" t="s">
        <v>194</v>
      </c>
      <c r="AW512" s="145" t="s">
        <v>32</v>
      </c>
      <c r="AX512" s="145" t="s">
        <v>81</v>
      </c>
      <c r="AY512" s="146" t="s">
        <v>188</v>
      </c>
    </row>
    <row r="513" spans="2:65" s="48" customFormat="1" ht="24.15" customHeight="1">
      <c r="B513" s="47"/>
      <c r="C513" s="123" t="s">
        <v>933</v>
      </c>
      <c r="D513" s="123" t="s">
        <v>190</v>
      </c>
      <c r="E513" s="124" t="s">
        <v>934</v>
      </c>
      <c r="F513" s="125" t="s">
        <v>935</v>
      </c>
      <c r="G513" s="126" t="s">
        <v>193</v>
      </c>
      <c r="H513" s="127">
        <v>9.6</v>
      </c>
      <c r="I513" s="21"/>
      <c r="J513" s="128">
        <f>ROUND(I513*H513,2)</f>
        <v>0</v>
      </c>
      <c r="K513" s="129"/>
      <c r="L513" s="47"/>
      <c r="M513" s="130" t="s">
        <v>1</v>
      </c>
      <c r="N513" s="131" t="s">
        <v>41</v>
      </c>
      <c r="P513" s="132">
        <f>O513*H513</f>
        <v>0</v>
      </c>
      <c r="Q513" s="132">
        <v>2.875E-4</v>
      </c>
      <c r="R513" s="132">
        <f>Q513*H513</f>
        <v>2.7599999999999999E-3</v>
      </c>
      <c r="S513" s="132">
        <v>0</v>
      </c>
      <c r="T513" s="133">
        <f>S513*H513</f>
        <v>0</v>
      </c>
      <c r="AR513" s="134" t="s">
        <v>266</v>
      </c>
      <c r="AT513" s="134" t="s">
        <v>190</v>
      </c>
      <c r="AU513" s="134" t="s">
        <v>86</v>
      </c>
      <c r="AY513" s="40" t="s">
        <v>188</v>
      </c>
      <c r="BE513" s="135">
        <f>IF(N513="základní",J513,0)</f>
        <v>0</v>
      </c>
      <c r="BF513" s="135">
        <f>IF(N513="snížená",J513,0)</f>
        <v>0</v>
      </c>
      <c r="BG513" s="135">
        <f>IF(N513="zákl. přenesená",J513,0)</f>
        <v>0</v>
      </c>
      <c r="BH513" s="135">
        <f>IF(N513="sníž. přenesená",J513,0)</f>
        <v>0</v>
      </c>
      <c r="BI513" s="135">
        <f>IF(N513="nulová",J513,0)</f>
        <v>0</v>
      </c>
      <c r="BJ513" s="40" t="s">
        <v>81</v>
      </c>
      <c r="BK513" s="135">
        <f>ROUND(I513*H513,2)</f>
        <v>0</v>
      </c>
      <c r="BL513" s="40" t="s">
        <v>266</v>
      </c>
      <c r="BM513" s="134" t="s">
        <v>936</v>
      </c>
    </row>
    <row r="514" spans="2:65" s="162" customFormat="1" ht="10.199999999999999">
      <c r="B514" s="161"/>
      <c r="D514" s="138" t="s">
        <v>196</v>
      </c>
      <c r="E514" s="163" t="s">
        <v>1</v>
      </c>
      <c r="F514" s="164" t="s">
        <v>937</v>
      </c>
      <c r="H514" s="163" t="s">
        <v>1</v>
      </c>
      <c r="L514" s="161"/>
      <c r="M514" s="165"/>
      <c r="T514" s="166"/>
      <c r="AT514" s="163" t="s">
        <v>196</v>
      </c>
      <c r="AU514" s="163" t="s">
        <v>86</v>
      </c>
      <c r="AV514" s="162" t="s">
        <v>81</v>
      </c>
      <c r="AW514" s="162" t="s">
        <v>32</v>
      </c>
      <c r="AX514" s="162" t="s">
        <v>76</v>
      </c>
      <c r="AY514" s="163" t="s">
        <v>188</v>
      </c>
    </row>
    <row r="515" spans="2:65" s="137" customFormat="1" ht="10.199999999999999">
      <c r="B515" s="136"/>
      <c r="D515" s="138" t="s">
        <v>196</v>
      </c>
      <c r="E515" s="139" t="s">
        <v>1</v>
      </c>
      <c r="F515" s="140" t="s">
        <v>131</v>
      </c>
      <c r="H515" s="141">
        <v>9.6</v>
      </c>
      <c r="L515" s="136"/>
      <c r="M515" s="142"/>
      <c r="T515" s="143"/>
      <c r="AT515" s="139" t="s">
        <v>196</v>
      </c>
      <c r="AU515" s="139" t="s">
        <v>86</v>
      </c>
      <c r="AV515" s="137" t="s">
        <v>86</v>
      </c>
      <c r="AW515" s="137" t="s">
        <v>32</v>
      </c>
      <c r="AX515" s="137" t="s">
        <v>81</v>
      </c>
      <c r="AY515" s="139" t="s">
        <v>188</v>
      </c>
    </row>
    <row r="516" spans="2:65" s="48" customFormat="1" ht="16.5" customHeight="1">
      <c r="B516" s="47"/>
      <c r="C516" s="123" t="s">
        <v>938</v>
      </c>
      <c r="D516" s="123" t="s">
        <v>190</v>
      </c>
      <c r="E516" s="124" t="s">
        <v>939</v>
      </c>
      <c r="F516" s="125" t="s">
        <v>940</v>
      </c>
      <c r="G516" s="126" t="s">
        <v>193</v>
      </c>
      <c r="H516" s="127">
        <v>9.6</v>
      </c>
      <c r="I516" s="21"/>
      <c r="J516" s="128">
        <f>ROUND(I516*H516,2)</f>
        <v>0</v>
      </c>
      <c r="K516" s="129"/>
      <c r="L516" s="47"/>
      <c r="M516" s="130" t="s">
        <v>1</v>
      </c>
      <c r="N516" s="131" t="s">
        <v>41</v>
      </c>
      <c r="P516" s="132">
        <f>O516*H516</f>
        <v>0</v>
      </c>
      <c r="Q516" s="132">
        <v>2.9E-4</v>
      </c>
      <c r="R516" s="132">
        <f>Q516*H516</f>
        <v>2.784E-3</v>
      </c>
      <c r="S516" s="132">
        <v>0</v>
      </c>
      <c r="T516" s="133">
        <f>S516*H516</f>
        <v>0</v>
      </c>
      <c r="AR516" s="134" t="s">
        <v>266</v>
      </c>
      <c r="AT516" s="134" t="s">
        <v>190</v>
      </c>
      <c r="AU516" s="134" t="s">
        <v>86</v>
      </c>
      <c r="AY516" s="40" t="s">
        <v>188</v>
      </c>
      <c r="BE516" s="135">
        <f>IF(N516="základní",J516,0)</f>
        <v>0</v>
      </c>
      <c r="BF516" s="135">
        <f>IF(N516="snížená",J516,0)</f>
        <v>0</v>
      </c>
      <c r="BG516" s="135">
        <f>IF(N516="zákl. přenesená",J516,0)</f>
        <v>0</v>
      </c>
      <c r="BH516" s="135">
        <f>IF(N516="sníž. přenesená",J516,0)</f>
        <v>0</v>
      </c>
      <c r="BI516" s="135">
        <f>IF(N516="nulová",J516,0)</f>
        <v>0</v>
      </c>
      <c r="BJ516" s="40" t="s">
        <v>81</v>
      </c>
      <c r="BK516" s="135">
        <f>ROUND(I516*H516,2)</f>
        <v>0</v>
      </c>
      <c r="BL516" s="40" t="s">
        <v>266</v>
      </c>
      <c r="BM516" s="134" t="s">
        <v>941</v>
      </c>
    </row>
    <row r="517" spans="2:65" s="137" customFormat="1" ht="10.199999999999999">
      <c r="B517" s="136"/>
      <c r="D517" s="138" t="s">
        <v>196</v>
      </c>
      <c r="E517" s="139" t="s">
        <v>1</v>
      </c>
      <c r="F517" s="140" t="s">
        <v>131</v>
      </c>
      <c r="H517" s="141">
        <v>9.6</v>
      </c>
      <c r="L517" s="136"/>
      <c r="M517" s="142"/>
      <c r="T517" s="143"/>
      <c r="AT517" s="139" t="s">
        <v>196</v>
      </c>
      <c r="AU517" s="139" t="s">
        <v>86</v>
      </c>
      <c r="AV517" s="137" t="s">
        <v>86</v>
      </c>
      <c r="AW517" s="137" t="s">
        <v>32</v>
      </c>
      <c r="AX517" s="137" t="s">
        <v>81</v>
      </c>
      <c r="AY517" s="139" t="s">
        <v>188</v>
      </c>
    </row>
    <row r="518" spans="2:65" s="48" customFormat="1" ht="16.5" customHeight="1">
      <c r="B518" s="47"/>
      <c r="C518" s="123" t="s">
        <v>942</v>
      </c>
      <c r="D518" s="123" t="s">
        <v>190</v>
      </c>
      <c r="E518" s="124" t="s">
        <v>943</v>
      </c>
      <c r="F518" s="125" t="s">
        <v>944</v>
      </c>
      <c r="G518" s="126" t="s">
        <v>637</v>
      </c>
      <c r="H518" s="127">
        <v>10</v>
      </c>
      <c r="I518" s="21"/>
      <c r="J518" s="128">
        <f>ROUND(I518*H518,2)</f>
        <v>0</v>
      </c>
      <c r="K518" s="129"/>
      <c r="L518" s="47"/>
      <c r="M518" s="130" t="s">
        <v>1</v>
      </c>
      <c r="N518" s="131" t="s">
        <v>41</v>
      </c>
      <c r="P518" s="132">
        <f>O518*H518</f>
        <v>0</v>
      </c>
      <c r="Q518" s="132">
        <v>2.9E-4</v>
      </c>
      <c r="R518" s="132">
        <f>Q518*H518</f>
        <v>2.8999999999999998E-3</v>
      </c>
      <c r="S518" s="132">
        <v>0</v>
      </c>
      <c r="T518" s="133">
        <f>S518*H518</f>
        <v>0</v>
      </c>
      <c r="AR518" s="134" t="s">
        <v>266</v>
      </c>
      <c r="AT518" s="134" t="s">
        <v>190</v>
      </c>
      <c r="AU518" s="134" t="s">
        <v>86</v>
      </c>
      <c r="AY518" s="40" t="s">
        <v>188</v>
      </c>
      <c r="BE518" s="135">
        <f>IF(N518="základní",J518,0)</f>
        <v>0</v>
      </c>
      <c r="BF518" s="135">
        <f>IF(N518="snížená",J518,0)</f>
        <v>0</v>
      </c>
      <c r="BG518" s="135">
        <f>IF(N518="zákl. přenesená",J518,0)</f>
        <v>0</v>
      </c>
      <c r="BH518" s="135">
        <f>IF(N518="sníž. přenesená",J518,0)</f>
        <v>0</v>
      </c>
      <c r="BI518" s="135">
        <f>IF(N518="nulová",J518,0)</f>
        <v>0</v>
      </c>
      <c r="BJ518" s="40" t="s">
        <v>81</v>
      </c>
      <c r="BK518" s="135">
        <f>ROUND(I518*H518,2)</f>
        <v>0</v>
      </c>
      <c r="BL518" s="40" t="s">
        <v>266</v>
      </c>
      <c r="BM518" s="134" t="s">
        <v>945</v>
      </c>
    </row>
    <row r="519" spans="2:65" s="162" customFormat="1" ht="10.199999999999999">
      <c r="B519" s="161"/>
      <c r="D519" s="138" t="s">
        <v>196</v>
      </c>
      <c r="E519" s="163" t="s">
        <v>1</v>
      </c>
      <c r="F519" s="164" t="s">
        <v>946</v>
      </c>
      <c r="H519" s="163" t="s">
        <v>1</v>
      </c>
      <c r="L519" s="161"/>
      <c r="M519" s="165"/>
      <c r="T519" s="166"/>
      <c r="AT519" s="163" t="s">
        <v>196</v>
      </c>
      <c r="AU519" s="163" t="s">
        <v>86</v>
      </c>
      <c r="AV519" s="162" t="s">
        <v>81</v>
      </c>
      <c r="AW519" s="162" t="s">
        <v>32</v>
      </c>
      <c r="AX519" s="162" t="s">
        <v>76</v>
      </c>
      <c r="AY519" s="163" t="s">
        <v>188</v>
      </c>
    </row>
    <row r="520" spans="2:65" s="137" customFormat="1" ht="10.199999999999999">
      <c r="B520" s="136"/>
      <c r="D520" s="138" t="s">
        <v>196</v>
      </c>
      <c r="E520" s="139" t="s">
        <v>1</v>
      </c>
      <c r="F520" s="140" t="s">
        <v>234</v>
      </c>
      <c r="H520" s="141">
        <v>10</v>
      </c>
      <c r="L520" s="136"/>
      <c r="M520" s="142"/>
      <c r="T520" s="143"/>
      <c r="AT520" s="139" t="s">
        <v>196</v>
      </c>
      <c r="AU520" s="139" t="s">
        <v>86</v>
      </c>
      <c r="AV520" s="137" t="s">
        <v>86</v>
      </c>
      <c r="AW520" s="137" t="s">
        <v>32</v>
      </c>
      <c r="AX520" s="137" t="s">
        <v>81</v>
      </c>
      <c r="AY520" s="139" t="s">
        <v>188</v>
      </c>
    </row>
    <row r="521" spans="2:65" s="112" customFormat="1" ht="22.8" customHeight="1">
      <c r="B521" s="111"/>
      <c r="D521" s="113" t="s">
        <v>75</v>
      </c>
      <c r="E521" s="121" t="s">
        <v>947</v>
      </c>
      <c r="F521" s="121" t="s">
        <v>948</v>
      </c>
      <c r="J521" s="122">
        <f>BK521</f>
        <v>0</v>
      </c>
      <c r="L521" s="111"/>
      <c r="M521" s="116"/>
      <c r="P521" s="117">
        <f>SUM(P522:P533)</f>
        <v>0</v>
      </c>
      <c r="R521" s="117">
        <f>SUM(R522:R533)</f>
        <v>6.8244211119999981E-2</v>
      </c>
      <c r="T521" s="118">
        <f>SUM(T522:T533)</f>
        <v>2.0045099999999996E-2</v>
      </c>
      <c r="AR521" s="113" t="s">
        <v>86</v>
      </c>
      <c r="AT521" s="119" t="s">
        <v>75</v>
      </c>
      <c r="AU521" s="119" t="s">
        <v>81</v>
      </c>
      <c r="AY521" s="113" t="s">
        <v>188</v>
      </c>
      <c r="BK521" s="120">
        <f>SUM(BK522:BK533)</f>
        <v>0</v>
      </c>
    </row>
    <row r="522" spans="2:65" s="48" customFormat="1" ht="24.15" customHeight="1">
      <c r="B522" s="47"/>
      <c r="C522" s="123" t="s">
        <v>949</v>
      </c>
      <c r="D522" s="123" t="s">
        <v>190</v>
      </c>
      <c r="E522" s="124" t="s">
        <v>950</v>
      </c>
      <c r="F522" s="125" t="s">
        <v>951</v>
      </c>
      <c r="G522" s="126" t="s">
        <v>193</v>
      </c>
      <c r="H522" s="127">
        <v>133.63399999999999</v>
      </c>
      <c r="I522" s="21"/>
      <c r="J522" s="128">
        <f>ROUND(I522*H522,2)</f>
        <v>0</v>
      </c>
      <c r="K522" s="129"/>
      <c r="L522" s="47"/>
      <c r="M522" s="130" t="s">
        <v>1</v>
      </c>
      <c r="N522" s="131" t="s">
        <v>41</v>
      </c>
      <c r="P522" s="132">
        <f>O522*H522</f>
        <v>0</v>
      </c>
      <c r="Q522" s="132">
        <v>2.08E-6</v>
      </c>
      <c r="R522" s="132">
        <f>Q522*H522</f>
        <v>2.7795871999999997E-4</v>
      </c>
      <c r="S522" s="132">
        <v>1.4999999999999999E-4</v>
      </c>
      <c r="T522" s="133">
        <f>S522*H522</f>
        <v>2.0045099999999996E-2</v>
      </c>
      <c r="AR522" s="134" t="s">
        <v>266</v>
      </c>
      <c r="AT522" s="134" t="s">
        <v>190</v>
      </c>
      <c r="AU522" s="134" t="s">
        <v>86</v>
      </c>
      <c r="AY522" s="40" t="s">
        <v>188</v>
      </c>
      <c r="BE522" s="135">
        <f>IF(N522="základní",J522,0)</f>
        <v>0</v>
      </c>
      <c r="BF522" s="135">
        <f>IF(N522="snížená",J522,0)</f>
        <v>0</v>
      </c>
      <c r="BG522" s="135">
        <f>IF(N522="zákl. přenesená",J522,0)</f>
        <v>0</v>
      </c>
      <c r="BH522" s="135">
        <f>IF(N522="sníž. přenesená",J522,0)</f>
        <v>0</v>
      </c>
      <c r="BI522" s="135">
        <f>IF(N522="nulová",J522,0)</f>
        <v>0</v>
      </c>
      <c r="BJ522" s="40" t="s">
        <v>81</v>
      </c>
      <c r="BK522" s="135">
        <f>ROUND(I522*H522,2)</f>
        <v>0</v>
      </c>
      <c r="BL522" s="40" t="s">
        <v>266</v>
      </c>
      <c r="BM522" s="134" t="s">
        <v>952</v>
      </c>
    </row>
    <row r="523" spans="2:65" s="137" customFormat="1" ht="10.199999999999999">
      <c r="B523" s="136"/>
      <c r="D523" s="138" t="s">
        <v>196</v>
      </c>
      <c r="E523" s="139" t="s">
        <v>1</v>
      </c>
      <c r="F523" s="140" t="s">
        <v>953</v>
      </c>
      <c r="H523" s="141">
        <v>33.634</v>
      </c>
      <c r="L523" s="136"/>
      <c r="M523" s="142"/>
      <c r="T523" s="143"/>
      <c r="AT523" s="139" t="s">
        <v>196</v>
      </c>
      <c r="AU523" s="139" t="s">
        <v>86</v>
      </c>
      <c r="AV523" s="137" t="s">
        <v>86</v>
      </c>
      <c r="AW523" s="137" t="s">
        <v>32</v>
      </c>
      <c r="AX523" s="137" t="s">
        <v>76</v>
      </c>
      <c r="AY523" s="139" t="s">
        <v>188</v>
      </c>
    </row>
    <row r="524" spans="2:65" s="137" customFormat="1" ht="10.199999999999999">
      <c r="B524" s="136"/>
      <c r="D524" s="138" t="s">
        <v>196</v>
      </c>
      <c r="E524" s="139" t="s">
        <v>1</v>
      </c>
      <c r="F524" s="140" t="s">
        <v>954</v>
      </c>
      <c r="H524" s="141">
        <v>100</v>
      </c>
      <c r="L524" s="136"/>
      <c r="M524" s="142"/>
      <c r="T524" s="143"/>
      <c r="AT524" s="139" t="s">
        <v>196</v>
      </c>
      <c r="AU524" s="139" t="s">
        <v>86</v>
      </c>
      <c r="AV524" s="137" t="s">
        <v>86</v>
      </c>
      <c r="AW524" s="137" t="s">
        <v>32</v>
      </c>
      <c r="AX524" s="137" t="s">
        <v>76</v>
      </c>
      <c r="AY524" s="139" t="s">
        <v>188</v>
      </c>
    </row>
    <row r="525" spans="2:65" s="145" customFormat="1" ht="10.199999999999999">
      <c r="B525" s="144"/>
      <c r="D525" s="138" t="s">
        <v>196</v>
      </c>
      <c r="E525" s="146" t="s">
        <v>133</v>
      </c>
      <c r="F525" s="147" t="s">
        <v>199</v>
      </c>
      <c r="H525" s="148">
        <v>133.63399999999999</v>
      </c>
      <c r="L525" s="144"/>
      <c r="M525" s="149"/>
      <c r="T525" s="150"/>
      <c r="AT525" s="146" t="s">
        <v>196</v>
      </c>
      <c r="AU525" s="146" t="s">
        <v>86</v>
      </c>
      <c r="AV525" s="145" t="s">
        <v>194</v>
      </c>
      <c r="AW525" s="145" t="s">
        <v>32</v>
      </c>
      <c r="AX525" s="145" t="s">
        <v>81</v>
      </c>
      <c r="AY525" s="146" t="s">
        <v>188</v>
      </c>
    </row>
    <row r="526" spans="2:65" s="48" customFormat="1" ht="24.15" customHeight="1">
      <c r="B526" s="47"/>
      <c r="C526" s="123" t="s">
        <v>955</v>
      </c>
      <c r="D526" s="123" t="s">
        <v>190</v>
      </c>
      <c r="E526" s="124" t="s">
        <v>956</v>
      </c>
      <c r="F526" s="125" t="s">
        <v>957</v>
      </c>
      <c r="G526" s="126" t="s">
        <v>193</v>
      </c>
      <c r="H526" s="127">
        <v>133.63399999999999</v>
      </c>
      <c r="I526" s="21"/>
      <c r="J526" s="128">
        <f>ROUND(I526*H526,2)</f>
        <v>0</v>
      </c>
      <c r="K526" s="129"/>
      <c r="L526" s="47"/>
      <c r="M526" s="130" t="s">
        <v>1</v>
      </c>
      <c r="N526" s="131" t="s">
        <v>41</v>
      </c>
      <c r="P526" s="132">
        <f>O526*H526</f>
        <v>0</v>
      </c>
      <c r="Q526" s="132">
        <v>1.9999999999999999E-7</v>
      </c>
      <c r="R526" s="132">
        <f>Q526*H526</f>
        <v>2.6726799999999996E-5</v>
      </c>
      <c r="S526" s="132">
        <v>0</v>
      </c>
      <c r="T526" s="133">
        <f>S526*H526</f>
        <v>0</v>
      </c>
      <c r="AR526" s="134" t="s">
        <v>266</v>
      </c>
      <c r="AT526" s="134" t="s">
        <v>190</v>
      </c>
      <c r="AU526" s="134" t="s">
        <v>86</v>
      </c>
      <c r="AY526" s="40" t="s">
        <v>188</v>
      </c>
      <c r="BE526" s="135">
        <f>IF(N526="základní",J526,0)</f>
        <v>0</v>
      </c>
      <c r="BF526" s="135">
        <f>IF(N526="snížená",J526,0)</f>
        <v>0</v>
      </c>
      <c r="BG526" s="135">
        <f>IF(N526="zákl. přenesená",J526,0)</f>
        <v>0</v>
      </c>
      <c r="BH526" s="135">
        <f>IF(N526="sníž. přenesená",J526,0)</f>
        <v>0</v>
      </c>
      <c r="BI526" s="135">
        <f>IF(N526="nulová",J526,0)</f>
        <v>0</v>
      </c>
      <c r="BJ526" s="40" t="s">
        <v>81</v>
      </c>
      <c r="BK526" s="135">
        <f>ROUND(I526*H526,2)</f>
        <v>0</v>
      </c>
      <c r="BL526" s="40" t="s">
        <v>266</v>
      </c>
      <c r="BM526" s="134" t="s">
        <v>958</v>
      </c>
    </row>
    <row r="527" spans="2:65" s="137" customFormat="1" ht="10.199999999999999">
      <c r="B527" s="136"/>
      <c r="D527" s="138" t="s">
        <v>196</v>
      </c>
      <c r="E527" s="139" t="s">
        <v>1</v>
      </c>
      <c r="F527" s="140" t="s">
        <v>133</v>
      </c>
      <c r="H527" s="141">
        <v>133.63399999999999</v>
      </c>
      <c r="L527" s="136"/>
      <c r="M527" s="142"/>
      <c r="T527" s="143"/>
      <c r="AT527" s="139" t="s">
        <v>196</v>
      </c>
      <c r="AU527" s="139" t="s">
        <v>86</v>
      </c>
      <c r="AV527" s="137" t="s">
        <v>86</v>
      </c>
      <c r="AW527" s="137" t="s">
        <v>32</v>
      </c>
      <c r="AX527" s="137" t="s">
        <v>81</v>
      </c>
      <c r="AY527" s="139" t="s">
        <v>188</v>
      </c>
    </row>
    <row r="528" spans="2:65" s="48" customFormat="1" ht="24.15" customHeight="1">
      <c r="B528" s="47"/>
      <c r="C528" s="123" t="s">
        <v>959</v>
      </c>
      <c r="D528" s="123" t="s">
        <v>190</v>
      </c>
      <c r="E528" s="124" t="s">
        <v>960</v>
      </c>
      <c r="F528" s="125" t="s">
        <v>961</v>
      </c>
      <c r="G528" s="126" t="s">
        <v>193</v>
      </c>
      <c r="H528" s="127">
        <v>133.63399999999999</v>
      </c>
      <c r="I528" s="21"/>
      <c r="J528" s="128">
        <f>ROUND(I528*H528,2)</f>
        <v>0</v>
      </c>
      <c r="K528" s="129"/>
      <c r="L528" s="47"/>
      <c r="M528" s="130" t="s">
        <v>1</v>
      </c>
      <c r="N528" s="131" t="s">
        <v>41</v>
      </c>
      <c r="P528" s="132">
        <f>O528*H528</f>
        <v>0</v>
      </c>
      <c r="Q528" s="132">
        <v>2.0000000000000001E-4</v>
      </c>
      <c r="R528" s="132">
        <f>Q528*H528</f>
        <v>2.6726799999999998E-2</v>
      </c>
      <c r="S528" s="132">
        <v>0</v>
      </c>
      <c r="T528" s="133">
        <f>S528*H528</f>
        <v>0</v>
      </c>
      <c r="AR528" s="134" t="s">
        <v>266</v>
      </c>
      <c r="AT528" s="134" t="s">
        <v>190</v>
      </c>
      <c r="AU528" s="134" t="s">
        <v>86</v>
      </c>
      <c r="AY528" s="40" t="s">
        <v>188</v>
      </c>
      <c r="BE528" s="135">
        <f>IF(N528="základní",J528,0)</f>
        <v>0</v>
      </c>
      <c r="BF528" s="135">
        <f>IF(N528="snížená",J528,0)</f>
        <v>0</v>
      </c>
      <c r="BG528" s="135">
        <f>IF(N528="zákl. přenesená",J528,0)</f>
        <v>0</v>
      </c>
      <c r="BH528" s="135">
        <f>IF(N528="sníž. přenesená",J528,0)</f>
        <v>0</v>
      </c>
      <c r="BI528" s="135">
        <f>IF(N528="nulová",J528,0)</f>
        <v>0</v>
      </c>
      <c r="BJ528" s="40" t="s">
        <v>81</v>
      </c>
      <c r="BK528" s="135">
        <f>ROUND(I528*H528,2)</f>
        <v>0</v>
      </c>
      <c r="BL528" s="40" t="s">
        <v>266</v>
      </c>
      <c r="BM528" s="134" t="s">
        <v>962</v>
      </c>
    </row>
    <row r="529" spans="2:65" s="137" customFormat="1" ht="10.199999999999999">
      <c r="B529" s="136"/>
      <c r="D529" s="138" t="s">
        <v>196</v>
      </c>
      <c r="E529" s="139" t="s">
        <v>1</v>
      </c>
      <c r="F529" s="140" t="s">
        <v>133</v>
      </c>
      <c r="H529" s="141">
        <v>133.63399999999999</v>
      </c>
      <c r="L529" s="136"/>
      <c r="M529" s="142"/>
      <c r="T529" s="143"/>
      <c r="AT529" s="139" t="s">
        <v>196</v>
      </c>
      <c r="AU529" s="139" t="s">
        <v>86</v>
      </c>
      <c r="AV529" s="137" t="s">
        <v>86</v>
      </c>
      <c r="AW529" s="137" t="s">
        <v>32</v>
      </c>
      <c r="AX529" s="137" t="s">
        <v>81</v>
      </c>
      <c r="AY529" s="139" t="s">
        <v>188</v>
      </c>
    </row>
    <row r="530" spans="2:65" s="48" customFormat="1" ht="33" customHeight="1">
      <c r="B530" s="47"/>
      <c r="C530" s="123" t="s">
        <v>963</v>
      </c>
      <c r="D530" s="123" t="s">
        <v>190</v>
      </c>
      <c r="E530" s="124" t="s">
        <v>964</v>
      </c>
      <c r="F530" s="125" t="s">
        <v>965</v>
      </c>
      <c r="G530" s="126" t="s">
        <v>193</v>
      </c>
      <c r="H530" s="127">
        <v>133.63399999999999</v>
      </c>
      <c r="I530" s="21"/>
      <c r="J530" s="128">
        <f>ROUND(I530*H530,2)</f>
        <v>0</v>
      </c>
      <c r="K530" s="129"/>
      <c r="L530" s="47"/>
      <c r="M530" s="130" t="s">
        <v>1</v>
      </c>
      <c r="N530" s="131" t="s">
        <v>41</v>
      </c>
      <c r="P530" s="132">
        <f>O530*H530</f>
        <v>0</v>
      </c>
      <c r="Q530" s="132">
        <v>2.8499999999999999E-4</v>
      </c>
      <c r="R530" s="132">
        <f>Q530*H530</f>
        <v>3.8085689999999991E-2</v>
      </c>
      <c r="S530" s="132">
        <v>0</v>
      </c>
      <c r="T530" s="133">
        <f>S530*H530</f>
        <v>0</v>
      </c>
      <c r="AR530" s="134" t="s">
        <v>266</v>
      </c>
      <c r="AT530" s="134" t="s">
        <v>190</v>
      </c>
      <c r="AU530" s="134" t="s">
        <v>86</v>
      </c>
      <c r="AY530" s="40" t="s">
        <v>188</v>
      </c>
      <c r="BE530" s="135">
        <f>IF(N530="základní",J530,0)</f>
        <v>0</v>
      </c>
      <c r="BF530" s="135">
        <f>IF(N530="snížená",J530,0)</f>
        <v>0</v>
      </c>
      <c r="BG530" s="135">
        <f>IF(N530="zákl. přenesená",J530,0)</f>
        <v>0</v>
      </c>
      <c r="BH530" s="135">
        <f>IF(N530="sníž. přenesená",J530,0)</f>
        <v>0</v>
      </c>
      <c r="BI530" s="135">
        <f>IF(N530="nulová",J530,0)</f>
        <v>0</v>
      </c>
      <c r="BJ530" s="40" t="s">
        <v>81</v>
      </c>
      <c r="BK530" s="135">
        <f>ROUND(I530*H530,2)</f>
        <v>0</v>
      </c>
      <c r="BL530" s="40" t="s">
        <v>266</v>
      </c>
      <c r="BM530" s="134" t="s">
        <v>966</v>
      </c>
    </row>
    <row r="531" spans="2:65" s="137" customFormat="1" ht="10.199999999999999">
      <c r="B531" s="136"/>
      <c r="D531" s="138" t="s">
        <v>196</v>
      </c>
      <c r="E531" s="139" t="s">
        <v>1</v>
      </c>
      <c r="F531" s="140" t="s">
        <v>133</v>
      </c>
      <c r="H531" s="141">
        <v>133.63399999999999</v>
      </c>
      <c r="L531" s="136"/>
      <c r="M531" s="142"/>
      <c r="T531" s="143"/>
      <c r="AT531" s="139" t="s">
        <v>196</v>
      </c>
      <c r="AU531" s="139" t="s">
        <v>86</v>
      </c>
      <c r="AV531" s="137" t="s">
        <v>86</v>
      </c>
      <c r="AW531" s="137" t="s">
        <v>32</v>
      </c>
      <c r="AX531" s="137" t="s">
        <v>81</v>
      </c>
      <c r="AY531" s="139" t="s">
        <v>188</v>
      </c>
    </row>
    <row r="532" spans="2:65" s="48" customFormat="1" ht="37.799999999999997" customHeight="1">
      <c r="B532" s="47"/>
      <c r="C532" s="123" t="s">
        <v>967</v>
      </c>
      <c r="D532" s="123" t="s">
        <v>190</v>
      </c>
      <c r="E532" s="124" t="s">
        <v>968</v>
      </c>
      <c r="F532" s="125" t="s">
        <v>969</v>
      </c>
      <c r="G532" s="126" t="s">
        <v>193</v>
      </c>
      <c r="H532" s="127">
        <v>133.63399999999999</v>
      </c>
      <c r="I532" s="21"/>
      <c r="J532" s="128">
        <f>ROUND(I532*H532,2)</f>
        <v>0</v>
      </c>
      <c r="K532" s="129"/>
      <c r="L532" s="47"/>
      <c r="M532" s="130" t="s">
        <v>1</v>
      </c>
      <c r="N532" s="131" t="s">
        <v>41</v>
      </c>
      <c r="P532" s="132">
        <f>O532*H532</f>
        <v>0</v>
      </c>
      <c r="Q532" s="132">
        <v>2.34E-5</v>
      </c>
      <c r="R532" s="132">
        <f>Q532*H532</f>
        <v>3.1270355999999996E-3</v>
      </c>
      <c r="S532" s="132">
        <v>0</v>
      </c>
      <c r="T532" s="133">
        <f>S532*H532</f>
        <v>0</v>
      </c>
      <c r="AR532" s="134" t="s">
        <v>266</v>
      </c>
      <c r="AT532" s="134" t="s">
        <v>190</v>
      </c>
      <c r="AU532" s="134" t="s">
        <v>86</v>
      </c>
      <c r="AY532" s="40" t="s">
        <v>188</v>
      </c>
      <c r="BE532" s="135">
        <f>IF(N532="základní",J532,0)</f>
        <v>0</v>
      </c>
      <c r="BF532" s="135">
        <f>IF(N532="snížená",J532,0)</f>
        <v>0</v>
      </c>
      <c r="BG532" s="135">
        <f>IF(N532="zákl. přenesená",J532,0)</f>
        <v>0</v>
      </c>
      <c r="BH532" s="135">
        <f>IF(N532="sníž. přenesená",J532,0)</f>
        <v>0</v>
      </c>
      <c r="BI532" s="135">
        <f>IF(N532="nulová",J532,0)</f>
        <v>0</v>
      </c>
      <c r="BJ532" s="40" t="s">
        <v>81</v>
      </c>
      <c r="BK532" s="135">
        <f>ROUND(I532*H532,2)</f>
        <v>0</v>
      </c>
      <c r="BL532" s="40" t="s">
        <v>266</v>
      </c>
      <c r="BM532" s="134" t="s">
        <v>970</v>
      </c>
    </row>
    <row r="533" spans="2:65" s="137" customFormat="1" ht="10.199999999999999">
      <c r="B533" s="136"/>
      <c r="D533" s="138" t="s">
        <v>196</v>
      </c>
      <c r="E533" s="139" t="s">
        <v>1</v>
      </c>
      <c r="F533" s="140" t="s">
        <v>133</v>
      </c>
      <c r="H533" s="141">
        <v>133.63399999999999</v>
      </c>
      <c r="L533" s="136"/>
      <c r="M533" s="142"/>
      <c r="T533" s="143"/>
      <c r="AT533" s="139" t="s">
        <v>196</v>
      </c>
      <c r="AU533" s="139" t="s">
        <v>86</v>
      </c>
      <c r="AV533" s="137" t="s">
        <v>86</v>
      </c>
      <c r="AW533" s="137" t="s">
        <v>32</v>
      </c>
      <c r="AX533" s="137" t="s">
        <v>81</v>
      </c>
      <c r="AY533" s="139" t="s">
        <v>188</v>
      </c>
    </row>
    <row r="534" spans="2:65" s="112" customFormat="1" ht="25.95" customHeight="1">
      <c r="B534" s="111"/>
      <c r="D534" s="113" t="s">
        <v>75</v>
      </c>
      <c r="E534" s="114" t="s">
        <v>971</v>
      </c>
      <c r="F534" s="114" t="s">
        <v>972</v>
      </c>
      <c r="J534" s="115">
        <f>BK534</f>
        <v>0</v>
      </c>
      <c r="L534" s="111"/>
      <c r="M534" s="116"/>
      <c r="P534" s="117">
        <f>P535+P538+P540+P542+P544+P547</f>
        <v>0</v>
      </c>
      <c r="R534" s="117">
        <f>R535+R538+R540+R542+R544+R547</f>
        <v>0</v>
      </c>
      <c r="T534" s="118">
        <f>T535+T538+T540+T542+T544+T547</f>
        <v>0</v>
      </c>
      <c r="AR534" s="113" t="s">
        <v>211</v>
      </c>
      <c r="AT534" s="119" t="s">
        <v>75</v>
      </c>
      <c r="AU534" s="119" t="s">
        <v>76</v>
      </c>
      <c r="AY534" s="113" t="s">
        <v>188</v>
      </c>
      <c r="BK534" s="120">
        <f>BK535+BK538+BK540+BK542+BK544+BK547</f>
        <v>0</v>
      </c>
    </row>
    <row r="535" spans="2:65" s="112" customFormat="1" ht="22.8" customHeight="1">
      <c r="B535" s="111"/>
      <c r="D535" s="113" t="s">
        <v>75</v>
      </c>
      <c r="E535" s="121" t="s">
        <v>973</v>
      </c>
      <c r="F535" s="121" t="s">
        <v>974</v>
      </c>
      <c r="J535" s="122">
        <f>BK535</f>
        <v>0</v>
      </c>
      <c r="L535" s="111"/>
      <c r="M535" s="116"/>
      <c r="P535" s="117">
        <f>SUM(P536:P537)</f>
        <v>0</v>
      </c>
      <c r="R535" s="117">
        <f>SUM(R536:R537)</f>
        <v>0</v>
      </c>
      <c r="T535" s="118">
        <f>SUM(T536:T537)</f>
        <v>0</v>
      </c>
      <c r="AR535" s="113" t="s">
        <v>211</v>
      </c>
      <c r="AT535" s="119" t="s">
        <v>75</v>
      </c>
      <c r="AU535" s="119" t="s">
        <v>81</v>
      </c>
      <c r="AY535" s="113" t="s">
        <v>188</v>
      </c>
      <c r="BK535" s="120">
        <f>SUM(BK536:BK537)</f>
        <v>0</v>
      </c>
    </row>
    <row r="536" spans="2:65" s="48" customFormat="1" ht="16.5" customHeight="1">
      <c r="B536" s="47"/>
      <c r="C536" s="123" t="s">
        <v>975</v>
      </c>
      <c r="D536" s="123" t="s">
        <v>190</v>
      </c>
      <c r="E536" s="124" t="s">
        <v>976</v>
      </c>
      <c r="F536" s="125" t="s">
        <v>977</v>
      </c>
      <c r="G536" s="126" t="s">
        <v>978</v>
      </c>
      <c r="H536" s="127">
        <v>1</v>
      </c>
      <c r="I536" s="21"/>
      <c r="J536" s="128">
        <f>ROUND(I536*H536,2)</f>
        <v>0</v>
      </c>
      <c r="K536" s="129"/>
      <c r="L536" s="47"/>
      <c r="M536" s="130" t="s">
        <v>1</v>
      </c>
      <c r="N536" s="131" t="s">
        <v>41</v>
      </c>
      <c r="P536" s="132">
        <f>O536*H536</f>
        <v>0</v>
      </c>
      <c r="Q536" s="132">
        <v>0</v>
      </c>
      <c r="R536" s="132">
        <f>Q536*H536</f>
        <v>0</v>
      </c>
      <c r="S536" s="132">
        <v>0</v>
      </c>
      <c r="T536" s="133">
        <f>S536*H536</f>
        <v>0</v>
      </c>
      <c r="AR536" s="134" t="s">
        <v>979</v>
      </c>
      <c r="AT536" s="134" t="s">
        <v>190</v>
      </c>
      <c r="AU536" s="134" t="s">
        <v>86</v>
      </c>
      <c r="AY536" s="40" t="s">
        <v>188</v>
      </c>
      <c r="BE536" s="135">
        <f>IF(N536="základní",J536,0)</f>
        <v>0</v>
      </c>
      <c r="BF536" s="135">
        <f>IF(N536="snížená",J536,0)</f>
        <v>0</v>
      </c>
      <c r="BG536" s="135">
        <f>IF(N536="zákl. přenesená",J536,0)</f>
        <v>0</v>
      </c>
      <c r="BH536" s="135">
        <f>IF(N536="sníž. přenesená",J536,0)</f>
        <v>0</v>
      </c>
      <c r="BI536" s="135">
        <f>IF(N536="nulová",J536,0)</f>
        <v>0</v>
      </c>
      <c r="BJ536" s="40" t="s">
        <v>81</v>
      </c>
      <c r="BK536" s="135">
        <f>ROUND(I536*H536,2)</f>
        <v>0</v>
      </c>
      <c r="BL536" s="40" t="s">
        <v>979</v>
      </c>
      <c r="BM536" s="134" t="s">
        <v>980</v>
      </c>
    </row>
    <row r="537" spans="2:65" s="48" customFormat="1" ht="16.5" customHeight="1">
      <c r="B537" s="47"/>
      <c r="C537" s="123" t="s">
        <v>981</v>
      </c>
      <c r="D537" s="123" t="s">
        <v>190</v>
      </c>
      <c r="E537" s="124" t="s">
        <v>982</v>
      </c>
      <c r="F537" s="125" t="s">
        <v>983</v>
      </c>
      <c r="G537" s="126" t="s">
        <v>978</v>
      </c>
      <c r="H537" s="127">
        <v>1</v>
      </c>
      <c r="I537" s="21"/>
      <c r="J537" s="128">
        <f>ROUND(I537*H537,2)</f>
        <v>0</v>
      </c>
      <c r="K537" s="129"/>
      <c r="L537" s="47"/>
      <c r="M537" s="130" t="s">
        <v>1</v>
      </c>
      <c r="N537" s="131" t="s">
        <v>41</v>
      </c>
      <c r="P537" s="132">
        <f>O537*H537</f>
        <v>0</v>
      </c>
      <c r="Q537" s="132">
        <v>0</v>
      </c>
      <c r="R537" s="132">
        <f>Q537*H537</f>
        <v>0</v>
      </c>
      <c r="S537" s="132">
        <v>0</v>
      </c>
      <c r="T537" s="133">
        <f>S537*H537</f>
        <v>0</v>
      </c>
      <c r="AR537" s="134" t="s">
        <v>979</v>
      </c>
      <c r="AT537" s="134" t="s">
        <v>190</v>
      </c>
      <c r="AU537" s="134" t="s">
        <v>86</v>
      </c>
      <c r="AY537" s="40" t="s">
        <v>188</v>
      </c>
      <c r="BE537" s="135">
        <f>IF(N537="základní",J537,0)</f>
        <v>0</v>
      </c>
      <c r="BF537" s="135">
        <f>IF(N537="snížená",J537,0)</f>
        <v>0</v>
      </c>
      <c r="BG537" s="135">
        <f>IF(N537="zákl. přenesená",J537,0)</f>
        <v>0</v>
      </c>
      <c r="BH537" s="135">
        <f>IF(N537="sníž. přenesená",J537,0)</f>
        <v>0</v>
      </c>
      <c r="BI537" s="135">
        <f>IF(N537="nulová",J537,0)</f>
        <v>0</v>
      </c>
      <c r="BJ537" s="40" t="s">
        <v>81</v>
      </c>
      <c r="BK537" s="135">
        <f>ROUND(I537*H537,2)</f>
        <v>0</v>
      </c>
      <c r="BL537" s="40" t="s">
        <v>979</v>
      </c>
      <c r="BM537" s="134" t="s">
        <v>984</v>
      </c>
    </row>
    <row r="538" spans="2:65" s="112" customFormat="1" ht="22.8" customHeight="1">
      <c r="B538" s="111"/>
      <c r="D538" s="113" t="s">
        <v>75</v>
      </c>
      <c r="E538" s="121" t="s">
        <v>985</v>
      </c>
      <c r="F538" s="121" t="s">
        <v>986</v>
      </c>
      <c r="J538" s="122">
        <f>BK538</f>
        <v>0</v>
      </c>
      <c r="L538" s="111"/>
      <c r="M538" s="116"/>
      <c r="P538" s="117">
        <f>P539</f>
        <v>0</v>
      </c>
      <c r="R538" s="117">
        <f>R539</f>
        <v>0</v>
      </c>
      <c r="T538" s="118">
        <f>T539</f>
        <v>0</v>
      </c>
      <c r="AR538" s="113" t="s">
        <v>211</v>
      </c>
      <c r="AT538" s="119" t="s">
        <v>75</v>
      </c>
      <c r="AU538" s="119" t="s">
        <v>81</v>
      </c>
      <c r="AY538" s="113" t="s">
        <v>188</v>
      </c>
      <c r="BK538" s="120">
        <f>BK539</f>
        <v>0</v>
      </c>
    </row>
    <row r="539" spans="2:65" s="48" customFormat="1" ht="16.5" customHeight="1">
      <c r="B539" s="47"/>
      <c r="C539" s="123" t="s">
        <v>987</v>
      </c>
      <c r="D539" s="123" t="s">
        <v>190</v>
      </c>
      <c r="E539" s="124" t="s">
        <v>988</v>
      </c>
      <c r="F539" s="125" t="s">
        <v>986</v>
      </c>
      <c r="G539" s="126" t="s">
        <v>978</v>
      </c>
      <c r="H539" s="127">
        <v>1</v>
      </c>
      <c r="I539" s="21"/>
      <c r="J539" s="128">
        <f>ROUND(I539*H539,2)</f>
        <v>0</v>
      </c>
      <c r="K539" s="129"/>
      <c r="L539" s="47"/>
      <c r="M539" s="130" t="s">
        <v>1</v>
      </c>
      <c r="N539" s="131" t="s">
        <v>41</v>
      </c>
      <c r="P539" s="132">
        <f>O539*H539</f>
        <v>0</v>
      </c>
      <c r="Q539" s="132">
        <v>0</v>
      </c>
      <c r="R539" s="132">
        <f>Q539*H539</f>
        <v>0</v>
      </c>
      <c r="S539" s="132">
        <v>0</v>
      </c>
      <c r="T539" s="133">
        <f>S539*H539</f>
        <v>0</v>
      </c>
      <c r="AR539" s="134" t="s">
        <v>979</v>
      </c>
      <c r="AT539" s="134" t="s">
        <v>190</v>
      </c>
      <c r="AU539" s="134" t="s">
        <v>86</v>
      </c>
      <c r="AY539" s="40" t="s">
        <v>188</v>
      </c>
      <c r="BE539" s="135">
        <f>IF(N539="základní",J539,0)</f>
        <v>0</v>
      </c>
      <c r="BF539" s="135">
        <f>IF(N539="snížená",J539,0)</f>
        <v>0</v>
      </c>
      <c r="BG539" s="135">
        <f>IF(N539="zákl. přenesená",J539,0)</f>
        <v>0</v>
      </c>
      <c r="BH539" s="135">
        <f>IF(N539="sníž. přenesená",J539,0)</f>
        <v>0</v>
      </c>
      <c r="BI539" s="135">
        <f>IF(N539="nulová",J539,0)</f>
        <v>0</v>
      </c>
      <c r="BJ539" s="40" t="s">
        <v>81</v>
      </c>
      <c r="BK539" s="135">
        <f>ROUND(I539*H539,2)</f>
        <v>0</v>
      </c>
      <c r="BL539" s="40" t="s">
        <v>979</v>
      </c>
      <c r="BM539" s="134" t="s">
        <v>989</v>
      </c>
    </row>
    <row r="540" spans="2:65" s="112" customFormat="1" ht="22.8" customHeight="1">
      <c r="B540" s="111"/>
      <c r="D540" s="113" t="s">
        <v>75</v>
      </c>
      <c r="E540" s="121" t="s">
        <v>990</v>
      </c>
      <c r="F540" s="121" t="s">
        <v>991</v>
      </c>
      <c r="J540" s="122">
        <f>BK540</f>
        <v>0</v>
      </c>
      <c r="L540" s="111"/>
      <c r="M540" s="116"/>
      <c r="P540" s="117">
        <f>P541</f>
        <v>0</v>
      </c>
      <c r="R540" s="117">
        <f>R541</f>
        <v>0</v>
      </c>
      <c r="T540" s="118">
        <f>T541</f>
        <v>0</v>
      </c>
      <c r="AR540" s="113" t="s">
        <v>211</v>
      </c>
      <c r="AT540" s="119" t="s">
        <v>75</v>
      </c>
      <c r="AU540" s="119" t="s">
        <v>81</v>
      </c>
      <c r="AY540" s="113" t="s">
        <v>188</v>
      </c>
      <c r="BK540" s="120">
        <f>BK541</f>
        <v>0</v>
      </c>
    </row>
    <row r="541" spans="2:65" s="48" customFormat="1" ht="16.5" customHeight="1">
      <c r="B541" s="47"/>
      <c r="C541" s="123" t="s">
        <v>992</v>
      </c>
      <c r="D541" s="123" t="s">
        <v>190</v>
      </c>
      <c r="E541" s="124" t="s">
        <v>993</v>
      </c>
      <c r="F541" s="125" t="s">
        <v>994</v>
      </c>
      <c r="G541" s="126" t="s">
        <v>978</v>
      </c>
      <c r="H541" s="127">
        <v>1</v>
      </c>
      <c r="I541" s="21"/>
      <c r="J541" s="128">
        <f>ROUND(I541*H541,2)</f>
        <v>0</v>
      </c>
      <c r="K541" s="129"/>
      <c r="L541" s="47"/>
      <c r="M541" s="130" t="s">
        <v>1</v>
      </c>
      <c r="N541" s="131" t="s">
        <v>41</v>
      </c>
      <c r="P541" s="132">
        <f>O541*H541</f>
        <v>0</v>
      </c>
      <c r="Q541" s="132">
        <v>0</v>
      </c>
      <c r="R541" s="132">
        <f>Q541*H541</f>
        <v>0</v>
      </c>
      <c r="S541" s="132">
        <v>0</v>
      </c>
      <c r="T541" s="133">
        <f>S541*H541</f>
        <v>0</v>
      </c>
      <c r="AR541" s="134" t="s">
        <v>979</v>
      </c>
      <c r="AT541" s="134" t="s">
        <v>190</v>
      </c>
      <c r="AU541" s="134" t="s">
        <v>86</v>
      </c>
      <c r="AY541" s="40" t="s">
        <v>188</v>
      </c>
      <c r="BE541" s="135">
        <f>IF(N541="základní",J541,0)</f>
        <v>0</v>
      </c>
      <c r="BF541" s="135">
        <f>IF(N541="snížená",J541,0)</f>
        <v>0</v>
      </c>
      <c r="BG541" s="135">
        <f>IF(N541="zákl. přenesená",J541,0)</f>
        <v>0</v>
      </c>
      <c r="BH541" s="135">
        <f>IF(N541="sníž. přenesená",J541,0)</f>
        <v>0</v>
      </c>
      <c r="BI541" s="135">
        <f>IF(N541="nulová",J541,0)</f>
        <v>0</v>
      </c>
      <c r="BJ541" s="40" t="s">
        <v>81</v>
      </c>
      <c r="BK541" s="135">
        <f>ROUND(I541*H541,2)</f>
        <v>0</v>
      </c>
      <c r="BL541" s="40" t="s">
        <v>979</v>
      </c>
      <c r="BM541" s="134" t="s">
        <v>995</v>
      </c>
    </row>
    <row r="542" spans="2:65" s="112" customFormat="1" ht="22.8" customHeight="1">
      <c r="B542" s="111"/>
      <c r="D542" s="113" t="s">
        <v>75</v>
      </c>
      <c r="E542" s="121" t="s">
        <v>996</v>
      </c>
      <c r="F542" s="121" t="s">
        <v>997</v>
      </c>
      <c r="J542" s="122">
        <f>BK542</f>
        <v>0</v>
      </c>
      <c r="L542" s="111"/>
      <c r="M542" s="116"/>
      <c r="P542" s="117">
        <f>P543</f>
        <v>0</v>
      </c>
      <c r="R542" s="117">
        <f>R543</f>
        <v>0</v>
      </c>
      <c r="T542" s="118">
        <f>T543</f>
        <v>0</v>
      </c>
      <c r="AR542" s="113" t="s">
        <v>211</v>
      </c>
      <c r="AT542" s="119" t="s">
        <v>75</v>
      </c>
      <c r="AU542" s="119" t="s">
        <v>81</v>
      </c>
      <c r="AY542" s="113" t="s">
        <v>188</v>
      </c>
      <c r="BK542" s="120">
        <f>BK543</f>
        <v>0</v>
      </c>
    </row>
    <row r="543" spans="2:65" s="48" customFormat="1" ht="16.5" customHeight="1">
      <c r="B543" s="47"/>
      <c r="C543" s="123" t="s">
        <v>998</v>
      </c>
      <c r="D543" s="123" t="s">
        <v>190</v>
      </c>
      <c r="E543" s="124" t="s">
        <v>999</v>
      </c>
      <c r="F543" s="125" t="s">
        <v>997</v>
      </c>
      <c r="G543" s="126" t="s">
        <v>978</v>
      </c>
      <c r="H543" s="127">
        <v>1</v>
      </c>
      <c r="I543" s="21"/>
      <c r="J543" s="128">
        <f>ROUND(I543*H543,2)</f>
        <v>0</v>
      </c>
      <c r="K543" s="129"/>
      <c r="L543" s="47"/>
      <c r="M543" s="130" t="s">
        <v>1</v>
      </c>
      <c r="N543" s="131" t="s">
        <v>41</v>
      </c>
      <c r="P543" s="132">
        <f>O543*H543</f>
        <v>0</v>
      </c>
      <c r="Q543" s="132">
        <v>0</v>
      </c>
      <c r="R543" s="132">
        <f>Q543*H543</f>
        <v>0</v>
      </c>
      <c r="S543" s="132">
        <v>0</v>
      </c>
      <c r="T543" s="133">
        <f>S543*H543</f>
        <v>0</v>
      </c>
      <c r="AR543" s="134" t="s">
        <v>979</v>
      </c>
      <c r="AT543" s="134" t="s">
        <v>190</v>
      </c>
      <c r="AU543" s="134" t="s">
        <v>86</v>
      </c>
      <c r="AY543" s="40" t="s">
        <v>188</v>
      </c>
      <c r="BE543" s="135">
        <f>IF(N543="základní",J543,0)</f>
        <v>0</v>
      </c>
      <c r="BF543" s="135">
        <f>IF(N543="snížená",J543,0)</f>
        <v>0</v>
      </c>
      <c r="BG543" s="135">
        <f>IF(N543="zákl. přenesená",J543,0)</f>
        <v>0</v>
      </c>
      <c r="BH543" s="135">
        <f>IF(N543="sníž. přenesená",J543,0)</f>
        <v>0</v>
      </c>
      <c r="BI543" s="135">
        <f>IF(N543="nulová",J543,0)</f>
        <v>0</v>
      </c>
      <c r="BJ543" s="40" t="s">
        <v>81</v>
      </c>
      <c r="BK543" s="135">
        <f>ROUND(I543*H543,2)</f>
        <v>0</v>
      </c>
      <c r="BL543" s="40" t="s">
        <v>979</v>
      </c>
      <c r="BM543" s="134" t="s">
        <v>1000</v>
      </c>
    </row>
    <row r="544" spans="2:65" s="112" customFormat="1" ht="22.8" customHeight="1">
      <c r="B544" s="111"/>
      <c r="D544" s="113" t="s">
        <v>75</v>
      </c>
      <c r="E544" s="121" t="s">
        <v>1001</v>
      </c>
      <c r="F544" s="121" t="s">
        <v>1002</v>
      </c>
      <c r="J544" s="122">
        <f>BK544</f>
        <v>0</v>
      </c>
      <c r="L544" s="111"/>
      <c r="M544" s="116"/>
      <c r="P544" s="117">
        <f>SUM(P545:P546)</f>
        <v>0</v>
      </c>
      <c r="R544" s="117">
        <f>SUM(R545:R546)</f>
        <v>0</v>
      </c>
      <c r="T544" s="118">
        <f>SUM(T545:T546)</f>
        <v>0</v>
      </c>
      <c r="AR544" s="113" t="s">
        <v>211</v>
      </c>
      <c r="AT544" s="119" t="s">
        <v>75</v>
      </c>
      <c r="AU544" s="119" t="s">
        <v>81</v>
      </c>
      <c r="AY544" s="113" t="s">
        <v>188</v>
      </c>
      <c r="BK544" s="120">
        <f>SUM(BK545:BK546)</f>
        <v>0</v>
      </c>
    </row>
    <row r="545" spans="2:65" s="48" customFormat="1" ht="16.5" customHeight="1">
      <c r="B545" s="47"/>
      <c r="C545" s="123" t="s">
        <v>1003</v>
      </c>
      <c r="D545" s="123" t="s">
        <v>190</v>
      </c>
      <c r="E545" s="124" t="s">
        <v>1004</v>
      </c>
      <c r="F545" s="125" t="s">
        <v>1005</v>
      </c>
      <c r="G545" s="126" t="s">
        <v>978</v>
      </c>
      <c r="H545" s="127">
        <v>1</v>
      </c>
      <c r="I545" s="21"/>
      <c r="J545" s="128">
        <f>ROUND(I545*H545,2)</f>
        <v>0</v>
      </c>
      <c r="K545" s="129"/>
      <c r="L545" s="47"/>
      <c r="M545" s="130" t="s">
        <v>1</v>
      </c>
      <c r="N545" s="131" t="s">
        <v>41</v>
      </c>
      <c r="P545" s="132">
        <f>O545*H545</f>
        <v>0</v>
      </c>
      <c r="Q545" s="132">
        <v>0</v>
      </c>
      <c r="R545" s="132">
        <f>Q545*H545</f>
        <v>0</v>
      </c>
      <c r="S545" s="132">
        <v>0</v>
      </c>
      <c r="T545" s="133">
        <f>S545*H545</f>
        <v>0</v>
      </c>
      <c r="AR545" s="134" t="s">
        <v>979</v>
      </c>
      <c r="AT545" s="134" t="s">
        <v>190</v>
      </c>
      <c r="AU545" s="134" t="s">
        <v>86</v>
      </c>
      <c r="AY545" s="40" t="s">
        <v>188</v>
      </c>
      <c r="BE545" s="135">
        <f>IF(N545="základní",J545,0)</f>
        <v>0</v>
      </c>
      <c r="BF545" s="135">
        <f>IF(N545="snížená",J545,0)</f>
        <v>0</v>
      </c>
      <c r="BG545" s="135">
        <f>IF(N545="zákl. přenesená",J545,0)</f>
        <v>0</v>
      </c>
      <c r="BH545" s="135">
        <f>IF(N545="sníž. přenesená",J545,0)</f>
        <v>0</v>
      </c>
      <c r="BI545" s="135">
        <f>IF(N545="nulová",J545,0)</f>
        <v>0</v>
      </c>
      <c r="BJ545" s="40" t="s">
        <v>81</v>
      </c>
      <c r="BK545" s="135">
        <f>ROUND(I545*H545,2)</f>
        <v>0</v>
      </c>
      <c r="BL545" s="40" t="s">
        <v>979</v>
      </c>
      <c r="BM545" s="134" t="s">
        <v>1006</v>
      </c>
    </row>
    <row r="546" spans="2:65" s="48" customFormat="1" ht="16.5" customHeight="1">
      <c r="B546" s="47"/>
      <c r="C546" s="123" t="s">
        <v>1007</v>
      </c>
      <c r="D546" s="123" t="s">
        <v>190</v>
      </c>
      <c r="E546" s="124" t="s">
        <v>1008</v>
      </c>
      <c r="F546" s="125" t="s">
        <v>1009</v>
      </c>
      <c r="G546" s="126" t="s">
        <v>978</v>
      </c>
      <c r="H546" s="127">
        <v>1</v>
      </c>
      <c r="I546" s="21"/>
      <c r="J546" s="128">
        <f>ROUND(I546*H546,2)</f>
        <v>0</v>
      </c>
      <c r="K546" s="129"/>
      <c r="L546" s="47"/>
      <c r="M546" s="130" t="s">
        <v>1</v>
      </c>
      <c r="N546" s="131" t="s">
        <v>41</v>
      </c>
      <c r="P546" s="132">
        <f>O546*H546</f>
        <v>0</v>
      </c>
      <c r="Q546" s="132">
        <v>0</v>
      </c>
      <c r="R546" s="132">
        <f>Q546*H546</f>
        <v>0</v>
      </c>
      <c r="S546" s="132">
        <v>0</v>
      </c>
      <c r="T546" s="133">
        <f>S546*H546</f>
        <v>0</v>
      </c>
      <c r="AR546" s="134" t="s">
        <v>979</v>
      </c>
      <c r="AT546" s="134" t="s">
        <v>190</v>
      </c>
      <c r="AU546" s="134" t="s">
        <v>86</v>
      </c>
      <c r="AY546" s="40" t="s">
        <v>188</v>
      </c>
      <c r="BE546" s="135">
        <f>IF(N546="základní",J546,0)</f>
        <v>0</v>
      </c>
      <c r="BF546" s="135">
        <f>IF(N546="snížená",J546,0)</f>
        <v>0</v>
      </c>
      <c r="BG546" s="135">
        <f>IF(N546="zákl. přenesená",J546,0)</f>
        <v>0</v>
      </c>
      <c r="BH546" s="135">
        <f>IF(N546="sníž. přenesená",J546,0)</f>
        <v>0</v>
      </c>
      <c r="BI546" s="135">
        <f>IF(N546="nulová",J546,0)</f>
        <v>0</v>
      </c>
      <c r="BJ546" s="40" t="s">
        <v>81</v>
      </c>
      <c r="BK546" s="135">
        <f>ROUND(I546*H546,2)</f>
        <v>0</v>
      </c>
      <c r="BL546" s="40" t="s">
        <v>979</v>
      </c>
      <c r="BM546" s="134" t="s">
        <v>1010</v>
      </c>
    </row>
    <row r="547" spans="2:65" s="112" customFormat="1" ht="22.8" customHeight="1">
      <c r="B547" s="111"/>
      <c r="D547" s="113" t="s">
        <v>75</v>
      </c>
      <c r="E547" s="121" t="s">
        <v>1011</v>
      </c>
      <c r="F547" s="121" t="s">
        <v>1012</v>
      </c>
      <c r="J547" s="122">
        <f>BK547</f>
        <v>0</v>
      </c>
      <c r="L547" s="111"/>
      <c r="M547" s="116"/>
      <c r="P547" s="117">
        <f>SUM(P548:P550)</f>
        <v>0</v>
      </c>
      <c r="R547" s="117">
        <f>SUM(R548:R550)</f>
        <v>0</v>
      </c>
      <c r="T547" s="118">
        <f>SUM(T548:T550)</f>
        <v>0</v>
      </c>
      <c r="AR547" s="113" t="s">
        <v>211</v>
      </c>
      <c r="AT547" s="119" t="s">
        <v>75</v>
      </c>
      <c r="AU547" s="119" t="s">
        <v>81</v>
      </c>
      <c r="AY547" s="113" t="s">
        <v>188</v>
      </c>
      <c r="BK547" s="120">
        <f>SUM(BK548:BK550)</f>
        <v>0</v>
      </c>
    </row>
    <row r="548" spans="2:65" s="48" customFormat="1" ht="16.5" customHeight="1">
      <c r="B548" s="47"/>
      <c r="C548" s="123" t="s">
        <v>1013</v>
      </c>
      <c r="D548" s="123" t="s">
        <v>190</v>
      </c>
      <c r="E548" s="124" t="s">
        <v>1014</v>
      </c>
      <c r="F548" s="125" t="s">
        <v>1015</v>
      </c>
      <c r="G548" s="126" t="s">
        <v>978</v>
      </c>
      <c r="H548" s="127">
        <v>1</v>
      </c>
      <c r="I548" s="21"/>
      <c r="J548" s="128">
        <f>ROUND(I548*H548,2)</f>
        <v>0</v>
      </c>
      <c r="K548" s="129"/>
      <c r="L548" s="47"/>
      <c r="M548" s="130" t="s">
        <v>1</v>
      </c>
      <c r="N548" s="131" t="s">
        <v>41</v>
      </c>
      <c r="P548" s="132">
        <f>O548*H548</f>
        <v>0</v>
      </c>
      <c r="Q548" s="132">
        <v>0</v>
      </c>
      <c r="R548" s="132">
        <f>Q548*H548</f>
        <v>0</v>
      </c>
      <c r="S548" s="132">
        <v>0</v>
      </c>
      <c r="T548" s="133">
        <f>S548*H548</f>
        <v>0</v>
      </c>
      <c r="AR548" s="134" t="s">
        <v>979</v>
      </c>
      <c r="AT548" s="134" t="s">
        <v>190</v>
      </c>
      <c r="AU548" s="134" t="s">
        <v>86</v>
      </c>
      <c r="AY548" s="40" t="s">
        <v>188</v>
      </c>
      <c r="BE548" s="135">
        <f>IF(N548="základní",J548,0)</f>
        <v>0</v>
      </c>
      <c r="BF548" s="135">
        <f>IF(N548="snížená",J548,0)</f>
        <v>0</v>
      </c>
      <c r="BG548" s="135">
        <f>IF(N548="zákl. přenesená",J548,0)</f>
        <v>0</v>
      </c>
      <c r="BH548" s="135">
        <f>IF(N548="sníž. přenesená",J548,0)</f>
        <v>0</v>
      </c>
      <c r="BI548" s="135">
        <f>IF(N548="nulová",J548,0)</f>
        <v>0</v>
      </c>
      <c r="BJ548" s="40" t="s">
        <v>81</v>
      </c>
      <c r="BK548" s="135">
        <f>ROUND(I548*H548,2)</f>
        <v>0</v>
      </c>
      <c r="BL548" s="40" t="s">
        <v>979</v>
      </c>
      <c r="BM548" s="134" t="s">
        <v>1016</v>
      </c>
    </row>
    <row r="549" spans="2:65" s="48" customFormat="1" ht="16.5" customHeight="1">
      <c r="B549" s="47"/>
      <c r="C549" s="123" t="s">
        <v>1017</v>
      </c>
      <c r="D549" s="123" t="s">
        <v>190</v>
      </c>
      <c r="E549" s="124" t="s">
        <v>1018</v>
      </c>
      <c r="F549" s="125" t="s">
        <v>1019</v>
      </c>
      <c r="G549" s="126" t="s">
        <v>978</v>
      </c>
      <c r="H549" s="127">
        <v>1</v>
      </c>
      <c r="I549" s="21"/>
      <c r="J549" s="128">
        <f>ROUND(I549*H549,2)</f>
        <v>0</v>
      </c>
      <c r="K549" s="129"/>
      <c r="L549" s="47"/>
      <c r="M549" s="130" t="s">
        <v>1</v>
      </c>
      <c r="N549" s="131" t="s">
        <v>41</v>
      </c>
      <c r="P549" s="132">
        <f>O549*H549</f>
        <v>0</v>
      </c>
      <c r="Q549" s="132">
        <v>0</v>
      </c>
      <c r="R549" s="132">
        <f>Q549*H549</f>
        <v>0</v>
      </c>
      <c r="S549" s="132">
        <v>0</v>
      </c>
      <c r="T549" s="133">
        <f>S549*H549</f>
        <v>0</v>
      </c>
      <c r="AR549" s="134" t="s">
        <v>979</v>
      </c>
      <c r="AT549" s="134" t="s">
        <v>190</v>
      </c>
      <c r="AU549" s="134" t="s">
        <v>86</v>
      </c>
      <c r="AY549" s="40" t="s">
        <v>188</v>
      </c>
      <c r="BE549" s="135">
        <f>IF(N549="základní",J549,0)</f>
        <v>0</v>
      </c>
      <c r="BF549" s="135">
        <f>IF(N549="snížená",J549,0)</f>
        <v>0</v>
      </c>
      <c r="BG549" s="135">
        <f>IF(N549="zákl. přenesená",J549,0)</f>
        <v>0</v>
      </c>
      <c r="BH549" s="135">
        <f>IF(N549="sníž. přenesená",J549,0)</f>
        <v>0</v>
      </c>
      <c r="BI549" s="135">
        <f>IF(N549="nulová",J549,0)</f>
        <v>0</v>
      </c>
      <c r="BJ549" s="40" t="s">
        <v>81</v>
      </c>
      <c r="BK549" s="135">
        <f>ROUND(I549*H549,2)</f>
        <v>0</v>
      </c>
      <c r="BL549" s="40" t="s">
        <v>979</v>
      </c>
      <c r="BM549" s="134" t="s">
        <v>1020</v>
      </c>
    </row>
    <row r="550" spans="2:65" s="48" customFormat="1" ht="16.5" customHeight="1">
      <c r="B550" s="47"/>
      <c r="C550" s="123" t="s">
        <v>1021</v>
      </c>
      <c r="D550" s="123" t="s">
        <v>190</v>
      </c>
      <c r="E550" s="124" t="s">
        <v>1022</v>
      </c>
      <c r="F550" s="125" t="s">
        <v>1023</v>
      </c>
      <c r="G550" s="126" t="s">
        <v>978</v>
      </c>
      <c r="H550" s="127">
        <v>1</v>
      </c>
      <c r="I550" s="21"/>
      <c r="J550" s="128">
        <f>ROUND(I550*H550,2)</f>
        <v>0</v>
      </c>
      <c r="K550" s="129"/>
      <c r="L550" s="47"/>
      <c r="M550" s="174" t="s">
        <v>1</v>
      </c>
      <c r="N550" s="175" t="s">
        <v>41</v>
      </c>
      <c r="O550" s="176"/>
      <c r="P550" s="177">
        <f>O550*H550</f>
        <v>0</v>
      </c>
      <c r="Q550" s="177">
        <v>0</v>
      </c>
      <c r="R550" s="177">
        <f>Q550*H550</f>
        <v>0</v>
      </c>
      <c r="S550" s="177">
        <v>0</v>
      </c>
      <c r="T550" s="178">
        <f>S550*H550</f>
        <v>0</v>
      </c>
      <c r="AR550" s="134" t="s">
        <v>979</v>
      </c>
      <c r="AT550" s="134" t="s">
        <v>190</v>
      </c>
      <c r="AU550" s="134" t="s">
        <v>86</v>
      </c>
      <c r="AY550" s="40" t="s">
        <v>188</v>
      </c>
      <c r="BE550" s="135">
        <f>IF(N550="základní",J550,0)</f>
        <v>0</v>
      </c>
      <c r="BF550" s="135">
        <f>IF(N550="snížená",J550,0)</f>
        <v>0</v>
      </c>
      <c r="BG550" s="135">
        <f>IF(N550="zákl. přenesená",J550,0)</f>
        <v>0</v>
      </c>
      <c r="BH550" s="135">
        <f>IF(N550="sníž. přenesená",J550,0)</f>
        <v>0</v>
      </c>
      <c r="BI550" s="135">
        <f>IF(N550="nulová",J550,0)</f>
        <v>0</v>
      </c>
      <c r="BJ550" s="40" t="s">
        <v>81</v>
      </c>
      <c r="BK550" s="135">
        <f>ROUND(I550*H550,2)</f>
        <v>0</v>
      </c>
      <c r="BL550" s="40" t="s">
        <v>979</v>
      </c>
      <c r="BM550" s="134" t="s">
        <v>1024</v>
      </c>
    </row>
    <row r="551" spans="2:65" s="48" customFormat="1" ht="6.9" customHeight="1">
      <c r="B551" s="78"/>
      <c r="C551" s="79"/>
      <c r="D551" s="79"/>
      <c r="E551" s="79"/>
      <c r="F551" s="79"/>
      <c r="G551" s="79"/>
      <c r="H551" s="79"/>
      <c r="I551" s="79"/>
      <c r="J551" s="79"/>
      <c r="K551" s="79"/>
      <c r="L551" s="47"/>
    </row>
  </sheetData>
  <sheetProtection algorithmName="SHA-512" hashValue="f/nkqR8vQr1iqJiJacDJS5fH3+e5A3DzjnJKaXRZyUXc1elLzZvPFKbR30KFLn6nxL+FxwW6RfNlNcPyXq/T0Q==" saltValue="BmPKz6As7ieZXaMA1lnzTA==" spinCount="100000" sheet="1" objects="1" scenarios="1"/>
  <autoFilter ref="C137:K550" xr:uid="{00000000-0009-0000-0000-000001000000}"/>
  <mergeCells count="6">
    <mergeCell ref="L2:V2"/>
    <mergeCell ref="E7:H7"/>
    <mergeCell ref="E16:H16"/>
    <mergeCell ref="E25:H25"/>
    <mergeCell ref="E85:H85"/>
    <mergeCell ref="E130:H13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H237"/>
  <sheetViews>
    <sheetView showGridLines="0" workbookViewId="0">
      <selection activeCell="D8" sqref="D8"/>
    </sheetView>
  </sheetViews>
  <sheetFormatPr defaultRowHeight="14.4"/>
  <cols>
    <col min="1" max="1" width="8.28515625" customWidth="1"/>
    <col min="2" max="2" width="1.7109375" customWidth="1"/>
    <col min="3" max="3" width="25" customWidth="1"/>
    <col min="4" max="4" width="75.85546875" customWidth="1"/>
    <col min="5" max="5" width="13.28515625" customWidth="1"/>
    <col min="6" max="6" width="20" customWidth="1"/>
    <col min="7" max="7" width="1.7109375" customWidth="1"/>
    <col min="8" max="8" width="8.28515625" customWidth="1"/>
  </cols>
  <sheetData>
    <row r="1" spans="2:8" ht="11.25" customHeight="1"/>
    <row r="2" spans="2:8" ht="36.9" customHeight="1"/>
    <row r="3" spans="2:8" ht="6.9" customHeight="1">
      <c r="B3" s="4"/>
      <c r="C3" s="5"/>
      <c r="D3" s="5"/>
      <c r="E3" s="5"/>
      <c r="F3" s="5"/>
      <c r="G3" s="5"/>
      <c r="H3" s="6"/>
    </row>
    <row r="4" spans="2:8" ht="24.9" customHeight="1">
      <c r="B4" s="6"/>
      <c r="C4" s="7" t="s">
        <v>1025</v>
      </c>
      <c r="H4" s="6"/>
    </row>
    <row r="5" spans="2:8" ht="12" customHeight="1">
      <c r="B5" s="6"/>
      <c r="C5" s="8" t="s">
        <v>13</v>
      </c>
      <c r="D5" s="35" t="s">
        <v>14</v>
      </c>
      <c r="E5" s="32"/>
      <c r="F5" s="32"/>
      <c r="H5" s="6"/>
    </row>
    <row r="6" spans="2:8" ht="36.9" customHeight="1">
      <c r="B6" s="6"/>
      <c r="C6" s="9" t="s">
        <v>16</v>
      </c>
      <c r="D6" s="33" t="s">
        <v>17</v>
      </c>
      <c r="E6" s="32"/>
      <c r="F6" s="32"/>
      <c r="H6" s="6"/>
    </row>
    <row r="7" spans="2:8" ht="16.5" customHeight="1">
      <c r="B7" s="6"/>
      <c r="C7" s="10" t="s">
        <v>22</v>
      </c>
      <c r="D7" s="16" t="str">
        <f>'Rekapitulace stavby'!AN8</f>
        <v>30. 10. 2025</v>
      </c>
      <c r="H7" s="6"/>
    </row>
    <row r="8" spans="2:8" s="1" customFormat="1" ht="10.8" customHeight="1">
      <c r="B8" s="13"/>
      <c r="H8" s="13"/>
    </row>
    <row r="9" spans="2:8" s="2" customFormat="1" ht="29.25" customHeight="1">
      <c r="B9" s="17"/>
      <c r="C9" s="18" t="s">
        <v>57</v>
      </c>
      <c r="D9" s="19" t="s">
        <v>58</v>
      </c>
      <c r="E9" s="19" t="s">
        <v>175</v>
      </c>
      <c r="F9" s="20" t="s">
        <v>1026</v>
      </c>
      <c r="H9" s="17"/>
    </row>
    <row r="10" spans="2:8" s="1" customFormat="1" ht="26.4" customHeight="1">
      <c r="B10" s="13"/>
      <c r="C10" s="24" t="s">
        <v>14</v>
      </c>
      <c r="D10" s="24" t="s">
        <v>17</v>
      </c>
      <c r="H10" s="13"/>
    </row>
    <row r="11" spans="2:8" s="1" customFormat="1" ht="16.8" customHeight="1">
      <c r="B11" s="13"/>
      <c r="C11" s="25" t="s">
        <v>123</v>
      </c>
      <c r="D11" s="26" t="s">
        <v>124</v>
      </c>
      <c r="E11" s="27" t="s">
        <v>1</v>
      </c>
      <c r="F11" s="28">
        <v>9.5679999999999996</v>
      </c>
      <c r="H11" s="13"/>
    </row>
    <row r="12" spans="2:8" s="1" customFormat="1" ht="16.8" customHeight="1">
      <c r="B12" s="13"/>
      <c r="C12" s="29" t="s">
        <v>1</v>
      </c>
      <c r="D12" s="29" t="s">
        <v>678</v>
      </c>
      <c r="E12" s="3" t="s">
        <v>1</v>
      </c>
      <c r="F12" s="30">
        <v>2.778</v>
      </c>
      <c r="H12" s="13"/>
    </row>
    <row r="13" spans="2:8" s="1" customFormat="1" ht="16.8" customHeight="1">
      <c r="B13" s="13"/>
      <c r="C13" s="29" t="s">
        <v>1</v>
      </c>
      <c r="D13" s="29" t="s">
        <v>679</v>
      </c>
      <c r="E13" s="3" t="s">
        <v>1</v>
      </c>
      <c r="F13" s="30">
        <v>1.3160000000000001</v>
      </c>
      <c r="H13" s="13"/>
    </row>
    <row r="14" spans="2:8" s="1" customFormat="1" ht="16.8" customHeight="1">
      <c r="B14" s="13"/>
      <c r="C14" s="29" t="s">
        <v>1</v>
      </c>
      <c r="D14" s="29" t="s">
        <v>680</v>
      </c>
      <c r="E14" s="3" t="s">
        <v>1</v>
      </c>
      <c r="F14" s="30">
        <v>0.99199999999999999</v>
      </c>
      <c r="H14" s="13"/>
    </row>
    <row r="15" spans="2:8" s="1" customFormat="1" ht="16.8" customHeight="1">
      <c r="B15" s="13"/>
      <c r="C15" s="29" t="s">
        <v>1</v>
      </c>
      <c r="D15" s="29" t="s">
        <v>681</v>
      </c>
      <c r="E15" s="3" t="s">
        <v>1</v>
      </c>
      <c r="F15" s="30">
        <v>1.47</v>
      </c>
      <c r="H15" s="13"/>
    </row>
    <row r="16" spans="2:8" s="1" customFormat="1" ht="16.8" customHeight="1">
      <c r="B16" s="13"/>
      <c r="C16" s="29" t="s">
        <v>1</v>
      </c>
      <c r="D16" s="29" t="s">
        <v>682</v>
      </c>
      <c r="E16" s="3" t="s">
        <v>1</v>
      </c>
      <c r="F16" s="30">
        <v>3.012</v>
      </c>
      <c r="H16" s="13"/>
    </row>
    <row r="17" spans="2:8" s="1" customFormat="1" ht="16.8" customHeight="1">
      <c r="B17" s="13"/>
      <c r="C17" s="29" t="s">
        <v>123</v>
      </c>
      <c r="D17" s="29" t="s">
        <v>199</v>
      </c>
      <c r="E17" s="3" t="s">
        <v>1</v>
      </c>
      <c r="F17" s="30">
        <v>9.5679999999999996</v>
      </c>
      <c r="H17" s="13"/>
    </row>
    <row r="18" spans="2:8" s="1" customFormat="1" ht="16.8" customHeight="1">
      <c r="B18" s="13"/>
      <c r="C18" s="31" t="s">
        <v>1027</v>
      </c>
      <c r="H18" s="13"/>
    </row>
    <row r="19" spans="2:8" s="1" customFormat="1" ht="16.8" customHeight="1">
      <c r="B19" s="13"/>
      <c r="C19" s="29" t="s">
        <v>675</v>
      </c>
      <c r="D19" s="29" t="s">
        <v>676</v>
      </c>
      <c r="E19" s="3" t="s">
        <v>193</v>
      </c>
      <c r="F19" s="30">
        <v>9.5679999999999996</v>
      </c>
      <c r="H19" s="13"/>
    </row>
    <row r="20" spans="2:8" s="1" customFormat="1" ht="16.8" customHeight="1">
      <c r="B20" s="13"/>
      <c r="C20" s="29" t="s">
        <v>698</v>
      </c>
      <c r="D20" s="29" t="s">
        <v>699</v>
      </c>
      <c r="E20" s="3" t="s">
        <v>193</v>
      </c>
      <c r="F20" s="30">
        <v>10.525</v>
      </c>
      <c r="H20" s="13"/>
    </row>
    <row r="21" spans="2:8" s="1" customFormat="1" ht="16.8" customHeight="1">
      <c r="B21" s="13"/>
      <c r="C21" s="29" t="s">
        <v>709</v>
      </c>
      <c r="D21" s="29" t="s">
        <v>710</v>
      </c>
      <c r="E21" s="3" t="s">
        <v>193</v>
      </c>
      <c r="F21" s="30">
        <v>9.5679999999999996</v>
      </c>
      <c r="H21" s="13"/>
    </row>
    <row r="22" spans="2:8" s="1" customFormat="1" ht="16.8" customHeight="1">
      <c r="B22" s="13"/>
      <c r="C22" s="29" t="s">
        <v>712</v>
      </c>
      <c r="D22" s="29" t="s">
        <v>713</v>
      </c>
      <c r="E22" s="3" t="s">
        <v>193</v>
      </c>
      <c r="F22" s="30">
        <v>9.5679999999999996</v>
      </c>
      <c r="H22" s="13"/>
    </row>
    <row r="23" spans="2:8" s="1" customFormat="1" ht="16.8" customHeight="1">
      <c r="B23" s="13"/>
      <c r="C23" s="29" t="s">
        <v>950</v>
      </c>
      <c r="D23" s="29" t="s">
        <v>951</v>
      </c>
      <c r="E23" s="3" t="s">
        <v>193</v>
      </c>
      <c r="F23" s="30">
        <v>133.63399999999999</v>
      </c>
      <c r="H23" s="13"/>
    </row>
    <row r="24" spans="2:8" s="1" customFormat="1" ht="16.8" customHeight="1">
      <c r="B24" s="13"/>
      <c r="C24" s="29" t="s">
        <v>684</v>
      </c>
      <c r="D24" s="29" t="s">
        <v>685</v>
      </c>
      <c r="E24" s="3" t="s">
        <v>193</v>
      </c>
      <c r="F24" s="30">
        <v>11.481999999999999</v>
      </c>
      <c r="H24" s="13"/>
    </row>
    <row r="25" spans="2:8" s="1" customFormat="1" ht="16.8" customHeight="1">
      <c r="B25" s="13"/>
      <c r="C25" s="25" t="s">
        <v>128</v>
      </c>
      <c r="D25" s="26" t="s">
        <v>129</v>
      </c>
      <c r="E25" s="27" t="s">
        <v>1</v>
      </c>
      <c r="F25" s="28">
        <v>2.008</v>
      </c>
      <c r="H25" s="13"/>
    </row>
    <row r="26" spans="2:8" s="1" customFormat="1" ht="16.8" customHeight="1">
      <c r="B26" s="13"/>
      <c r="C26" s="29" t="s">
        <v>1</v>
      </c>
      <c r="D26" s="29" t="s">
        <v>861</v>
      </c>
      <c r="E26" s="3" t="s">
        <v>1</v>
      </c>
      <c r="F26" s="30">
        <v>0</v>
      </c>
      <c r="H26" s="13"/>
    </row>
    <row r="27" spans="2:8" s="1" customFormat="1" ht="16.8" customHeight="1">
      <c r="B27" s="13"/>
      <c r="C27" s="29" t="s">
        <v>1</v>
      </c>
      <c r="D27" s="29" t="s">
        <v>862</v>
      </c>
      <c r="E27" s="3" t="s">
        <v>1</v>
      </c>
      <c r="F27" s="30">
        <v>2.008</v>
      </c>
      <c r="H27" s="13"/>
    </row>
    <row r="28" spans="2:8" s="1" customFormat="1" ht="16.8" customHeight="1">
      <c r="B28" s="13"/>
      <c r="C28" s="29" t="s">
        <v>128</v>
      </c>
      <c r="D28" s="29" t="s">
        <v>199</v>
      </c>
      <c r="E28" s="3" t="s">
        <v>1</v>
      </c>
      <c r="F28" s="30">
        <v>2.008</v>
      </c>
      <c r="H28" s="13"/>
    </row>
    <row r="29" spans="2:8" s="1" customFormat="1" ht="16.8" customHeight="1">
      <c r="B29" s="13"/>
      <c r="C29" s="31" t="s">
        <v>1027</v>
      </c>
      <c r="H29" s="13"/>
    </row>
    <row r="30" spans="2:8" s="1" customFormat="1" ht="16.8" customHeight="1">
      <c r="B30" s="13"/>
      <c r="C30" s="29" t="s">
        <v>858</v>
      </c>
      <c r="D30" s="29" t="s">
        <v>859</v>
      </c>
      <c r="E30" s="3" t="s">
        <v>193</v>
      </c>
      <c r="F30" s="30">
        <v>2.008</v>
      </c>
      <c r="H30" s="13"/>
    </row>
    <row r="31" spans="2:8" s="1" customFormat="1" ht="16.8" customHeight="1">
      <c r="B31" s="13"/>
      <c r="C31" s="29" t="s">
        <v>385</v>
      </c>
      <c r="D31" s="29" t="s">
        <v>386</v>
      </c>
      <c r="E31" s="3" t="s">
        <v>206</v>
      </c>
      <c r="F31" s="30">
        <v>0.80600000000000005</v>
      </c>
      <c r="H31" s="13"/>
    </row>
    <row r="32" spans="2:8" s="1" customFormat="1" ht="16.8" customHeight="1">
      <c r="B32" s="13"/>
      <c r="C32" s="29" t="s">
        <v>390</v>
      </c>
      <c r="D32" s="29" t="s">
        <v>391</v>
      </c>
      <c r="E32" s="3" t="s">
        <v>193</v>
      </c>
      <c r="F32" s="30">
        <v>10.07</v>
      </c>
      <c r="H32" s="13"/>
    </row>
    <row r="33" spans="2:8" s="1" customFormat="1" ht="16.8" customHeight="1">
      <c r="B33" s="13"/>
      <c r="C33" s="29" t="s">
        <v>555</v>
      </c>
      <c r="D33" s="29" t="s">
        <v>556</v>
      </c>
      <c r="E33" s="3" t="s">
        <v>193</v>
      </c>
      <c r="F33" s="30">
        <v>10.07</v>
      </c>
      <c r="H33" s="13"/>
    </row>
    <row r="34" spans="2:8" s="1" customFormat="1" ht="16.8" customHeight="1">
      <c r="B34" s="13"/>
      <c r="C34" s="29" t="s">
        <v>576</v>
      </c>
      <c r="D34" s="29" t="s">
        <v>577</v>
      </c>
      <c r="E34" s="3" t="s">
        <v>193</v>
      </c>
      <c r="F34" s="30">
        <v>20.14</v>
      </c>
      <c r="H34" s="13"/>
    </row>
    <row r="35" spans="2:8" s="1" customFormat="1" ht="16.8" customHeight="1">
      <c r="B35" s="13"/>
      <c r="C35" s="29" t="s">
        <v>850</v>
      </c>
      <c r="D35" s="29" t="s">
        <v>851</v>
      </c>
      <c r="E35" s="3" t="s">
        <v>193</v>
      </c>
      <c r="F35" s="30">
        <v>2.008</v>
      </c>
      <c r="H35" s="13"/>
    </row>
    <row r="36" spans="2:8" s="1" customFormat="1" ht="16.8" customHeight="1">
      <c r="B36" s="13"/>
      <c r="C36" s="29" t="s">
        <v>854</v>
      </c>
      <c r="D36" s="29" t="s">
        <v>855</v>
      </c>
      <c r="E36" s="3" t="s">
        <v>193</v>
      </c>
      <c r="F36" s="30">
        <v>2.008</v>
      </c>
      <c r="H36" s="13"/>
    </row>
    <row r="37" spans="2:8" s="1" customFormat="1" ht="16.8" customHeight="1">
      <c r="B37" s="13"/>
      <c r="C37" s="29" t="s">
        <v>864</v>
      </c>
      <c r="D37" s="29" t="s">
        <v>865</v>
      </c>
      <c r="E37" s="3" t="s">
        <v>193</v>
      </c>
      <c r="F37" s="30">
        <v>2.008</v>
      </c>
      <c r="H37" s="13"/>
    </row>
    <row r="38" spans="2:8" s="1" customFormat="1" ht="20.399999999999999">
      <c r="B38" s="13"/>
      <c r="C38" s="29" t="s">
        <v>458</v>
      </c>
      <c r="D38" s="29" t="s">
        <v>459</v>
      </c>
      <c r="E38" s="3" t="s">
        <v>206</v>
      </c>
      <c r="F38" s="30">
        <v>0.161</v>
      </c>
      <c r="H38" s="13"/>
    </row>
    <row r="39" spans="2:8" s="1" customFormat="1" ht="16.8" customHeight="1">
      <c r="B39" s="13"/>
      <c r="C39" s="29" t="s">
        <v>463</v>
      </c>
      <c r="D39" s="29" t="s">
        <v>464</v>
      </c>
      <c r="E39" s="3" t="s">
        <v>193</v>
      </c>
      <c r="F39" s="30">
        <v>2.008</v>
      </c>
      <c r="H39" s="13"/>
    </row>
    <row r="40" spans="2:8" s="1" customFormat="1" ht="16.8" customHeight="1">
      <c r="B40" s="13"/>
      <c r="C40" s="29" t="s">
        <v>869</v>
      </c>
      <c r="D40" s="29" t="s">
        <v>870</v>
      </c>
      <c r="E40" s="3" t="s">
        <v>193</v>
      </c>
      <c r="F40" s="30">
        <v>3.012</v>
      </c>
      <c r="H40" s="13"/>
    </row>
    <row r="41" spans="2:8" s="1" customFormat="1" ht="16.8" customHeight="1">
      <c r="B41" s="13"/>
      <c r="C41" s="25" t="s">
        <v>90</v>
      </c>
      <c r="D41" s="26" t="s">
        <v>91</v>
      </c>
      <c r="E41" s="27" t="s">
        <v>1</v>
      </c>
      <c r="F41" s="28">
        <v>13.557</v>
      </c>
      <c r="H41" s="13"/>
    </row>
    <row r="42" spans="2:8" s="1" customFormat="1" ht="16.8" customHeight="1">
      <c r="B42" s="13"/>
      <c r="C42" s="25" t="s">
        <v>99</v>
      </c>
      <c r="D42" s="26" t="s">
        <v>100</v>
      </c>
      <c r="E42" s="27" t="s">
        <v>1</v>
      </c>
      <c r="F42" s="28">
        <v>16.89</v>
      </c>
      <c r="H42" s="13"/>
    </row>
    <row r="43" spans="2:8" s="1" customFormat="1" ht="16.8" customHeight="1">
      <c r="B43" s="13"/>
      <c r="C43" s="25" t="s">
        <v>112</v>
      </c>
      <c r="D43" s="26" t="s">
        <v>112</v>
      </c>
      <c r="E43" s="27" t="s">
        <v>1</v>
      </c>
      <c r="F43" s="28">
        <v>94.483999999999995</v>
      </c>
      <c r="H43" s="13"/>
    </row>
    <row r="44" spans="2:8" s="1" customFormat="1" ht="16.8" customHeight="1">
      <c r="B44" s="13"/>
      <c r="C44" s="29" t="s">
        <v>1</v>
      </c>
      <c r="D44" s="29" t="s">
        <v>408</v>
      </c>
      <c r="E44" s="3" t="s">
        <v>1</v>
      </c>
      <c r="F44" s="30">
        <v>29.481000000000002</v>
      </c>
      <c r="H44" s="13"/>
    </row>
    <row r="45" spans="2:8" s="1" customFormat="1" ht="16.8" customHeight="1">
      <c r="B45" s="13"/>
      <c r="C45" s="29" t="s">
        <v>1</v>
      </c>
      <c r="D45" s="29" t="s">
        <v>409</v>
      </c>
      <c r="E45" s="3" t="s">
        <v>1</v>
      </c>
      <c r="F45" s="30">
        <v>28</v>
      </c>
      <c r="H45" s="13"/>
    </row>
    <row r="46" spans="2:8" s="1" customFormat="1" ht="16.8" customHeight="1">
      <c r="B46" s="13"/>
      <c r="C46" s="29" t="s">
        <v>1</v>
      </c>
      <c r="D46" s="29" t="s">
        <v>410</v>
      </c>
      <c r="E46" s="3" t="s">
        <v>1</v>
      </c>
      <c r="F46" s="30">
        <v>20</v>
      </c>
      <c r="H46" s="13"/>
    </row>
    <row r="47" spans="2:8" s="1" customFormat="1" ht="16.8" customHeight="1">
      <c r="B47" s="13"/>
      <c r="C47" s="29" t="s">
        <v>1</v>
      </c>
      <c r="D47" s="29" t="s">
        <v>411</v>
      </c>
      <c r="E47" s="3" t="s">
        <v>1</v>
      </c>
      <c r="F47" s="30">
        <v>17.003</v>
      </c>
      <c r="H47" s="13"/>
    </row>
    <row r="48" spans="2:8" s="1" customFormat="1" ht="16.8" customHeight="1">
      <c r="B48" s="13"/>
      <c r="C48" s="29" t="s">
        <v>112</v>
      </c>
      <c r="D48" s="29" t="s">
        <v>199</v>
      </c>
      <c r="E48" s="3" t="s">
        <v>1</v>
      </c>
      <c r="F48" s="30">
        <v>94.483999999999995</v>
      </c>
      <c r="H48" s="13"/>
    </row>
    <row r="49" spans="2:8" s="1" customFormat="1" ht="16.8" customHeight="1">
      <c r="B49" s="13"/>
      <c r="C49" s="31" t="s">
        <v>1027</v>
      </c>
      <c r="H49" s="13"/>
    </row>
    <row r="50" spans="2:8" s="1" customFormat="1" ht="16.8" customHeight="1">
      <c r="B50" s="13"/>
      <c r="C50" s="29" t="s">
        <v>405</v>
      </c>
      <c r="D50" s="29" t="s">
        <v>406</v>
      </c>
      <c r="E50" s="3" t="s">
        <v>193</v>
      </c>
      <c r="F50" s="30">
        <v>94.483999999999995</v>
      </c>
      <c r="H50" s="13"/>
    </row>
    <row r="51" spans="2:8" s="1" customFormat="1" ht="20.399999999999999">
      <c r="B51" s="13"/>
      <c r="C51" s="29" t="s">
        <v>413</v>
      </c>
      <c r="D51" s="29" t="s">
        <v>414</v>
      </c>
      <c r="E51" s="3" t="s">
        <v>193</v>
      </c>
      <c r="F51" s="30">
        <v>1417.26</v>
      </c>
      <c r="H51" s="13"/>
    </row>
    <row r="52" spans="2:8" s="1" customFormat="1" ht="20.399999999999999">
      <c r="B52" s="13"/>
      <c r="C52" s="29" t="s">
        <v>418</v>
      </c>
      <c r="D52" s="29" t="s">
        <v>419</v>
      </c>
      <c r="E52" s="3" t="s">
        <v>193</v>
      </c>
      <c r="F52" s="30">
        <v>94.483999999999995</v>
      </c>
      <c r="H52" s="13"/>
    </row>
    <row r="53" spans="2:8" s="1" customFormat="1" ht="16.8" customHeight="1">
      <c r="B53" s="13"/>
      <c r="C53" s="29" t="s">
        <v>422</v>
      </c>
      <c r="D53" s="29" t="s">
        <v>423</v>
      </c>
      <c r="E53" s="3" t="s">
        <v>193</v>
      </c>
      <c r="F53" s="30">
        <v>94.483999999999995</v>
      </c>
      <c r="H53" s="13"/>
    </row>
    <row r="54" spans="2:8" s="1" customFormat="1" ht="16.8" customHeight="1">
      <c r="B54" s="13"/>
      <c r="C54" s="29" t="s">
        <v>426</v>
      </c>
      <c r="D54" s="29" t="s">
        <v>427</v>
      </c>
      <c r="E54" s="3" t="s">
        <v>193</v>
      </c>
      <c r="F54" s="30">
        <v>1417.26</v>
      </c>
      <c r="H54" s="13"/>
    </row>
    <row r="55" spans="2:8" s="1" customFormat="1" ht="16.8" customHeight="1">
      <c r="B55" s="13"/>
      <c r="C55" s="29" t="s">
        <v>430</v>
      </c>
      <c r="D55" s="29" t="s">
        <v>431</v>
      </c>
      <c r="E55" s="3" t="s">
        <v>193</v>
      </c>
      <c r="F55" s="30">
        <v>94.483999999999995</v>
      </c>
      <c r="H55" s="13"/>
    </row>
    <row r="56" spans="2:8" s="1" customFormat="1" ht="16.8" customHeight="1">
      <c r="B56" s="13"/>
      <c r="C56" s="25" t="s">
        <v>133</v>
      </c>
      <c r="D56" s="26" t="s">
        <v>134</v>
      </c>
      <c r="E56" s="27" t="s">
        <v>1</v>
      </c>
      <c r="F56" s="28">
        <v>133.63399999999999</v>
      </c>
      <c r="H56" s="13"/>
    </row>
    <row r="57" spans="2:8" s="1" customFormat="1" ht="16.8" customHeight="1">
      <c r="B57" s="13"/>
      <c r="C57" s="29" t="s">
        <v>1</v>
      </c>
      <c r="D57" s="29" t="s">
        <v>953</v>
      </c>
      <c r="E57" s="3" t="s">
        <v>1</v>
      </c>
      <c r="F57" s="30">
        <v>33.634</v>
      </c>
      <c r="H57" s="13"/>
    </row>
    <row r="58" spans="2:8" s="1" customFormat="1" ht="16.8" customHeight="1">
      <c r="B58" s="13"/>
      <c r="C58" s="29" t="s">
        <v>1</v>
      </c>
      <c r="D58" s="29" t="s">
        <v>954</v>
      </c>
      <c r="E58" s="3" t="s">
        <v>1</v>
      </c>
      <c r="F58" s="30">
        <v>100</v>
      </c>
      <c r="H58" s="13"/>
    </row>
    <row r="59" spans="2:8" s="1" customFormat="1" ht="16.8" customHeight="1">
      <c r="B59" s="13"/>
      <c r="C59" s="29" t="s">
        <v>133</v>
      </c>
      <c r="D59" s="29" t="s">
        <v>199</v>
      </c>
      <c r="E59" s="3" t="s">
        <v>1</v>
      </c>
      <c r="F59" s="30">
        <v>133.63399999999999</v>
      </c>
      <c r="H59" s="13"/>
    </row>
    <row r="60" spans="2:8" s="1" customFormat="1" ht="16.8" customHeight="1">
      <c r="B60" s="13"/>
      <c r="C60" s="31" t="s">
        <v>1027</v>
      </c>
      <c r="H60" s="13"/>
    </row>
    <row r="61" spans="2:8" s="1" customFormat="1" ht="16.8" customHeight="1">
      <c r="B61" s="13"/>
      <c r="C61" s="29" t="s">
        <v>950</v>
      </c>
      <c r="D61" s="29" t="s">
        <v>951</v>
      </c>
      <c r="E61" s="3" t="s">
        <v>193</v>
      </c>
      <c r="F61" s="30">
        <v>133.63399999999999</v>
      </c>
      <c r="H61" s="13"/>
    </row>
    <row r="62" spans="2:8" s="1" customFormat="1" ht="16.8" customHeight="1">
      <c r="B62" s="13"/>
      <c r="C62" s="29" t="s">
        <v>956</v>
      </c>
      <c r="D62" s="29" t="s">
        <v>957</v>
      </c>
      <c r="E62" s="3" t="s">
        <v>193</v>
      </c>
      <c r="F62" s="30">
        <v>133.63399999999999</v>
      </c>
      <c r="H62" s="13"/>
    </row>
    <row r="63" spans="2:8" s="1" customFormat="1" ht="16.8" customHeight="1">
      <c r="B63" s="13"/>
      <c r="C63" s="29" t="s">
        <v>960</v>
      </c>
      <c r="D63" s="29" t="s">
        <v>961</v>
      </c>
      <c r="E63" s="3" t="s">
        <v>193</v>
      </c>
      <c r="F63" s="30">
        <v>133.63399999999999</v>
      </c>
      <c r="H63" s="13"/>
    </row>
    <row r="64" spans="2:8" s="1" customFormat="1" ht="20.399999999999999">
      <c r="B64" s="13"/>
      <c r="C64" s="29" t="s">
        <v>964</v>
      </c>
      <c r="D64" s="29" t="s">
        <v>965</v>
      </c>
      <c r="E64" s="3" t="s">
        <v>193</v>
      </c>
      <c r="F64" s="30">
        <v>133.63399999999999</v>
      </c>
      <c r="H64" s="13"/>
    </row>
    <row r="65" spans="2:8" s="1" customFormat="1" ht="20.399999999999999">
      <c r="B65" s="13"/>
      <c r="C65" s="29" t="s">
        <v>968</v>
      </c>
      <c r="D65" s="29" t="s">
        <v>969</v>
      </c>
      <c r="E65" s="3" t="s">
        <v>193</v>
      </c>
      <c r="F65" s="30">
        <v>133.63399999999999</v>
      </c>
      <c r="H65" s="13"/>
    </row>
    <row r="66" spans="2:8" s="1" customFormat="1" ht="16.8" customHeight="1">
      <c r="B66" s="13"/>
      <c r="C66" s="25" t="s">
        <v>131</v>
      </c>
      <c r="D66" s="26" t="s">
        <v>132</v>
      </c>
      <c r="E66" s="27" t="s">
        <v>1</v>
      </c>
      <c r="F66" s="28">
        <v>9.6</v>
      </c>
      <c r="H66" s="13"/>
    </row>
    <row r="67" spans="2:8" s="1" customFormat="1" ht="16.8" customHeight="1">
      <c r="B67" s="13"/>
      <c r="C67" s="29" t="s">
        <v>1</v>
      </c>
      <c r="D67" s="29" t="s">
        <v>114</v>
      </c>
      <c r="E67" s="3" t="s">
        <v>1</v>
      </c>
      <c r="F67" s="30">
        <v>9.6</v>
      </c>
      <c r="H67" s="13"/>
    </row>
    <row r="68" spans="2:8" s="1" customFormat="1" ht="16.8" customHeight="1">
      <c r="B68" s="13"/>
      <c r="C68" s="29" t="s">
        <v>131</v>
      </c>
      <c r="D68" s="29" t="s">
        <v>199</v>
      </c>
      <c r="E68" s="3" t="s">
        <v>1</v>
      </c>
      <c r="F68" s="30">
        <v>9.6</v>
      </c>
      <c r="H68" s="13"/>
    </row>
    <row r="69" spans="2:8" s="1" customFormat="1" ht="16.8" customHeight="1">
      <c r="B69" s="13"/>
      <c r="C69" s="31" t="s">
        <v>1027</v>
      </c>
      <c r="H69" s="13"/>
    </row>
    <row r="70" spans="2:8" s="1" customFormat="1" ht="16.8" customHeight="1">
      <c r="B70" s="13"/>
      <c r="C70" s="29" t="s">
        <v>930</v>
      </c>
      <c r="D70" s="29" t="s">
        <v>931</v>
      </c>
      <c r="E70" s="3" t="s">
        <v>193</v>
      </c>
      <c r="F70" s="30">
        <v>9.6</v>
      </c>
      <c r="H70" s="13"/>
    </row>
    <row r="71" spans="2:8" s="1" customFormat="1" ht="16.8" customHeight="1">
      <c r="B71" s="13"/>
      <c r="C71" s="29" t="s">
        <v>922</v>
      </c>
      <c r="D71" s="29" t="s">
        <v>923</v>
      </c>
      <c r="E71" s="3" t="s">
        <v>193</v>
      </c>
      <c r="F71" s="30">
        <v>9.6</v>
      </c>
      <c r="H71" s="13"/>
    </row>
    <row r="72" spans="2:8" s="1" customFormat="1" ht="16.8" customHeight="1">
      <c r="B72" s="13"/>
      <c r="C72" s="29" t="s">
        <v>926</v>
      </c>
      <c r="D72" s="29" t="s">
        <v>927</v>
      </c>
      <c r="E72" s="3" t="s">
        <v>193</v>
      </c>
      <c r="F72" s="30">
        <v>9.6</v>
      </c>
      <c r="H72" s="13"/>
    </row>
    <row r="73" spans="2:8" s="1" customFormat="1" ht="16.8" customHeight="1">
      <c r="B73" s="13"/>
      <c r="C73" s="29" t="s">
        <v>934</v>
      </c>
      <c r="D73" s="29" t="s">
        <v>935</v>
      </c>
      <c r="E73" s="3" t="s">
        <v>193</v>
      </c>
      <c r="F73" s="30">
        <v>9.6</v>
      </c>
      <c r="H73" s="13"/>
    </row>
    <row r="74" spans="2:8" s="1" customFormat="1" ht="16.8" customHeight="1">
      <c r="B74" s="13"/>
      <c r="C74" s="29" t="s">
        <v>939</v>
      </c>
      <c r="D74" s="29" t="s">
        <v>940</v>
      </c>
      <c r="E74" s="3" t="s">
        <v>193</v>
      </c>
      <c r="F74" s="30">
        <v>9.6</v>
      </c>
      <c r="H74" s="13"/>
    </row>
    <row r="75" spans="2:8" s="1" customFormat="1" ht="16.8" customHeight="1">
      <c r="B75" s="13"/>
      <c r="C75" s="25" t="s">
        <v>1028</v>
      </c>
      <c r="D75" s="26" t="s">
        <v>1029</v>
      </c>
      <c r="E75" s="27" t="s">
        <v>1</v>
      </c>
      <c r="F75" s="28">
        <v>0.82499999999999996</v>
      </c>
      <c r="H75" s="13"/>
    </row>
    <row r="76" spans="2:8" s="1" customFormat="1" ht="16.8" customHeight="1">
      <c r="B76" s="13"/>
      <c r="C76" s="29" t="s">
        <v>1</v>
      </c>
      <c r="D76" s="29" t="s">
        <v>1030</v>
      </c>
      <c r="E76" s="3" t="s">
        <v>1</v>
      </c>
      <c r="F76" s="30">
        <v>0</v>
      </c>
      <c r="H76" s="13"/>
    </row>
    <row r="77" spans="2:8" s="1" customFormat="1" ht="16.8" customHeight="1">
      <c r="B77" s="13"/>
      <c r="C77" s="29" t="s">
        <v>1</v>
      </c>
      <c r="D77" s="29" t="s">
        <v>139</v>
      </c>
      <c r="E77" s="3" t="s">
        <v>1</v>
      </c>
      <c r="F77" s="30">
        <v>0.82499999999999996</v>
      </c>
      <c r="H77" s="13"/>
    </row>
    <row r="78" spans="2:8" s="1" customFormat="1" ht="16.8" customHeight="1">
      <c r="B78" s="13"/>
      <c r="C78" s="29" t="s">
        <v>1028</v>
      </c>
      <c r="D78" s="29" t="s">
        <v>328</v>
      </c>
      <c r="E78" s="3" t="s">
        <v>1</v>
      </c>
      <c r="F78" s="30">
        <v>0.82499999999999996</v>
      </c>
      <c r="H78" s="13"/>
    </row>
    <row r="79" spans="2:8" s="1" customFormat="1" ht="16.8" customHeight="1">
      <c r="B79" s="13"/>
      <c r="C79" s="25" t="s">
        <v>87</v>
      </c>
      <c r="D79" s="26" t="s">
        <v>87</v>
      </c>
      <c r="E79" s="27" t="s">
        <v>1</v>
      </c>
      <c r="F79" s="28">
        <v>0.33100000000000002</v>
      </c>
      <c r="H79" s="13"/>
    </row>
    <row r="80" spans="2:8" s="1" customFormat="1" ht="16.8" customHeight="1">
      <c r="B80" s="13"/>
      <c r="C80" s="29" t="s">
        <v>87</v>
      </c>
      <c r="D80" s="29" t="s">
        <v>88</v>
      </c>
      <c r="E80" s="3" t="s">
        <v>1</v>
      </c>
      <c r="F80" s="30">
        <v>0.33100000000000002</v>
      </c>
      <c r="H80" s="13"/>
    </row>
    <row r="81" spans="2:8" s="1" customFormat="1" ht="16.8" customHeight="1">
      <c r="B81" s="13"/>
      <c r="C81" s="31" t="s">
        <v>1027</v>
      </c>
      <c r="H81" s="13"/>
    </row>
    <row r="82" spans="2:8" s="1" customFormat="1" ht="20.399999999999999">
      <c r="B82" s="13"/>
      <c r="C82" s="29" t="s">
        <v>208</v>
      </c>
      <c r="D82" s="29" t="s">
        <v>209</v>
      </c>
      <c r="E82" s="3" t="s">
        <v>206</v>
      </c>
      <c r="F82" s="30">
        <v>0.33100000000000002</v>
      </c>
      <c r="H82" s="13"/>
    </row>
    <row r="83" spans="2:8" s="1" customFormat="1" ht="20.399999999999999">
      <c r="B83" s="13"/>
      <c r="C83" s="29" t="s">
        <v>204</v>
      </c>
      <c r="D83" s="29" t="s">
        <v>205</v>
      </c>
      <c r="E83" s="3" t="s">
        <v>206</v>
      </c>
      <c r="F83" s="30">
        <v>0.33100000000000002</v>
      </c>
      <c r="H83" s="13"/>
    </row>
    <row r="84" spans="2:8" s="1" customFormat="1" ht="16.8" customHeight="1">
      <c r="B84" s="13"/>
      <c r="C84" s="29" t="s">
        <v>212</v>
      </c>
      <c r="D84" s="29" t="s">
        <v>213</v>
      </c>
      <c r="E84" s="3" t="s">
        <v>206</v>
      </c>
      <c r="F84" s="30">
        <v>0.33100000000000002</v>
      </c>
      <c r="H84" s="13"/>
    </row>
    <row r="85" spans="2:8" s="1" customFormat="1" ht="20.399999999999999">
      <c r="B85" s="13"/>
      <c r="C85" s="29" t="s">
        <v>216</v>
      </c>
      <c r="D85" s="29" t="s">
        <v>217</v>
      </c>
      <c r="E85" s="3" t="s">
        <v>218</v>
      </c>
      <c r="F85" s="30">
        <v>0.59599999999999997</v>
      </c>
      <c r="H85" s="13"/>
    </row>
    <row r="86" spans="2:8" s="1" customFormat="1" ht="16.8" customHeight="1">
      <c r="B86" s="13"/>
      <c r="C86" s="29" t="s">
        <v>222</v>
      </c>
      <c r="D86" s="29" t="s">
        <v>223</v>
      </c>
      <c r="E86" s="3" t="s">
        <v>206</v>
      </c>
      <c r="F86" s="30">
        <v>0.33100000000000002</v>
      </c>
      <c r="H86" s="13"/>
    </row>
    <row r="87" spans="2:8" s="1" customFormat="1" ht="16.8" customHeight="1">
      <c r="B87" s="13"/>
      <c r="C87" s="25" t="s">
        <v>109</v>
      </c>
      <c r="D87" s="26" t="s">
        <v>110</v>
      </c>
      <c r="E87" s="27" t="s">
        <v>1</v>
      </c>
      <c r="F87" s="28">
        <v>67.084999999999994</v>
      </c>
      <c r="H87" s="13"/>
    </row>
    <row r="88" spans="2:8" s="1" customFormat="1" ht="16.8" customHeight="1">
      <c r="B88" s="13"/>
      <c r="C88" s="29" t="s">
        <v>1</v>
      </c>
      <c r="D88" s="29" t="s">
        <v>374</v>
      </c>
      <c r="E88" s="3" t="s">
        <v>1</v>
      </c>
      <c r="F88" s="30">
        <v>0</v>
      </c>
      <c r="H88" s="13"/>
    </row>
    <row r="89" spans="2:8" s="1" customFormat="1" ht="16.8" customHeight="1">
      <c r="B89" s="13"/>
      <c r="C89" s="29" t="s">
        <v>1</v>
      </c>
      <c r="D89" s="29" t="s">
        <v>375</v>
      </c>
      <c r="E89" s="3" t="s">
        <v>1</v>
      </c>
      <c r="F89" s="30">
        <v>23.797999999999998</v>
      </c>
      <c r="H89" s="13"/>
    </row>
    <row r="90" spans="2:8" s="1" customFormat="1" ht="16.8" customHeight="1">
      <c r="B90" s="13"/>
      <c r="C90" s="29" t="s">
        <v>1</v>
      </c>
      <c r="D90" s="29" t="s">
        <v>376</v>
      </c>
      <c r="E90" s="3" t="s">
        <v>1</v>
      </c>
      <c r="F90" s="30">
        <v>9.7349999999999994</v>
      </c>
      <c r="H90" s="13"/>
    </row>
    <row r="91" spans="2:8" s="1" customFormat="1" ht="16.8" customHeight="1">
      <c r="B91" s="13"/>
      <c r="C91" s="29" t="s">
        <v>1</v>
      </c>
      <c r="D91" s="29" t="s">
        <v>377</v>
      </c>
      <c r="E91" s="3" t="s">
        <v>1</v>
      </c>
      <c r="F91" s="30">
        <v>7.3369999999999997</v>
      </c>
      <c r="H91" s="13"/>
    </row>
    <row r="92" spans="2:8" s="1" customFormat="1" ht="16.8" customHeight="1">
      <c r="B92" s="13"/>
      <c r="C92" s="29" t="s">
        <v>1</v>
      </c>
      <c r="D92" s="29" t="s">
        <v>378</v>
      </c>
      <c r="E92" s="3" t="s">
        <v>1</v>
      </c>
      <c r="F92" s="30">
        <v>12.41</v>
      </c>
      <c r="H92" s="13"/>
    </row>
    <row r="93" spans="2:8" s="1" customFormat="1" ht="16.8" customHeight="1">
      <c r="B93" s="13"/>
      <c r="C93" s="29" t="s">
        <v>1</v>
      </c>
      <c r="D93" s="29" t="s">
        <v>379</v>
      </c>
      <c r="E93" s="3" t="s">
        <v>1</v>
      </c>
      <c r="F93" s="30">
        <v>13.805</v>
      </c>
      <c r="H93" s="13"/>
    </row>
    <row r="94" spans="2:8" s="1" customFormat="1" ht="16.8" customHeight="1">
      <c r="B94" s="13"/>
      <c r="C94" s="29" t="s">
        <v>109</v>
      </c>
      <c r="D94" s="29" t="s">
        <v>328</v>
      </c>
      <c r="E94" s="3" t="s">
        <v>1</v>
      </c>
      <c r="F94" s="30">
        <v>67.084999999999994</v>
      </c>
      <c r="H94" s="13"/>
    </row>
    <row r="95" spans="2:8" s="1" customFormat="1" ht="16.8" customHeight="1">
      <c r="B95" s="13"/>
      <c r="C95" s="31" t="s">
        <v>1027</v>
      </c>
      <c r="H95" s="13"/>
    </row>
    <row r="96" spans="2:8" s="1" customFormat="1" ht="16.8" customHeight="1">
      <c r="B96" s="13"/>
      <c r="C96" s="29" t="s">
        <v>371</v>
      </c>
      <c r="D96" s="29" t="s">
        <v>372</v>
      </c>
      <c r="E96" s="3" t="s">
        <v>193</v>
      </c>
      <c r="F96" s="30">
        <v>134.16999999999999</v>
      </c>
      <c r="H96" s="13"/>
    </row>
    <row r="97" spans="2:8" s="1" customFormat="1" ht="16.8" customHeight="1">
      <c r="B97" s="13"/>
      <c r="C97" s="25" t="s">
        <v>120</v>
      </c>
      <c r="D97" s="26" t="s">
        <v>121</v>
      </c>
      <c r="E97" s="27" t="s">
        <v>1</v>
      </c>
      <c r="F97" s="28">
        <v>24.065999999999999</v>
      </c>
      <c r="H97" s="13"/>
    </row>
    <row r="98" spans="2:8" s="1" customFormat="1" ht="16.8" customHeight="1">
      <c r="B98" s="13"/>
      <c r="C98" s="29" t="s">
        <v>1</v>
      </c>
      <c r="D98" s="29" t="s">
        <v>248</v>
      </c>
      <c r="E98" s="3" t="s">
        <v>1</v>
      </c>
      <c r="F98" s="30">
        <v>0</v>
      </c>
      <c r="H98" s="13"/>
    </row>
    <row r="99" spans="2:8" s="1" customFormat="1" ht="16.8" customHeight="1">
      <c r="B99" s="13"/>
      <c r="C99" s="29" t="s">
        <v>1</v>
      </c>
      <c r="D99" s="29" t="s">
        <v>508</v>
      </c>
      <c r="E99" s="3" t="s">
        <v>1</v>
      </c>
      <c r="F99" s="30">
        <v>24.065999999999999</v>
      </c>
      <c r="H99" s="13"/>
    </row>
    <row r="100" spans="2:8" s="1" customFormat="1" ht="16.8" customHeight="1">
      <c r="B100" s="13"/>
      <c r="C100" s="29" t="s">
        <v>120</v>
      </c>
      <c r="D100" s="29" t="s">
        <v>199</v>
      </c>
      <c r="E100" s="3" t="s">
        <v>1</v>
      </c>
      <c r="F100" s="30">
        <v>24.065999999999999</v>
      </c>
      <c r="H100" s="13"/>
    </row>
    <row r="101" spans="2:8" s="1" customFormat="1" ht="16.8" customHeight="1">
      <c r="B101" s="13"/>
      <c r="C101" s="31" t="s">
        <v>1027</v>
      </c>
      <c r="H101" s="13"/>
    </row>
    <row r="102" spans="2:8" s="1" customFormat="1" ht="20.399999999999999">
      <c r="B102" s="13"/>
      <c r="C102" s="29" t="s">
        <v>505</v>
      </c>
      <c r="D102" s="29" t="s">
        <v>506</v>
      </c>
      <c r="E102" s="3" t="s">
        <v>193</v>
      </c>
      <c r="F102" s="30">
        <v>24.065999999999999</v>
      </c>
      <c r="H102" s="13"/>
    </row>
    <row r="103" spans="2:8" s="1" customFormat="1" ht="16.8" customHeight="1">
      <c r="B103" s="13"/>
      <c r="C103" s="29" t="s">
        <v>245</v>
      </c>
      <c r="D103" s="29" t="s">
        <v>246</v>
      </c>
      <c r="E103" s="3" t="s">
        <v>193</v>
      </c>
      <c r="F103" s="30">
        <v>24.890999999999998</v>
      </c>
      <c r="H103" s="13"/>
    </row>
    <row r="104" spans="2:8" s="1" customFormat="1" ht="16.8" customHeight="1">
      <c r="B104" s="13"/>
      <c r="C104" s="29" t="s">
        <v>256</v>
      </c>
      <c r="D104" s="29" t="s">
        <v>257</v>
      </c>
      <c r="E104" s="3" t="s">
        <v>193</v>
      </c>
      <c r="F104" s="30">
        <v>24.065999999999999</v>
      </c>
      <c r="H104" s="13"/>
    </row>
    <row r="105" spans="2:8" s="1" customFormat="1" ht="16.8" customHeight="1">
      <c r="B105" s="13"/>
      <c r="C105" s="29" t="s">
        <v>950</v>
      </c>
      <c r="D105" s="29" t="s">
        <v>951</v>
      </c>
      <c r="E105" s="3" t="s">
        <v>193</v>
      </c>
      <c r="F105" s="30">
        <v>133.63399999999999</v>
      </c>
      <c r="H105" s="13"/>
    </row>
    <row r="106" spans="2:8" s="1" customFormat="1" ht="16.8" customHeight="1">
      <c r="B106" s="13"/>
      <c r="C106" s="25" t="s">
        <v>93</v>
      </c>
      <c r="D106" s="26" t="s">
        <v>94</v>
      </c>
      <c r="E106" s="27" t="s">
        <v>1</v>
      </c>
      <c r="F106" s="28">
        <v>80.22</v>
      </c>
      <c r="H106" s="13"/>
    </row>
    <row r="107" spans="2:8" s="1" customFormat="1" ht="16.8" customHeight="1">
      <c r="B107" s="13"/>
      <c r="C107" s="29" t="s">
        <v>1</v>
      </c>
      <c r="D107" s="29" t="s">
        <v>286</v>
      </c>
      <c r="E107" s="3" t="s">
        <v>1</v>
      </c>
      <c r="F107" s="30">
        <v>21.09</v>
      </c>
      <c r="H107" s="13"/>
    </row>
    <row r="108" spans="2:8" s="1" customFormat="1" ht="16.8" customHeight="1">
      <c r="B108" s="13"/>
      <c r="C108" s="29" t="s">
        <v>1</v>
      </c>
      <c r="D108" s="29" t="s">
        <v>287</v>
      </c>
      <c r="E108" s="3" t="s">
        <v>1</v>
      </c>
      <c r="F108" s="30">
        <v>13.21</v>
      </c>
      <c r="H108" s="13"/>
    </row>
    <row r="109" spans="2:8" s="1" customFormat="1" ht="16.8" customHeight="1">
      <c r="B109" s="13"/>
      <c r="C109" s="29" t="s">
        <v>1</v>
      </c>
      <c r="D109" s="29" t="s">
        <v>288</v>
      </c>
      <c r="E109" s="3" t="s">
        <v>1</v>
      </c>
      <c r="F109" s="30">
        <v>11.05</v>
      </c>
      <c r="H109" s="13"/>
    </row>
    <row r="110" spans="2:8" s="1" customFormat="1" ht="16.8" customHeight="1">
      <c r="B110" s="13"/>
      <c r="C110" s="29" t="s">
        <v>1</v>
      </c>
      <c r="D110" s="29" t="s">
        <v>289</v>
      </c>
      <c r="E110" s="3" t="s">
        <v>1</v>
      </c>
      <c r="F110" s="30">
        <v>13.83</v>
      </c>
      <c r="H110" s="13"/>
    </row>
    <row r="111" spans="2:8" s="1" customFormat="1" ht="16.8" customHeight="1">
      <c r="B111" s="13"/>
      <c r="C111" s="29" t="s">
        <v>1</v>
      </c>
      <c r="D111" s="29" t="s">
        <v>290</v>
      </c>
      <c r="E111" s="3" t="s">
        <v>1</v>
      </c>
      <c r="F111" s="30">
        <v>21.04</v>
      </c>
      <c r="H111" s="13"/>
    </row>
    <row r="112" spans="2:8" s="1" customFormat="1" ht="16.8" customHeight="1">
      <c r="B112" s="13"/>
      <c r="C112" s="29" t="s">
        <v>93</v>
      </c>
      <c r="D112" s="29" t="s">
        <v>199</v>
      </c>
      <c r="E112" s="3" t="s">
        <v>1</v>
      </c>
      <c r="F112" s="30">
        <v>80.22</v>
      </c>
      <c r="H112" s="13"/>
    </row>
    <row r="113" spans="2:8" s="1" customFormat="1" ht="16.8" customHeight="1">
      <c r="B113" s="13"/>
      <c r="C113" s="31" t="s">
        <v>1027</v>
      </c>
      <c r="H113" s="13"/>
    </row>
    <row r="114" spans="2:8" s="1" customFormat="1" ht="16.8" customHeight="1">
      <c r="B114" s="13"/>
      <c r="C114" s="29" t="s">
        <v>283</v>
      </c>
      <c r="D114" s="29" t="s">
        <v>284</v>
      </c>
      <c r="E114" s="3" t="s">
        <v>262</v>
      </c>
      <c r="F114" s="30">
        <v>80.22</v>
      </c>
      <c r="H114" s="13"/>
    </row>
    <row r="115" spans="2:8" s="1" customFormat="1" ht="16.8" customHeight="1">
      <c r="B115" s="13"/>
      <c r="C115" s="29" t="s">
        <v>260</v>
      </c>
      <c r="D115" s="29" t="s">
        <v>261</v>
      </c>
      <c r="E115" s="3" t="s">
        <v>262</v>
      </c>
      <c r="F115" s="30">
        <v>160.44</v>
      </c>
      <c r="H115" s="13"/>
    </row>
    <row r="116" spans="2:8" s="1" customFormat="1" ht="16.8" customHeight="1">
      <c r="B116" s="13"/>
      <c r="C116" s="29" t="s">
        <v>267</v>
      </c>
      <c r="D116" s="29" t="s">
        <v>268</v>
      </c>
      <c r="E116" s="3" t="s">
        <v>262</v>
      </c>
      <c r="F116" s="30">
        <v>92.71</v>
      </c>
      <c r="H116" s="13"/>
    </row>
    <row r="117" spans="2:8" s="1" customFormat="1" ht="16.8" customHeight="1">
      <c r="B117" s="13"/>
      <c r="C117" s="29" t="s">
        <v>296</v>
      </c>
      <c r="D117" s="29" t="s">
        <v>297</v>
      </c>
      <c r="E117" s="3" t="s">
        <v>262</v>
      </c>
      <c r="F117" s="30">
        <v>160.44</v>
      </c>
      <c r="H117" s="13"/>
    </row>
    <row r="118" spans="2:8" s="1" customFormat="1" ht="20.399999999999999">
      <c r="B118" s="13"/>
      <c r="C118" s="29" t="s">
        <v>505</v>
      </c>
      <c r="D118" s="29" t="s">
        <v>506</v>
      </c>
      <c r="E118" s="3" t="s">
        <v>193</v>
      </c>
      <c r="F118" s="30">
        <v>24.065999999999999</v>
      </c>
      <c r="H118" s="13"/>
    </row>
    <row r="119" spans="2:8" s="1" customFormat="1" ht="16.8" customHeight="1">
      <c r="B119" s="13"/>
      <c r="C119" s="25" t="s">
        <v>96</v>
      </c>
      <c r="D119" s="26" t="s">
        <v>97</v>
      </c>
      <c r="E119" s="27" t="s">
        <v>1</v>
      </c>
      <c r="F119" s="28">
        <v>21.247</v>
      </c>
      <c r="H119" s="13"/>
    </row>
    <row r="120" spans="2:8" s="1" customFormat="1" ht="16.8" customHeight="1">
      <c r="B120" s="13"/>
      <c r="C120" s="29" t="s">
        <v>1</v>
      </c>
      <c r="D120" s="29" t="s">
        <v>248</v>
      </c>
      <c r="E120" s="3" t="s">
        <v>1</v>
      </c>
      <c r="F120" s="30">
        <v>0</v>
      </c>
      <c r="H120" s="13"/>
    </row>
    <row r="121" spans="2:8" s="1" customFormat="1" ht="16.8" customHeight="1">
      <c r="B121" s="13"/>
      <c r="C121" s="29" t="s">
        <v>1</v>
      </c>
      <c r="D121" s="29" t="s">
        <v>325</v>
      </c>
      <c r="E121" s="3" t="s">
        <v>1</v>
      </c>
      <c r="F121" s="30">
        <v>11.877000000000001</v>
      </c>
      <c r="H121" s="13"/>
    </row>
    <row r="122" spans="2:8" s="1" customFormat="1" ht="16.8" customHeight="1">
      <c r="B122" s="13"/>
      <c r="C122" s="29" t="s">
        <v>1</v>
      </c>
      <c r="D122" s="29" t="s">
        <v>326</v>
      </c>
      <c r="E122" s="3" t="s">
        <v>1</v>
      </c>
      <c r="F122" s="30">
        <v>2.2200000000000002</v>
      </c>
      <c r="H122" s="13"/>
    </row>
    <row r="123" spans="2:8" s="1" customFormat="1" ht="16.8" customHeight="1">
      <c r="B123" s="13"/>
      <c r="C123" s="29" t="s">
        <v>1</v>
      </c>
      <c r="D123" s="29" t="s">
        <v>327</v>
      </c>
      <c r="E123" s="3" t="s">
        <v>1</v>
      </c>
      <c r="F123" s="30">
        <v>7.15</v>
      </c>
      <c r="H123" s="13"/>
    </row>
    <row r="124" spans="2:8" s="1" customFormat="1" ht="16.8" customHeight="1">
      <c r="B124" s="13"/>
      <c r="C124" s="29" t="s">
        <v>96</v>
      </c>
      <c r="D124" s="29" t="s">
        <v>328</v>
      </c>
      <c r="E124" s="3" t="s">
        <v>1</v>
      </c>
      <c r="F124" s="30">
        <v>21.247</v>
      </c>
      <c r="H124" s="13"/>
    </row>
    <row r="125" spans="2:8" s="1" customFormat="1" ht="16.8" customHeight="1">
      <c r="B125" s="13"/>
      <c r="C125" s="31" t="s">
        <v>1027</v>
      </c>
      <c r="H125" s="13"/>
    </row>
    <row r="126" spans="2:8" s="1" customFormat="1" ht="20.399999999999999">
      <c r="B126" s="13"/>
      <c r="C126" s="29" t="s">
        <v>322</v>
      </c>
      <c r="D126" s="29" t="s">
        <v>323</v>
      </c>
      <c r="E126" s="3" t="s">
        <v>262</v>
      </c>
      <c r="F126" s="30">
        <v>34.737000000000002</v>
      </c>
      <c r="H126" s="13"/>
    </row>
    <row r="127" spans="2:8" s="1" customFormat="1" ht="16.8" customHeight="1">
      <c r="B127" s="13"/>
      <c r="C127" s="29" t="s">
        <v>278</v>
      </c>
      <c r="D127" s="29" t="s">
        <v>279</v>
      </c>
      <c r="E127" s="3" t="s">
        <v>193</v>
      </c>
      <c r="F127" s="30">
        <v>13.122</v>
      </c>
      <c r="H127" s="13"/>
    </row>
    <row r="128" spans="2:8" s="1" customFormat="1" ht="16.8" customHeight="1">
      <c r="B128" s="13"/>
      <c r="C128" s="29" t="s">
        <v>306</v>
      </c>
      <c r="D128" s="29" t="s">
        <v>307</v>
      </c>
      <c r="E128" s="3" t="s">
        <v>193</v>
      </c>
      <c r="F128" s="30">
        <v>10.624000000000001</v>
      </c>
      <c r="H128" s="13"/>
    </row>
    <row r="129" spans="2:8" s="1" customFormat="1" ht="16.8" customHeight="1">
      <c r="B129" s="13"/>
      <c r="C129" s="29" t="s">
        <v>367</v>
      </c>
      <c r="D129" s="29" t="s">
        <v>368</v>
      </c>
      <c r="E129" s="3" t="s">
        <v>193</v>
      </c>
      <c r="F129" s="30">
        <v>10.624000000000001</v>
      </c>
      <c r="H129" s="13"/>
    </row>
    <row r="130" spans="2:8" s="1" customFormat="1" ht="16.8" customHeight="1">
      <c r="B130" s="13"/>
      <c r="C130" s="29" t="s">
        <v>382</v>
      </c>
      <c r="D130" s="29" t="s">
        <v>383</v>
      </c>
      <c r="E130" s="3" t="s">
        <v>193</v>
      </c>
      <c r="F130" s="30">
        <v>10.624000000000001</v>
      </c>
      <c r="H130" s="13"/>
    </row>
    <row r="131" spans="2:8" s="1" customFormat="1" ht="16.8" customHeight="1">
      <c r="B131" s="13"/>
      <c r="C131" s="29" t="s">
        <v>330</v>
      </c>
      <c r="D131" s="29" t="s">
        <v>331</v>
      </c>
      <c r="E131" s="3" t="s">
        <v>193</v>
      </c>
      <c r="F131" s="30">
        <v>5.3109999999999999</v>
      </c>
      <c r="H131" s="13"/>
    </row>
    <row r="132" spans="2:8" s="1" customFormat="1" ht="16.8" customHeight="1">
      <c r="B132" s="13"/>
      <c r="C132" s="25" t="s">
        <v>1031</v>
      </c>
      <c r="D132" s="26" t="s">
        <v>1032</v>
      </c>
      <c r="E132" s="27" t="s">
        <v>1</v>
      </c>
      <c r="F132" s="28">
        <v>3.7130000000000001</v>
      </c>
      <c r="H132" s="13"/>
    </row>
    <row r="133" spans="2:8" s="1" customFormat="1" ht="16.8" customHeight="1">
      <c r="B133" s="13"/>
      <c r="C133" s="29" t="s">
        <v>1</v>
      </c>
      <c r="D133" s="29" t="s">
        <v>1032</v>
      </c>
      <c r="E133" s="3" t="s">
        <v>1</v>
      </c>
      <c r="F133" s="30">
        <v>0</v>
      </c>
      <c r="H133" s="13"/>
    </row>
    <row r="134" spans="2:8" s="1" customFormat="1" ht="16.8" customHeight="1">
      <c r="B134" s="13"/>
      <c r="C134" s="29" t="s">
        <v>1</v>
      </c>
      <c r="D134" s="29" t="s">
        <v>1033</v>
      </c>
      <c r="E134" s="3" t="s">
        <v>1</v>
      </c>
      <c r="F134" s="30">
        <v>0.86299999999999999</v>
      </c>
      <c r="H134" s="13"/>
    </row>
    <row r="135" spans="2:8" s="1" customFormat="1" ht="16.8" customHeight="1">
      <c r="B135" s="13"/>
      <c r="C135" s="29" t="s">
        <v>1</v>
      </c>
      <c r="D135" s="29" t="s">
        <v>1034</v>
      </c>
      <c r="E135" s="3" t="s">
        <v>1</v>
      </c>
      <c r="F135" s="30">
        <v>2.85</v>
      </c>
      <c r="H135" s="13"/>
    </row>
    <row r="136" spans="2:8" s="1" customFormat="1" ht="16.8" customHeight="1">
      <c r="B136" s="13"/>
      <c r="C136" s="29" t="s">
        <v>1031</v>
      </c>
      <c r="D136" s="29" t="s">
        <v>199</v>
      </c>
      <c r="E136" s="3" t="s">
        <v>1</v>
      </c>
      <c r="F136" s="30">
        <v>3.7130000000000001</v>
      </c>
      <c r="H136" s="13"/>
    </row>
    <row r="137" spans="2:8" s="1" customFormat="1" ht="16.8" customHeight="1">
      <c r="B137" s="13"/>
      <c r="C137" s="25" t="s">
        <v>136</v>
      </c>
      <c r="D137" s="26" t="s">
        <v>137</v>
      </c>
      <c r="E137" s="27" t="s">
        <v>1</v>
      </c>
      <c r="F137" s="28">
        <v>8.0619999999999994</v>
      </c>
      <c r="H137" s="13"/>
    </row>
    <row r="138" spans="2:8" s="1" customFormat="1" ht="16.8" customHeight="1">
      <c r="B138" s="13"/>
      <c r="C138" s="29" t="s">
        <v>1</v>
      </c>
      <c r="D138" s="29" t="s">
        <v>908</v>
      </c>
      <c r="E138" s="3" t="s">
        <v>1</v>
      </c>
      <c r="F138" s="30">
        <v>0</v>
      </c>
      <c r="H138" s="13"/>
    </row>
    <row r="139" spans="2:8" s="1" customFormat="1" ht="16.8" customHeight="1">
      <c r="B139" s="13"/>
      <c r="C139" s="29" t="s">
        <v>1</v>
      </c>
      <c r="D139" s="29" t="s">
        <v>678</v>
      </c>
      <c r="E139" s="3" t="s">
        <v>1</v>
      </c>
      <c r="F139" s="30">
        <v>2.778</v>
      </c>
      <c r="H139" s="13"/>
    </row>
    <row r="140" spans="2:8" s="1" customFormat="1" ht="16.8" customHeight="1">
      <c r="B140" s="13"/>
      <c r="C140" s="29" t="s">
        <v>1</v>
      </c>
      <c r="D140" s="29" t="s">
        <v>679</v>
      </c>
      <c r="E140" s="3" t="s">
        <v>1</v>
      </c>
      <c r="F140" s="30">
        <v>1.3160000000000001</v>
      </c>
      <c r="H140" s="13"/>
    </row>
    <row r="141" spans="2:8" s="1" customFormat="1" ht="16.8" customHeight="1">
      <c r="B141" s="13"/>
      <c r="C141" s="29" t="s">
        <v>1</v>
      </c>
      <c r="D141" s="29" t="s">
        <v>680</v>
      </c>
      <c r="E141" s="3" t="s">
        <v>1</v>
      </c>
      <c r="F141" s="30">
        <v>0.99199999999999999</v>
      </c>
      <c r="H141" s="13"/>
    </row>
    <row r="142" spans="2:8" s="1" customFormat="1" ht="16.8" customHeight="1">
      <c r="B142" s="13"/>
      <c r="C142" s="29" t="s">
        <v>1</v>
      </c>
      <c r="D142" s="29" t="s">
        <v>681</v>
      </c>
      <c r="E142" s="3" t="s">
        <v>1</v>
      </c>
      <c r="F142" s="30">
        <v>1.47</v>
      </c>
      <c r="H142" s="13"/>
    </row>
    <row r="143" spans="2:8" s="1" customFormat="1" ht="16.8" customHeight="1">
      <c r="B143" s="13"/>
      <c r="C143" s="29" t="s">
        <v>1</v>
      </c>
      <c r="D143" s="29" t="s">
        <v>909</v>
      </c>
      <c r="E143" s="3" t="s">
        <v>1</v>
      </c>
      <c r="F143" s="30">
        <v>1.506</v>
      </c>
      <c r="H143" s="13"/>
    </row>
    <row r="144" spans="2:8" s="1" customFormat="1" ht="16.8" customHeight="1">
      <c r="B144" s="13"/>
      <c r="C144" s="29" t="s">
        <v>136</v>
      </c>
      <c r="D144" s="29" t="s">
        <v>199</v>
      </c>
      <c r="E144" s="3" t="s">
        <v>1</v>
      </c>
      <c r="F144" s="30">
        <v>8.0619999999999994</v>
      </c>
      <c r="H144" s="13"/>
    </row>
    <row r="145" spans="2:8" s="1" customFormat="1" ht="16.8" customHeight="1">
      <c r="B145" s="13"/>
      <c r="C145" s="31" t="s">
        <v>1027</v>
      </c>
      <c r="H145" s="13"/>
    </row>
    <row r="146" spans="2:8" s="1" customFormat="1" ht="16.8" customHeight="1">
      <c r="B146" s="13"/>
      <c r="C146" s="29" t="s">
        <v>905</v>
      </c>
      <c r="D146" s="29" t="s">
        <v>906</v>
      </c>
      <c r="E146" s="3" t="s">
        <v>193</v>
      </c>
      <c r="F146" s="30">
        <v>8.0619999999999994</v>
      </c>
      <c r="H146" s="13"/>
    </row>
    <row r="147" spans="2:8" s="1" customFormat="1" ht="16.8" customHeight="1">
      <c r="B147" s="13"/>
      <c r="C147" s="29" t="s">
        <v>385</v>
      </c>
      <c r="D147" s="29" t="s">
        <v>386</v>
      </c>
      <c r="E147" s="3" t="s">
        <v>206</v>
      </c>
      <c r="F147" s="30">
        <v>0.80600000000000005</v>
      </c>
      <c r="H147" s="13"/>
    </row>
    <row r="148" spans="2:8" s="1" customFormat="1" ht="16.8" customHeight="1">
      <c r="B148" s="13"/>
      <c r="C148" s="29" t="s">
        <v>390</v>
      </c>
      <c r="D148" s="29" t="s">
        <v>391</v>
      </c>
      <c r="E148" s="3" t="s">
        <v>193</v>
      </c>
      <c r="F148" s="30">
        <v>10.07</v>
      </c>
      <c r="H148" s="13"/>
    </row>
    <row r="149" spans="2:8" s="1" customFormat="1" ht="16.8" customHeight="1">
      <c r="B149" s="13"/>
      <c r="C149" s="29" t="s">
        <v>555</v>
      </c>
      <c r="D149" s="29" t="s">
        <v>556</v>
      </c>
      <c r="E149" s="3" t="s">
        <v>193</v>
      </c>
      <c r="F149" s="30">
        <v>10.07</v>
      </c>
      <c r="H149" s="13"/>
    </row>
    <row r="150" spans="2:8" s="1" customFormat="1" ht="16.8" customHeight="1">
      <c r="B150" s="13"/>
      <c r="C150" s="29" t="s">
        <v>576</v>
      </c>
      <c r="D150" s="29" t="s">
        <v>577</v>
      </c>
      <c r="E150" s="3" t="s">
        <v>193</v>
      </c>
      <c r="F150" s="30">
        <v>20.14</v>
      </c>
      <c r="H150" s="13"/>
    </row>
    <row r="151" spans="2:8" s="1" customFormat="1" ht="16.8" customHeight="1">
      <c r="B151" s="13"/>
      <c r="C151" s="29" t="s">
        <v>880</v>
      </c>
      <c r="D151" s="29" t="s">
        <v>881</v>
      </c>
      <c r="E151" s="3" t="s">
        <v>193</v>
      </c>
      <c r="F151" s="30">
        <v>8.0619999999999994</v>
      </c>
      <c r="H151" s="13"/>
    </row>
    <row r="152" spans="2:8" s="1" customFormat="1" ht="16.8" customHeight="1">
      <c r="B152" s="13"/>
      <c r="C152" s="29" t="s">
        <v>884</v>
      </c>
      <c r="D152" s="29" t="s">
        <v>885</v>
      </c>
      <c r="E152" s="3" t="s">
        <v>193</v>
      </c>
      <c r="F152" s="30">
        <v>8.0619999999999994</v>
      </c>
      <c r="H152" s="13"/>
    </row>
    <row r="153" spans="2:8" s="1" customFormat="1" ht="16.8" customHeight="1">
      <c r="B153" s="13"/>
      <c r="C153" s="29" t="s">
        <v>888</v>
      </c>
      <c r="D153" s="29" t="s">
        <v>889</v>
      </c>
      <c r="E153" s="3" t="s">
        <v>193</v>
      </c>
      <c r="F153" s="30">
        <v>8.0619999999999994</v>
      </c>
      <c r="H153" s="13"/>
    </row>
    <row r="154" spans="2:8" s="1" customFormat="1" ht="16.8" customHeight="1">
      <c r="B154" s="13"/>
      <c r="C154" s="29" t="s">
        <v>892</v>
      </c>
      <c r="D154" s="29" t="s">
        <v>893</v>
      </c>
      <c r="E154" s="3" t="s">
        <v>193</v>
      </c>
      <c r="F154" s="30">
        <v>8.0619999999999994</v>
      </c>
      <c r="H154" s="13"/>
    </row>
    <row r="155" spans="2:8" s="1" customFormat="1" ht="20.399999999999999">
      <c r="B155" s="13"/>
      <c r="C155" s="29" t="s">
        <v>896</v>
      </c>
      <c r="D155" s="29" t="s">
        <v>897</v>
      </c>
      <c r="E155" s="3" t="s">
        <v>193</v>
      </c>
      <c r="F155" s="30">
        <v>8.0619999999999994</v>
      </c>
      <c r="H155" s="13"/>
    </row>
    <row r="156" spans="2:8" s="1" customFormat="1" ht="16.8" customHeight="1">
      <c r="B156" s="13"/>
      <c r="C156" s="29" t="s">
        <v>901</v>
      </c>
      <c r="D156" s="29" t="s">
        <v>902</v>
      </c>
      <c r="E156" s="3" t="s">
        <v>193</v>
      </c>
      <c r="F156" s="30">
        <v>8.0619999999999994</v>
      </c>
      <c r="H156" s="13"/>
    </row>
    <row r="157" spans="2:8" s="1" customFormat="1" ht="16.8" customHeight="1">
      <c r="B157" s="13"/>
      <c r="C157" s="25" t="s">
        <v>106</v>
      </c>
      <c r="D157" s="26" t="s">
        <v>107</v>
      </c>
      <c r="E157" s="27" t="s">
        <v>1</v>
      </c>
      <c r="F157" s="28">
        <v>12.49</v>
      </c>
      <c r="H157" s="13"/>
    </row>
    <row r="158" spans="2:8" s="1" customFormat="1" ht="16.8" customHeight="1">
      <c r="B158" s="13"/>
      <c r="C158" s="29" t="s">
        <v>106</v>
      </c>
      <c r="D158" s="29" t="s">
        <v>126</v>
      </c>
      <c r="E158" s="3" t="s">
        <v>1</v>
      </c>
      <c r="F158" s="30">
        <v>12.49</v>
      </c>
      <c r="H158" s="13"/>
    </row>
    <row r="159" spans="2:8" s="1" customFormat="1" ht="16.8" customHeight="1">
      <c r="B159" s="13"/>
      <c r="C159" s="31" t="s">
        <v>1027</v>
      </c>
      <c r="H159" s="13"/>
    </row>
    <row r="160" spans="2:8" s="1" customFormat="1" ht="16.8" customHeight="1">
      <c r="B160" s="13"/>
      <c r="C160" s="29" t="s">
        <v>353</v>
      </c>
      <c r="D160" s="29" t="s">
        <v>354</v>
      </c>
      <c r="E160" s="3" t="s">
        <v>262</v>
      </c>
      <c r="F160" s="30">
        <v>12.49</v>
      </c>
      <c r="H160" s="13"/>
    </row>
    <row r="161" spans="2:8" s="1" customFormat="1" ht="16.8" customHeight="1">
      <c r="B161" s="13"/>
      <c r="C161" s="29" t="s">
        <v>267</v>
      </c>
      <c r="D161" s="29" t="s">
        <v>268</v>
      </c>
      <c r="E161" s="3" t="s">
        <v>262</v>
      </c>
      <c r="F161" s="30">
        <v>92.71</v>
      </c>
      <c r="H161" s="13"/>
    </row>
    <row r="162" spans="2:8" s="1" customFormat="1" ht="16.8" customHeight="1">
      <c r="B162" s="13"/>
      <c r="C162" s="29" t="s">
        <v>278</v>
      </c>
      <c r="D162" s="29" t="s">
        <v>279</v>
      </c>
      <c r="E162" s="3" t="s">
        <v>193</v>
      </c>
      <c r="F162" s="30">
        <v>13.122</v>
      </c>
      <c r="H162" s="13"/>
    </row>
    <row r="163" spans="2:8" s="1" customFormat="1" ht="20.399999999999999">
      <c r="B163" s="13"/>
      <c r="C163" s="29" t="s">
        <v>322</v>
      </c>
      <c r="D163" s="29" t="s">
        <v>323</v>
      </c>
      <c r="E163" s="3" t="s">
        <v>262</v>
      </c>
      <c r="F163" s="30">
        <v>34.737000000000002</v>
      </c>
      <c r="H163" s="13"/>
    </row>
    <row r="164" spans="2:8" s="1" customFormat="1" ht="16.8" customHeight="1">
      <c r="B164" s="13"/>
      <c r="C164" s="29" t="s">
        <v>342</v>
      </c>
      <c r="D164" s="29" t="s">
        <v>343</v>
      </c>
      <c r="E164" s="3" t="s">
        <v>262</v>
      </c>
      <c r="F164" s="30">
        <v>34.54</v>
      </c>
      <c r="H164" s="13"/>
    </row>
    <row r="165" spans="2:8" s="1" customFormat="1" ht="16.8" customHeight="1">
      <c r="B165" s="13"/>
      <c r="C165" s="29" t="s">
        <v>770</v>
      </c>
      <c r="D165" s="29" t="s">
        <v>771</v>
      </c>
      <c r="E165" s="3" t="s">
        <v>262</v>
      </c>
      <c r="F165" s="30">
        <v>12.49</v>
      </c>
      <c r="H165" s="13"/>
    </row>
    <row r="166" spans="2:8" s="1" customFormat="1" ht="16.8" customHeight="1">
      <c r="B166" s="13"/>
      <c r="C166" s="29" t="s">
        <v>336</v>
      </c>
      <c r="D166" s="29" t="s">
        <v>337</v>
      </c>
      <c r="E166" s="3" t="s">
        <v>193</v>
      </c>
      <c r="F166" s="30">
        <v>3.8479999999999999</v>
      </c>
      <c r="H166" s="13"/>
    </row>
    <row r="167" spans="2:8" s="1" customFormat="1" ht="16.8" customHeight="1">
      <c r="B167" s="13"/>
      <c r="C167" s="25" t="s">
        <v>126</v>
      </c>
      <c r="D167" s="26" t="s">
        <v>127</v>
      </c>
      <c r="E167" s="27" t="s">
        <v>1</v>
      </c>
      <c r="F167" s="28">
        <v>12.49</v>
      </c>
      <c r="H167" s="13"/>
    </row>
    <row r="168" spans="2:8" s="1" customFormat="1" ht="16.8" customHeight="1">
      <c r="B168" s="13"/>
      <c r="C168" s="29" t="s">
        <v>126</v>
      </c>
      <c r="D168" s="29" t="s">
        <v>725</v>
      </c>
      <c r="E168" s="3" t="s">
        <v>1</v>
      </c>
      <c r="F168" s="30">
        <v>12.49</v>
      </c>
      <c r="H168" s="13"/>
    </row>
    <row r="169" spans="2:8" s="1" customFormat="1" ht="16.8" customHeight="1">
      <c r="B169" s="13"/>
      <c r="C169" s="31" t="s">
        <v>1027</v>
      </c>
      <c r="H169" s="13"/>
    </row>
    <row r="170" spans="2:8" s="1" customFormat="1" ht="16.8" customHeight="1">
      <c r="B170" s="13"/>
      <c r="C170" s="29" t="s">
        <v>722</v>
      </c>
      <c r="D170" s="29" t="s">
        <v>723</v>
      </c>
      <c r="E170" s="3" t="s">
        <v>262</v>
      </c>
      <c r="F170" s="30">
        <v>12.49</v>
      </c>
      <c r="H170" s="13"/>
    </row>
    <row r="171" spans="2:8" s="1" customFormat="1" ht="16.8" customHeight="1">
      <c r="B171" s="13"/>
      <c r="C171" s="29" t="s">
        <v>353</v>
      </c>
      <c r="D171" s="29" t="s">
        <v>354</v>
      </c>
      <c r="E171" s="3" t="s">
        <v>262</v>
      </c>
      <c r="F171" s="30">
        <v>13.739000000000001</v>
      </c>
      <c r="H171" s="13"/>
    </row>
    <row r="172" spans="2:8" s="1" customFormat="1" ht="16.8" customHeight="1">
      <c r="B172" s="13"/>
      <c r="C172" s="25" t="s">
        <v>139</v>
      </c>
      <c r="D172" s="26" t="s">
        <v>140</v>
      </c>
      <c r="E172" s="27" t="s">
        <v>1</v>
      </c>
      <c r="F172" s="28">
        <v>0.82499999999999996</v>
      </c>
      <c r="H172" s="13"/>
    </row>
    <row r="173" spans="2:8" s="1" customFormat="1" ht="16.8" customHeight="1">
      <c r="B173" s="13"/>
      <c r="C173" s="29" t="s">
        <v>1</v>
      </c>
      <c r="D173" s="29" t="s">
        <v>1035</v>
      </c>
      <c r="E173" s="3" t="s">
        <v>1</v>
      </c>
      <c r="F173" s="30">
        <v>0</v>
      </c>
      <c r="H173" s="13"/>
    </row>
    <row r="174" spans="2:8" s="1" customFormat="1" ht="16.8" customHeight="1">
      <c r="B174" s="13"/>
      <c r="C174" s="29" t="s">
        <v>139</v>
      </c>
      <c r="D174" s="29" t="s">
        <v>1036</v>
      </c>
      <c r="E174" s="3" t="s">
        <v>1</v>
      </c>
      <c r="F174" s="30">
        <v>0.82499999999999996</v>
      </c>
      <c r="H174" s="13"/>
    </row>
    <row r="175" spans="2:8" s="1" customFormat="1" ht="16.8" customHeight="1">
      <c r="B175" s="13"/>
      <c r="C175" s="31" t="s">
        <v>1027</v>
      </c>
      <c r="H175" s="13"/>
    </row>
    <row r="176" spans="2:8" s="1" customFormat="1" ht="16.8" customHeight="1">
      <c r="B176" s="13"/>
      <c r="C176" s="29" t="s">
        <v>245</v>
      </c>
      <c r="D176" s="29" t="s">
        <v>246</v>
      </c>
      <c r="E176" s="3" t="s">
        <v>193</v>
      </c>
      <c r="F176" s="30">
        <v>24.890999999999998</v>
      </c>
      <c r="H176" s="13"/>
    </row>
    <row r="177" spans="2:8" s="1" customFormat="1" ht="16.8" customHeight="1">
      <c r="B177" s="13"/>
      <c r="C177" s="29" t="s">
        <v>251</v>
      </c>
      <c r="D177" s="29" t="s">
        <v>252</v>
      </c>
      <c r="E177" s="3" t="s">
        <v>193</v>
      </c>
      <c r="F177" s="30">
        <v>0.82499999999999996</v>
      </c>
      <c r="H177" s="13"/>
    </row>
    <row r="178" spans="2:8" s="1" customFormat="1" ht="16.8" customHeight="1">
      <c r="B178" s="13"/>
      <c r="C178" s="25" t="s">
        <v>103</v>
      </c>
      <c r="D178" s="26" t="s">
        <v>104</v>
      </c>
      <c r="E178" s="27" t="s">
        <v>1</v>
      </c>
      <c r="F178" s="28">
        <v>22.05</v>
      </c>
      <c r="H178" s="13"/>
    </row>
    <row r="179" spans="2:8" s="1" customFormat="1" ht="16.8" customHeight="1">
      <c r="B179" s="13"/>
      <c r="C179" s="29" t="s">
        <v>103</v>
      </c>
      <c r="D179" s="29" t="s">
        <v>350</v>
      </c>
      <c r="E179" s="3" t="s">
        <v>1</v>
      </c>
      <c r="F179" s="30">
        <v>22.05</v>
      </c>
      <c r="H179" s="13"/>
    </row>
    <row r="180" spans="2:8" s="1" customFormat="1" ht="16.8" customHeight="1">
      <c r="B180" s="13"/>
      <c r="C180" s="31" t="s">
        <v>1027</v>
      </c>
      <c r="H180" s="13"/>
    </row>
    <row r="181" spans="2:8" s="1" customFormat="1" ht="16.8" customHeight="1">
      <c r="B181" s="13"/>
      <c r="C181" s="29" t="s">
        <v>347</v>
      </c>
      <c r="D181" s="29" t="s">
        <v>348</v>
      </c>
      <c r="E181" s="3" t="s">
        <v>262</v>
      </c>
      <c r="F181" s="30">
        <v>22.05</v>
      </c>
      <c r="H181" s="13"/>
    </row>
    <row r="182" spans="2:8" s="1" customFormat="1" ht="16.8" customHeight="1">
      <c r="B182" s="13"/>
      <c r="C182" s="29" t="s">
        <v>342</v>
      </c>
      <c r="D182" s="29" t="s">
        <v>343</v>
      </c>
      <c r="E182" s="3" t="s">
        <v>262</v>
      </c>
      <c r="F182" s="30">
        <v>34.54</v>
      </c>
      <c r="H182" s="13"/>
    </row>
    <row r="183" spans="2:8" s="1" customFormat="1" ht="16.8" customHeight="1">
      <c r="B183" s="13"/>
      <c r="C183" s="25" t="s">
        <v>117</v>
      </c>
      <c r="D183" s="26" t="s">
        <v>118</v>
      </c>
      <c r="E183" s="27" t="s">
        <v>1</v>
      </c>
      <c r="F183" s="28">
        <v>9.23</v>
      </c>
      <c r="H183" s="13"/>
    </row>
    <row r="184" spans="2:8" s="1" customFormat="1" ht="16.8" customHeight="1">
      <c r="B184" s="13"/>
      <c r="C184" s="29" t="s">
        <v>1</v>
      </c>
      <c r="D184" s="29" t="s">
        <v>483</v>
      </c>
      <c r="E184" s="3" t="s">
        <v>1</v>
      </c>
      <c r="F184" s="30">
        <v>0</v>
      </c>
      <c r="H184" s="13"/>
    </row>
    <row r="185" spans="2:8" s="1" customFormat="1" ht="16.8" customHeight="1">
      <c r="B185" s="13"/>
      <c r="C185" s="29" t="s">
        <v>1</v>
      </c>
      <c r="D185" s="29" t="s">
        <v>484</v>
      </c>
      <c r="E185" s="3" t="s">
        <v>1</v>
      </c>
      <c r="F185" s="30">
        <v>2.57</v>
      </c>
      <c r="H185" s="13"/>
    </row>
    <row r="186" spans="2:8" s="1" customFormat="1" ht="16.8" customHeight="1">
      <c r="B186" s="13"/>
      <c r="C186" s="29" t="s">
        <v>1</v>
      </c>
      <c r="D186" s="29" t="s">
        <v>485</v>
      </c>
      <c r="E186" s="3" t="s">
        <v>1</v>
      </c>
      <c r="F186" s="30">
        <v>4.4400000000000004</v>
      </c>
      <c r="H186" s="13"/>
    </row>
    <row r="187" spans="2:8" s="1" customFormat="1" ht="16.8" customHeight="1">
      <c r="B187" s="13"/>
      <c r="C187" s="29" t="s">
        <v>1</v>
      </c>
      <c r="D187" s="29" t="s">
        <v>326</v>
      </c>
      <c r="E187" s="3" t="s">
        <v>1</v>
      </c>
      <c r="F187" s="30">
        <v>2.2200000000000002</v>
      </c>
      <c r="H187" s="13"/>
    </row>
    <row r="188" spans="2:8" s="1" customFormat="1" ht="16.8" customHeight="1">
      <c r="B188" s="13"/>
      <c r="C188" s="29" t="s">
        <v>117</v>
      </c>
      <c r="D188" s="29" t="s">
        <v>199</v>
      </c>
      <c r="E188" s="3" t="s">
        <v>1</v>
      </c>
      <c r="F188" s="30">
        <v>9.23</v>
      </c>
      <c r="H188" s="13"/>
    </row>
    <row r="189" spans="2:8" s="1" customFormat="1" ht="16.8" customHeight="1">
      <c r="B189" s="13"/>
      <c r="C189" s="31" t="s">
        <v>1027</v>
      </c>
      <c r="H189" s="13"/>
    </row>
    <row r="190" spans="2:8" s="1" customFormat="1" ht="16.8" customHeight="1">
      <c r="B190" s="13"/>
      <c r="C190" s="29" t="s">
        <v>480</v>
      </c>
      <c r="D190" s="29" t="s">
        <v>481</v>
      </c>
      <c r="E190" s="3" t="s">
        <v>262</v>
      </c>
      <c r="F190" s="30">
        <v>9.23</v>
      </c>
      <c r="H190" s="13"/>
    </row>
    <row r="191" spans="2:8" s="1" customFormat="1" ht="16.8" customHeight="1">
      <c r="B191" s="13"/>
      <c r="C191" s="29" t="s">
        <v>311</v>
      </c>
      <c r="D191" s="29" t="s">
        <v>312</v>
      </c>
      <c r="E191" s="3" t="s">
        <v>193</v>
      </c>
      <c r="F191" s="30">
        <v>5.2539999999999996</v>
      </c>
      <c r="H191" s="13"/>
    </row>
    <row r="192" spans="2:8" s="1" customFormat="1" ht="16.8" customHeight="1">
      <c r="B192" s="13"/>
      <c r="C192" s="29" t="s">
        <v>606</v>
      </c>
      <c r="D192" s="29" t="s">
        <v>607</v>
      </c>
      <c r="E192" s="3" t="s">
        <v>193</v>
      </c>
      <c r="F192" s="30">
        <v>4.2089999999999996</v>
      </c>
      <c r="H192" s="13"/>
    </row>
    <row r="193" spans="2:8" s="1" customFormat="1" ht="16.8" customHeight="1">
      <c r="B193" s="13"/>
      <c r="C193" s="29" t="s">
        <v>624</v>
      </c>
      <c r="D193" s="29" t="s">
        <v>625</v>
      </c>
      <c r="E193" s="3" t="s">
        <v>193</v>
      </c>
      <c r="F193" s="30">
        <v>2.8250000000000002</v>
      </c>
      <c r="H193" s="13"/>
    </row>
    <row r="194" spans="2:8" s="1" customFormat="1" ht="16.8" customHeight="1">
      <c r="B194" s="13"/>
      <c r="C194" s="29" t="s">
        <v>826</v>
      </c>
      <c r="D194" s="29" t="s">
        <v>827</v>
      </c>
      <c r="E194" s="3" t="s">
        <v>193</v>
      </c>
      <c r="F194" s="30">
        <v>9.4149999999999991</v>
      </c>
      <c r="H194" s="13"/>
    </row>
    <row r="195" spans="2:8" s="1" customFormat="1" ht="16.8" customHeight="1">
      <c r="B195" s="13"/>
      <c r="C195" s="29" t="s">
        <v>492</v>
      </c>
      <c r="D195" s="29" t="s">
        <v>493</v>
      </c>
      <c r="E195" s="3" t="s">
        <v>262</v>
      </c>
      <c r="F195" s="30">
        <v>18.829999999999998</v>
      </c>
      <c r="H195" s="13"/>
    </row>
    <row r="196" spans="2:8" s="1" customFormat="1" ht="16.8" customHeight="1">
      <c r="B196" s="13"/>
      <c r="C196" s="29" t="s">
        <v>497</v>
      </c>
      <c r="D196" s="29" t="s">
        <v>498</v>
      </c>
      <c r="E196" s="3" t="s">
        <v>262</v>
      </c>
      <c r="F196" s="30">
        <v>18.829999999999998</v>
      </c>
      <c r="H196" s="13"/>
    </row>
    <row r="197" spans="2:8" s="1" customFormat="1" ht="16.8" customHeight="1">
      <c r="B197" s="13"/>
      <c r="C197" s="29" t="s">
        <v>316</v>
      </c>
      <c r="D197" s="29" t="s">
        <v>317</v>
      </c>
      <c r="E197" s="3" t="s">
        <v>193</v>
      </c>
      <c r="F197" s="30">
        <v>4.6150000000000002</v>
      </c>
      <c r="H197" s="13"/>
    </row>
    <row r="198" spans="2:8" s="1" customFormat="1" ht="16.8" customHeight="1">
      <c r="B198" s="13"/>
      <c r="C198" s="29" t="s">
        <v>614</v>
      </c>
      <c r="D198" s="29" t="s">
        <v>615</v>
      </c>
      <c r="E198" s="3" t="s">
        <v>193</v>
      </c>
      <c r="F198" s="30">
        <v>3.323</v>
      </c>
      <c r="H198" s="13"/>
    </row>
    <row r="199" spans="2:8" s="1" customFormat="1" ht="16.8" customHeight="1">
      <c r="B199" s="13"/>
      <c r="C199" s="25" t="s">
        <v>114</v>
      </c>
      <c r="D199" s="26" t="s">
        <v>115</v>
      </c>
      <c r="E199" s="27" t="s">
        <v>1</v>
      </c>
      <c r="F199" s="28">
        <v>9.6</v>
      </c>
      <c r="H199" s="13"/>
    </row>
    <row r="200" spans="2:8" s="1" customFormat="1" ht="16.8" customHeight="1">
      <c r="B200" s="13"/>
      <c r="C200" s="29" t="s">
        <v>1</v>
      </c>
      <c r="D200" s="29" t="s">
        <v>115</v>
      </c>
      <c r="E200" s="3" t="s">
        <v>1</v>
      </c>
      <c r="F200" s="30">
        <v>0</v>
      </c>
      <c r="H200" s="13"/>
    </row>
    <row r="201" spans="2:8" s="1" customFormat="1" ht="16.8" customHeight="1">
      <c r="B201" s="13"/>
      <c r="C201" s="29" t="s">
        <v>1</v>
      </c>
      <c r="D201" s="29" t="s">
        <v>470</v>
      </c>
      <c r="E201" s="3" t="s">
        <v>1</v>
      </c>
      <c r="F201" s="30">
        <v>5.6</v>
      </c>
      <c r="H201" s="13"/>
    </row>
    <row r="202" spans="2:8" s="1" customFormat="1" ht="16.8" customHeight="1">
      <c r="B202" s="13"/>
      <c r="C202" s="29" t="s">
        <v>1</v>
      </c>
      <c r="D202" s="29" t="s">
        <v>471</v>
      </c>
      <c r="E202" s="3" t="s">
        <v>1</v>
      </c>
      <c r="F202" s="30">
        <v>4</v>
      </c>
      <c r="H202" s="13"/>
    </row>
    <row r="203" spans="2:8" s="1" customFormat="1" ht="16.8" customHeight="1">
      <c r="B203" s="13"/>
      <c r="C203" s="29" t="s">
        <v>114</v>
      </c>
      <c r="D203" s="29" t="s">
        <v>199</v>
      </c>
      <c r="E203" s="3" t="s">
        <v>1</v>
      </c>
      <c r="F203" s="30">
        <v>9.6</v>
      </c>
      <c r="H203" s="13"/>
    </row>
    <row r="204" spans="2:8" s="1" customFormat="1" ht="16.8" customHeight="1">
      <c r="B204" s="13"/>
      <c r="C204" s="31" t="s">
        <v>1027</v>
      </c>
      <c r="H204" s="13"/>
    </row>
    <row r="205" spans="2:8" s="1" customFormat="1" ht="16.8" customHeight="1">
      <c r="B205" s="13"/>
      <c r="C205" s="29" t="s">
        <v>467</v>
      </c>
      <c r="D205" s="29" t="s">
        <v>468</v>
      </c>
      <c r="E205" s="3" t="s">
        <v>262</v>
      </c>
      <c r="F205" s="30">
        <v>9.6</v>
      </c>
      <c r="H205" s="13"/>
    </row>
    <row r="206" spans="2:8" s="1" customFormat="1" ht="16.8" customHeight="1">
      <c r="B206" s="13"/>
      <c r="C206" s="29" t="s">
        <v>606</v>
      </c>
      <c r="D206" s="29" t="s">
        <v>607</v>
      </c>
      <c r="E206" s="3" t="s">
        <v>193</v>
      </c>
      <c r="F206" s="30">
        <v>4.2089999999999996</v>
      </c>
      <c r="H206" s="13"/>
    </row>
    <row r="207" spans="2:8" s="1" customFormat="1" ht="16.8" customHeight="1">
      <c r="B207" s="13"/>
      <c r="C207" s="29" t="s">
        <v>624</v>
      </c>
      <c r="D207" s="29" t="s">
        <v>625</v>
      </c>
      <c r="E207" s="3" t="s">
        <v>193</v>
      </c>
      <c r="F207" s="30">
        <v>2.8250000000000002</v>
      </c>
      <c r="H207" s="13"/>
    </row>
    <row r="208" spans="2:8" s="1" customFormat="1" ht="16.8" customHeight="1">
      <c r="B208" s="13"/>
      <c r="C208" s="29" t="s">
        <v>654</v>
      </c>
      <c r="D208" s="29" t="s">
        <v>655</v>
      </c>
      <c r="E208" s="3" t="s">
        <v>262</v>
      </c>
      <c r="F208" s="30">
        <v>25.2</v>
      </c>
      <c r="H208" s="13"/>
    </row>
    <row r="209" spans="2:8" s="1" customFormat="1" ht="16.8" customHeight="1">
      <c r="B209" s="13"/>
      <c r="C209" s="29" t="s">
        <v>664</v>
      </c>
      <c r="D209" s="29" t="s">
        <v>665</v>
      </c>
      <c r="E209" s="3" t="s">
        <v>193</v>
      </c>
      <c r="F209" s="30">
        <v>1.26</v>
      </c>
      <c r="H209" s="13"/>
    </row>
    <row r="210" spans="2:8" s="1" customFormat="1" ht="16.8" customHeight="1">
      <c r="B210" s="13"/>
      <c r="C210" s="29" t="s">
        <v>765</v>
      </c>
      <c r="D210" s="29" t="s">
        <v>766</v>
      </c>
      <c r="E210" s="3" t="s">
        <v>193</v>
      </c>
      <c r="F210" s="30">
        <v>1.92</v>
      </c>
      <c r="H210" s="13"/>
    </row>
    <row r="211" spans="2:8" s="1" customFormat="1" ht="16.8" customHeight="1">
      <c r="B211" s="13"/>
      <c r="C211" s="29" t="s">
        <v>826</v>
      </c>
      <c r="D211" s="29" t="s">
        <v>827</v>
      </c>
      <c r="E211" s="3" t="s">
        <v>193</v>
      </c>
      <c r="F211" s="30">
        <v>9.4149999999999991</v>
      </c>
      <c r="H211" s="13"/>
    </row>
    <row r="212" spans="2:8" s="1" customFormat="1" ht="16.8" customHeight="1">
      <c r="B212" s="13"/>
      <c r="C212" s="29" t="s">
        <v>836</v>
      </c>
      <c r="D212" s="29" t="s">
        <v>837</v>
      </c>
      <c r="E212" s="3" t="s">
        <v>193</v>
      </c>
      <c r="F212" s="30">
        <v>1.44</v>
      </c>
      <c r="H212" s="13"/>
    </row>
    <row r="213" spans="2:8" s="1" customFormat="1" ht="16.8" customHeight="1">
      <c r="B213" s="13"/>
      <c r="C213" s="29" t="s">
        <v>930</v>
      </c>
      <c r="D213" s="29" t="s">
        <v>931</v>
      </c>
      <c r="E213" s="3" t="s">
        <v>193</v>
      </c>
      <c r="F213" s="30">
        <v>9.6</v>
      </c>
      <c r="H213" s="13"/>
    </row>
    <row r="214" spans="2:8" s="1" customFormat="1" ht="16.8" customHeight="1">
      <c r="B214" s="13"/>
      <c r="C214" s="29" t="s">
        <v>492</v>
      </c>
      <c r="D214" s="29" t="s">
        <v>493</v>
      </c>
      <c r="E214" s="3" t="s">
        <v>262</v>
      </c>
      <c r="F214" s="30">
        <v>18.829999999999998</v>
      </c>
      <c r="H214" s="13"/>
    </row>
    <row r="215" spans="2:8" s="1" customFormat="1" ht="16.8" customHeight="1">
      <c r="B215" s="13"/>
      <c r="C215" s="29" t="s">
        <v>497</v>
      </c>
      <c r="D215" s="29" t="s">
        <v>498</v>
      </c>
      <c r="E215" s="3" t="s">
        <v>262</v>
      </c>
      <c r="F215" s="30">
        <v>18.829999999999998</v>
      </c>
      <c r="H215" s="13"/>
    </row>
    <row r="216" spans="2:8" s="1" customFormat="1" ht="16.8" customHeight="1">
      <c r="B216" s="13"/>
      <c r="C216" s="29" t="s">
        <v>659</v>
      </c>
      <c r="D216" s="29" t="s">
        <v>660</v>
      </c>
      <c r="E216" s="3" t="s">
        <v>206</v>
      </c>
      <c r="F216" s="30">
        <v>6.3E-2</v>
      </c>
      <c r="H216" s="13"/>
    </row>
    <row r="217" spans="2:8" s="1" customFormat="1" ht="16.8" customHeight="1">
      <c r="B217" s="13"/>
      <c r="C217" s="29" t="s">
        <v>841</v>
      </c>
      <c r="D217" s="29" t="s">
        <v>842</v>
      </c>
      <c r="E217" s="3" t="s">
        <v>193</v>
      </c>
      <c r="F217" s="30">
        <v>0.72</v>
      </c>
      <c r="H217" s="13"/>
    </row>
    <row r="218" spans="2:8" s="1" customFormat="1" ht="16.8" customHeight="1">
      <c r="B218" s="13"/>
      <c r="C218" s="29" t="s">
        <v>619</v>
      </c>
      <c r="D218" s="29" t="s">
        <v>620</v>
      </c>
      <c r="E218" s="3" t="s">
        <v>193</v>
      </c>
      <c r="F218" s="30">
        <v>1.728</v>
      </c>
      <c r="H218" s="13"/>
    </row>
    <row r="219" spans="2:8" s="1" customFormat="1" ht="16.8" customHeight="1">
      <c r="B219" s="13"/>
      <c r="C219" s="25" t="s">
        <v>102</v>
      </c>
      <c r="D219" s="26" t="s">
        <v>102</v>
      </c>
      <c r="E219" s="27" t="s">
        <v>1</v>
      </c>
      <c r="F219" s="28">
        <v>1</v>
      </c>
      <c r="H219" s="13"/>
    </row>
    <row r="220" spans="2:8" s="1" customFormat="1" ht="16.8" customHeight="1">
      <c r="B220" s="13"/>
      <c r="C220" s="29" t="s">
        <v>102</v>
      </c>
      <c r="D220" s="29" t="s">
        <v>81</v>
      </c>
      <c r="E220" s="3" t="s">
        <v>1</v>
      </c>
      <c r="F220" s="30">
        <v>1</v>
      </c>
      <c r="H220" s="13"/>
    </row>
    <row r="221" spans="2:8" s="1" customFormat="1" ht="16.8" customHeight="1">
      <c r="B221" s="13"/>
      <c r="C221" s="31" t="s">
        <v>1027</v>
      </c>
      <c r="H221" s="13"/>
    </row>
    <row r="222" spans="2:8" s="1" customFormat="1" ht="16.8" customHeight="1">
      <c r="B222" s="13"/>
      <c r="C222" s="29" t="s">
        <v>336</v>
      </c>
      <c r="D222" s="29" t="s">
        <v>337</v>
      </c>
      <c r="E222" s="3" t="s">
        <v>193</v>
      </c>
      <c r="F222" s="30">
        <v>3.4980000000000002</v>
      </c>
      <c r="H222" s="13"/>
    </row>
    <row r="223" spans="2:8" s="1" customFormat="1" ht="20.399999999999999">
      <c r="B223" s="13"/>
      <c r="C223" s="29" t="s">
        <v>322</v>
      </c>
      <c r="D223" s="29" t="s">
        <v>323</v>
      </c>
      <c r="E223" s="3" t="s">
        <v>262</v>
      </c>
      <c r="F223" s="30">
        <v>34.737000000000002</v>
      </c>
      <c r="H223" s="13"/>
    </row>
    <row r="224" spans="2:8" s="1" customFormat="1" ht="16.8" customHeight="1">
      <c r="B224" s="13"/>
      <c r="C224" s="29" t="s">
        <v>358</v>
      </c>
      <c r="D224" s="29" t="s">
        <v>359</v>
      </c>
      <c r="E224" s="3" t="s">
        <v>193</v>
      </c>
      <c r="F224" s="30">
        <v>1</v>
      </c>
      <c r="H224" s="13"/>
    </row>
    <row r="225" spans="2:8" s="1" customFormat="1" ht="16.8" customHeight="1">
      <c r="B225" s="13"/>
      <c r="C225" s="25" t="s">
        <v>83</v>
      </c>
      <c r="D225" s="26" t="s">
        <v>84</v>
      </c>
      <c r="E225" s="27" t="s">
        <v>1</v>
      </c>
      <c r="F225" s="28">
        <v>4.452</v>
      </c>
      <c r="H225" s="13"/>
    </row>
    <row r="226" spans="2:8" s="1" customFormat="1" ht="16.8" customHeight="1">
      <c r="B226" s="13"/>
      <c r="C226" s="29" t="s">
        <v>1</v>
      </c>
      <c r="D226" s="29" t="s">
        <v>197</v>
      </c>
      <c r="E226" s="3" t="s">
        <v>1</v>
      </c>
      <c r="F226" s="30">
        <v>3.7040000000000002</v>
      </c>
      <c r="H226" s="13"/>
    </row>
    <row r="227" spans="2:8" s="1" customFormat="1" ht="16.8" customHeight="1">
      <c r="B227" s="13"/>
      <c r="C227" s="29" t="s">
        <v>1</v>
      </c>
      <c r="D227" s="29" t="s">
        <v>198</v>
      </c>
      <c r="E227" s="3" t="s">
        <v>1</v>
      </c>
      <c r="F227" s="30">
        <v>0.748</v>
      </c>
      <c r="H227" s="13"/>
    </row>
    <row r="228" spans="2:8" s="1" customFormat="1" ht="16.8" customHeight="1">
      <c r="B228" s="13"/>
      <c r="C228" s="29" t="s">
        <v>83</v>
      </c>
      <c r="D228" s="29" t="s">
        <v>199</v>
      </c>
      <c r="E228" s="3" t="s">
        <v>1</v>
      </c>
      <c r="F228" s="30">
        <v>4.452</v>
      </c>
      <c r="H228" s="13"/>
    </row>
    <row r="229" spans="2:8" s="1" customFormat="1" ht="16.8" customHeight="1">
      <c r="B229" s="13"/>
      <c r="C229" s="31" t="s">
        <v>1027</v>
      </c>
      <c r="H229" s="13"/>
    </row>
    <row r="230" spans="2:8" s="1" customFormat="1" ht="16.8" customHeight="1">
      <c r="B230" s="13"/>
      <c r="C230" s="29" t="s">
        <v>191</v>
      </c>
      <c r="D230" s="29" t="s">
        <v>192</v>
      </c>
      <c r="E230" s="3" t="s">
        <v>193</v>
      </c>
      <c r="F230" s="30">
        <v>4.452</v>
      </c>
      <c r="H230" s="13"/>
    </row>
    <row r="231" spans="2:8" s="1" customFormat="1" ht="16.8" customHeight="1">
      <c r="B231" s="13"/>
      <c r="C231" s="29" t="s">
        <v>200</v>
      </c>
      <c r="D231" s="29" t="s">
        <v>201</v>
      </c>
      <c r="E231" s="3" t="s">
        <v>193</v>
      </c>
      <c r="F231" s="30">
        <v>4.452</v>
      </c>
      <c r="H231" s="13"/>
    </row>
    <row r="232" spans="2:8" s="1" customFormat="1" ht="16.8" customHeight="1">
      <c r="B232" s="13"/>
      <c r="C232" s="29" t="s">
        <v>227</v>
      </c>
      <c r="D232" s="29" t="s">
        <v>228</v>
      </c>
      <c r="E232" s="3" t="s">
        <v>193</v>
      </c>
      <c r="F232" s="30">
        <v>4.452</v>
      </c>
      <c r="H232" s="13"/>
    </row>
    <row r="233" spans="2:8" s="1" customFormat="1" ht="16.8" customHeight="1">
      <c r="B233" s="13"/>
      <c r="C233" s="29" t="s">
        <v>231</v>
      </c>
      <c r="D233" s="29" t="s">
        <v>232</v>
      </c>
      <c r="E233" s="3" t="s">
        <v>193</v>
      </c>
      <c r="F233" s="30">
        <v>4.452</v>
      </c>
      <c r="H233" s="13"/>
    </row>
    <row r="234" spans="2:8" s="1" customFormat="1" ht="16.8" customHeight="1">
      <c r="B234" s="13"/>
      <c r="C234" s="29" t="s">
        <v>235</v>
      </c>
      <c r="D234" s="29" t="s">
        <v>236</v>
      </c>
      <c r="E234" s="3" t="s">
        <v>193</v>
      </c>
      <c r="F234" s="30">
        <v>4.452</v>
      </c>
      <c r="H234" s="13"/>
    </row>
    <row r="235" spans="2:8" s="1" customFormat="1" ht="16.8" customHeight="1">
      <c r="B235" s="13"/>
      <c r="C235" s="29" t="s">
        <v>510</v>
      </c>
      <c r="D235" s="29" t="s">
        <v>511</v>
      </c>
      <c r="E235" s="3" t="s">
        <v>193</v>
      </c>
      <c r="F235" s="30">
        <v>4.452</v>
      </c>
      <c r="H235" s="13"/>
    </row>
    <row r="236" spans="2:8" s="1" customFormat="1" ht="7.35" customHeight="1">
      <c r="B236" s="14"/>
      <c r="C236" s="15"/>
      <c r="D236" s="15"/>
      <c r="E236" s="15"/>
      <c r="F236" s="15"/>
      <c r="G236" s="15"/>
      <c r="H236" s="13"/>
    </row>
    <row r="237" spans="2:8" s="1" customFormat="1" ht="10.199999999999999"/>
  </sheetData>
  <sheetProtection algorithmName="SHA-512" hashValue="B+/OzWHnUch2G3p0eIbSDcTGNFzfD5BZWu6xc2lNn219zXQwKBJJuyq3ljGmlQmnV2QhVmQvoW5DVH8oELjPhg==" saltValue="bsnlcjPnee6DifLmYTTPsQ==" spinCount="100000" sheet="1" objects="1" scenarios="1"/>
  <mergeCells count="2">
    <mergeCell ref="D5:F5"/>
    <mergeCell ref="D6:F6"/>
  </mergeCells>
  <pageMargins left="0.7" right="0.7" top="0.78740157499999996" bottom="0.78740157499999996" header="0.3" footer="0.3"/>
  <pageSetup paperSize="9" fitToHeight="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37 - Výměna oken MŠ Běloh...</vt:lpstr>
      <vt:lpstr>Seznam figur</vt:lpstr>
      <vt:lpstr>'37 - Výměna oken MŠ Běloh...'!Názvy_tisku</vt:lpstr>
      <vt:lpstr>'Rekapitulace stavby'!Názvy_tisku</vt:lpstr>
      <vt:lpstr>'Seznam figur'!Názvy_tisku</vt:lpstr>
      <vt:lpstr>'37 - Výměna oken MŠ Běloh...'!Oblast_tisku</vt:lpstr>
      <vt:lpstr>'Rekapitulace stavby'!Oblast_tisku</vt:lpstr>
      <vt:lpstr>'Seznam figur'!Oblast_tisku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TF-Locihova\Michaela Locihova</dc:creator>
  <cp:lastModifiedBy>Radek K</cp:lastModifiedBy>
  <dcterms:created xsi:type="dcterms:W3CDTF">2025-11-03T19:58:57Z</dcterms:created>
  <dcterms:modified xsi:type="dcterms:W3CDTF">2026-01-27T08:24:05Z</dcterms:modified>
</cp:coreProperties>
</file>