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updateLinks="never"/>
  <mc:AlternateContent xmlns:mc="http://schemas.openxmlformats.org/markup-compatibility/2006">
    <mc:Choice Requires="x15">
      <x15ac:absPath xmlns:x15ac="http://schemas.microsoft.com/office/spreadsheetml/2010/11/ac" url="D:\ROZPOČTY\Zakázky\Bazén_Petynka\SP_pracovní\"/>
    </mc:Choice>
  </mc:AlternateContent>
  <xr:revisionPtr revIDLastSave="0" documentId="13_ncr:1_{FDAAC530-689D-41A3-9059-E81494C096D1}" xr6:coauthVersionLast="47" xr6:coauthVersionMax="47" xr10:uidLastSave="{00000000-0000-0000-0000-000000000000}"/>
  <bookViews>
    <workbookView xWindow="-108" yWindow="-108" windowWidth="23256" windowHeight="12456" firstSheet="12" xr2:uid="{00000000-000D-0000-FFFF-FFFF00000000}"/>
  </bookViews>
  <sheets>
    <sheet name="Rekapitulace stavby" sheetId="1" r:id="rId1"/>
    <sheet name="01 - SO 01 - Demolice (sa..." sheetId="2" r:id="rId2"/>
    <sheet name="02 - SO 02 - Dostavba - 1..." sheetId="3" r:id="rId3"/>
    <sheet name="Výměna zařizovacích předmětů se" sheetId="16" r:id="rId4"/>
    <sheet name="Zařizovací předměty v nové budo" sheetId="17" r:id="rId5"/>
    <sheet name="Vodovod a kanalizace" sheetId="18" r:id="rId6"/>
    <sheet name="Systém vytápění" sheetId="19" r:id="rId7"/>
    <sheet name="Oprava plynové kotelny" sheetId="20" r:id="rId8"/>
    <sheet name="Vzduchové TČ" sheetId="21" r:id="rId9"/>
    <sheet name="TČ vzduchvoda" sheetId="22" r:id="rId10"/>
    <sheet name="VZT" sheetId="23" r:id="rId11"/>
    <sheet name="Silnoproud" sheetId="24" r:id="rId12"/>
    <sheet name="Data" sheetId="25" r:id="rId13"/>
    <sheet name="CCTV" sheetId="26" r:id="rId14"/>
    <sheet name="VV Ivar odbav. system" sheetId="27" r:id="rId15"/>
    <sheet name="Ivar Skříňky sportovci" sheetId="28" r:id="rId16"/>
    <sheet name="Ivar Skříňky veřejnost" sheetId="29" r:id="rId17"/>
    <sheet name="EZS" sheetId="30" r:id="rId18"/>
    <sheet name="MaR" sheetId="31" r:id="rId19"/>
    <sheet name="EPS LITES" sheetId="32" r:id="rId20"/>
    <sheet name="ZOKT" sheetId="33" r:id="rId21"/>
    <sheet name="Rekreační bazén" sheetId="34" r:id="rId22"/>
    <sheet name="Dětský bazén" sheetId="35" r:id="rId23"/>
    <sheet name=" Vířivá vana 1" sheetId="36" r:id="rId24"/>
    <sheet name="Vířivá vana 2" sheetId="37" r:id="rId25"/>
    <sheet name="Kneipp" sheetId="38" r:id="rId26"/>
    <sheet name="Regenerace_prací_vody" sheetId="39" r:id="rId27"/>
    <sheet name="OCHLAZOVNA" sheetId="40" r:id="rId28"/>
    <sheet name="SPRCHOVÉ CENTRUM" sheetId="41" r:id="rId29"/>
    <sheet name="SOFT SAUNA" sheetId="42" r:id="rId30"/>
    <sheet name="FINSKÁ SAUNA" sheetId="43" r:id="rId31"/>
    <sheet name="SOLNÁ SAUNA" sheetId="44" r:id="rId32"/>
    <sheet name="AROMA SAUNA" sheetId="45" r:id="rId33"/>
    <sheet name="02a - SO 02 - Dostavba - ..." sheetId="4" r:id="rId34"/>
    <sheet name="SO 101 - Komunikace a par..." sheetId="5" r:id="rId35"/>
    <sheet name="SO 301 - Dešťová kanalizace" sheetId="6" r:id="rId36"/>
    <sheet name="SO 302 - Odlučovač ropnýc..." sheetId="7" r:id="rId37"/>
    <sheet name="SO 303 - Retenční nádrž" sheetId="8" r:id="rId38"/>
    <sheet name="SO 304 - Akumulační nádrž" sheetId="9" r:id="rId39"/>
    <sheet name="SO 305 - Splašková kanali..." sheetId="10" r:id="rId40"/>
    <sheet name="SO 306 - Retenční nádrž n..." sheetId="11" r:id="rId41"/>
    <sheet name="SO 901 - Vegetační úpravy" sheetId="12" r:id="rId42"/>
    <sheet name="VON - Vedlejší a ostatní ..." sheetId="13" r:id="rId43"/>
    <sheet name="Seznam figur" sheetId="14" r:id="rId44"/>
    <sheet name="Pokyny pro vyplnění" sheetId="15" r:id="rId45"/>
  </sheets>
  <externalReferences>
    <externalReference r:id="rId46"/>
    <externalReference r:id="rId47"/>
    <externalReference r:id="rId48"/>
    <externalReference r:id="rId49"/>
    <externalReference r:id="rId50"/>
  </externalReferences>
  <definedNames>
    <definedName name="__CENA__">#N/A</definedName>
    <definedName name="__MAIN__">#N/A</definedName>
    <definedName name="__MAIN2__">#N/A</definedName>
    <definedName name="__MAIN3__">#N/A</definedName>
    <definedName name="__SAZBA__">#N/A</definedName>
    <definedName name="__T0__">#N/A</definedName>
    <definedName name="__T1__">#N/A</definedName>
    <definedName name="__T2__">#N/A</definedName>
    <definedName name="__T3__">#N/A</definedName>
    <definedName name="__TE0__">#N/A</definedName>
    <definedName name="__TE1__">#N/A</definedName>
    <definedName name="__TE2__">#N/A</definedName>
    <definedName name="__TE3__">#REF!</definedName>
    <definedName name="__TE4__">#REF!</definedName>
    <definedName name="__TR0__">#N/A</definedName>
    <definedName name="__TR1__">#N/A</definedName>
    <definedName name="_CENA_">#REF!</definedName>
    <definedName name="_xlnm._FilterDatabase" localSheetId="1" hidden="1">'01 - SO 01 - Demolice (sa...'!$C$82:$K$233</definedName>
    <definedName name="_xlnm._FilterDatabase" localSheetId="2" hidden="1">'02 - SO 02 - Dostavba - 1...'!$C$108:$K$2904</definedName>
    <definedName name="_xlnm._FilterDatabase" localSheetId="33" hidden="1">'02a - SO 02 - Dostavba - ...'!$C$100:$K$1681</definedName>
    <definedName name="_xlnm._FilterDatabase" localSheetId="34" hidden="1">'SO 101 - Komunikace a par...'!$C$83:$K$212</definedName>
    <definedName name="_xlnm._FilterDatabase" localSheetId="35" hidden="1">'SO 301 - Dešťová kanalizace'!$C$84:$K$128</definedName>
    <definedName name="_xlnm._FilterDatabase" localSheetId="36" hidden="1">'SO 302 - Odlučovač ropnýc...'!$C$80:$K$89</definedName>
    <definedName name="_xlnm._FilterDatabase" localSheetId="37" hidden="1">'SO 303 - Retenční nádrž'!$C$80:$K$94</definedName>
    <definedName name="_xlnm._FilterDatabase" localSheetId="38" hidden="1">'SO 304 - Akumulační nádrž'!$C$80:$K$93</definedName>
    <definedName name="_xlnm._FilterDatabase" localSheetId="39" hidden="1">'SO 305 - Splašková kanali...'!$C$82:$K$103</definedName>
    <definedName name="_xlnm._FilterDatabase" localSheetId="40" hidden="1">'SO 306 - Retenční nádrž n...'!$C$80:$K$89</definedName>
    <definedName name="_xlnm._FilterDatabase" localSheetId="41" hidden="1">'SO 901 - Vegetační úpravy'!$C$80:$K$86</definedName>
    <definedName name="_xlnm._FilterDatabase" localSheetId="42" hidden="1">'VON - Vedlejší a ostatní ...'!$C$84:$K$101</definedName>
    <definedName name="_info">#REF!</definedName>
    <definedName name="_MAIN_">#REF!</definedName>
    <definedName name="_MAIN2_">#REF!</definedName>
    <definedName name="_MAIN3_">#REF!</definedName>
    <definedName name="_SAZBA_">#REF!</definedName>
    <definedName name="_T0_">#REF!</definedName>
    <definedName name="_T1_">#REF!</definedName>
    <definedName name="_T2_">#REF!</definedName>
    <definedName name="aaa">[1]Estimate!$H$69</definedName>
    <definedName name="AL_obvodový_plášť">#REF!</definedName>
    <definedName name="asdfasf" localSheetId="18">[2]HW!#REF!</definedName>
    <definedName name="asdfasf">[2]HW!#REF!</definedName>
    <definedName name="bghrerr">#REF!</definedName>
    <definedName name="bhvfdgvf">#REF!</definedName>
    <definedName name="Branch" localSheetId="18">#REF!</definedName>
    <definedName name="Branch">[3]!Table2[Branch]</definedName>
    <definedName name="BusinessArea" localSheetId="18">#REF!</definedName>
    <definedName name="BusinessArea">[3]!Table5[Business Area]</definedName>
    <definedName name="CalculatedOrderPriceUSD" localSheetId="18">#REF!</definedName>
    <definedName name="CalculationCurrency" localSheetId="18">#REF!</definedName>
    <definedName name="CalculationCurrency">[3]QARF!$AI$10</definedName>
    <definedName name="CC">#REF!</definedName>
    <definedName name="CC_12">#REF!</definedName>
    <definedName name="CC_34">#REF!</definedName>
    <definedName name="CC_50">#REF!</definedName>
    <definedName name="celkrozp">#REF!</definedName>
    <definedName name="Cena">#REF!</definedName>
    <definedName name="Cena_2">#REF!</definedName>
    <definedName name="Cena_dokumentace">#REF!</definedName>
    <definedName name="Cena1">#REF!</definedName>
    <definedName name="Cena1_2">#REF!</definedName>
    <definedName name="Cena2">#REF!</definedName>
    <definedName name="Cena2_2">#REF!</definedName>
    <definedName name="Cena3">#REF!</definedName>
    <definedName name="Cena3_2">#REF!</definedName>
    <definedName name="Cena4">#REF!</definedName>
    <definedName name="Cena4_2">#REF!</definedName>
    <definedName name="Cena5">#REF!</definedName>
    <definedName name="Cena5_2">#REF!</definedName>
    <definedName name="Cena6">#REF!</definedName>
    <definedName name="Cena6_2">#REF!</definedName>
    <definedName name="Cena7">#REF!</definedName>
    <definedName name="Cena7_2">#REF!</definedName>
    <definedName name="Cena8">#REF!</definedName>
    <definedName name="Cena8_2">#REF!</definedName>
    <definedName name="CenaCelkem">#REF!</definedName>
    <definedName name="CenaCelkemBezDPH">#REF!</definedName>
    <definedName name="cisloobjektu">#REF!</definedName>
    <definedName name="CisloRozpoctu">#REF!</definedName>
    <definedName name="cislostavby">#REF!</definedName>
    <definedName name="CisloStavebnihoRozpoctu">#REF!</definedName>
    <definedName name="Country" localSheetId="18">#REF!</definedName>
    <definedName name="Country">[3]!Table4[Country]</definedName>
    <definedName name="CountryEU" localSheetId="18">#REF!</definedName>
    <definedName name="CountryEU">[3]!Table12[CountryEU]</definedName>
    <definedName name="CountryRiskLevel" localSheetId="18">#REF!</definedName>
    <definedName name="CountryRiskLevel">[3]QARF!$AP$26</definedName>
    <definedName name="Currency" localSheetId="18">#REF!</definedName>
    <definedName name="Currency">[3]!Table8[Currency]</definedName>
    <definedName name="dadresa">#REF!</definedName>
    <definedName name="Datum">#REF!</definedName>
    <definedName name="Datum_2">#REF!</definedName>
    <definedName name="dfdaf">#REF!</definedName>
    <definedName name="Dispečink">#REF!</definedName>
    <definedName name="Dispečink_2">#REF!</definedName>
    <definedName name="DKGJSDGS">#REF!</definedName>
    <definedName name="dmisto">#REF!</definedName>
    <definedName name="DO">#REF!</definedName>
    <definedName name="DO_12">#REF!</definedName>
    <definedName name="DO_34">#REF!</definedName>
    <definedName name="DO_50">#REF!</definedName>
    <definedName name="DOD">#REF!</definedName>
    <definedName name="DOD_12">#REF!</definedName>
    <definedName name="DOD_34">#REF!</definedName>
    <definedName name="DOD_50">#REF!</definedName>
    <definedName name="DPHSni">#REF!</definedName>
    <definedName name="DPHZakl">#REF!</definedName>
    <definedName name="DPJ">#REF!</definedName>
    <definedName name="DPJ_12">#REF!</definedName>
    <definedName name="DPJ_34">#REF!</definedName>
    <definedName name="DPJ_50">#REF!</definedName>
    <definedName name="dsfbhbg">#REF!</definedName>
    <definedName name="Est_copy_první" localSheetId="18">[4]Estimate!#REF!</definedName>
    <definedName name="Est_copy_první">#REF!</definedName>
    <definedName name="Est_poslední" localSheetId="18">[4]Estimate!$H$57</definedName>
    <definedName name="Est_poslední">#REF!</definedName>
    <definedName name="Est_první">#REF!</definedName>
    <definedName name="eur">#REF!</definedName>
    <definedName name="Excel_BuiltIn_Print_Area">#REF!</definedName>
    <definedName name="Excel_BuiltIn_Print_Area_1">#N/A</definedName>
    <definedName name="Excel_BuiltIn_Print_Area_1_1">#REF!</definedName>
    <definedName name="Excel_BuiltIn_Print_Area_10">#N/A</definedName>
    <definedName name="Excel_BuiltIn_Print_Area_11">#N/A</definedName>
    <definedName name="Excel_BuiltIn_Print_Area_12">#N/A</definedName>
    <definedName name="Excel_BuiltIn_Print_Area_2">#N/A</definedName>
    <definedName name="Excel_BuiltIn_Print_Area_2_1">#N/A</definedName>
    <definedName name="Excel_BuiltIn_Print_Area_4">#N/A</definedName>
    <definedName name="Excel_BuiltIn_Print_Area_5">#N/A</definedName>
    <definedName name="Excel_BuiltIn_Print_Area_9">#N/A</definedName>
    <definedName name="Excel_BuiltIn_Print_Titles_1_1">#REF!</definedName>
    <definedName name="Excel_BuiltIn_Print_Titles_2">#REF!</definedName>
    <definedName name="Excel_BuiltIn_Print_Titles_4">#N/A</definedName>
    <definedName name="Excel_BuiltIn_Print_Titles_5">#N/A</definedName>
    <definedName name="Excel_BuiltIn_Print_Titles_9">#N/A</definedName>
    <definedName name="ExpectedCompletionDate" localSheetId="18">#REF!</definedName>
    <definedName name="ExpectedOrderDate" localSheetId="18">#REF!</definedName>
    <definedName name="ExpectedOrderDate">[3]QARF!$J$13</definedName>
    <definedName name="ExpectedOrderPriceLCR" localSheetId="18">#REF!</definedName>
    <definedName name="ExpectedOrderPriceLCR">[3]QARF!$U$66</definedName>
    <definedName name="ExpectedOrderPriceUSD" localSheetId="18">#REF!</definedName>
    <definedName name="ExpectedOrderPriceUSD">[3]QARF!$U$67</definedName>
    <definedName name="ExpectedProjectStart" localSheetId="18">#REF!</definedName>
    <definedName name="ExpectedProjectStart">[3]QARF!$R$13</definedName>
    <definedName name="ExportProject" localSheetId="18">#REF!</definedName>
    <definedName name="ExportProject">[3]QARF!$AA$10</definedName>
    <definedName name="exter1">#REF!</definedName>
    <definedName name="FinalPreBidTreshold" localSheetId="18">#REF!</definedName>
    <definedName name="FinalPreBidTreshold">[3]!Table15[Final Pre-Bid Treshold]</definedName>
    <definedName name="HighRiskProject" localSheetId="18">#REF!</definedName>
    <definedName name="HighRiskProject">[3]QARF!$B$10</definedName>
    <definedName name="Hlavička">#REF!</definedName>
    <definedName name="Hlavička_2">#REF!</definedName>
    <definedName name="hovno">#REF!</definedName>
    <definedName name="CharacterOfContract" localSheetId="18">#REF!</definedName>
    <definedName name="CharacterOfContract">[3]!Table16[Character of Contract]</definedName>
    <definedName name="CharacterOfPrice" localSheetId="18">#REF!</definedName>
    <definedName name="CharacterOfPrice">[3]!Table17[Character of Price]</definedName>
    <definedName name="Incoterms2010" localSheetId="18">#REF!</definedName>
    <definedName name="Incoterms2010">[3]!Table18[Incoterms (2010)]</definedName>
    <definedName name="Integr_poslední" localSheetId="18">#REF!</definedName>
    <definedName name="Integr_poslední">#REF!</definedName>
    <definedName name="inter1">#REF!</definedName>
    <definedName name="InterestRate">'[5]Cash Flow'!$Q$92</definedName>
    <definedName name="Izolace_akustické">#REF!</definedName>
    <definedName name="Izolace_proti_vodě">#REF!</definedName>
    <definedName name="JCICompany" localSheetId="18">#REF!</definedName>
    <definedName name="JCICompany">[3]!Table3[JCI Company]</definedName>
    <definedName name="jzzuggt">#REF!</definedName>
    <definedName name="Kod">#REF!</definedName>
    <definedName name="Kod_2">#REF!</definedName>
    <definedName name="Komunikace">#REF!</definedName>
    <definedName name="Konstrukce_klempířské">#REF!</definedName>
    <definedName name="Konstrukce_tesařské">#REF!</definedName>
    <definedName name="Konstrukce_truhlářské">#REF!</definedName>
    <definedName name="Kovové_stavební_doplňkové_konstrukce">#REF!</definedName>
    <definedName name="KSDK">#REF!</definedName>
    <definedName name="Legenda__K___volný_kabel__Z___zásuvka__SV___studená_voda__TV___teplá_voda__SVM___studená_voda_změkčená__R___roháček__P___pračkový_ventil__V___kulový_ventil__BN_a_BS___baterie_nástěnná_a_stolní__nebude_li_uvedeno_jinak__dodávka_stavby___mezi_přívod_plynu_a">#REF!</definedName>
    <definedName name="LookupDOA" localSheetId="18">#REF!</definedName>
    <definedName name="LookupDOA">[3]!tableDOA[[Amount Low]:[BE HQ Executives]]</definedName>
    <definedName name="Malby__tapety__nátěry__nástřiky">#REF!</definedName>
    <definedName name="Manufacturing" localSheetId="18">#REF!</definedName>
    <definedName name="Manufacturing">[3]!Table_Manufacturing[Manufacturing]</definedName>
    <definedName name="Mena">#REF!</definedName>
    <definedName name="MistoStavby">#REF!</definedName>
    <definedName name="MJ">#REF!</definedName>
    <definedName name="MJ_12">#REF!</definedName>
    <definedName name="MJ_34">#REF!</definedName>
    <definedName name="MJ_50">#REF!</definedName>
    <definedName name="MO">#REF!</definedName>
    <definedName name="MO_12">#REF!</definedName>
    <definedName name="MO_34">#REF!</definedName>
    <definedName name="MO_50">#REF!</definedName>
    <definedName name="MONT">#REF!</definedName>
    <definedName name="MONT_12">#REF!</definedName>
    <definedName name="MONT_34">#REF!</definedName>
    <definedName name="MONT_50">#REF!</definedName>
    <definedName name="mts">#REF!</definedName>
    <definedName name="nazevobjektu">#REF!</definedName>
    <definedName name="NazevRozpoctu">#REF!</definedName>
    <definedName name="nazevstavby">#REF!</definedName>
    <definedName name="NazevStavebnihoRozpoctu">#REF!</definedName>
    <definedName name="_xlnm.Print_Titles" localSheetId="1">'01 - SO 01 - Demolice (sa...'!$82:$82</definedName>
    <definedName name="_xlnm.Print_Titles" localSheetId="2">'02 - SO 02 - Dostavba - 1...'!$108:$108</definedName>
    <definedName name="_xlnm.Print_Titles" localSheetId="33">'02a - SO 02 - Dostavba - ...'!$100:$100</definedName>
    <definedName name="_xlnm.Print_Titles" localSheetId="32">'AROMA SAUNA'!$1:$8</definedName>
    <definedName name="_xlnm.Print_Titles" localSheetId="30">'FINSKÁ SAUNA'!$1:$8</definedName>
    <definedName name="_xlnm.Print_Titles" localSheetId="27">OCHLAZOVNA!$1:$8</definedName>
    <definedName name="_xlnm.Print_Titles" localSheetId="0">'Rekapitulace stavby'!$52:$52</definedName>
    <definedName name="_xlnm.Print_Titles" localSheetId="43">'Seznam figur'!$9:$9</definedName>
    <definedName name="_xlnm.Print_Titles" localSheetId="34">'SO 101 - Komunikace a par...'!$83:$83</definedName>
    <definedName name="_xlnm.Print_Titles" localSheetId="35">'SO 301 - Dešťová kanalizace'!$84:$84</definedName>
    <definedName name="_xlnm.Print_Titles" localSheetId="36">'SO 302 - Odlučovač ropnýc...'!$80:$80</definedName>
    <definedName name="_xlnm.Print_Titles" localSheetId="37">'SO 303 - Retenční nádrž'!$80:$80</definedName>
    <definedName name="_xlnm.Print_Titles" localSheetId="38">'SO 304 - Akumulační nádrž'!$80:$80</definedName>
    <definedName name="_xlnm.Print_Titles" localSheetId="39">'SO 305 - Splašková kanali...'!$82:$82</definedName>
    <definedName name="_xlnm.Print_Titles" localSheetId="40">'SO 306 - Retenční nádrž n...'!$80:$80</definedName>
    <definedName name="_xlnm.Print_Titles" localSheetId="41">'SO 901 - Vegetační úpravy'!$80:$80</definedName>
    <definedName name="_xlnm.Print_Titles" localSheetId="29">'SOFT SAUNA'!$1:$8</definedName>
    <definedName name="_xlnm.Print_Titles" localSheetId="31">'SOLNÁ SAUNA'!$1:$8</definedName>
    <definedName name="_xlnm.Print_Titles" localSheetId="28">'SPRCHOVÉ CENTRUM'!$1:$8</definedName>
    <definedName name="_xlnm.Print_Titles" localSheetId="5">'Vodovod a kanalizace'!$1:$12</definedName>
    <definedName name="_xlnm.Print_Titles" localSheetId="42">'VON - Vedlejší a ostatní ...'!$84:$84</definedName>
    <definedName name="_xlnm.Print_Titles" localSheetId="3">'Výměna zařizovacích předmětů se'!$1:$12</definedName>
    <definedName name="_xlnm.Print_Titles" localSheetId="4">'Zařizovací předměty v nové budo'!$1:$12</definedName>
    <definedName name="oadresa">#REF!</definedName>
    <definedName name="obch_sleva">#REF!</definedName>
    <definedName name="Obklady_keramické">#REF!</definedName>
    <definedName name="obl11x">#REF!</definedName>
    <definedName name="obl12x">#REF!</definedName>
    <definedName name="obl13x">#REF!</definedName>
    <definedName name="obl14x">#REF!</definedName>
    <definedName name="obl15x">#REF!</definedName>
    <definedName name="obl16x">#REF!</definedName>
    <definedName name="obl1710x">#REF!</definedName>
    <definedName name="obl1711x">#REF!</definedName>
    <definedName name="obl1712x">#REF!</definedName>
    <definedName name="obl1713x">#REF!</definedName>
    <definedName name="obl1714x">#REF!</definedName>
    <definedName name="obl1715x">#REF!</definedName>
    <definedName name="obl1716x">#REF!</definedName>
    <definedName name="obl1717x">#REF!</definedName>
    <definedName name="obl1718x">#REF!</definedName>
    <definedName name="obl1719x">#REF!</definedName>
    <definedName name="obl173x">#REF!</definedName>
    <definedName name="obl174x">#REF!</definedName>
    <definedName name="obl175x">#REF!</definedName>
    <definedName name="obl176x">#REF!</definedName>
    <definedName name="obl177x">#REF!</definedName>
    <definedName name="obl178x">#REF!</definedName>
    <definedName name="obl179x">#REF!</definedName>
    <definedName name="obl17x">#REF!</definedName>
    <definedName name="obl1816x">#REF!</definedName>
    <definedName name="obl181x">#REF!</definedName>
    <definedName name="obl1820x">#REF!</definedName>
    <definedName name="obl1821x">#REF!</definedName>
    <definedName name="obl1822x">#REF!</definedName>
    <definedName name="obl1823x">#REF!</definedName>
    <definedName name="obl1824x">#REF!</definedName>
    <definedName name="obl1825x">#REF!</definedName>
    <definedName name="obl1826x">#REF!</definedName>
    <definedName name="obl1827x">#REF!</definedName>
    <definedName name="obl1828x">#REF!</definedName>
    <definedName name="obl1829x">#REF!</definedName>
    <definedName name="obl1831x">#REF!</definedName>
    <definedName name="obl1832x">#REF!</definedName>
    <definedName name="obl183x">#REF!</definedName>
    <definedName name="obl184x">#REF!</definedName>
    <definedName name="obl185x">#REF!</definedName>
    <definedName name="obl186x">#REF!</definedName>
    <definedName name="obl187x">#REF!</definedName>
    <definedName name="obl18x">#REF!</definedName>
    <definedName name="_xlnm.Print_Area" localSheetId="1">'01 - SO 01 - Demolice (sa...'!$C$4:$J$39,'01 - SO 01 - Demolice (sa...'!$C$45:$J$64,'01 - SO 01 - Demolice (sa...'!$C$70:$K$233</definedName>
    <definedName name="_xlnm.Print_Area" localSheetId="2">'02 - SO 02 - Dostavba - 1...'!$C$4:$J$39,'02 - SO 02 - Dostavba - 1...'!$C$45:$J$90,'02 - SO 02 - Dostavba - 1...'!$C$96:$K$2904</definedName>
    <definedName name="_xlnm.Print_Area" localSheetId="33">'02a - SO 02 - Dostavba - ...'!$C$4:$J$39,'02a - SO 02 - Dostavba - ...'!$C$45:$J$82,'02a - SO 02 - Dostavba - ...'!$C$88:$K$1681</definedName>
    <definedName name="_xlnm.Print_Area" localSheetId="18">MaR!$A$1:$I$99</definedName>
    <definedName name="_xlnm.Print_Area" localSheetId="44">'Pokyny pro vyplnění'!$B$2:$K$71,'Pokyny pro vyplnění'!$B$74:$K$118,'Pokyny pro vyplnění'!$B$121:$K$161,'Pokyny pro vyplnění'!$B$164:$K$219</definedName>
    <definedName name="_xlnm.Print_Area" localSheetId="26">Regenerace_prací_vody!$A$1:$G$32</definedName>
    <definedName name="_xlnm.Print_Area" localSheetId="0">'Rekapitulace stavby'!$D$4:$AO$36,'Rekapitulace stavby'!$C$42:$AQ$67</definedName>
    <definedName name="_xlnm.Print_Area" localSheetId="43">'Seznam figur'!$C$4:$G$1192</definedName>
    <definedName name="_xlnm.Print_Area" localSheetId="34">'SO 101 - Komunikace a par...'!$C$4:$J$39,'SO 101 - Komunikace a par...'!$C$45:$J$65,'SO 101 - Komunikace a par...'!$C$71:$K$212</definedName>
    <definedName name="_xlnm.Print_Area" localSheetId="35">'SO 301 - Dešťová kanalizace'!$C$4:$J$39,'SO 301 - Dešťová kanalizace'!$C$45:$J$66,'SO 301 - Dešťová kanalizace'!$C$72:$K$128</definedName>
    <definedName name="_xlnm.Print_Area" localSheetId="36">'SO 302 - Odlučovač ropnýc...'!$C$4:$J$39,'SO 302 - Odlučovač ropnýc...'!$C$45:$J$62,'SO 302 - Odlučovač ropnýc...'!$C$68:$K$89</definedName>
    <definedName name="_xlnm.Print_Area" localSheetId="37">'SO 303 - Retenční nádrž'!$C$4:$J$39,'SO 303 - Retenční nádrž'!$C$45:$J$62,'SO 303 - Retenční nádrž'!$C$68:$K$94</definedName>
    <definedName name="_xlnm.Print_Area" localSheetId="38">'SO 304 - Akumulační nádrž'!$C$4:$J$39,'SO 304 - Akumulační nádrž'!$C$45:$J$62,'SO 304 - Akumulační nádrž'!$C$68:$K$93</definedName>
    <definedName name="_xlnm.Print_Area" localSheetId="39">'SO 305 - Splašková kanali...'!$C$4:$J$39,'SO 305 - Splašková kanali...'!$C$45:$J$64,'SO 305 - Splašková kanali...'!$C$70:$K$103</definedName>
    <definedName name="_xlnm.Print_Area" localSheetId="40">'SO 306 - Retenční nádrž n...'!$C$4:$J$39,'SO 306 - Retenční nádrž n...'!$C$45:$J$62,'SO 306 - Retenční nádrž n...'!$C$68:$K$89</definedName>
    <definedName name="_xlnm.Print_Area" localSheetId="41">'SO 901 - Vegetační úpravy'!$C$4:$J$39,'SO 901 - Vegetační úpravy'!$C$45:$J$62,'SO 901 - Vegetační úpravy'!$C$68:$K$86</definedName>
    <definedName name="_xlnm.Print_Area" localSheetId="42">'VON - Vedlejší a ostatní ...'!$C$4:$J$39,'VON - Vedlejší a ostatní ...'!$C$45:$J$66,'VON - Vedlejší a ostatní ...'!$C$72:$K$101</definedName>
    <definedName name="_xlnm.Print_Area" localSheetId="20">ZOKT!$A$2:$G$41</definedName>
    <definedName name="OP">#REF!</definedName>
    <definedName name="OP_12">#REF!</definedName>
    <definedName name="OP_34">#REF!</definedName>
    <definedName name="OP_50">#REF!</definedName>
    <definedName name="OrderType" localSheetId="18">#REF!</definedName>
    <definedName name="OrderType">[3]!Table6[Order Type]</definedName>
    <definedName name="Ostatní_výrobky">#REF!</definedName>
    <definedName name="padresa">#REF!</definedName>
    <definedName name="Parametry">#REF!</definedName>
    <definedName name="pdic">#REF!</definedName>
    <definedName name="pico">#REF!</definedName>
    <definedName name="PJ">#REF!</definedName>
    <definedName name="PJ_12">#REF!</definedName>
    <definedName name="PJ_34">#REF!</definedName>
    <definedName name="PJ_50">#REF!</definedName>
    <definedName name="pmisto">#REF!</definedName>
    <definedName name="PN">#REF!</definedName>
    <definedName name="PN_12">#REF!</definedName>
    <definedName name="PN_34">#REF!</definedName>
    <definedName name="PN_50">#REF!</definedName>
    <definedName name="PO">#REF!</definedName>
    <definedName name="PO_12">#REF!</definedName>
    <definedName name="PO_34">#REF!</definedName>
    <definedName name="PO_50">#REF!</definedName>
    <definedName name="PocetMJ">#REF!</definedName>
    <definedName name="Podhl">#REF!</definedName>
    <definedName name="Podhledy">#REF!</definedName>
    <definedName name="pokusAAAA">#REF!</definedName>
    <definedName name="pokusadres">#REF!</definedName>
    <definedName name="položka_A1">#REF!</definedName>
    <definedName name="pom_výp_zač">#REF!</definedName>
    <definedName name="pom_výpočty">#REF!</definedName>
    <definedName name="PoptavkaID">#REF!</definedName>
    <definedName name="poslední">#REF!</definedName>
    <definedName name="pPSC">#REF!</definedName>
    <definedName name="prep_schem">#REF!</definedName>
    <definedName name="Projektant">#REF!</definedName>
    <definedName name="Přehled">#REF!</definedName>
    <definedName name="Přehled_2">#REF!</definedName>
    <definedName name="Rekapitulace">#REF!</definedName>
    <definedName name="REKAPITULACE_2">#REF!</definedName>
    <definedName name="Risk" localSheetId="18">#REF!</definedName>
    <definedName name="Risk">[3]!Table9[Risk]</definedName>
    <definedName name="Rok_nabídky">#REF!</definedName>
    <definedName name="Rok_nabídky_2">#REF!</definedName>
    <definedName name="Rozpočet">#REF!</definedName>
    <definedName name="rozvržení_rozp">#REF!</definedName>
    <definedName name="SADaefsedf">[2]Estimate!$H$70</definedName>
    <definedName name="Sádrokartonové_konstrukce">#REF!</definedName>
    <definedName name="SazbaDPH1">#REF!</definedName>
    <definedName name="SazbaDPH2">#REF!</definedName>
    <definedName name="SC">#REF!</definedName>
    <definedName name="SC_12">#REF!</definedName>
    <definedName name="SC_34">#REF!</definedName>
    <definedName name="SC_50">#REF!</definedName>
    <definedName name="SelectedCurrency" localSheetId="18">IF(MaR!CalculationCurrency="",MaR!Currency,MaR!CalculationCurrency)</definedName>
    <definedName name="SelectedCurrency">IF(CalculationCurrency="",Currency,CalculationCurrency)</definedName>
    <definedName name="SelectedFinalPreBidTreshold">[3]QARF!$AA$16</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SO_01_01__Příprava_území">#REF!</definedName>
    <definedName name="SO_01_02_Vjezdy_a_výjezdy_na_staveniště">#REF!</definedName>
    <definedName name="SO_01_03_Vodovodní_přípojka_na_staveniště">#REF!</definedName>
    <definedName name="SO_01_04_Kanalizační_přípojka_na_staveniště">#REF!</definedName>
    <definedName name="SO_01_06_El._přípojka_pro_zařízení_staveniště">#REF!</definedName>
    <definedName name="SO_01_07_Telefonní_přípojka_staveniště">#REF!</definedName>
    <definedName name="SO_01_08_Ochrana_pěšího_provozu">#REF!</definedName>
    <definedName name="SO_01_12_Ochrana_inž.sítí">#REF!</definedName>
    <definedName name="SO_01_20_Rekonstrukce_v_odstavných_kolejích">#REF!</definedName>
    <definedName name="SO_01_21_Hloubené_tunely">#REF!</definedName>
    <definedName name="SO_04_22_Hloubené_tunely_v_ul._Trojská">#REF!</definedName>
    <definedName name="SO_05_21__Stanice_Kobylisy">#REF!</definedName>
    <definedName name="SO_06_21_Jednokolejné_tunely_před_st._Kobylisy">#REF!</definedName>
    <definedName name="SO_06_26_Ražená_HGB_v_km_14_960_L.K.">#REF!</definedName>
    <definedName name="SO_07_91_Větrací_objekty">#REF!</definedName>
    <definedName name="Specifikace">#REF!</definedName>
    <definedName name="Specifikace_2">#REF!</definedName>
    <definedName name="Spodek" localSheetId="18">[4]HW!#REF!</definedName>
    <definedName name="Spodek">#REF!</definedName>
    <definedName name="ssss">#REF!</definedName>
    <definedName name="subslevy">#REF!</definedName>
    <definedName name="sumpok">#REF!</definedName>
    <definedName name="SWnákup" localSheetId="18">#REF!</definedName>
    <definedName name="SWnákup">#REF!</definedName>
    <definedName name="SWprodej" localSheetId="18">#REF!</definedName>
    <definedName name="SWprodej">#REF!</definedName>
    <definedName name="T_1">#REF!</definedName>
    <definedName name="T1_12">#REF!</definedName>
    <definedName name="T1_34">#REF!</definedName>
    <definedName name="T1_50">#REF!</definedName>
    <definedName name="TC" localSheetId="18">#REF!</definedName>
    <definedName name="TC">[3]!Table7[TC]</definedName>
    <definedName name="Typ">(#REF!,#REF!)</definedName>
    <definedName name="Typ_2">(#REF!,#REF!)</definedName>
    <definedName name="Vodorovné_konstrukce">#REF!</definedName>
    <definedName name="výpočty">#REF!</definedName>
    <definedName name="Vypracoval">#REF!</definedName>
    <definedName name="vystup">#REF!</definedName>
    <definedName name="VZT">#REF!</definedName>
    <definedName name="Yesno" localSheetId="18">#REF!</definedName>
    <definedName name="Yesno">[3]!Table1[Yesno]</definedName>
    <definedName name="YesNoNA" localSheetId="18">#REF!</definedName>
    <definedName name="YesNoNA">[3]!Table_YesNoNA[YesNoNA]</definedName>
    <definedName name="zahrnsazby">#REF!</definedName>
    <definedName name="zahrnslevy">#REF!</definedName>
    <definedName name="ZakladDPHSni">#REF!</definedName>
    <definedName name="ZakladDPHZakl">#REF!</definedName>
    <definedName name="Základy">#REF!</definedName>
    <definedName name="ZaObjednatele">#REF!</definedName>
    <definedName name="Zaokrouhleni">#REF!</definedName>
    <definedName name="ZaZhotovitele">#REF!</definedName>
    <definedName name="Zemní_práce">#REF!</definedName>
    <definedName name="Zhotovitel">#REF!</definedName>
    <definedName name="ZZZZD">#REF!</definedName>
    <definedName name="ZZZZZ">#REF!</definedName>
  </definedNames>
  <calcPr calcId="181029"/>
</workbook>
</file>

<file path=xl/calcChain.xml><?xml version="1.0" encoding="utf-8"?>
<calcChain xmlns="http://schemas.openxmlformats.org/spreadsheetml/2006/main">
  <c r="G17" i="45" l="1"/>
  <c r="G16" i="45"/>
  <c r="G15" i="45"/>
  <c r="G14" i="45"/>
  <c r="G13" i="45"/>
  <c r="G18" i="45" s="1"/>
  <c r="G17" i="44"/>
  <c r="G16" i="44"/>
  <c r="G15" i="44"/>
  <c r="G14" i="44"/>
  <c r="G18" i="44" s="1"/>
  <c r="G13" i="44"/>
  <c r="G17" i="43"/>
  <c r="G16" i="43"/>
  <c r="G15" i="43"/>
  <c r="G14" i="43"/>
  <c r="G13" i="43"/>
  <c r="G18" i="43" s="1"/>
  <c r="G17" i="42"/>
  <c r="G16" i="42"/>
  <c r="G18" i="42" s="1"/>
  <c r="G15" i="42"/>
  <c r="G14" i="42"/>
  <c r="G13" i="42"/>
  <c r="G24" i="41"/>
  <c r="G23" i="41"/>
  <c r="G22" i="41"/>
  <c r="G21" i="41"/>
  <c r="G20" i="41"/>
  <c r="G19" i="41"/>
  <c r="G18" i="41"/>
  <c r="G17" i="41"/>
  <c r="G15" i="41"/>
  <c r="G14" i="41"/>
  <c r="G32" i="40"/>
  <c r="G31" i="40"/>
  <c r="G30" i="40"/>
  <c r="G29" i="40"/>
  <c r="G27" i="40"/>
  <c r="G26" i="40"/>
  <c r="G25" i="40"/>
  <c r="G23" i="40"/>
  <c r="G22" i="40"/>
  <c r="G21" i="40"/>
  <c r="G19" i="40"/>
  <c r="G18" i="40"/>
  <c r="G17" i="40"/>
  <c r="G15" i="40"/>
  <c r="G14" i="40"/>
  <c r="G33" i="40" s="1"/>
  <c r="F33" i="38" l="1"/>
  <c r="F29" i="38"/>
  <c r="F27" i="38"/>
  <c r="F25" i="38"/>
  <c r="F23" i="38"/>
  <c r="F21" i="38"/>
  <c r="F18" i="38"/>
  <c r="F15" i="38"/>
  <c r="F13" i="38"/>
  <c r="F11" i="38"/>
  <c r="F9" i="38"/>
  <c r="F35" i="38" s="1"/>
  <c r="F41" i="37"/>
  <c r="F39" i="37"/>
  <c r="F37" i="37"/>
  <c r="F34" i="37"/>
  <c r="F31" i="37"/>
  <c r="F29" i="37"/>
  <c r="F27" i="37"/>
  <c r="F25" i="37"/>
  <c r="F23" i="37"/>
  <c r="F20" i="37"/>
  <c r="F18" i="37"/>
  <c r="F9" i="37" s="1"/>
  <c r="F43" i="37" s="1"/>
  <c r="F15" i="37"/>
  <c r="F13" i="37"/>
  <c r="F11" i="37"/>
  <c r="F41" i="36"/>
  <c r="F39" i="36"/>
  <c r="F37" i="36"/>
  <c r="F34" i="36"/>
  <c r="F31" i="36"/>
  <c r="F29" i="36"/>
  <c r="F27" i="36"/>
  <c r="F25" i="36"/>
  <c r="F23" i="36"/>
  <c r="F20" i="36"/>
  <c r="F18" i="36"/>
  <c r="F15" i="36"/>
  <c r="F13" i="36"/>
  <c r="F11" i="36"/>
  <c r="F9" i="36" s="1"/>
  <c r="F43" i="36" s="1"/>
  <c r="F75" i="35"/>
  <c r="F73" i="35"/>
  <c r="F71" i="35"/>
  <c r="F69" i="35"/>
  <c r="F67" i="35"/>
  <c r="F65" i="35"/>
  <c r="F63" i="35"/>
  <c r="F61" i="35"/>
  <c r="F59" i="35"/>
  <c r="F57" i="35"/>
  <c r="F55" i="35"/>
  <c r="F53" i="35"/>
  <c r="F50" i="35"/>
  <c r="F48" i="35"/>
  <c r="F46" i="35"/>
  <c r="F44" i="35"/>
  <c r="F41" i="35"/>
  <c r="F39" i="35"/>
  <c r="F37" i="35"/>
  <c r="F35" i="35"/>
  <c r="F33" i="35"/>
  <c r="F31" i="35"/>
  <c r="F29" i="35"/>
  <c r="F27" i="35"/>
  <c r="F24" i="35"/>
  <c r="F22" i="35"/>
  <c r="F20" i="35"/>
  <c r="F18" i="35"/>
  <c r="F16" i="35"/>
  <c r="F13" i="35"/>
  <c r="F11" i="35"/>
  <c r="F9" i="35" s="1"/>
  <c r="F77" i="35" s="1"/>
  <c r="F115" i="34"/>
  <c r="F113" i="34"/>
  <c r="F111" i="34"/>
  <c r="F109" i="34"/>
  <c r="F107" i="34"/>
  <c r="F105" i="34"/>
  <c r="F103" i="34"/>
  <c r="F101" i="34"/>
  <c r="F99" i="34"/>
  <c r="F97" i="34"/>
  <c r="F95" i="34"/>
  <c r="F93" i="34"/>
  <c r="F91" i="34"/>
  <c r="F89" i="34"/>
  <c r="F87" i="34"/>
  <c r="F84" i="34"/>
  <c r="F82" i="34"/>
  <c r="F80" i="34"/>
  <c r="F78" i="34"/>
  <c r="F76" i="34"/>
  <c r="F74" i="34"/>
  <c r="F72" i="34"/>
  <c r="F70" i="34"/>
  <c r="F68" i="34"/>
  <c r="F65" i="34"/>
  <c r="F63" i="34"/>
  <c r="F61" i="34"/>
  <c r="F59" i="34"/>
  <c r="F57" i="34"/>
  <c r="F55" i="34"/>
  <c r="F53" i="34"/>
  <c r="F51" i="34"/>
  <c r="F49" i="34"/>
  <c r="F47" i="34"/>
  <c r="F45" i="34"/>
  <c r="F42" i="34"/>
  <c r="F40" i="34"/>
  <c r="F38" i="34"/>
  <c r="F36" i="34"/>
  <c r="F34" i="34"/>
  <c r="F32" i="34"/>
  <c r="F30" i="34"/>
  <c r="F28" i="34"/>
  <c r="F26" i="34"/>
  <c r="F24" i="34"/>
  <c r="F22" i="34"/>
  <c r="F19" i="34"/>
  <c r="F17" i="34"/>
  <c r="F15" i="34"/>
  <c r="F13" i="34"/>
  <c r="F11" i="34"/>
  <c r="F9" i="34"/>
  <c r="F117" i="34" s="1"/>
  <c r="G34" i="33" l="1"/>
  <c r="G33" i="33"/>
  <c r="G32" i="33"/>
  <c r="G31" i="33"/>
  <c r="G30" i="33"/>
  <c r="G26" i="33"/>
  <c r="G25" i="33"/>
  <c r="G24" i="33"/>
  <c r="G21" i="33"/>
  <c r="G20" i="33"/>
  <c r="G17" i="33"/>
  <c r="G16" i="33"/>
  <c r="G15" i="33"/>
  <c r="G12" i="33"/>
  <c r="G36" i="33" s="1"/>
  <c r="G11" i="33"/>
  <c r="G10" i="33"/>
  <c r="K38" i="32"/>
  <c r="L38" i="32" s="1"/>
  <c r="K37" i="32"/>
  <c r="L37" i="32" s="1"/>
  <c r="K36" i="32"/>
  <c r="L36" i="32" s="1"/>
  <c r="K35" i="32"/>
  <c r="L35" i="32" s="1"/>
  <c r="K34" i="32"/>
  <c r="L34" i="32" s="1"/>
  <c r="K33" i="32"/>
  <c r="L33" i="32" s="1"/>
  <c r="K32" i="32"/>
  <c r="L32" i="32" s="1"/>
  <c r="K31" i="32"/>
  <c r="L31" i="32" s="1"/>
  <c r="K30" i="32"/>
  <c r="L30" i="32" s="1"/>
  <c r="K29" i="32"/>
  <c r="L29" i="32" s="1"/>
  <c r="K28" i="32"/>
  <c r="L28" i="32" s="1"/>
  <c r="K27" i="32"/>
  <c r="L27" i="32" s="1"/>
  <c r="K26" i="32"/>
  <c r="L26" i="32" s="1"/>
  <c r="K25" i="32"/>
  <c r="L25" i="32" s="1"/>
  <c r="K24" i="32"/>
  <c r="L24" i="32" s="1"/>
  <c r="K23" i="32"/>
  <c r="L23" i="32" s="1"/>
  <c r="L22" i="32"/>
  <c r="K22" i="32"/>
  <c r="L21" i="32"/>
  <c r="K21" i="32"/>
  <c r="K20" i="32"/>
  <c r="L20" i="32" s="1"/>
  <c r="K19" i="32"/>
  <c r="L19" i="32" s="1"/>
  <c r="K18" i="32"/>
  <c r="L18" i="32" s="1"/>
  <c r="K17" i="32"/>
  <c r="L17" i="32" s="1"/>
  <c r="K16" i="32"/>
  <c r="L16" i="32" s="1"/>
  <c r="K15" i="32"/>
  <c r="L15" i="32" s="1"/>
  <c r="K14" i="32"/>
  <c r="L14" i="32" s="1"/>
  <c r="K13" i="32"/>
  <c r="L13" i="32" s="1"/>
  <c r="K12" i="32"/>
  <c r="L12" i="32" s="1"/>
  <c r="K11" i="32"/>
  <c r="L11" i="32" s="1"/>
  <c r="K10" i="32"/>
  <c r="L10" i="32" s="1"/>
  <c r="K9" i="32"/>
  <c r="L9" i="32" s="1"/>
  <c r="K8" i="32"/>
  <c r="L8" i="32" s="1"/>
  <c r="K7" i="32"/>
  <c r="L7" i="32" s="1"/>
  <c r="K6" i="32"/>
  <c r="L6" i="32" s="1"/>
  <c r="K5" i="32"/>
  <c r="L5" i="32" s="1"/>
  <c r="K4" i="32"/>
  <c r="L4" i="32" s="1"/>
  <c r="K39" i="32" l="1"/>
  <c r="H96" i="31"/>
  <c r="H95" i="31"/>
  <c r="H94" i="31"/>
  <c r="H93" i="31"/>
  <c r="H92" i="31"/>
  <c r="H91" i="31"/>
  <c r="H90" i="31"/>
  <c r="H89" i="31"/>
  <c r="H86" i="31"/>
  <c r="H85" i="31"/>
  <c r="H84" i="31"/>
  <c r="H83" i="31"/>
  <c r="H82" i="31"/>
  <c r="H81" i="31"/>
  <c r="H80" i="31"/>
  <c r="H79" i="31"/>
  <c r="H78" i="31"/>
  <c r="H75" i="31"/>
  <c r="H74" i="31"/>
  <c r="H73" i="31"/>
  <c r="H72" i="31"/>
  <c r="H71" i="31"/>
  <c r="H70" i="31"/>
  <c r="H69" i="31"/>
  <c r="H68" i="31"/>
  <c r="H67" i="31"/>
  <c r="H66" i="31"/>
  <c r="H65" i="31"/>
  <c r="H64" i="31"/>
  <c r="H63" i="31"/>
  <c r="H62" i="31"/>
  <c r="H59" i="31"/>
  <c r="H58" i="31"/>
  <c r="H57" i="31"/>
  <c r="H56" i="31"/>
  <c r="H55" i="31"/>
  <c r="H54" i="31"/>
  <c r="H53" i="31"/>
  <c r="H52" i="31"/>
  <c r="H51" i="31"/>
  <c r="H50" i="31"/>
  <c r="H47" i="31"/>
  <c r="H46" i="31"/>
  <c r="H45" i="31"/>
  <c r="H44" i="31"/>
  <c r="H43" i="31"/>
  <c r="H42" i="31"/>
  <c r="H41" i="31"/>
  <c r="H40" i="31"/>
  <c r="H39" i="31"/>
  <c r="H38" i="31"/>
  <c r="H37" i="31"/>
  <c r="H36" i="31"/>
  <c r="H35" i="31"/>
  <c r="H34" i="31"/>
  <c r="H33" i="31"/>
  <c r="H32" i="31"/>
  <c r="H31" i="31"/>
  <c r="H30" i="31"/>
  <c r="H29" i="31"/>
  <c r="H28" i="31"/>
  <c r="H27" i="31"/>
  <c r="H26" i="31"/>
  <c r="H25" i="31"/>
  <c r="H24" i="31"/>
  <c r="H21" i="31"/>
  <c r="H20" i="31"/>
  <c r="H19" i="31"/>
  <c r="H18" i="31"/>
  <c r="H17" i="31"/>
  <c r="H16" i="31"/>
  <c r="H15" i="31"/>
  <c r="H14" i="31"/>
  <c r="H99" i="31" s="1"/>
  <c r="H13" i="31"/>
  <c r="H10" i="31"/>
  <c r="H9" i="31"/>
  <c r="H8" i="31"/>
  <c r="H7" i="31"/>
  <c r="E20" i="30" l="1"/>
  <c r="E22" i="30" s="1"/>
  <c r="E18" i="30"/>
  <c r="E17" i="30"/>
  <c r="E16" i="30"/>
  <c r="E15" i="30"/>
  <c r="E14" i="30"/>
  <c r="E12" i="30"/>
  <c r="E11" i="30"/>
  <c r="E10" i="30"/>
  <c r="E9" i="30"/>
  <c r="E8" i="30"/>
  <c r="E7" i="30"/>
  <c r="E6" i="30"/>
  <c r="E5" i="30"/>
  <c r="F62" i="29" l="1"/>
  <c r="G62" i="29" s="1"/>
  <c r="H62" i="29" s="1"/>
  <c r="E62" i="29"/>
  <c r="F61" i="29"/>
  <c r="G61" i="29" s="1"/>
  <c r="H61" i="29" s="1"/>
  <c r="E61" i="29"/>
  <c r="H58" i="29"/>
  <c r="G58" i="29"/>
  <c r="E58" i="29"/>
  <c r="G57" i="29"/>
  <c r="H57" i="29" s="1"/>
  <c r="E57" i="29"/>
  <c r="H56" i="29"/>
  <c r="G56" i="29"/>
  <c r="E56" i="29"/>
  <c r="G55" i="29"/>
  <c r="H55" i="29" s="1"/>
  <c r="E55" i="29"/>
  <c r="H54" i="29"/>
  <c r="G54" i="29"/>
  <c r="E54" i="29"/>
  <c r="H53" i="29"/>
  <c r="G53" i="29"/>
  <c r="E53" i="29"/>
  <c r="H52" i="29"/>
  <c r="G52" i="29"/>
  <c r="E52" i="29"/>
  <c r="G51" i="29"/>
  <c r="H51" i="29" s="1"/>
  <c r="E51" i="29"/>
  <c r="F48" i="29"/>
  <c r="G48" i="29" s="1"/>
  <c r="H48" i="29" s="1"/>
  <c r="E48" i="29"/>
  <c r="F45" i="29"/>
  <c r="G45" i="29" s="1"/>
  <c r="H45" i="29" s="1"/>
  <c r="E45" i="29"/>
  <c r="F44" i="29"/>
  <c r="G44" i="29" s="1"/>
  <c r="H44" i="29" s="1"/>
  <c r="E44" i="29"/>
  <c r="F43" i="29"/>
  <c r="G43" i="29" s="1"/>
  <c r="H43" i="29" s="1"/>
  <c r="E43" i="29"/>
  <c r="F41" i="29"/>
  <c r="G41" i="29" s="1"/>
  <c r="H41" i="29" s="1"/>
  <c r="E41" i="29"/>
  <c r="F40" i="29"/>
  <c r="G40" i="29" s="1"/>
  <c r="H40" i="29" s="1"/>
  <c r="E40" i="29"/>
  <c r="F39" i="29"/>
  <c r="G39" i="29" s="1"/>
  <c r="H39" i="29" s="1"/>
  <c r="E39" i="29"/>
  <c r="F38" i="29"/>
  <c r="G38" i="29" s="1"/>
  <c r="H38" i="29" s="1"/>
  <c r="E38" i="29"/>
  <c r="F35" i="29"/>
  <c r="G35" i="29" s="1"/>
  <c r="H35" i="29" s="1"/>
  <c r="E35" i="29"/>
  <c r="F32" i="29"/>
  <c r="G32" i="29" s="1"/>
  <c r="H32" i="29" s="1"/>
  <c r="E32" i="29"/>
  <c r="F31" i="29"/>
  <c r="G31" i="29" s="1"/>
  <c r="H31" i="29" s="1"/>
  <c r="E31" i="29"/>
  <c r="F30" i="29"/>
  <c r="G30" i="29" s="1"/>
  <c r="H30" i="29" s="1"/>
  <c r="E30" i="29"/>
  <c r="F29" i="29"/>
  <c r="G29" i="29" s="1"/>
  <c r="H29" i="29" s="1"/>
  <c r="E29" i="29"/>
  <c r="F28" i="29"/>
  <c r="G28" i="29" s="1"/>
  <c r="H28" i="29" s="1"/>
  <c r="E28" i="29"/>
  <c r="F27" i="29"/>
  <c r="G27" i="29" s="1"/>
  <c r="H27" i="29" s="1"/>
  <c r="E27" i="29"/>
  <c r="F26" i="29"/>
  <c r="G26" i="29" s="1"/>
  <c r="H26" i="29" s="1"/>
  <c r="E26" i="29"/>
  <c r="F25" i="29"/>
  <c r="G25" i="29" s="1"/>
  <c r="H25" i="29" s="1"/>
  <c r="E25" i="29"/>
  <c r="F21" i="29"/>
  <c r="G21" i="29" s="1"/>
  <c r="H21" i="29" s="1"/>
  <c r="E21" i="29"/>
  <c r="F20" i="29"/>
  <c r="G20" i="29" s="1"/>
  <c r="H20" i="29" s="1"/>
  <c r="E20" i="29"/>
  <c r="F19" i="29"/>
  <c r="G19" i="29" s="1"/>
  <c r="H19" i="29" s="1"/>
  <c r="E19" i="29"/>
  <c r="F15" i="29"/>
  <c r="G15" i="29" s="1"/>
  <c r="H15" i="29" s="1"/>
  <c r="E15" i="29"/>
  <c r="F14" i="29"/>
  <c r="G14" i="29" s="1"/>
  <c r="H14" i="29" s="1"/>
  <c r="E14" i="29"/>
  <c r="F13" i="29"/>
  <c r="G13" i="29" s="1"/>
  <c r="H13" i="29" s="1"/>
  <c r="E13" i="29"/>
  <c r="F12" i="29"/>
  <c r="G12" i="29" s="1"/>
  <c r="H12" i="29" s="1"/>
  <c r="E12" i="29"/>
  <c r="F11" i="29"/>
  <c r="G11" i="29" s="1"/>
  <c r="H11" i="29" s="1"/>
  <c r="E11" i="29"/>
  <c r="F10" i="29"/>
  <c r="G10" i="29" s="1"/>
  <c r="H10" i="29" s="1"/>
  <c r="E10" i="29"/>
  <c r="F9" i="29"/>
  <c r="G9" i="29" s="1"/>
  <c r="H9" i="29" s="1"/>
  <c r="E9" i="29"/>
  <c r="F8" i="29"/>
  <c r="G8" i="29" s="1"/>
  <c r="H8" i="29" s="1"/>
  <c r="E8" i="29"/>
  <c r="F7" i="29"/>
  <c r="G7" i="29" s="1"/>
  <c r="H7" i="29" s="1"/>
  <c r="E7" i="29"/>
  <c r="F6" i="29"/>
  <c r="G6" i="29" s="1"/>
  <c r="H6" i="29" s="1"/>
  <c r="E6" i="29"/>
  <c r="F5" i="29"/>
  <c r="G5" i="29" s="1"/>
  <c r="H5" i="29" s="1"/>
  <c r="E5" i="29"/>
  <c r="F62" i="28"/>
  <c r="G62" i="28" s="1"/>
  <c r="H62" i="28" s="1"/>
  <c r="E62" i="28"/>
  <c r="F61" i="28"/>
  <c r="G61" i="28" s="1"/>
  <c r="H61" i="28" s="1"/>
  <c r="E61" i="28"/>
  <c r="G58" i="28"/>
  <c r="H58" i="28" s="1"/>
  <c r="E58" i="28"/>
  <c r="G57" i="28"/>
  <c r="H57" i="28" s="1"/>
  <c r="E57" i="28"/>
  <c r="H56" i="28"/>
  <c r="G56" i="28"/>
  <c r="E56" i="28"/>
  <c r="G55" i="28"/>
  <c r="H55" i="28" s="1"/>
  <c r="E55" i="28"/>
  <c r="G54" i="28"/>
  <c r="H54" i="28" s="1"/>
  <c r="E54" i="28"/>
  <c r="G53" i="28"/>
  <c r="H53" i="28" s="1"/>
  <c r="E53" i="28"/>
  <c r="H52" i="28"/>
  <c r="G52" i="28"/>
  <c r="E52" i="28"/>
  <c r="G51" i="28"/>
  <c r="H51" i="28" s="1"/>
  <c r="E51" i="28"/>
  <c r="F48" i="28"/>
  <c r="G48" i="28" s="1"/>
  <c r="H48" i="28" s="1"/>
  <c r="E48" i="28"/>
  <c r="F45" i="28"/>
  <c r="G45" i="28" s="1"/>
  <c r="H45" i="28" s="1"/>
  <c r="E45" i="28"/>
  <c r="F44" i="28"/>
  <c r="G44" i="28" s="1"/>
  <c r="H44" i="28" s="1"/>
  <c r="E44" i="28"/>
  <c r="F43" i="28"/>
  <c r="G43" i="28" s="1"/>
  <c r="H43" i="28" s="1"/>
  <c r="E43" i="28"/>
  <c r="F41" i="28"/>
  <c r="G41" i="28" s="1"/>
  <c r="H41" i="28" s="1"/>
  <c r="E41" i="28"/>
  <c r="F40" i="28"/>
  <c r="G40" i="28" s="1"/>
  <c r="H40" i="28" s="1"/>
  <c r="E40" i="28"/>
  <c r="F39" i="28"/>
  <c r="G39" i="28" s="1"/>
  <c r="H39" i="28" s="1"/>
  <c r="E39" i="28"/>
  <c r="F38" i="28"/>
  <c r="G38" i="28" s="1"/>
  <c r="H38" i="28" s="1"/>
  <c r="E38" i="28"/>
  <c r="F35" i="28"/>
  <c r="G35" i="28" s="1"/>
  <c r="H35" i="28" s="1"/>
  <c r="E35" i="28"/>
  <c r="F32" i="28"/>
  <c r="G32" i="28" s="1"/>
  <c r="H32" i="28" s="1"/>
  <c r="E32" i="28"/>
  <c r="F31" i="28"/>
  <c r="G31" i="28" s="1"/>
  <c r="H31" i="28" s="1"/>
  <c r="E31" i="28"/>
  <c r="F30" i="28"/>
  <c r="G30" i="28" s="1"/>
  <c r="H30" i="28" s="1"/>
  <c r="E30" i="28"/>
  <c r="F29" i="28"/>
  <c r="G29" i="28" s="1"/>
  <c r="H29" i="28" s="1"/>
  <c r="E29" i="28"/>
  <c r="F28" i="28"/>
  <c r="G28" i="28" s="1"/>
  <c r="H28" i="28" s="1"/>
  <c r="E28" i="28"/>
  <c r="F27" i="28"/>
  <c r="G27" i="28" s="1"/>
  <c r="H27" i="28" s="1"/>
  <c r="E27" i="28"/>
  <c r="F26" i="28"/>
  <c r="G26" i="28" s="1"/>
  <c r="H26" i="28" s="1"/>
  <c r="E26" i="28"/>
  <c r="F25" i="28"/>
  <c r="G25" i="28" s="1"/>
  <c r="H25" i="28" s="1"/>
  <c r="E25" i="28"/>
  <c r="F21" i="28"/>
  <c r="G21" i="28" s="1"/>
  <c r="H21" i="28" s="1"/>
  <c r="E21" i="28"/>
  <c r="F20" i="28"/>
  <c r="G20" i="28" s="1"/>
  <c r="H20" i="28" s="1"/>
  <c r="E20" i="28"/>
  <c r="F19" i="28"/>
  <c r="G19" i="28" s="1"/>
  <c r="H19" i="28" s="1"/>
  <c r="E19" i="28"/>
  <c r="F15" i="28"/>
  <c r="G15" i="28" s="1"/>
  <c r="H15" i="28" s="1"/>
  <c r="E15" i="28"/>
  <c r="F14" i="28"/>
  <c r="G14" i="28" s="1"/>
  <c r="H14" i="28" s="1"/>
  <c r="E14" i="28"/>
  <c r="F13" i="28"/>
  <c r="G13" i="28" s="1"/>
  <c r="H13" i="28" s="1"/>
  <c r="E13" i="28"/>
  <c r="F12" i="28"/>
  <c r="G12" i="28" s="1"/>
  <c r="H12" i="28" s="1"/>
  <c r="E12" i="28"/>
  <c r="F11" i="28"/>
  <c r="G11" i="28" s="1"/>
  <c r="H11" i="28" s="1"/>
  <c r="E11" i="28"/>
  <c r="F10" i="28"/>
  <c r="G10" i="28" s="1"/>
  <c r="H10" i="28" s="1"/>
  <c r="E10" i="28"/>
  <c r="F9" i="28"/>
  <c r="G9" i="28" s="1"/>
  <c r="H9" i="28" s="1"/>
  <c r="E9" i="28"/>
  <c r="F8" i="28"/>
  <c r="G8" i="28" s="1"/>
  <c r="H8" i="28" s="1"/>
  <c r="E8" i="28"/>
  <c r="F7" i="28"/>
  <c r="G7" i="28" s="1"/>
  <c r="H7" i="28" s="1"/>
  <c r="E7" i="28"/>
  <c r="F6" i="28"/>
  <c r="G6" i="28" s="1"/>
  <c r="H6" i="28" s="1"/>
  <c r="E6" i="28"/>
  <c r="F5" i="28"/>
  <c r="G5" i="28" s="1"/>
  <c r="H5" i="28" s="1"/>
  <c r="E5" i="28"/>
  <c r="G150" i="27"/>
  <c r="H150" i="27" s="1"/>
  <c r="F150" i="27"/>
  <c r="E150" i="27"/>
  <c r="F149" i="27"/>
  <c r="G149" i="27" s="1"/>
  <c r="H149" i="27" s="1"/>
  <c r="E149" i="27"/>
  <c r="H148" i="27"/>
  <c r="G148" i="27"/>
  <c r="E148" i="27"/>
  <c r="F147" i="27"/>
  <c r="G147" i="27" s="1"/>
  <c r="H147" i="27" s="1"/>
  <c r="E147" i="27"/>
  <c r="G146" i="27"/>
  <c r="H146" i="27" s="1"/>
  <c r="F146" i="27"/>
  <c r="E146" i="27"/>
  <c r="G145" i="27"/>
  <c r="H145" i="27" s="1"/>
  <c r="F145" i="27"/>
  <c r="E145" i="27"/>
  <c r="F144" i="27"/>
  <c r="G144" i="27" s="1"/>
  <c r="H144" i="27" s="1"/>
  <c r="E144" i="27"/>
  <c r="G143" i="27"/>
  <c r="H143" i="27" s="1"/>
  <c r="F143" i="27"/>
  <c r="E143" i="27"/>
  <c r="G142" i="27"/>
  <c r="H142" i="27" s="1"/>
  <c r="E142" i="27"/>
  <c r="G141" i="27"/>
  <c r="H141" i="27" s="1"/>
  <c r="E141" i="27"/>
  <c r="H138" i="27"/>
  <c r="G138" i="27"/>
  <c r="F138" i="27"/>
  <c r="E138" i="27"/>
  <c r="F137" i="27"/>
  <c r="G137" i="27" s="1"/>
  <c r="H137" i="27" s="1"/>
  <c r="E137" i="27"/>
  <c r="F136" i="27"/>
  <c r="G136" i="27" s="1"/>
  <c r="H136" i="27" s="1"/>
  <c r="E136" i="27"/>
  <c r="H135" i="27"/>
  <c r="G135" i="27"/>
  <c r="F135" i="27"/>
  <c r="E135" i="27"/>
  <c r="G134" i="27"/>
  <c r="H134" i="27" s="1"/>
  <c r="F134" i="27"/>
  <c r="E134" i="27"/>
  <c r="F130" i="27"/>
  <c r="G130" i="27" s="1"/>
  <c r="H130" i="27" s="1"/>
  <c r="E130" i="27"/>
  <c r="H129" i="27"/>
  <c r="G129" i="27"/>
  <c r="F129" i="27"/>
  <c r="E129" i="27"/>
  <c r="G128" i="27"/>
  <c r="H128" i="27" s="1"/>
  <c r="F128" i="27"/>
  <c r="E128" i="27"/>
  <c r="F127" i="27"/>
  <c r="G127" i="27" s="1"/>
  <c r="H127" i="27" s="1"/>
  <c r="E127" i="27"/>
  <c r="H126" i="27"/>
  <c r="G126" i="27"/>
  <c r="F126" i="27"/>
  <c r="E126" i="27"/>
  <c r="G122" i="27"/>
  <c r="H122" i="27" s="1"/>
  <c r="F122" i="27"/>
  <c r="E122" i="27"/>
  <c r="F121" i="27"/>
  <c r="G121" i="27" s="1"/>
  <c r="H121" i="27" s="1"/>
  <c r="E121" i="27"/>
  <c r="H118" i="27"/>
  <c r="G118" i="27"/>
  <c r="F118" i="27"/>
  <c r="E118" i="27"/>
  <c r="G114" i="27"/>
  <c r="H114" i="27" s="1"/>
  <c r="F114" i="27"/>
  <c r="E114" i="27"/>
  <c r="F113" i="27"/>
  <c r="G113" i="27" s="1"/>
  <c r="H113" i="27" s="1"/>
  <c r="E113" i="27"/>
  <c r="H111" i="27"/>
  <c r="G111" i="27"/>
  <c r="F111" i="27"/>
  <c r="E111" i="27"/>
  <c r="G110" i="27"/>
  <c r="H110" i="27" s="1"/>
  <c r="F110" i="27"/>
  <c r="E110" i="27"/>
  <c r="F109" i="27"/>
  <c r="G109" i="27" s="1"/>
  <c r="H109" i="27" s="1"/>
  <c r="E109" i="27"/>
  <c r="H104" i="27"/>
  <c r="G104" i="27"/>
  <c r="F104" i="27"/>
  <c r="E104" i="27"/>
  <c r="G103" i="27"/>
  <c r="H103" i="27" s="1"/>
  <c r="F103" i="27"/>
  <c r="E103" i="27"/>
  <c r="F99" i="27"/>
  <c r="G99" i="27" s="1"/>
  <c r="H99" i="27" s="1"/>
  <c r="E99" i="27"/>
  <c r="H98" i="27"/>
  <c r="G98" i="27"/>
  <c r="F98" i="27"/>
  <c r="E98" i="27"/>
  <c r="G97" i="27"/>
  <c r="H97" i="27" s="1"/>
  <c r="F97" i="27"/>
  <c r="E97" i="27"/>
  <c r="F96" i="27"/>
  <c r="G96" i="27" s="1"/>
  <c r="H96" i="27" s="1"/>
  <c r="E96" i="27"/>
  <c r="H95" i="27"/>
  <c r="G95" i="27"/>
  <c r="F95" i="27"/>
  <c r="E95" i="27"/>
  <c r="G93" i="27"/>
  <c r="H93" i="27" s="1"/>
  <c r="F93" i="27"/>
  <c r="E93" i="27"/>
  <c r="F92" i="27"/>
  <c r="G92" i="27" s="1"/>
  <c r="H92" i="27" s="1"/>
  <c r="E92" i="27"/>
  <c r="H91" i="27"/>
  <c r="G91" i="27"/>
  <c r="F91" i="27"/>
  <c r="E91" i="27"/>
  <c r="G90" i="27"/>
  <c r="H90" i="27" s="1"/>
  <c r="F90" i="27"/>
  <c r="E90" i="27"/>
  <c r="F86" i="27"/>
  <c r="G86" i="27" s="1"/>
  <c r="H86" i="27" s="1"/>
  <c r="E86" i="27"/>
  <c r="H85" i="27"/>
  <c r="G85" i="27"/>
  <c r="F85" i="27"/>
  <c r="E85" i="27"/>
  <c r="G84" i="27"/>
  <c r="H84" i="27" s="1"/>
  <c r="F84" i="27"/>
  <c r="E84" i="27"/>
  <c r="F82" i="27"/>
  <c r="G82" i="27" s="1"/>
  <c r="H82" i="27" s="1"/>
  <c r="E82" i="27"/>
  <c r="H81" i="27"/>
  <c r="G81" i="27"/>
  <c r="F81" i="27"/>
  <c r="E81" i="27"/>
  <c r="G80" i="27"/>
  <c r="H80" i="27" s="1"/>
  <c r="F80" i="27"/>
  <c r="E80" i="27"/>
  <c r="F78" i="27"/>
  <c r="G78" i="27" s="1"/>
  <c r="H78" i="27" s="1"/>
  <c r="E78" i="27"/>
  <c r="H77" i="27"/>
  <c r="G77" i="27"/>
  <c r="F77" i="27"/>
  <c r="E77" i="27"/>
  <c r="G76" i="27"/>
  <c r="H76" i="27" s="1"/>
  <c r="F76" i="27"/>
  <c r="E76" i="27"/>
  <c r="F72" i="27"/>
  <c r="G72" i="27" s="1"/>
  <c r="H72" i="27" s="1"/>
  <c r="E72" i="27"/>
  <c r="H71" i="27"/>
  <c r="G71" i="27"/>
  <c r="F71" i="27"/>
  <c r="E71" i="27"/>
  <c r="G69" i="27"/>
  <c r="H69" i="27" s="1"/>
  <c r="F69" i="27"/>
  <c r="E69" i="27"/>
  <c r="F68" i="27"/>
  <c r="G68" i="27" s="1"/>
  <c r="H68" i="27" s="1"/>
  <c r="E68" i="27"/>
  <c r="H63" i="27"/>
  <c r="G63" i="27"/>
  <c r="F63" i="27"/>
  <c r="E63" i="27"/>
  <c r="G62" i="27"/>
  <c r="H62" i="27" s="1"/>
  <c r="F62" i="27"/>
  <c r="E62" i="27"/>
  <c r="F60" i="27"/>
  <c r="G60" i="27" s="1"/>
  <c r="H60" i="27" s="1"/>
  <c r="E60" i="27"/>
  <c r="H59" i="27"/>
  <c r="G59" i="27"/>
  <c r="F59" i="27"/>
  <c r="E59" i="27"/>
  <c r="G57" i="27"/>
  <c r="H57" i="27" s="1"/>
  <c r="F57" i="27"/>
  <c r="E57" i="27"/>
  <c r="F56" i="27"/>
  <c r="G56" i="27" s="1"/>
  <c r="H56" i="27" s="1"/>
  <c r="E56" i="27"/>
  <c r="H55" i="27"/>
  <c r="G55" i="27"/>
  <c r="F55" i="27"/>
  <c r="E55" i="27"/>
  <c r="G51" i="27"/>
  <c r="H51" i="27" s="1"/>
  <c r="F51" i="27"/>
  <c r="E51" i="27"/>
  <c r="F50" i="27"/>
  <c r="G50" i="27" s="1"/>
  <c r="H50" i="27" s="1"/>
  <c r="E50" i="27"/>
  <c r="H49" i="27"/>
  <c r="G49" i="27"/>
  <c r="F49" i="27"/>
  <c r="E49" i="27"/>
  <c r="G48" i="27"/>
  <c r="H48" i="27" s="1"/>
  <c r="F48" i="27"/>
  <c r="E48" i="27"/>
  <c r="F45" i="27"/>
  <c r="G45" i="27" s="1"/>
  <c r="H45" i="27" s="1"/>
  <c r="E45" i="27"/>
  <c r="H44" i="27"/>
  <c r="G44" i="27"/>
  <c r="F44" i="27"/>
  <c r="E44" i="27"/>
  <c r="H43" i="27"/>
  <c r="G43" i="27"/>
  <c r="F43" i="27"/>
  <c r="E43" i="27"/>
  <c r="F42" i="27"/>
  <c r="G42" i="27" s="1"/>
  <c r="H42" i="27" s="1"/>
  <c r="E42" i="27"/>
  <c r="H41" i="27"/>
  <c r="G41" i="27"/>
  <c r="F41" i="27"/>
  <c r="E41" i="27"/>
  <c r="H40" i="27"/>
  <c r="G40" i="27"/>
  <c r="F40" i="27"/>
  <c r="E40" i="27"/>
  <c r="F39" i="27"/>
  <c r="G39" i="27" s="1"/>
  <c r="H39" i="27" s="1"/>
  <c r="E39" i="27"/>
  <c r="H38" i="27"/>
  <c r="G38" i="27"/>
  <c r="F38" i="27"/>
  <c r="E38" i="27"/>
  <c r="G37" i="27"/>
  <c r="H37" i="27" s="1"/>
  <c r="F37" i="27"/>
  <c r="E37" i="27"/>
  <c r="F34" i="27"/>
  <c r="G34" i="27" s="1"/>
  <c r="H34" i="27" s="1"/>
  <c r="E34" i="27"/>
  <c r="H33" i="27"/>
  <c r="G33" i="27"/>
  <c r="F33" i="27"/>
  <c r="E33" i="27"/>
  <c r="G31" i="27"/>
  <c r="H31" i="27" s="1"/>
  <c r="F31" i="27"/>
  <c r="E31" i="27"/>
  <c r="F30" i="27"/>
  <c r="G30" i="27" s="1"/>
  <c r="H30" i="27" s="1"/>
  <c r="E30" i="27"/>
  <c r="H29" i="27"/>
  <c r="G29" i="27"/>
  <c r="F29" i="27"/>
  <c r="E29" i="27"/>
  <c r="G28" i="27"/>
  <c r="H28" i="27" s="1"/>
  <c r="F28" i="27"/>
  <c r="E28" i="27"/>
  <c r="F27" i="27"/>
  <c r="G27" i="27" s="1"/>
  <c r="H27" i="27" s="1"/>
  <c r="E27" i="27"/>
  <c r="H25" i="27"/>
  <c r="G25" i="27"/>
  <c r="F25" i="27"/>
  <c r="E25" i="27"/>
  <c r="G24" i="27"/>
  <c r="H24" i="27" s="1"/>
  <c r="F24" i="27"/>
  <c r="E24" i="27"/>
  <c r="F23" i="27"/>
  <c r="G23" i="27" s="1"/>
  <c r="H23" i="27" s="1"/>
  <c r="E23" i="27"/>
  <c r="G22" i="27"/>
  <c r="H22" i="27" s="1"/>
  <c r="F22" i="27"/>
  <c r="E22" i="27"/>
  <c r="G17" i="27"/>
  <c r="H17" i="27" s="1"/>
  <c r="F17" i="27"/>
  <c r="E17" i="27"/>
  <c r="F16" i="27"/>
  <c r="G16" i="27" s="1"/>
  <c r="H16" i="27" s="1"/>
  <c r="E16" i="27"/>
  <c r="G13" i="27"/>
  <c r="H13" i="27" s="1"/>
  <c r="F13" i="27"/>
  <c r="E13" i="27"/>
  <c r="G12" i="27"/>
  <c r="H12" i="27" s="1"/>
  <c r="F12" i="27"/>
  <c r="E12" i="27"/>
  <c r="F11" i="27"/>
  <c r="G11" i="27" s="1"/>
  <c r="H11" i="27" s="1"/>
  <c r="E11" i="27"/>
  <c r="G10" i="27"/>
  <c r="H10" i="27" s="1"/>
  <c r="F10" i="27"/>
  <c r="E10" i="27"/>
  <c r="G9" i="27"/>
  <c r="H9" i="27" s="1"/>
  <c r="F9" i="27"/>
  <c r="E9" i="27"/>
  <c r="F5" i="27"/>
  <c r="G5" i="27" s="1"/>
  <c r="H5" i="27" s="1"/>
  <c r="E5" i="27"/>
  <c r="E152" i="27" s="1"/>
  <c r="F16" i="26"/>
  <c r="F15" i="26"/>
  <c r="F18" i="26" s="1"/>
  <c r="F14" i="26"/>
  <c r="F13" i="26"/>
  <c r="F12" i="26"/>
  <c r="F11" i="26"/>
  <c r="F10" i="26"/>
  <c r="F9" i="26"/>
  <c r="F8" i="26"/>
  <c r="F7" i="26"/>
  <c r="F6" i="26"/>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E44" i="25" s="1"/>
  <c r="H64" i="29" l="1"/>
  <c r="H64" i="28"/>
  <c r="H152" i="27"/>
  <c r="H153" i="27" s="1"/>
  <c r="F275" i="24" l="1"/>
  <c r="F274" i="24"/>
  <c r="F273" i="24"/>
  <c r="F272" i="24"/>
  <c r="F271" i="24"/>
  <c r="F270" i="24"/>
  <c r="F269" i="24"/>
  <c r="F268" i="24"/>
  <c r="F267" i="24"/>
  <c r="F266" i="24"/>
  <c r="F265" i="24"/>
  <c r="F264" i="24"/>
  <c r="F263" i="24"/>
  <c r="F262" i="24"/>
  <c r="F261" i="24"/>
  <c r="F260" i="24"/>
  <c r="F259" i="24"/>
  <c r="F258" i="24"/>
  <c r="F257" i="24"/>
  <c r="F256" i="24"/>
  <c r="F255" i="24"/>
  <c r="F254" i="24"/>
  <c r="F253" i="24"/>
  <c r="F252" i="24"/>
  <c r="F251" i="24"/>
  <c r="F250" i="24"/>
  <c r="F249" i="24"/>
  <c r="F248" i="24"/>
  <c r="F247" i="24"/>
  <c r="F246" i="24"/>
  <c r="F245" i="24"/>
  <c r="F244" i="24"/>
  <c r="F243" i="24"/>
  <c r="F242" i="24"/>
  <c r="F241" i="24"/>
  <c r="F240" i="24"/>
  <c r="F239" i="24"/>
  <c r="F238" i="24"/>
  <c r="F237" i="24"/>
  <c r="F236" i="24"/>
  <c r="F235" i="24"/>
  <c r="F234" i="24"/>
  <c r="F233" i="24"/>
  <c r="F232" i="24"/>
  <c r="F231" i="24"/>
  <c r="F230" i="24"/>
  <c r="F229" i="24"/>
  <c r="F228" i="24"/>
  <c r="F227" i="24"/>
  <c r="F226" i="24"/>
  <c r="F225" i="24"/>
  <c r="F224" i="24"/>
  <c r="F223" i="24"/>
  <c r="F222" i="24"/>
  <c r="F221" i="24"/>
  <c r="F220" i="24"/>
  <c r="F219" i="24"/>
  <c r="F218" i="24"/>
  <c r="F217" i="24"/>
  <c r="F216" i="24"/>
  <c r="F215" i="24"/>
  <c r="F214" i="24"/>
  <c r="F213" i="24"/>
  <c r="F212" i="24"/>
  <c r="F211" i="24"/>
  <c r="F210" i="24"/>
  <c r="F209" i="24"/>
  <c r="F208" i="24"/>
  <c r="F207" i="24"/>
  <c r="F206" i="24"/>
  <c r="F205" i="24"/>
  <c r="F204" i="24"/>
  <c r="F203" i="24"/>
  <c r="F202" i="24"/>
  <c r="F201" i="24"/>
  <c r="F200" i="24"/>
  <c r="F199" i="24"/>
  <c r="F198" i="24"/>
  <c r="F197" i="24"/>
  <c r="F196" i="24"/>
  <c r="F195" i="24"/>
  <c r="F194" i="24"/>
  <c r="F193" i="24"/>
  <c r="F192" i="24"/>
  <c r="F191" i="24"/>
  <c r="F190" i="24"/>
  <c r="F189" i="24"/>
  <c r="F188" i="24"/>
  <c r="F187" i="24"/>
  <c r="F186" i="24"/>
  <c r="F185" i="24"/>
  <c r="F184" i="24"/>
  <c r="F183" i="24"/>
  <c r="F182" i="24"/>
  <c r="F181" i="24"/>
  <c r="F180" i="24"/>
  <c r="F179" i="24"/>
  <c r="F178" i="24"/>
  <c r="F177" i="24"/>
  <c r="F176" i="24"/>
  <c r="F175" i="24"/>
  <c r="F174" i="24"/>
  <c r="F173" i="24"/>
  <c r="F172" i="24"/>
  <c r="F171" i="24"/>
  <c r="F170" i="24"/>
  <c r="F169" i="24"/>
  <c r="F168" i="24"/>
  <c r="F167" i="24"/>
  <c r="F166" i="24"/>
  <c r="F165" i="24"/>
  <c r="F164" i="24"/>
  <c r="F163" i="24"/>
  <c r="F162" i="24"/>
  <c r="F161" i="24"/>
  <c r="F160" i="24"/>
  <c r="F159" i="24"/>
  <c r="F158" i="24"/>
  <c r="F157" i="24"/>
  <c r="F156" i="24"/>
  <c r="F155" i="24"/>
  <c r="F154" i="24"/>
  <c r="F153" i="24"/>
  <c r="F152" i="24"/>
  <c r="F151" i="24"/>
  <c r="F150" i="24"/>
  <c r="F149" i="24"/>
  <c r="F148" i="24"/>
  <c r="F147" i="24"/>
  <c r="F146" i="24"/>
  <c r="F145" i="24"/>
  <c r="F144" i="24"/>
  <c r="F143" i="24"/>
  <c r="F142" i="24"/>
  <c r="F141" i="24"/>
  <c r="F140" i="24"/>
  <c r="F139" i="24"/>
  <c r="F138" i="24"/>
  <c r="F137" i="24"/>
  <c r="F136" i="24"/>
  <c r="F135" i="24"/>
  <c r="F134" i="24"/>
  <c r="F133" i="24"/>
  <c r="F132" i="24"/>
  <c r="F131" i="24"/>
  <c r="F130" i="24"/>
  <c r="F129" i="24"/>
  <c r="F128" i="24"/>
  <c r="F127" i="24"/>
  <c r="F126" i="24"/>
  <c r="F125" i="24"/>
  <c r="F124" i="24"/>
  <c r="F123" i="24"/>
  <c r="F122" i="24"/>
  <c r="F121" i="24"/>
  <c r="F120" i="24"/>
  <c r="F119" i="24"/>
  <c r="F118" i="24"/>
  <c r="F117" i="24"/>
  <c r="F116" i="24"/>
  <c r="F115" i="24"/>
  <c r="F114" i="24"/>
  <c r="F113" i="24"/>
  <c r="F112" i="24"/>
  <c r="F111" i="24"/>
  <c r="F110" i="24"/>
  <c r="F109" i="24"/>
  <c r="F108" i="24"/>
  <c r="F107" i="24"/>
  <c r="F106" i="24"/>
  <c r="F105" i="24"/>
  <c r="F104" i="24"/>
  <c r="F103"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276" i="24" s="1"/>
  <c r="F4" i="24"/>
  <c r="F3" i="24"/>
  <c r="F123" i="22" l="1"/>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D84" i="22"/>
  <c r="F84" i="22" s="1"/>
  <c r="F83" i="22"/>
  <c r="F82" i="22"/>
  <c r="F81" i="22"/>
  <c r="F80" i="22"/>
  <c r="F79" i="22"/>
  <c r="F78" i="22"/>
  <c r="F77" i="22"/>
  <c r="F76" i="22"/>
  <c r="F75" i="22"/>
  <c r="F74" i="22"/>
  <c r="F73" i="22"/>
  <c r="F71" i="22"/>
  <c r="F70" i="22"/>
  <c r="F69" i="22"/>
  <c r="F68" i="22"/>
  <c r="F67" i="22"/>
  <c r="F66" i="22"/>
  <c r="D65" i="22"/>
  <c r="F65" i="22" s="1"/>
  <c r="D64" i="22"/>
  <c r="F64" i="22" s="1"/>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110" i="21"/>
  <c r="F109" i="21"/>
  <c r="F108" i="21"/>
  <c r="F107" i="21"/>
  <c r="F106" i="21"/>
  <c r="F105" i="21"/>
  <c r="F104" i="21"/>
  <c r="F103" i="21"/>
  <c r="F102" i="21"/>
  <c r="F101" i="21"/>
  <c r="F100" i="21"/>
  <c r="F99" i="21"/>
  <c r="F98" i="21"/>
  <c r="F97" i="21"/>
  <c r="F96" i="21"/>
  <c r="F95" i="21"/>
  <c r="F94" i="21"/>
  <c r="F93" i="21"/>
  <c r="F92" i="21"/>
  <c r="F91" i="21"/>
  <c r="F90" i="21"/>
  <c r="F89" i="21"/>
  <c r="F88" i="21"/>
  <c r="F87" i="21"/>
  <c r="F86" i="21"/>
  <c r="F85" i="21"/>
  <c r="F84" i="21"/>
  <c r="F83" i="21"/>
  <c r="F82" i="21"/>
  <c r="F81" i="21"/>
  <c r="F80" i="21"/>
  <c r="F79" i="21"/>
  <c r="F78" i="21"/>
  <c r="F77" i="21"/>
  <c r="F76" i="21"/>
  <c r="F75" i="21"/>
  <c r="F74" i="21"/>
  <c r="F73" i="21"/>
  <c r="F72" i="21"/>
  <c r="F71" i="21"/>
  <c r="F70" i="21"/>
  <c r="F69" i="21"/>
  <c r="F68" i="21"/>
  <c r="F67" i="21"/>
  <c r="F66" i="21"/>
  <c r="F65" i="21"/>
  <c r="D64" i="21"/>
  <c r="F64" i="21" s="1"/>
  <c r="F62" i="21"/>
  <c r="D62" i="21"/>
  <c r="F61" i="21"/>
  <c r="F60" i="21"/>
  <c r="F59" i="21"/>
  <c r="F58" i="21"/>
  <c r="F57" i="21"/>
  <c r="F56" i="21"/>
  <c r="F55" i="21"/>
  <c r="F54" i="21"/>
  <c r="F53" i="21"/>
  <c r="F52" i="21"/>
  <c r="F51" i="21"/>
  <c r="F50" i="21"/>
  <c r="F49" i="21"/>
  <c r="F48" i="21"/>
  <c r="F47" i="21"/>
  <c r="F46" i="21"/>
  <c r="F45" i="21"/>
  <c r="F44" i="21"/>
  <c r="F43" i="21"/>
  <c r="F42" i="21"/>
  <c r="D41" i="21"/>
  <c r="F41" i="21" s="1"/>
  <c r="F40" i="21"/>
  <c r="F39" i="21"/>
  <c r="F38" i="21"/>
  <c r="F37" i="21"/>
  <c r="F36" i="21"/>
  <c r="F35" i="21"/>
  <c r="F34" i="21"/>
  <c r="F33" i="21"/>
  <c r="F32" i="21"/>
  <c r="F31" i="21"/>
  <c r="F30" i="21"/>
  <c r="F29" i="21"/>
  <c r="F28" i="21"/>
  <c r="F27" i="21"/>
  <c r="F26" i="21"/>
  <c r="F25" i="21"/>
  <c r="F24" i="21"/>
  <c r="F23" i="21"/>
  <c r="F22" i="21"/>
  <c r="F21" i="21"/>
  <c r="F20" i="21"/>
  <c r="F19" i="21"/>
  <c r="D19" i="21"/>
  <c r="D63" i="21" s="1"/>
  <c r="F63" i="21" s="1"/>
  <c r="F18" i="21"/>
  <c r="F17" i="21"/>
  <c r="F16" i="21"/>
  <c r="F15" i="21"/>
  <c r="F14" i="21"/>
  <c r="F13" i="21"/>
  <c r="F12" i="21"/>
  <c r="F11" i="21"/>
  <c r="F10" i="21"/>
  <c r="D72" i="22" l="1"/>
  <c r="F72" i="22" s="1"/>
  <c r="F124" i="22" s="1"/>
  <c r="F111" i="21"/>
  <c r="F100" i="20"/>
  <c r="F99" i="20"/>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01" i="20" s="1"/>
  <c r="F15" i="20"/>
  <c r="F14" i="20"/>
  <c r="F13" i="20"/>
  <c r="F12" i="20"/>
  <c r="F11" i="20"/>
  <c r="F10" i="20"/>
  <c r="F9" i="20"/>
  <c r="F101" i="19" l="1"/>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D28" i="19"/>
  <c r="F27" i="19"/>
  <c r="F26" i="19"/>
  <c r="F25" i="19"/>
  <c r="F24" i="19"/>
  <c r="F23" i="19"/>
  <c r="F22" i="19"/>
  <c r="F21" i="19"/>
  <c r="F20" i="19"/>
  <c r="F19" i="19"/>
  <c r="F18" i="19"/>
  <c r="F17" i="19"/>
  <c r="F16" i="19"/>
  <c r="F15" i="19"/>
  <c r="F14" i="19"/>
  <c r="F13" i="19"/>
  <c r="F12" i="19"/>
  <c r="F11" i="19"/>
  <c r="F10" i="19"/>
  <c r="F9" i="19"/>
  <c r="F8" i="19"/>
  <c r="F7" i="19"/>
  <c r="F6" i="19"/>
  <c r="F102" i="19" s="1"/>
  <c r="H103" i="18"/>
  <c r="H102" i="18"/>
  <c r="H101" i="18"/>
  <c r="H100" i="18"/>
  <c r="H99" i="18" s="1"/>
  <c r="H98" i="18" s="1"/>
  <c r="H97" i="18"/>
  <c r="H96" i="18" s="1"/>
  <c r="H95" i="18" s="1"/>
  <c r="H94" i="18"/>
  <c r="H93" i="18"/>
  <c r="H92" i="18"/>
  <c r="H91" i="18"/>
  <c r="H90" i="18"/>
  <c r="H89" i="18"/>
  <c r="H88" i="18"/>
  <c r="H87" i="18" s="1"/>
  <c r="H86" i="18"/>
  <c r="H85" i="18"/>
  <c r="H84" i="18"/>
  <c r="H83" i="18"/>
  <c r="H82" i="18"/>
  <c r="H81" i="18"/>
  <c r="H80" i="18"/>
  <c r="H79" i="18"/>
  <c r="H78" i="18"/>
  <c r="H77" i="18"/>
  <c r="H76" i="18"/>
  <c r="H75" i="18"/>
  <c r="H74" i="18"/>
  <c r="H73" i="18"/>
  <c r="H72" i="18"/>
  <c r="H71" i="18"/>
  <c r="H70" i="18"/>
  <c r="H69" i="18"/>
  <c r="H68" i="18"/>
  <c r="H67" i="18"/>
  <c r="H66" i="18"/>
  <c r="H65" i="18"/>
  <c r="H64" i="18"/>
  <c r="H63" i="18" s="1"/>
  <c r="H62" i="18"/>
  <c r="H61" i="18"/>
  <c r="H60" i="18"/>
  <c r="H59" i="18"/>
  <c r="H58" i="18"/>
  <c r="H57" i="18"/>
  <c r="H56" i="18"/>
  <c r="H55" i="18"/>
  <c r="H54" i="18"/>
  <c r="H53" i="18"/>
  <c r="H52" i="18"/>
  <c r="H51" i="18"/>
  <c r="H50" i="18"/>
  <c r="H49" i="18"/>
  <c r="H48" i="18"/>
  <c r="H47" i="18"/>
  <c r="H46" i="18"/>
  <c r="H45" i="18"/>
  <c r="H44" i="18"/>
  <c r="H43" i="18"/>
  <c r="H42" i="18"/>
  <c r="H41" i="18"/>
  <c r="H40" i="18"/>
  <c r="H39" i="18" s="1"/>
  <c r="H37" i="18"/>
  <c r="H36" i="18"/>
  <c r="H35" i="18"/>
  <c r="H34" i="18"/>
  <c r="H33" i="18"/>
  <c r="H32" i="18"/>
  <c r="H31" i="18"/>
  <c r="H30" i="18"/>
  <c r="H29" i="18"/>
  <c r="H28" i="18"/>
  <c r="H27" i="18"/>
  <c r="H26" i="18"/>
  <c r="H25" i="18" s="1"/>
  <c r="H22" i="18"/>
  <c r="H21" i="18"/>
  <c r="H19" i="18"/>
  <c r="H18" i="18"/>
  <c r="H17" i="18"/>
  <c r="H16" i="18"/>
  <c r="H15" i="18"/>
  <c r="H14" i="18" s="1"/>
  <c r="H13" i="18" s="1"/>
  <c r="H52" i="17"/>
  <c r="H51" i="17"/>
  <c r="H50" i="17"/>
  <c r="H49" i="17"/>
  <c r="H48" i="17"/>
  <c r="H47" i="17"/>
  <c r="H46" i="17"/>
  <c r="H45" i="17"/>
  <c r="H44" i="17"/>
  <c r="H43" i="17"/>
  <c r="H42" i="17"/>
  <c r="H41" i="17"/>
  <c r="H38" i="17" s="1"/>
  <c r="H40" i="17"/>
  <c r="H39" i="17"/>
  <c r="H37" i="17"/>
  <c r="H36" i="17"/>
  <c r="H35" i="17"/>
  <c r="H34" i="17"/>
  <c r="H33" i="17"/>
  <c r="H32" i="17"/>
  <c r="H31" i="17"/>
  <c r="H30" i="17"/>
  <c r="H18" i="17" s="1"/>
  <c r="H29" i="17"/>
  <c r="H28" i="17"/>
  <c r="H27" i="17"/>
  <c r="H26" i="17"/>
  <c r="H25" i="17"/>
  <c r="H24" i="17"/>
  <c r="H23" i="17"/>
  <c r="H22" i="17"/>
  <c r="H21" i="17"/>
  <c r="H20" i="17"/>
  <c r="H19" i="17"/>
  <c r="H16" i="17"/>
  <c r="H15" i="17"/>
  <c r="H14" i="17"/>
  <c r="H13" i="17"/>
  <c r="H51" i="16"/>
  <c r="H48" i="16" s="1"/>
  <c r="H47" i="16" s="1"/>
  <c r="H50" i="16"/>
  <c r="H49" i="16"/>
  <c r="H46" i="16"/>
  <c r="H45" i="16"/>
  <c r="H44" i="16"/>
  <c r="H43" i="16"/>
  <c r="H42" i="16"/>
  <c r="H41" i="16"/>
  <c r="H40" i="16"/>
  <c r="H39" i="16"/>
  <c r="H38" i="16"/>
  <c r="H37" i="16"/>
  <c r="H36" i="16"/>
  <c r="H35" i="16"/>
  <c r="H34" i="16"/>
  <c r="H33" i="16"/>
  <c r="H32" i="16"/>
  <c r="H31" i="16"/>
  <c r="H30" i="16"/>
  <c r="H29" i="16"/>
  <c r="H28" i="16"/>
  <c r="H27" i="16"/>
  <c r="H24" i="16" s="1"/>
  <c r="H26" i="16"/>
  <c r="H25" i="16"/>
  <c r="H23" i="16"/>
  <c r="H22" i="16"/>
  <c r="H21" i="16"/>
  <c r="H20" i="16"/>
  <c r="H19" i="16" s="1"/>
  <c r="H17" i="16"/>
  <c r="H16" i="16"/>
  <c r="H15" i="16"/>
  <c r="H14" i="16" s="1"/>
  <c r="H13" i="16" s="1"/>
  <c r="D7" i="14"/>
  <c r="J37" i="13"/>
  <c r="J36" i="13"/>
  <c r="AY66" i="1"/>
  <c r="J35" i="13"/>
  <c r="AX66" i="1"/>
  <c r="BI100" i="13"/>
  <c r="BH100" i="13"/>
  <c r="BG100" i="13"/>
  <c r="BF100" i="13"/>
  <c r="T100" i="13"/>
  <c r="T99" i="13"/>
  <c r="R100" i="13"/>
  <c r="R99" i="13" s="1"/>
  <c r="P100" i="13"/>
  <c r="P99" i="13" s="1"/>
  <c r="BI97" i="13"/>
  <c r="BH97" i="13"/>
  <c r="BG97" i="13"/>
  <c r="BF97" i="13"/>
  <c r="T97" i="13"/>
  <c r="T96" i="13"/>
  <c r="R97" i="13"/>
  <c r="R96" i="13"/>
  <c r="P97" i="13"/>
  <c r="P96" i="13" s="1"/>
  <c r="BI94" i="13"/>
  <c r="BH94" i="13"/>
  <c r="BG94" i="13"/>
  <c r="BF94" i="13"/>
  <c r="T94" i="13"/>
  <c r="T93" i="13" s="1"/>
  <c r="R94" i="13"/>
  <c r="R93" i="13"/>
  <c r="P94" i="13"/>
  <c r="P93" i="13" s="1"/>
  <c r="BI91" i="13"/>
  <c r="BH91" i="13"/>
  <c r="BG91" i="13"/>
  <c r="BF91" i="13"/>
  <c r="T91" i="13"/>
  <c r="T90" i="13"/>
  <c r="T86" i="13" s="1"/>
  <c r="T85" i="13" s="1"/>
  <c r="R91" i="13"/>
  <c r="R90" i="13" s="1"/>
  <c r="P91" i="13"/>
  <c r="P90" i="13"/>
  <c r="BI88" i="13"/>
  <c r="BH88" i="13"/>
  <c r="BG88" i="13"/>
  <c r="BF88" i="13"/>
  <c r="T88" i="13"/>
  <c r="T87" i="13"/>
  <c r="R88" i="13"/>
  <c r="R87" i="13" s="1"/>
  <c r="P88" i="13"/>
  <c r="P87" i="13"/>
  <c r="J81" i="13"/>
  <c r="F81" i="13"/>
  <c r="F79" i="13"/>
  <c r="E77" i="13"/>
  <c r="J54" i="13"/>
  <c r="F54" i="13"/>
  <c r="F52" i="13"/>
  <c r="E50" i="13"/>
  <c r="J24" i="13"/>
  <c r="E24" i="13"/>
  <c r="J55" i="13" s="1"/>
  <c r="J23" i="13"/>
  <c r="J18" i="13"/>
  <c r="E18" i="13"/>
  <c r="F55" i="13" s="1"/>
  <c r="J17" i="13"/>
  <c r="J12" i="13"/>
  <c r="J79" i="13" s="1"/>
  <c r="E7" i="13"/>
  <c r="E48" i="13" s="1"/>
  <c r="J37" i="12"/>
  <c r="J36" i="12"/>
  <c r="AY65" i="1" s="1"/>
  <c r="J35" i="12"/>
  <c r="AX65" i="1" s="1"/>
  <c r="BI86" i="12"/>
  <c r="BH86" i="12"/>
  <c r="BG86" i="12"/>
  <c r="BF86" i="12"/>
  <c r="T86" i="12"/>
  <c r="R86" i="12"/>
  <c r="P86" i="12"/>
  <c r="BI85" i="12"/>
  <c r="BH85" i="12"/>
  <c r="BG85" i="12"/>
  <c r="BF85" i="12"/>
  <c r="T85" i="12"/>
  <c r="R85" i="12"/>
  <c r="P85" i="12"/>
  <c r="BI84" i="12"/>
  <c r="BH84" i="12"/>
  <c r="BG84" i="12"/>
  <c r="BF84" i="12"/>
  <c r="T84" i="12"/>
  <c r="R84" i="12"/>
  <c r="P84" i="12"/>
  <c r="J77" i="12"/>
  <c r="F77" i="12"/>
  <c r="F75" i="12"/>
  <c r="E73" i="12"/>
  <c r="J54" i="12"/>
  <c r="F54" i="12"/>
  <c r="F52" i="12"/>
  <c r="E50" i="12"/>
  <c r="J24" i="12"/>
  <c r="E24" i="12"/>
  <c r="J78" i="12"/>
  <c r="J23" i="12"/>
  <c r="J18" i="12"/>
  <c r="E18" i="12"/>
  <c r="F78" i="12" s="1"/>
  <c r="J17" i="12"/>
  <c r="J12" i="12"/>
  <c r="J52" i="12"/>
  <c r="E7" i="12"/>
  <c r="E48" i="12" s="1"/>
  <c r="J37" i="11"/>
  <c r="J36" i="11"/>
  <c r="AY64" i="1"/>
  <c r="J35" i="11"/>
  <c r="AX64" i="1" s="1"/>
  <c r="BI89" i="11"/>
  <c r="BH89" i="11"/>
  <c r="BG89" i="11"/>
  <c r="BF89" i="11"/>
  <c r="T89" i="11"/>
  <c r="R89" i="11"/>
  <c r="P89" i="11"/>
  <c r="BI88" i="11"/>
  <c r="BH88" i="11"/>
  <c r="BG88" i="11"/>
  <c r="BF88" i="11"/>
  <c r="T88" i="11"/>
  <c r="R88" i="11"/>
  <c r="P88" i="11"/>
  <c r="BI87" i="11"/>
  <c r="BH87" i="11"/>
  <c r="BG87" i="11"/>
  <c r="BF87" i="11"/>
  <c r="T87" i="11"/>
  <c r="R87" i="11"/>
  <c r="P87" i="11"/>
  <c r="BI86" i="11"/>
  <c r="BH86" i="11"/>
  <c r="BG86" i="11"/>
  <c r="BF86" i="11"/>
  <c r="T86" i="11"/>
  <c r="R86" i="11"/>
  <c r="P86" i="11"/>
  <c r="BI85" i="11"/>
  <c r="BH85" i="11"/>
  <c r="BG85" i="11"/>
  <c r="BF85" i="11"/>
  <c r="T85" i="11"/>
  <c r="R85" i="11"/>
  <c r="P85" i="11"/>
  <c r="BI84" i="11"/>
  <c r="BH84" i="11"/>
  <c r="BG84" i="11"/>
  <c r="BF84" i="11"/>
  <c r="T84" i="11"/>
  <c r="R84" i="11"/>
  <c r="P84" i="11"/>
  <c r="J77" i="11"/>
  <c r="F77" i="11"/>
  <c r="F75" i="11"/>
  <c r="E73" i="11"/>
  <c r="J54" i="11"/>
  <c r="F54" i="11"/>
  <c r="F52" i="11"/>
  <c r="E50" i="11"/>
  <c r="J24" i="11"/>
  <c r="E24" i="11"/>
  <c r="J78" i="11" s="1"/>
  <c r="J23" i="11"/>
  <c r="J18" i="11"/>
  <c r="E18" i="11"/>
  <c r="F55" i="11"/>
  <c r="J17" i="11"/>
  <c r="J12" i="11"/>
  <c r="J75" i="11" s="1"/>
  <c r="E7" i="11"/>
  <c r="E71" i="11" s="1"/>
  <c r="J37" i="10"/>
  <c r="J36" i="10"/>
  <c r="AY63" i="1" s="1"/>
  <c r="J35" i="10"/>
  <c r="AX63" i="1" s="1"/>
  <c r="BI103" i="10"/>
  <c r="BH103" i="10"/>
  <c r="BG103" i="10"/>
  <c r="BF103" i="10"/>
  <c r="T103" i="10"/>
  <c r="R103" i="10"/>
  <c r="P103" i="10"/>
  <c r="BI102" i="10"/>
  <c r="BH102" i="10"/>
  <c r="BG102" i="10"/>
  <c r="BF102" i="10"/>
  <c r="T102" i="10"/>
  <c r="R102" i="10"/>
  <c r="P102" i="10"/>
  <c r="BI101" i="10"/>
  <c r="BH101" i="10"/>
  <c r="BG101" i="10"/>
  <c r="BF101" i="10"/>
  <c r="T101" i="10"/>
  <c r="R101" i="10"/>
  <c r="P101" i="10"/>
  <c r="BI100" i="10"/>
  <c r="BH100" i="10"/>
  <c r="BG100" i="10"/>
  <c r="BF100" i="10"/>
  <c r="T100" i="10"/>
  <c r="R100" i="10"/>
  <c r="P100" i="10"/>
  <c r="BI99" i="10"/>
  <c r="BH99" i="10"/>
  <c r="BG99" i="10"/>
  <c r="BF99" i="10"/>
  <c r="T99" i="10"/>
  <c r="R99" i="10"/>
  <c r="P99" i="10"/>
  <c r="BI98" i="10"/>
  <c r="BH98" i="10"/>
  <c r="BG98" i="10"/>
  <c r="BF98" i="10"/>
  <c r="T98" i="10"/>
  <c r="R98" i="10"/>
  <c r="P98" i="10"/>
  <c r="BI96" i="10"/>
  <c r="BH96" i="10"/>
  <c r="BG96" i="10"/>
  <c r="BF96" i="10"/>
  <c r="T96" i="10"/>
  <c r="R96" i="10"/>
  <c r="P96" i="10"/>
  <c r="BI95" i="10"/>
  <c r="BH95" i="10"/>
  <c r="BG95" i="10"/>
  <c r="BF95" i="10"/>
  <c r="T95" i="10"/>
  <c r="R95" i="10"/>
  <c r="P95" i="10"/>
  <c r="BI94" i="10"/>
  <c r="BH94" i="10"/>
  <c r="BG94" i="10"/>
  <c r="BF94" i="10"/>
  <c r="T94" i="10"/>
  <c r="R94" i="10"/>
  <c r="P94" i="10"/>
  <c r="BI93" i="10"/>
  <c r="BH93" i="10"/>
  <c r="BG93" i="10"/>
  <c r="BF93" i="10"/>
  <c r="T93" i="10"/>
  <c r="R93" i="10"/>
  <c r="P93" i="10"/>
  <c r="BI92" i="10"/>
  <c r="BH92" i="10"/>
  <c r="BG92" i="10"/>
  <c r="BF92" i="10"/>
  <c r="T92" i="10"/>
  <c r="R92" i="10"/>
  <c r="P92" i="10"/>
  <c r="BI91" i="10"/>
  <c r="BH91" i="10"/>
  <c r="BG91" i="10"/>
  <c r="BF91" i="10"/>
  <c r="T91" i="10"/>
  <c r="R91" i="10"/>
  <c r="P91" i="10"/>
  <c r="BI89" i="10"/>
  <c r="BH89" i="10"/>
  <c r="BG89" i="10"/>
  <c r="BF89" i="10"/>
  <c r="T89" i="10"/>
  <c r="R89" i="10"/>
  <c r="P89" i="10"/>
  <c r="BI88" i="10"/>
  <c r="BH88" i="10"/>
  <c r="BG88" i="10"/>
  <c r="BF88" i="10"/>
  <c r="T88" i="10"/>
  <c r="R88" i="10"/>
  <c r="P88" i="10"/>
  <c r="BI87" i="10"/>
  <c r="BH87" i="10"/>
  <c r="BG87" i="10"/>
  <c r="BF87" i="10"/>
  <c r="T87" i="10"/>
  <c r="R87" i="10"/>
  <c r="P87" i="10"/>
  <c r="BI86" i="10"/>
  <c r="BH86" i="10"/>
  <c r="BG86" i="10"/>
  <c r="BF86" i="10"/>
  <c r="T86" i="10"/>
  <c r="R86" i="10"/>
  <c r="P86" i="10"/>
  <c r="J79" i="10"/>
  <c r="F79" i="10"/>
  <c r="F77" i="10"/>
  <c r="E75" i="10"/>
  <c r="J54" i="10"/>
  <c r="F54" i="10"/>
  <c r="F52" i="10"/>
  <c r="E50" i="10"/>
  <c r="J24" i="10"/>
  <c r="E24" i="10"/>
  <c r="J55" i="10"/>
  <c r="J23" i="10"/>
  <c r="J18" i="10"/>
  <c r="E18" i="10"/>
  <c r="F55" i="10" s="1"/>
  <c r="J17" i="10"/>
  <c r="J12" i="10"/>
  <c r="J77" i="10" s="1"/>
  <c r="E7" i="10"/>
  <c r="E48" i="10" s="1"/>
  <c r="J37" i="9"/>
  <c r="J36" i="9"/>
  <c r="AY62" i="1"/>
  <c r="J35" i="9"/>
  <c r="AX62" i="1" s="1"/>
  <c r="BI93" i="9"/>
  <c r="BH93" i="9"/>
  <c r="BG93" i="9"/>
  <c r="BF93" i="9"/>
  <c r="T93" i="9"/>
  <c r="R93" i="9"/>
  <c r="P93" i="9"/>
  <c r="BI92" i="9"/>
  <c r="BH92" i="9"/>
  <c r="BG92" i="9"/>
  <c r="BF92" i="9"/>
  <c r="T92" i="9"/>
  <c r="R92" i="9"/>
  <c r="P92" i="9"/>
  <c r="BI91" i="9"/>
  <c r="BH91" i="9"/>
  <c r="BG91" i="9"/>
  <c r="BF91" i="9"/>
  <c r="T91" i="9"/>
  <c r="R91" i="9"/>
  <c r="P91" i="9"/>
  <c r="BI90" i="9"/>
  <c r="BH90" i="9"/>
  <c r="BG90" i="9"/>
  <c r="BF90" i="9"/>
  <c r="T90" i="9"/>
  <c r="R90" i="9"/>
  <c r="P90" i="9"/>
  <c r="BI87" i="9"/>
  <c r="BH87" i="9"/>
  <c r="BG87" i="9"/>
  <c r="BF87" i="9"/>
  <c r="T87" i="9"/>
  <c r="R87" i="9"/>
  <c r="P87" i="9"/>
  <c r="BI84" i="9"/>
  <c r="BH84" i="9"/>
  <c r="BG84" i="9"/>
  <c r="BF84" i="9"/>
  <c r="T84" i="9"/>
  <c r="R84" i="9"/>
  <c r="P84" i="9"/>
  <c r="J77" i="9"/>
  <c r="F77" i="9"/>
  <c r="F75" i="9"/>
  <c r="E73" i="9"/>
  <c r="J54" i="9"/>
  <c r="F54" i="9"/>
  <c r="F52" i="9"/>
  <c r="E50" i="9"/>
  <c r="J24" i="9"/>
  <c r="E24" i="9"/>
  <c r="J55" i="9" s="1"/>
  <c r="J23" i="9"/>
  <c r="J18" i="9"/>
  <c r="E18" i="9"/>
  <c r="F78" i="9"/>
  <c r="J17" i="9"/>
  <c r="J12" i="9"/>
  <c r="J75" i="9" s="1"/>
  <c r="E7" i="9"/>
  <c r="E71" i="9" s="1"/>
  <c r="J37" i="8"/>
  <c r="J36" i="8"/>
  <c r="AY61" i="1" s="1"/>
  <c r="J35" i="8"/>
  <c r="AX61" i="1" s="1"/>
  <c r="BI94" i="8"/>
  <c r="BH94" i="8"/>
  <c r="BG94" i="8"/>
  <c r="BF94" i="8"/>
  <c r="T94" i="8"/>
  <c r="R94" i="8"/>
  <c r="P94" i="8"/>
  <c r="BI93" i="8"/>
  <c r="BH93" i="8"/>
  <c r="BG93" i="8"/>
  <c r="BF93" i="8"/>
  <c r="T93" i="8"/>
  <c r="R93" i="8"/>
  <c r="P93" i="8"/>
  <c r="BI92" i="8"/>
  <c r="BH92" i="8"/>
  <c r="BG92" i="8"/>
  <c r="BF92" i="8"/>
  <c r="T92" i="8"/>
  <c r="R92" i="8"/>
  <c r="P92" i="8"/>
  <c r="BI91" i="8"/>
  <c r="BH91" i="8"/>
  <c r="BG91" i="8"/>
  <c r="BF91" i="8"/>
  <c r="T91" i="8"/>
  <c r="R91" i="8"/>
  <c r="P91" i="8"/>
  <c r="BI90" i="8"/>
  <c r="BH90" i="8"/>
  <c r="BG90" i="8"/>
  <c r="BF90" i="8"/>
  <c r="T90" i="8"/>
  <c r="R90" i="8"/>
  <c r="P90" i="8"/>
  <c r="BI87" i="8"/>
  <c r="BH87" i="8"/>
  <c r="BG87" i="8"/>
  <c r="BF87" i="8"/>
  <c r="T87" i="8"/>
  <c r="R87" i="8"/>
  <c r="P87" i="8"/>
  <c r="BI84" i="8"/>
  <c r="BH84" i="8"/>
  <c r="BG84" i="8"/>
  <c r="BF84" i="8"/>
  <c r="T84" i="8"/>
  <c r="R84" i="8"/>
  <c r="P84" i="8"/>
  <c r="J77" i="8"/>
  <c r="F77" i="8"/>
  <c r="F75" i="8"/>
  <c r="E73" i="8"/>
  <c r="J54" i="8"/>
  <c r="F54" i="8"/>
  <c r="F52" i="8"/>
  <c r="E50" i="8"/>
  <c r="J24" i="8"/>
  <c r="E24" i="8"/>
  <c r="J78" i="8" s="1"/>
  <c r="J23" i="8"/>
  <c r="J18" i="8"/>
  <c r="E18" i="8"/>
  <c r="F55" i="8"/>
  <c r="J17" i="8"/>
  <c r="J12" i="8"/>
  <c r="J75" i="8" s="1"/>
  <c r="E7" i="8"/>
  <c r="E48" i="8"/>
  <c r="J37" i="7"/>
  <c r="J36" i="7"/>
  <c r="AY60" i="1" s="1"/>
  <c r="J35" i="7"/>
  <c r="AX60" i="1"/>
  <c r="BI89" i="7"/>
  <c r="BH89" i="7"/>
  <c r="BG89" i="7"/>
  <c r="BF89" i="7"/>
  <c r="T89" i="7"/>
  <c r="R89" i="7"/>
  <c r="P89" i="7"/>
  <c r="BI88" i="7"/>
  <c r="BH88" i="7"/>
  <c r="BG88" i="7"/>
  <c r="BF88" i="7"/>
  <c r="T88" i="7"/>
  <c r="R88" i="7"/>
  <c r="P88" i="7"/>
  <c r="BI87" i="7"/>
  <c r="BH87" i="7"/>
  <c r="BG87" i="7"/>
  <c r="BF87" i="7"/>
  <c r="T87" i="7"/>
  <c r="R87" i="7"/>
  <c r="P87" i="7"/>
  <c r="BI86" i="7"/>
  <c r="BH86" i="7"/>
  <c r="BG86" i="7"/>
  <c r="BF86" i="7"/>
  <c r="T86" i="7"/>
  <c r="R86" i="7"/>
  <c r="P86" i="7"/>
  <c r="BI85" i="7"/>
  <c r="BH85" i="7"/>
  <c r="BG85" i="7"/>
  <c r="BF85" i="7"/>
  <c r="T85" i="7"/>
  <c r="R85" i="7"/>
  <c r="P85" i="7"/>
  <c r="BI84" i="7"/>
  <c r="BH84" i="7"/>
  <c r="BG84" i="7"/>
  <c r="BF84" i="7"/>
  <c r="T84" i="7"/>
  <c r="R84" i="7"/>
  <c r="P84" i="7"/>
  <c r="J77" i="7"/>
  <c r="F77" i="7"/>
  <c r="F75" i="7"/>
  <c r="E73" i="7"/>
  <c r="J54" i="7"/>
  <c r="F54" i="7"/>
  <c r="F52" i="7"/>
  <c r="E50" i="7"/>
  <c r="J24" i="7"/>
  <c r="E24" i="7"/>
  <c r="J78" i="7" s="1"/>
  <c r="J23" i="7"/>
  <c r="J18" i="7"/>
  <c r="E18" i="7"/>
  <c r="F78" i="7"/>
  <c r="J17" i="7"/>
  <c r="J12" i="7"/>
  <c r="J52" i="7"/>
  <c r="E7" i="7"/>
  <c r="E71" i="7"/>
  <c r="J37" i="6"/>
  <c r="J36" i="6"/>
  <c r="AY59" i="1" s="1"/>
  <c r="J35" i="6"/>
  <c r="AX59" i="1"/>
  <c r="BI128" i="6"/>
  <c r="BH128" i="6"/>
  <c r="BG128" i="6"/>
  <c r="BF128" i="6"/>
  <c r="T128" i="6"/>
  <c r="R128" i="6"/>
  <c r="P128" i="6"/>
  <c r="BI127" i="6"/>
  <c r="BH127" i="6"/>
  <c r="BG127" i="6"/>
  <c r="BF127" i="6"/>
  <c r="T127" i="6"/>
  <c r="R127" i="6"/>
  <c r="P127" i="6"/>
  <c r="BI126" i="6"/>
  <c r="BH126" i="6"/>
  <c r="BG126" i="6"/>
  <c r="BF126" i="6"/>
  <c r="T126" i="6"/>
  <c r="R126" i="6"/>
  <c r="P126" i="6"/>
  <c r="BI125" i="6"/>
  <c r="BH125" i="6"/>
  <c r="BG125" i="6"/>
  <c r="BF125" i="6"/>
  <c r="T125" i="6"/>
  <c r="R125" i="6"/>
  <c r="P125" i="6"/>
  <c r="BI124" i="6"/>
  <c r="BH124" i="6"/>
  <c r="BG124" i="6"/>
  <c r="BF124" i="6"/>
  <c r="T124" i="6"/>
  <c r="R124" i="6"/>
  <c r="P124" i="6"/>
  <c r="BI123" i="6"/>
  <c r="BH123" i="6"/>
  <c r="BG123" i="6"/>
  <c r="BF123" i="6"/>
  <c r="T123" i="6"/>
  <c r="R123" i="6"/>
  <c r="P123" i="6"/>
  <c r="BI119" i="6"/>
  <c r="BH119" i="6"/>
  <c r="BG119" i="6"/>
  <c r="BF119" i="6"/>
  <c r="T119" i="6"/>
  <c r="R119" i="6"/>
  <c r="P119" i="6"/>
  <c r="BI116" i="6"/>
  <c r="BH116" i="6"/>
  <c r="BG116" i="6"/>
  <c r="BF116" i="6"/>
  <c r="T116" i="6"/>
  <c r="R116" i="6"/>
  <c r="P116" i="6"/>
  <c r="BI113" i="6"/>
  <c r="BH113" i="6"/>
  <c r="BG113" i="6"/>
  <c r="BF113" i="6"/>
  <c r="T113" i="6"/>
  <c r="R113" i="6"/>
  <c r="P113" i="6"/>
  <c r="BI112" i="6"/>
  <c r="BH112" i="6"/>
  <c r="BG112" i="6"/>
  <c r="BF112" i="6"/>
  <c r="T112" i="6"/>
  <c r="R112" i="6"/>
  <c r="P112" i="6"/>
  <c r="BI111" i="6"/>
  <c r="BH111" i="6"/>
  <c r="BG111" i="6"/>
  <c r="BF111" i="6"/>
  <c r="T111" i="6"/>
  <c r="R111" i="6"/>
  <c r="P111" i="6"/>
  <c r="BI108" i="6"/>
  <c r="BH108" i="6"/>
  <c r="BG108" i="6"/>
  <c r="BF108" i="6"/>
  <c r="T108" i="6"/>
  <c r="R108" i="6"/>
  <c r="P108" i="6"/>
  <c r="BI106" i="6"/>
  <c r="BH106" i="6"/>
  <c r="BG106" i="6"/>
  <c r="BF106" i="6"/>
  <c r="T106" i="6"/>
  <c r="R106" i="6"/>
  <c r="P106" i="6"/>
  <c r="BI105" i="6"/>
  <c r="BH105" i="6"/>
  <c r="BG105" i="6"/>
  <c r="BF105" i="6"/>
  <c r="T105" i="6"/>
  <c r="R105" i="6"/>
  <c r="P105" i="6"/>
  <c r="BI104" i="6"/>
  <c r="BH104" i="6"/>
  <c r="BG104" i="6"/>
  <c r="BF104" i="6"/>
  <c r="T104" i="6"/>
  <c r="R104" i="6"/>
  <c r="P104" i="6"/>
  <c r="BI101" i="6"/>
  <c r="BH101" i="6"/>
  <c r="BG101" i="6"/>
  <c r="BF101" i="6"/>
  <c r="T101" i="6"/>
  <c r="R101" i="6"/>
  <c r="P101" i="6"/>
  <c r="BI99" i="6"/>
  <c r="BH99" i="6"/>
  <c r="BG99" i="6"/>
  <c r="BF99" i="6"/>
  <c r="T99" i="6"/>
  <c r="R99" i="6"/>
  <c r="P99" i="6"/>
  <c r="BI98" i="6"/>
  <c r="BH98" i="6"/>
  <c r="BG98" i="6"/>
  <c r="BF98" i="6"/>
  <c r="T98" i="6"/>
  <c r="R98" i="6"/>
  <c r="P98" i="6"/>
  <c r="BI95" i="6"/>
  <c r="BH95" i="6"/>
  <c r="BG95" i="6"/>
  <c r="BF95" i="6"/>
  <c r="T95" i="6"/>
  <c r="R95" i="6"/>
  <c r="P95" i="6"/>
  <c r="BI92" i="6"/>
  <c r="BH92" i="6"/>
  <c r="BG92" i="6"/>
  <c r="BF92" i="6"/>
  <c r="T92" i="6"/>
  <c r="R92" i="6"/>
  <c r="P92" i="6"/>
  <c r="BI90" i="6"/>
  <c r="BH90" i="6"/>
  <c r="BG90" i="6"/>
  <c r="BF90" i="6"/>
  <c r="T90" i="6"/>
  <c r="R90" i="6"/>
  <c r="P90" i="6"/>
  <c r="BI89" i="6"/>
  <c r="BH89" i="6"/>
  <c r="BG89" i="6"/>
  <c r="BF89" i="6"/>
  <c r="T89" i="6"/>
  <c r="R89" i="6"/>
  <c r="P89" i="6"/>
  <c r="BI88" i="6"/>
  <c r="BH88" i="6"/>
  <c r="BG88" i="6"/>
  <c r="BF88" i="6"/>
  <c r="T88" i="6"/>
  <c r="R88" i="6"/>
  <c r="P88" i="6"/>
  <c r="J81" i="6"/>
  <c r="F81" i="6"/>
  <c r="F79" i="6"/>
  <c r="E77" i="6"/>
  <c r="J54" i="6"/>
  <c r="F54" i="6"/>
  <c r="F52" i="6"/>
  <c r="E50" i="6"/>
  <c r="J24" i="6"/>
  <c r="E24" i="6"/>
  <c r="J55" i="6" s="1"/>
  <c r="J23" i="6"/>
  <c r="J18" i="6"/>
  <c r="E18" i="6"/>
  <c r="F55" i="6" s="1"/>
  <c r="J17" i="6"/>
  <c r="J12" i="6"/>
  <c r="J79" i="6" s="1"/>
  <c r="E7" i="6"/>
  <c r="E75" i="6" s="1"/>
  <c r="J37" i="5"/>
  <c r="J36" i="5"/>
  <c r="AY58" i="1" s="1"/>
  <c r="J35" i="5"/>
  <c r="AX58" i="1" s="1"/>
  <c r="BI212" i="5"/>
  <c r="BH212" i="5"/>
  <c r="BG212" i="5"/>
  <c r="BF212" i="5"/>
  <c r="T212" i="5"/>
  <c r="R212" i="5"/>
  <c r="P212" i="5"/>
  <c r="BI211" i="5"/>
  <c r="BH211" i="5"/>
  <c r="BG211" i="5"/>
  <c r="BF211" i="5"/>
  <c r="T211" i="5"/>
  <c r="R211" i="5"/>
  <c r="P211" i="5"/>
  <c r="BI210" i="5"/>
  <c r="BH210" i="5"/>
  <c r="BG210" i="5"/>
  <c r="BF210" i="5"/>
  <c r="T210" i="5"/>
  <c r="R210" i="5"/>
  <c r="P210" i="5"/>
  <c r="BI209" i="5"/>
  <c r="BH209" i="5"/>
  <c r="BG209" i="5"/>
  <c r="BF209" i="5"/>
  <c r="T209" i="5"/>
  <c r="R209" i="5"/>
  <c r="P209" i="5"/>
  <c r="BI208" i="5"/>
  <c r="BH208" i="5"/>
  <c r="BG208" i="5"/>
  <c r="BF208" i="5"/>
  <c r="T208" i="5"/>
  <c r="R208" i="5"/>
  <c r="P208" i="5"/>
  <c r="BI207" i="5"/>
  <c r="BH207" i="5"/>
  <c r="BG207" i="5"/>
  <c r="BF207" i="5"/>
  <c r="T207" i="5"/>
  <c r="R207" i="5"/>
  <c r="P207" i="5"/>
  <c r="BI206" i="5"/>
  <c r="BH206" i="5"/>
  <c r="BG206" i="5"/>
  <c r="BF206" i="5"/>
  <c r="T206" i="5"/>
  <c r="R206" i="5"/>
  <c r="P206" i="5"/>
  <c r="BI199" i="5"/>
  <c r="BH199" i="5"/>
  <c r="BG199" i="5"/>
  <c r="BF199" i="5"/>
  <c r="T199" i="5"/>
  <c r="R199" i="5"/>
  <c r="P199" i="5"/>
  <c r="BI196" i="5"/>
  <c r="BH196" i="5"/>
  <c r="BG196" i="5"/>
  <c r="BF196" i="5"/>
  <c r="T196" i="5"/>
  <c r="R196" i="5"/>
  <c r="P196" i="5"/>
  <c r="BI192" i="5"/>
  <c r="BH192" i="5"/>
  <c r="BG192" i="5"/>
  <c r="BF192" i="5"/>
  <c r="T192" i="5"/>
  <c r="R192" i="5"/>
  <c r="P192" i="5"/>
  <c r="BI188" i="5"/>
  <c r="BH188" i="5"/>
  <c r="BG188" i="5"/>
  <c r="BF188" i="5"/>
  <c r="T188" i="5"/>
  <c r="R188" i="5"/>
  <c r="P188" i="5"/>
  <c r="BI180" i="5"/>
  <c r="BH180" i="5"/>
  <c r="BG180" i="5"/>
  <c r="BF180" i="5"/>
  <c r="T180" i="5"/>
  <c r="R180" i="5"/>
  <c r="P180" i="5"/>
  <c r="BI174" i="5"/>
  <c r="BH174" i="5"/>
  <c r="BG174" i="5"/>
  <c r="BF174" i="5"/>
  <c r="T174" i="5"/>
  <c r="R174" i="5"/>
  <c r="P174" i="5"/>
  <c r="BI170" i="5"/>
  <c r="BH170" i="5"/>
  <c r="BG170" i="5"/>
  <c r="BF170" i="5"/>
  <c r="T170" i="5"/>
  <c r="R170" i="5"/>
  <c r="P170" i="5"/>
  <c r="BI166" i="5"/>
  <c r="BH166" i="5"/>
  <c r="BG166" i="5"/>
  <c r="BF166" i="5"/>
  <c r="T166" i="5"/>
  <c r="R166" i="5"/>
  <c r="P166" i="5"/>
  <c r="BI162" i="5"/>
  <c r="BH162" i="5"/>
  <c r="BG162" i="5"/>
  <c r="BF162" i="5"/>
  <c r="T162" i="5"/>
  <c r="R162" i="5"/>
  <c r="P162" i="5"/>
  <c r="BI158" i="5"/>
  <c r="BH158" i="5"/>
  <c r="BG158" i="5"/>
  <c r="BF158" i="5"/>
  <c r="T158" i="5"/>
  <c r="R158" i="5"/>
  <c r="P158" i="5"/>
  <c r="BI154" i="5"/>
  <c r="BH154" i="5"/>
  <c r="BG154" i="5"/>
  <c r="BF154" i="5"/>
  <c r="T154" i="5"/>
  <c r="R154" i="5"/>
  <c r="P154" i="5"/>
  <c r="BI148" i="5"/>
  <c r="BH148" i="5"/>
  <c r="BG148" i="5"/>
  <c r="BF148" i="5"/>
  <c r="T148" i="5"/>
  <c r="R148" i="5"/>
  <c r="P148" i="5"/>
  <c r="BI144" i="5"/>
  <c r="BH144" i="5"/>
  <c r="BG144" i="5"/>
  <c r="BF144" i="5"/>
  <c r="T144" i="5"/>
  <c r="R144" i="5"/>
  <c r="P144" i="5"/>
  <c r="BI138" i="5"/>
  <c r="BH138" i="5"/>
  <c r="BG138" i="5"/>
  <c r="BF138" i="5"/>
  <c r="T138" i="5"/>
  <c r="R138" i="5"/>
  <c r="P138" i="5"/>
  <c r="BI134" i="5"/>
  <c r="BH134" i="5"/>
  <c r="BG134" i="5"/>
  <c r="BF134" i="5"/>
  <c r="T134" i="5"/>
  <c r="R134" i="5"/>
  <c r="P134" i="5"/>
  <c r="BI130" i="5"/>
  <c r="BH130" i="5"/>
  <c r="BG130" i="5"/>
  <c r="BF130" i="5"/>
  <c r="T130" i="5"/>
  <c r="R130" i="5"/>
  <c r="P130" i="5"/>
  <c r="BI126" i="5"/>
  <c r="BH126" i="5"/>
  <c r="BG126" i="5"/>
  <c r="BF126" i="5"/>
  <c r="T126" i="5"/>
  <c r="R126" i="5"/>
  <c r="P126" i="5"/>
  <c r="BI122" i="5"/>
  <c r="BH122" i="5"/>
  <c r="BG122" i="5"/>
  <c r="BF122" i="5"/>
  <c r="T122" i="5"/>
  <c r="R122" i="5"/>
  <c r="P122" i="5"/>
  <c r="BI120" i="5"/>
  <c r="BH120" i="5"/>
  <c r="BG120" i="5"/>
  <c r="BF120" i="5"/>
  <c r="T120" i="5"/>
  <c r="T119" i="5"/>
  <c r="R120" i="5"/>
  <c r="R119" i="5"/>
  <c r="P120" i="5"/>
  <c r="P119" i="5" s="1"/>
  <c r="BI116" i="5"/>
  <c r="BH116" i="5"/>
  <c r="BG116" i="5"/>
  <c r="BF116" i="5"/>
  <c r="T116" i="5"/>
  <c r="R116" i="5"/>
  <c r="P116" i="5"/>
  <c r="BI115" i="5"/>
  <c r="BH115" i="5"/>
  <c r="BG115" i="5"/>
  <c r="BF115" i="5"/>
  <c r="T115" i="5"/>
  <c r="R115" i="5"/>
  <c r="P115" i="5"/>
  <c r="BI105" i="5"/>
  <c r="BH105" i="5"/>
  <c r="BG105" i="5"/>
  <c r="BF105" i="5"/>
  <c r="T105" i="5"/>
  <c r="R105" i="5"/>
  <c r="P105" i="5"/>
  <c r="BI101" i="5"/>
  <c r="BH101" i="5"/>
  <c r="BG101" i="5"/>
  <c r="BF101" i="5"/>
  <c r="T101" i="5"/>
  <c r="R101" i="5"/>
  <c r="P101" i="5"/>
  <c r="BI97" i="5"/>
  <c r="BH97" i="5"/>
  <c r="BG97" i="5"/>
  <c r="BF97" i="5"/>
  <c r="T97" i="5"/>
  <c r="R97" i="5"/>
  <c r="P97" i="5"/>
  <c r="BI96" i="5"/>
  <c r="BH96" i="5"/>
  <c r="BG96" i="5"/>
  <c r="BF96" i="5"/>
  <c r="T96" i="5"/>
  <c r="R96" i="5"/>
  <c r="P96" i="5"/>
  <c r="BI87" i="5"/>
  <c r="BH87" i="5"/>
  <c r="BG87" i="5"/>
  <c r="BF87" i="5"/>
  <c r="T87" i="5"/>
  <c r="R87" i="5"/>
  <c r="P87" i="5"/>
  <c r="BI86" i="5"/>
  <c r="BH86" i="5"/>
  <c r="BG86" i="5"/>
  <c r="BF86" i="5"/>
  <c r="T86" i="5"/>
  <c r="R86" i="5"/>
  <c r="P86" i="5"/>
  <c r="J80" i="5"/>
  <c r="F80" i="5"/>
  <c r="F78" i="5"/>
  <c r="E76" i="5"/>
  <c r="J54" i="5"/>
  <c r="F54" i="5"/>
  <c r="F52" i="5"/>
  <c r="E50" i="5"/>
  <c r="J24" i="5"/>
  <c r="E24" i="5"/>
  <c r="J81" i="5" s="1"/>
  <c r="J23" i="5"/>
  <c r="J18" i="5"/>
  <c r="E18" i="5"/>
  <c r="F81" i="5" s="1"/>
  <c r="J17" i="5"/>
  <c r="J12" i="5"/>
  <c r="J78" i="5" s="1"/>
  <c r="E7" i="5"/>
  <c r="E48" i="5" s="1"/>
  <c r="J37" i="4"/>
  <c r="J36" i="4"/>
  <c r="AY57" i="1" s="1"/>
  <c r="J35" i="4"/>
  <c r="AX57" i="1" s="1"/>
  <c r="BI1680" i="4"/>
  <c r="BH1680" i="4"/>
  <c r="BG1680" i="4"/>
  <c r="BF1680" i="4"/>
  <c r="T1680" i="4"/>
  <c r="T1679" i="4"/>
  <c r="R1680" i="4"/>
  <c r="R1679" i="4" s="1"/>
  <c r="P1680" i="4"/>
  <c r="P1679" i="4" s="1"/>
  <c r="BI1677" i="4"/>
  <c r="BH1677" i="4"/>
  <c r="BG1677" i="4"/>
  <c r="BF1677" i="4"/>
  <c r="T1677" i="4"/>
  <c r="T1676" i="4"/>
  <c r="R1677" i="4"/>
  <c r="R1676" i="4"/>
  <c r="P1677" i="4"/>
  <c r="P1676" i="4" s="1"/>
  <c r="BI1674" i="4"/>
  <c r="BH1674" i="4"/>
  <c r="BG1674" i="4"/>
  <c r="BF1674" i="4"/>
  <c r="T1674" i="4"/>
  <c r="R1674" i="4"/>
  <c r="P1674" i="4"/>
  <c r="BI1672" i="4"/>
  <c r="BH1672" i="4"/>
  <c r="BG1672" i="4"/>
  <c r="BF1672" i="4"/>
  <c r="T1672" i="4"/>
  <c r="R1672" i="4"/>
  <c r="P1672" i="4"/>
  <c r="BI1666" i="4"/>
  <c r="BH1666" i="4"/>
  <c r="BG1666" i="4"/>
  <c r="BF1666" i="4"/>
  <c r="T1666" i="4"/>
  <c r="T1665" i="4"/>
  <c r="T1664" i="4" s="1"/>
  <c r="R1666" i="4"/>
  <c r="R1665" i="4" s="1"/>
  <c r="R1664" i="4" s="1"/>
  <c r="P1666" i="4"/>
  <c r="P1665" i="4" s="1"/>
  <c r="P1664" i="4" s="1"/>
  <c r="BI1660" i="4"/>
  <c r="BH1660" i="4"/>
  <c r="BG1660" i="4"/>
  <c r="BF1660" i="4"/>
  <c r="T1660" i="4"/>
  <c r="R1660" i="4"/>
  <c r="P1660" i="4"/>
  <c r="BI1656" i="4"/>
  <c r="BH1656" i="4"/>
  <c r="BG1656" i="4"/>
  <c r="BF1656" i="4"/>
  <c r="T1656" i="4"/>
  <c r="R1656" i="4"/>
  <c r="P1656" i="4"/>
  <c r="BI1646" i="4"/>
  <c r="BH1646" i="4"/>
  <c r="BG1646" i="4"/>
  <c r="BF1646" i="4"/>
  <c r="T1646" i="4"/>
  <c r="R1646" i="4"/>
  <c r="P1646" i="4"/>
  <c r="BI1636" i="4"/>
  <c r="BH1636" i="4"/>
  <c r="BG1636" i="4"/>
  <c r="BF1636" i="4"/>
  <c r="T1636" i="4"/>
  <c r="R1636" i="4"/>
  <c r="P1636" i="4"/>
  <c r="BI1632" i="4"/>
  <c r="BH1632" i="4"/>
  <c r="BG1632" i="4"/>
  <c r="BF1632" i="4"/>
  <c r="T1632" i="4"/>
  <c r="R1632" i="4"/>
  <c r="P1632" i="4"/>
  <c r="BI1628" i="4"/>
  <c r="BH1628" i="4"/>
  <c r="BG1628" i="4"/>
  <c r="BF1628" i="4"/>
  <c r="T1628" i="4"/>
  <c r="R1628" i="4"/>
  <c r="P1628" i="4"/>
  <c r="BI1619" i="4"/>
  <c r="BH1619" i="4"/>
  <c r="BG1619" i="4"/>
  <c r="BF1619" i="4"/>
  <c r="T1619" i="4"/>
  <c r="R1619" i="4"/>
  <c r="P1619" i="4"/>
  <c r="BI1617" i="4"/>
  <c r="BH1617" i="4"/>
  <c r="BG1617" i="4"/>
  <c r="BF1617" i="4"/>
  <c r="T1617" i="4"/>
  <c r="R1617" i="4"/>
  <c r="P1617" i="4"/>
  <c r="BI1613" i="4"/>
  <c r="BH1613" i="4"/>
  <c r="BG1613" i="4"/>
  <c r="BF1613" i="4"/>
  <c r="T1613" i="4"/>
  <c r="R1613" i="4"/>
  <c r="P1613" i="4"/>
  <c r="BI1611" i="4"/>
  <c r="BH1611" i="4"/>
  <c r="BG1611" i="4"/>
  <c r="BF1611" i="4"/>
  <c r="T1611" i="4"/>
  <c r="R1611" i="4"/>
  <c r="P1611" i="4"/>
  <c r="BI1607" i="4"/>
  <c r="BH1607" i="4"/>
  <c r="BG1607" i="4"/>
  <c r="BF1607" i="4"/>
  <c r="T1607" i="4"/>
  <c r="R1607" i="4"/>
  <c r="P1607" i="4"/>
  <c r="BI1598" i="4"/>
  <c r="BH1598" i="4"/>
  <c r="BG1598" i="4"/>
  <c r="BF1598" i="4"/>
  <c r="T1598" i="4"/>
  <c r="R1598" i="4"/>
  <c r="P1598" i="4"/>
  <c r="BI1589" i="4"/>
  <c r="BH1589" i="4"/>
  <c r="BG1589" i="4"/>
  <c r="BF1589" i="4"/>
  <c r="T1589" i="4"/>
  <c r="R1589" i="4"/>
  <c r="P1589" i="4"/>
  <c r="BI1580" i="4"/>
  <c r="BH1580" i="4"/>
  <c r="BG1580" i="4"/>
  <c r="BF1580" i="4"/>
  <c r="T1580" i="4"/>
  <c r="R1580" i="4"/>
  <c r="P1580" i="4"/>
  <c r="BI1577" i="4"/>
  <c r="BH1577" i="4"/>
  <c r="BG1577" i="4"/>
  <c r="BF1577" i="4"/>
  <c r="T1577" i="4"/>
  <c r="R1577" i="4"/>
  <c r="P1577" i="4"/>
  <c r="BI1531" i="4"/>
  <c r="BH1531" i="4"/>
  <c r="BG1531" i="4"/>
  <c r="BF1531" i="4"/>
  <c r="T1531" i="4"/>
  <c r="R1531" i="4"/>
  <c r="P1531" i="4"/>
  <c r="BI1527" i="4"/>
  <c r="BH1527" i="4"/>
  <c r="BG1527" i="4"/>
  <c r="BF1527" i="4"/>
  <c r="T1527" i="4"/>
  <c r="R1527" i="4"/>
  <c r="P1527" i="4"/>
  <c r="BI1521" i="4"/>
  <c r="BH1521" i="4"/>
  <c r="BG1521" i="4"/>
  <c r="BF1521" i="4"/>
  <c r="T1521" i="4"/>
  <c r="R1521" i="4"/>
  <c r="P1521" i="4"/>
  <c r="BI1513" i="4"/>
  <c r="BH1513" i="4"/>
  <c r="BG1513" i="4"/>
  <c r="BF1513" i="4"/>
  <c r="T1513" i="4"/>
  <c r="R1513" i="4"/>
  <c r="P1513" i="4"/>
  <c r="BI1502" i="4"/>
  <c r="BH1502" i="4"/>
  <c r="BG1502" i="4"/>
  <c r="BF1502" i="4"/>
  <c r="T1502" i="4"/>
  <c r="R1502" i="4"/>
  <c r="P1502" i="4"/>
  <c r="BI1500" i="4"/>
  <c r="BH1500" i="4"/>
  <c r="BG1500" i="4"/>
  <c r="BF1500" i="4"/>
  <c r="T1500" i="4"/>
  <c r="R1500" i="4"/>
  <c r="P1500" i="4"/>
  <c r="BI1454" i="4"/>
  <c r="BH1454" i="4"/>
  <c r="BG1454" i="4"/>
  <c r="BF1454" i="4"/>
  <c r="T1454" i="4"/>
  <c r="R1454" i="4"/>
  <c r="P1454" i="4"/>
  <c r="BI1449" i="4"/>
  <c r="BH1449" i="4"/>
  <c r="BG1449" i="4"/>
  <c r="BF1449" i="4"/>
  <c r="T1449" i="4"/>
  <c r="R1449" i="4"/>
  <c r="P1449" i="4"/>
  <c r="BI1442" i="4"/>
  <c r="BH1442" i="4"/>
  <c r="BG1442" i="4"/>
  <c r="BF1442" i="4"/>
  <c r="T1442" i="4"/>
  <c r="R1442" i="4"/>
  <c r="P1442" i="4"/>
  <c r="BI1396" i="4"/>
  <c r="BH1396" i="4"/>
  <c r="BG1396" i="4"/>
  <c r="BF1396" i="4"/>
  <c r="T1396" i="4"/>
  <c r="R1396" i="4"/>
  <c r="P1396" i="4"/>
  <c r="BI1350" i="4"/>
  <c r="BH1350" i="4"/>
  <c r="BG1350" i="4"/>
  <c r="BF1350" i="4"/>
  <c r="T1350" i="4"/>
  <c r="R1350" i="4"/>
  <c r="P1350" i="4"/>
  <c r="BI1340" i="4"/>
  <c r="BH1340" i="4"/>
  <c r="BG1340" i="4"/>
  <c r="BF1340" i="4"/>
  <c r="T1340" i="4"/>
  <c r="T1339" i="4" s="1"/>
  <c r="R1340" i="4"/>
  <c r="R1339" i="4"/>
  <c r="P1340" i="4"/>
  <c r="P1339" i="4"/>
  <c r="BI1337" i="4"/>
  <c r="BH1337" i="4"/>
  <c r="BG1337" i="4"/>
  <c r="BF1337" i="4"/>
  <c r="T1337" i="4"/>
  <c r="R1337" i="4"/>
  <c r="P1337" i="4"/>
  <c r="BI1330" i="4"/>
  <c r="BH1330" i="4"/>
  <c r="BG1330" i="4"/>
  <c r="BF1330" i="4"/>
  <c r="T1330" i="4"/>
  <c r="R1330" i="4"/>
  <c r="P1330" i="4"/>
  <c r="BI1324" i="4"/>
  <c r="BH1324" i="4"/>
  <c r="BG1324" i="4"/>
  <c r="BF1324" i="4"/>
  <c r="T1324" i="4"/>
  <c r="R1324" i="4"/>
  <c r="P1324" i="4"/>
  <c r="BI1318" i="4"/>
  <c r="BH1318" i="4"/>
  <c r="BG1318" i="4"/>
  <c r="BF1318" i="4"/>
  <c r="T1318" i="4"/>
  <c r="R1318" i="4"/>
  <c r="P1318" i="4"/>
  <c r="BI1312" i="4"/>
  <c r="BH1312" i="4"/>
  <c r="BG1312" i="4"/>
  <c r="BF1312" i="4"/>
  <c r="T1312" i="4"/>
  <c r="R1312" i="4"/>
  <c r="P1312" i="4"/>
  <c r="BI1306" i="4"/>
  <c r="BH1306" i="4"/>
  <c r="BG1306" i="4"/>
  <c r="BF1306" i="4"/>
  <c r="T1306" i="4"/>
  <c r="R1306" i="4"/>
  <c r="P1306" i="4"/>
  <c r="BI1300" i="4"/>
  <c r="BH1300" i="4"/>
  <c r="BG1300" i="4"/>
  <c r="BF1300" i="4"/>
  <c r="T1300" i="4"/>
  <c r="R1300" i="4"/>
  <c r="P1300" i="4"/>
  <c r="BI1295" i="4"/>
  <c r="BH1295" i="4"/>
  <c r="BG1295" i="4"/>
  <c r="BF1295" i="4"/>
  <c r="T1295" i="4"/>
  <c r="R1295" i="4"/>
  <c r="P1295" i="4"/>
  <c r="BI1290" i="4"/>
  <c r="BH1290" i="4"/>
  <c r="BG1290" i="4"/>
  <c r="BF1290" i="4"/>
  <c r="T1290" i="4"/>
  <c r="R1290" i="4"/>
  <c r="P1290" i="4"/>
  <c r="BI1266" i="4"/>
  <c r="BH1266" i="4"/>
  <c r="BG1266" i="4"/>
  <c r="BF1266" i="4"/>
  <c r="T1266" i="4"/>
  <c r="R1266" i="4"/>
  <c r="P1266" i="4"/>
  <c r="BI1261" i="4"/>
  <c r="BH1261" i="4"/>
  <c r="BG1261" i="4"/>
  <c r="BF1261" i="4"/>
  <c r="T1261" i="4"/>
  <c r="R1261" i="4"/>
  <c r="P1261" i="4"/>
  <c r="BI1256" i="4"/>
  <c r="BH1256" i="4"/>
  <c r="BG1256" i="4"/>
  <c r="BF1256" i="4"/>
  <c r="T1256" i="4"/>
  <c r="R1256" i="4"/>
  <c r="P1256" i="4"/>
  <c r="BI1251" i="4"/>
  <c r="BH1251" i="4"/>
  <c r="BG1251" i="4"/>
  <c r="BF1251" i="4"/>
  <c r="T1251" i="4"/>
  <c r="R1251" i="4"/>
  <c r="P1251" i="4"/>
  <c r="BI1245" i="4"/>
  <c r="BH1245" i="4"/>
  <c r="BG1245" i="4"/>
  <c r="BF1245" i="4"/>
  <c r="T1245" i="4"/>
  <c r="R1245" i="4"/>
  <c r="P1245" i="4"/>
  <c r="BI1243" i="4"/>
  <c r="BH1243" i="4"/>
  <c r="BG1243" i="4"/>
  <c r="BF1243" i="4"/>
  <c r="T1243" i="4"/>
  <c r="R1243" i="4"/>
  <c r="P1243" i="4"/>
  <c r="BI1238" i="4"/>
  <c r="BH1238" i="4"/>
  <c r="BG1238" i="4"/>
  <c r="BF1238" i="4"/>
  <c r="T1238" i="4"/>
  <c r="R1238" i="4"/>
  <c r="P1238" i="4"/>
  <c r="BI1236" i="4"/>
  <c r="BH1236" i="4"/>
  <c r="BG1236" i="4"/>
  <c r="BF1236" i="4"/>
  <c r="T1236" i="4"/>
  <c r="R1236" i="4"/>
  <c r="P1236" i="4"/>
  <c r="BI1212" i="4"/>
  <c r="BH1212" i="4"/>
  <c r="BG1212" i="4"/>
  <c r="BF1212" i="4"/>
  <c r="T1212" i="4"/>
  <c r="R1212" i="4"/>
  <c r="P1212" i="4"/>
  <c r="BI1210" i="4"/>
  <c r="BH1210" i="4"/>
  <c r="BG1210" i="4"/>
  <c r="BF1210" i="4"/>
  <c r="T1210" i="4"/>
  <c r="R1210" i="4"/>
  <c r="P1210" i="4"/>
  <c r="BI1206" i="4"/>
  <c r="BH1206" i="4"/>
  <c r="BG1206" i="4"/>
  <c r="BF1206" i="4"/>
  <c r="T1206" i="4"/>
  <c r="R1206" i="4"/>
  <c r="P1206" i="4"/>
  <c r="BI1199" i="4"/>
  <c r="BH1199" i="4"/>
  <c r="BG1199" i="4"/>
  <c r="BF1199" i="4"/>
  <c r="T1199" i="4"/>
  <c r="R1199" i="4"/>
  <c r="P1199" i="4"/>
  <c r="BI1192" i="4"/>
  <c r="BH1192" i="4"/>
  <c r="BG1192" i="4"/>
  <c r="BF1192" i="4"/>
  <c r="T1192" i="4"/>
  <c r="R1192" i="4"/>
  <c r="P1192" i="4"/>
  <c r="BI1185" i="4"/>
  <c r="BH1185" i="4"/>
  <c r="BG1185" i="4"/>
  <c r="BF1185" i="4"/>
  <c r="T1185" i="4"/>
  <c r="R1185" i="4"/>
  <c r="P1185" i="4"/>
  <c r="BI1178" i="4"/>
  <c r="BH1178" i="4"/>
  <c r="BG1178" i="4"/>
  <c r="BF1178" i="4"/>
  <c r="T1178" i="4"/>
  <c r="R1178" i="4"/>
  <c r="P1178" i="4"/>
  <c r="BI1172" i="4"/>
  <c r="BH1172" i="4"/>
  <c r="BG1172" i="4"/>
  <c r="BF1172" i="4"/>
  <c r="T1172" i="4"/>
  <c r="R1172" i="4"/>
  <c r="P1172" i="4"/>
  <c r="BI1167" i="4"/>
  <c r="BH1167" i="4"/>
  <c r="BG1167" i="4"/>
  <c r="BF1167" i="4"/>
  <c r="T1167" i="4"/>
  <c r="R1167" i="4"/>
  <c r="P1167" i="4"/>
  <c r="BI1162" i="4"/>
  <c r="BH1162" i="4"/>
  <c r="BG1162" i="4"/>
  <c r="BF1162" i="4"/>
  <c r="T1162" i="4"/>
  <c r="R1162" i="4"/>
  <c r="P1162" i="4"/>
  <c r="BI1156" i="4"/>
  <c r="BH1156" i="4"/>
  <c r="BG1156" i="4"/>
  <c r="BF1156" i="4"/>
  <c r="T1156" i="4"/>
  <c r="R1156" i="4"/>
  <c r="P1156" i="4"/>
  <c r="BI1150" i="4"/>
  <c r="BH1150" i="4"/>
  <c r="BG1150" i="4"/>
  <c r="BF1150" i="4"/>
  <c r="T1150" i="4"/>
  <c r="R1150" i="4"/>
  <c r="P1150" i="4"/>
  <c r="BI1144" i="4"/>
  <c r="BH1144" i="4"/>
  <c r="BG1144" i="4"/>
  <c r="BF1144" i="4"/>
  <c r="T1144" i="4"/>
  <c r="R1144" i="4"/>
  <c r="P1144" i="4"/>
  <c r="BI1138" i="4"/>
  <c r="BH1138" i="4"/>
  <c r="BG1138" i="4"/>
  <c r="BF1138" i="4"/>
  <c r="T1138" i="4"/>
  <c r="R1138" i="4"/>
  <c r="P1138" i="4"/>
  <c r="BI1133" i="4"/>
  <c r="BH1133" i="4"/>
  <c r="BG1133" i="4"/>
  <c r="BF1133" i="4"/>
  <c r="T1133" i="4"/>
  <c r="R1133" i="4"/>
  <c r="P1133" i="4"/>
  <c r="BI1128" i="4"/>
  <c r="BH1128" i="4"/>
  <c r="BG1128" i="4"/>
  <c r="BF1128" i="4"/>
  <c r="T1128" i="4"/>
  <c r="R1128" i="4"/>
  <c r="P1128" i="4"/>
  <c r="BI1122" i="4"/>
  <c r="BH1122" i="4"/>
  <c r="BG1122" i="4"/>
  <c r="BF1122" i="4"/>
  <c r="T1122" i="4"/>
  <c r="R1122" i="4"/>
  <c r="P1122" i="4"/>
  <c r="BI1117" i="4"/>
  <c r="BH1117" i="4"/>
  <c r="BG1117" i="4"/>
  <c r="BF1117" i="4"/>
  <c r="T1117" i="4"/>
  <c r="R1117" i="4"/>
  <c r="P1117" i="4"/>
  <c r="BI1111" i="4"/>
  <c r="BH1111" i="4"/>
  <c r="BG1111" i="4"/>
  <c r="BF1111" i="4"/>
  <c r="T1111" i="4"/>
  <c r="R1111" i="4"/>
  <c r="P1111" i="4"/>
  <c r="BI1110" i="4"/>
  <c r="BH1110" i="4"/>
  <c r="BG1110" i="4"/>
  <c r="BF1110" i="4"/>
  <c r="T1110" i="4"/>
  <c r="R1110" i="4"/>
  <c r="P1110" i="4"/>
  <c r="BI1103" i="4"/>
  <c r="BH1103" i="4"/>
  <c r="BG1103" i="4"/>
  <c r="BF1103" i="4"/>
  <c r="T1103" i="4"/>
  <c r="R1103" i="4"/>
  <c r="P1103" i="4"/>
  <c r="BI1098" i="4"/>
  <c r="BH1098" i="4"/>
  <c r="BG1098" i="4"/>
  <c r="BF1098" i="4"/>
  <c r="T1098" i="4"/>
  <c r="R1098" i="4"/>
  <c r="P1098" i="4"/>
  <c r="BI1093" i="4"/>
  <c r="BH1093" i="4"/>
  <c r="BG1093" i="4"/>
  <c r="BF1093" i="4"/>
  <c r="T1093" i="4"/>
  <c r="R1093" i="4"/>
  <c r="P1093" i="4"/>
  <c r="BI1088" i="4"/>
  <c r="BH1088" i="4"/>
  <c r="BG1088" i="4"/>
  <c r="BF1088" i="4"/>
  <c r="T1088" i="4"/>
  <c r="R1088" i="4"/>
  <c r="P1088" i="4"/>
  <c r="BI1083" i="4"/>
  <c r="BH1083" i="4"/>
  <c r="BG1083" i="4"/>
  <c r="BF1083" i="4"/>
  <c r="T1083" i="4"/>
  <c r="R1083" i="4"/>
  <c r="P1083" i="4"/>
  <c r="BI1078" i="4"/>
  <c r="BH1078" i="4"/>
  <c r="BG1078" i="4"/>
  <c r="BF1078" i="4"/>
  <c r="T1078" i="4"/>
  <c r="R1078" i="4"/>
  <c r="P1078" i="4"/>
  <c r="BI1073" i="4"/>
  <c r="BH1073" i="4"/>
  <c r="BG1073" i="4"/>
  <c r="BF1073" i="4"/>
  <c r="T1073" i="4"/>
  <c r="R1073" i="4"/>
  <c r="P1073" i="4"/>
  <c r="BI1068" i="4"/>
  <c r="BH1068" i="4"/>
  <c r="BG1068" i="4"/>
  <c r="BF1068" i="4"/>
  <c r="T1068" i="4"/>
  <c r="R1068" i="4"/>
  <c r="P1068" i="4"/>
  <c r="BI1062" i="4"/>
  <c r="BH1062" i="4"/>
  <c r="BG1062" i="4"/>
  <c r="BF1062" i="4"/>
  <c r="T1062" i="4"/>
  <c r="R1062" i="4"/>
  <c r="P1062" i="4"/>
  <c r="BI1057" i="4"/>
  <c r="BH1057" i="4"/>
  <c r="BG1057" i="4"/>
  <c r="BF1057" i="4"/>
  <c r="T1057" i="4"/>
  <c r="R1057" i="4"/>
  <c r="P1057" i="4"/>
  <c r="BI1052" i="4"/>
  <c r="BH1052" i="4"/>
  <c r="BG1052" i="4"/>
  <c r="BF1052" i="4"/>
  <c r="T1052" i="4"/>
  <c r="R1052" i="4"/>
  <c r="P1052" i="4"/>
  <c r="BI1047" i="4"/>
  <c r="BH1047" i="4"/>
  <c r="BG1047" i="4"/>
  <c r="BF1047" i="4"/>
  <c r="T1047" i="4"/>
  <c r="R1047" i="4"/>
  <c r="P1047" i="4"/>
  <c r="BI1046" i="4"/>
  <c r="BH1046" i="4"/>
  <c r="BG1046" i="4"/>
  <c r="BF1046" i="4"/>
  <c r="T1046" i="4"/>
  <c r="R1046" i="4"/>
  <c r="P1046" i="4"/>
  <c r="BI1041" i="4"/>
  <c r="BH1041" i="4"/>
  <c r="BG1041" i="4"/>
  <c r="BF1041" i="4"/>
  <c r="T1041" i="4"/>
  <c r="R1041" i="4"/>
  <c r="P1041" i="4"/>
  <c r="BI1036" i="4"/>
  <c r="BH1036" i="4"/>
  <c r="BG1036" i="4"/>
  <c r="BF1036" i="4"/>
  <c r="T1036" i="4"/>
  <c r="R1036" i="4"/>
  <c r="P1036" i="4"/>
  <c r="BI1031" i="4"/>
  <c r="BH1031" i="4"/>
  <c r="BG1031" i="4"/>
  <c r="BF1031" i="4"/>
  <c r="T1031" i="4"/>
  <c r="R1031" i="4"/>
  <c r="P1031" i="4"/>
  <c r="BI1028" i="4"/>
  <c r="BH1028" i="4"/>
  <c r="BG1028" i="4"/>
  <c r="BF1028" i="4"/>
  <c r="T1028" i="4"/>
  <c r="R1028" i="4"/>
  <c r="P1028" i="4"/>
  <c r="BI1017" i="4"/>
  <c r="BH1017" i="4"/>
  <c r="BG1017" i="4"/>
  <c r="BF1017" i="4"/>
  <c r="T1017" i="4"/>
  <c r="R1017" i="4"/>
  <c r="P1017" i="4"/>
  <c r="BI1005" i="4"/>
  <c r="BH1005" i="4"/>
  <c r="BG1005" i="4"/>
  <c r="BF1005" i="4"/>
  <c r="T1005" i="4"/>
  <c r="T1004" i="4"/>
  <c r="R1005" i="4"/>
  <c r="R1004" i="4" s="1"/>
  <c r="P1005" i="4"/>
  <c r="P1004" i="4" s="1"/>
  <c r="BI1002" i="4"/>
  <c r="BH1002" i="4"/>
  <c r="BG1002" i="4"/>
  <c r="BF1002" i="4"/>
  <c r="T1002" i="4"/>
  <c r="R1002" i="4"/>
  <c r="P1002" i="4"/>
  <c r="BI1000" i="4"/>
  <c r="BH1000" i="4"/>
  <c r="BG1000" i="4"/>
  <c r="BF1000" i="4"/>
  <c r="T1000" i="4"/>
  <c r="R1000" i="4"/>
  <c r="P1000" i="4"/>
  <c r="BI992" i="4"/>
  <c r="BH992" i="4"/>
  <c r="BG992" i="4"/>
  <c r="BF992" i="4"/>
  <c r="T992" i="4"/>
  <c r="R992" i="4"/>
  <c r="P992" i="4"/>
  <c r="BI990" i="4"/>
  <c r="BH990" i="4"/>
  <c r="BG990" i="4"/>
  <c r="BF990" i="4"/>
  <c r="T990" i="4"/>
  <c r="R990" i="4"/>
  <c r="P990" i="4"/>
  <c r="BI982" i="4"/>
  <c r="BH982" i="4"/>
  <c r="BG982" i="4"/>
  <c r="BF982" i="4"/>
  <c r="T982" i="4"/>
  <c r="R982" i="4"/>
  <c r="P982" i="4"/>
  <c r="BI974" i="4"/>
  <c r="BH974" i="4"/>
  <c r="BG974" i="4"/>
  <c r="BF974" i="4"/>
  <c r="T974" i="4"/>
  <c r="R974" i="4"/>
  <c r="P974" i="4"/>
  <c r="BI971" i="4"/>
  <c r="BH971" i="4"/>
  <c r="BG971" i="4"/>
  <c r="BF971" i="4"/>
  <c r="T971" i="4"/>
  <c r="R971" i="4"/>
  <c r="P971" i="4"/>
  <c r="BI963" i="4"/>
  <c r="BH963" i="4"/>
  <c r="BG963" i="4"/>
  <c r="BF963" i="4"/>
  <c r="T963" i="4"/>
  <c r="R963" i="4"/>
  <c r="P963" i="4"/>
  <c r="BI961" i="4"/>
  <c r="BH961" i="4"/>
  <c r="BG961" i="4"/>
  <c r="BF961" i="4"/>
  <c r="T961" i="4"/>
  <c r="R961" i="4"/>
  <c r="P961" i="4"/>
  <c r="BI953" i="4"/>
  <c r="BH953" i="4"/>
  <c r="BG953" i="4"/>
  <c r="BF953" i="4"/>
  <c r="T953" i="4"/>
  <c r="R953" i="4"/>
  <c r="P953" i="4"/>
  <c r="BI951" i="4"/>
  <c r="BH951" i="4"/>
  <c r="BG951" i="4"/>
  <c r="BF951" i="4"/>
  <c r="T951" i="4"/>
  <c r="R951" i="4"/>
  <c r="P951" i="4"/>
  <c r="BI943" i="4"/>
  <c r="BH943" i="4"/>
  <c r="BG943" i="4"/>
  <c r="BF943" i="4"/>
  <c r="T943" i="4"/>
  <c r="R943" i="4"/>
  <c r="P943" i="4"/>
  <c r="BI939" i="4"/>
  <c r="BH939" i="4"/>
  <c r="BG939" i="4"/>
  <c r="BF939" i="4"/>
  <c r="T939" i="4"/>
  <c r="T938" i="4"/>
  <c r="R939" i="4"/>
  <c r="R938" i="4"/>
  <c r="P939" i="4"/>
  <c r="P938" i="4" s="1"/>
  <c r="BI931" i="4"/>
  <c r="BH931" i="4"/>
  <c r="BG931" i="4"/>
  <c r="BF931" i="4"/>
  <c r="T931" i="4"/>
  <c r="R931" i="4"/>
  <c r="P931" i="4"/>
  <c r="BI924" i="4"/>
  <c r="BH924" i="4"/>
  <c r="BG924" i="4"/>
  <c r="BF924" i="4"/>
  <c r="T924" i="4"/>
  <c r="R924" i="4"/>
  <c r="P924" i="4"/>
  <c r="BI920" i="4"/>
  <c r="BH920" i="4"/>
  <c r="BG920" i="4"/>
  <c r="BF920" i="4"/>
  <c r="T920" i="4"/>
  <c r="R920" i="4"/>
  <c r="P920" i="4"/>
  <c r="BI913" i="4"/>
  <c r="BH913" i="4"/>
  <c r="BG913" i="4"/>
  <c r="BF913" i="4"/>
  <c r="T913" i="4"/>
  <c r="R913" i="4"/>
  <c r="P913" i="4"/>
  <c r="BI909" i="4"/>
  <c r="BH909" i="4"/>
  <c r="BG909" i="4"/>
  <c r="BF909" i="4"/>
  <c r="T909" i="4"/>
  <c r="R909" i="4"/>
  <c r="P909" i="4"/>
  <c r="BI905" i="4"/>
  <c r="BH905" i="4"/>
  <c r="BG905" i="4"/>
  <c r="BF905" i="4"/>
  <c r="T905" i="4"/>
  <c r="R905" i="4"/>
  <c r="P905" i="4"/>
  <c r="BI902" i="4"/>
  <c r="BH902" i="4"/>
  <c r="BG902" i="4"/>
  <c r="BF902" i="4"/>
  <c r="T902" i="4"/>
  <c r="R902" i="4"/>
  <c r="P902" i="4"/>
  <c r="BI898" i="4"/>
  <c r="BH898" i="4"/>
  <c r="BG898" i="4"/>
  <c r="BF898" i="4"/>
  <c r="T898" i="4"/>
  <c r="R898" i="4"/>
  <c r="P898" i="4"/>
  <c r="BI895" i="4"/>
  <c r="BH895" i="4"/>
  <c r="BG895" i="4"/>
  <c r="BF895" i="4"/>
  <c r="T895" i="4"/>
  <c r="R895" i="4"/>
  <c r="P895" i="4"/>
  <c r="BI893" i="4"/>
  <c r="BH893" i="4"/>
  <c r="BG893" i="4"/>
  <c r="BF893" i="4"/>
  <c r="T893" i="4"/>
  <c r="R893" i="4"/>
  <c r="P893" i="4"/>
  <c r="BI891" i="4"/>
  <c r="BH891" i="4"/>
  <c r="BG891" i="4"/>
  <c r="BF891" i="4"/>
  <c r="T891" i="4"/>
  <c r="R891" i="4"/>
  <c r="P891" i="4"/>
  <c r="BI887" i="4"/>
  <c r="BH887" i="4"/>
  <c r="BG887" i="4"/>
  <c r="BF887" i="4"/>
  <c r="T887" i="4"/>
  <c r="R887" i="4"/>
  <c r="P887" i="4"/>
  <c r="BI882" i="4"/>
  <c r="BH882" i="4"/>
  <c r="BG882" i="4"/>
  <c r="BF882" i="4"/>
  <c r="T882" i="4"/>
  <c r="R882" i="4"/>
  <c r="P882" i="4"/>
  <c r="BI877" i="4"/>
  <c r="BH877" i="4"/>
  <c r="BG877" i="4"/>
  <c r="BF877" i="4"/>
  <c r="T877" i="4"/>
  <c r="R877" i="4"/>
  <c r="P877" i="4"/>
  <c r="BI831" i="4"/>
  <c r="BH831" i="4"/>
  <c r="BG831" i="4"/>
  <c r="BF831" i="4"/>
  <c r="T831" i="4"/>
  <c r="R831" i="4"/>
  <c r="P831" i="4"/>
  <c r="BI766" i="4"/>
  <c r="BH766" i="4"/>
  <c r="BG766" i="4"/>
  <c r="BF766" i="4"/>
  <c r="T766" i="4"/>
  <c r="R766" i="4"/>
  <c r="P766" i="4"/>
  <c r="BI687" i="4"/>
  <c r="BH687" i="4"/>
  <c r="BG687" i="4"/>
  <c r="BF687" i="4"/>
  <c r="T687" i="4"/>
  <c r="R687" i="4"/>
  <c r="P687" i="4"/>
  <c r="BI664" i="4"/>
  <c r="BH664" i="4"/>
  <c r="BG664" i="4"/>
  <c r="BF664" i="4"/>
  <c r="T664" i="4"/>
  <c r="R664" i="4"/>
  <c r="P664" i="4"/>
  <c r="BI658" i="4"/>
  <c r="BH658" i="4"/>
  <c r="BG658" i="4"/>
  <c r="BF658" i="4"/>
  <c r="T658" i="4"/>
  <c r="R658" i="4"/>
  <c r="P658" i="4"/>
  <c r="BI649" i="4"/>
  <c r="BH649" i="4"/>
  <c r="BG649" i="4"/>
  <c r="BF649" i="4"/>
  <c r="T649" i="4"/>
  <c r="R649" i="4"/>
  <c r="P649" i="4"/>
  <c r="BI582" i="4"/>
  <c r="BH582" i="4"/>
  <c r="BG582" i="4"/>
  <c r="BF582" i="4"/>
  <c r="T582" i="4"/>
  <c r="R582" i="4"/>
  <c r="P582" i="4"/>
  <c r="BI516" i="4"/>
  <c r="BH516" i="4"/>
  <c r="BG516" i="4"/>
  <c r="BF516" i="4"/>
  <c r="T516" i="4"/>
  <c r="R516" i="4"/>
  <c r="P516" i="4"/>
  <c r="BI486" i="4"/>
  <c r="BH486" i="4"/>
  <c r="BG486" i="4"/>
  <c r="BF486" i="4"/>
  <c r="T486" i="4"/>
  <c r="R486" i="4"/>
  <c r="P486" i="4"/>
  <c r="BI449" i="4"/>
  <c r="BH449" i="4"/>
  <c r="BG449" i="4"/>
  <c r="BF449" i="4"/>
  <c r="T449" i="4"/>
  <c r="R449" i="4"/>
  <c r="P449" i="4"/>
  <c r="BI444" i="4"/>
  <c r="BH444" i="4"/>
  <c r="BG444" i="4"/>
  <c r="BF444" i="4"/>
  <c r="T444" i="4"/>
  <c r="R444" i="4"/>
  <c r="P444" i="4"/>
  <c r="BI440" i="4"/>
  <c r="BH440" i="4"/>
  <c r="BG440" i="4"/>
  <c r="BF440" i="4"/>
  <c r="T440" i="4"/>
  <c r="R440" i="4"/>
  <c r="P440" i="4"/>
  <c r="BI436" i="4"/>
  <c r="BH436" i="4"/>
  <c r="BG436" i="4"/>
  <c r="BF436" i="4"/>
  <c r="T436" i="4"/>
  <c r="R436" i="4"/>
  <c r="P436" i="4"/>
  <c r="BI430" i="4"/>
  <c r="BH430" i="4"/>
  <c r="BG430" i="4"/>
  <c r="BF430" i="4"/>
  <c r="T430" i="4"/>
  <c r="R430" i="4"/>
  <c r="P430" i="4"/>
  <c r="BI424" i="4"/>
  <c r="BH424" i="4"/>
  <c r="BG424" i="4"/>
  <c r="BF424" i="4"/>
  <c r="T424" i="4"/>
  <c r="R424" i="4"/>
  <c r="P424" i="4"/>
  <c r="BI417" i="4"/>
  <c r="BH417" i="4"/>
  <c r="BG417" i="4"/>
  <c r="BF417" i="4"/>
  <c r="T417" i="4"/>
  <c r="R417" i="4"/>
  <c r="P417" i="4"/>
  <c r="BI411" i="4"/>
  <c r="BH411" i="4"/>
  <c r="BG411" i="4"/>
  <c r="BF411" i="4"/>
  <c r="T411" i="4"/>
  <c r="R411" i="4"/>
  <c r="P411" i="4"/>
  <c r="BI405" i="4"/>
  <c r="BH405" i="4"/>
  <c r="BG405" i="4"/>
  <c r="BF405" i="4"/>
  <c r="T405" i="4"/>
  <c r="R405" i="4"/>
  <c r="P405" i="4"/>
  <c r="BI399" i="4"/>
  <c r="BH399" i="4"/>
  <c r="BG399" i="4"/>
  <c r="BF399" i="4"/>
  <c r="T399" i="4"/>
  <c r="R399" i="4"/>
  <c r="P399" i="4"/>
  <c r="BI390" i="4"/>
  <c r="BH390" i="4"/>
  <c r="BG390" i="4"/>
  <c r="BF390" i="4"/>
  <c r="T390" i="4"/>
  <c r="R390" i="4"/>
  <c r="P390" i="4"/>
  <c r="BI385" i="4"/>
  <c r="BH385" i="4"/>
  <c r="BG385" i="4"/>
  <c r="BF385" i="4"/>
  <c r="T385" i="4"/>
  <c r="R385" i="4"/>
  <c r="P385" i="4"/>
  <c r="BI377" i="4"/>
  <c r="BH377" i="4"/>
  <c r="BG377" i="4"/>
  <c r="BF377" i="4"/>
  <c r="T377" i="4"/>
  <c r="R377" i="4"/>
  <c r="P377" i="4"/>
  <c r="BI369" i="4"/>
  <c r="BH369" i="4"/>
  <c r="BG369" i="4"/>
  <c r="BF369" i="4"/>
  <c r="T369" i="4"/>
  <c r="R369" i="4"/>
  <c r="P369" i="4"/>
  <c r="BI361" i="4"/>
  <c r="BH361" i="4"/>
  <c r="BG361" i="4"/>
  <c r="BF361" i="4"/>
  <c r="T361" i="4"/>
  <c r="R361" i="4"/>
  <c r="P361" i="4"/>
  <c r="BI355" i="4"/>
  <c r="BH355" i="4"/>
  <c r="BG355" i="4"/>
  <c r="BF355" i="4"/>
  <c r="T355" i="4"/>
  <c r="R355" i="4"/>
  <c r="P355" i="4"/>
  <c r="BI351" i="4"/>
  <c r="BH351" i="4"/>
  <c r="BG351" i="4"/>
  <c r="BF351" i="4"/>
  <c r="T351" i="4"/>
  <c r="R351" i="4"/>
  <c r="P351" i="4"/>
  <c r="BI340" i="4"/>
  <c r="BH340" i="4"/>
  <c r="BG340" i="4"/>
  <c r="BF340" i="4"/>
  <c r="T340" i="4"/>
  <c r="R340" i="4"/>
  <c r="P340" i="4"/>
  <c r="BI294" i="4"/>
  <c r="BH294" i="4"/>
  <c r="BG294" i="4"/>
  <c r="BF294" i="4"/>
  <c r="T294" i="4"/>
  <c r="R294" i="4"/>
  <c r="P294" i="4"/>
  <c r="BI229" i="4"/>
  <c r="BH229" i="4"/>
  <c r="BG229" i="4"/>
  <c r="BF229" i="4"/>
  <c r="T229" i="4"/>
  <c r="R229" i="4"/>
  <c r="P229" i="4"/>
  <c r="BI183" i="4"/>
  <c r="BH183" i="4"/>
  <c r="BG183" i="4"/>
  <c r="BF183" i="4"/>
  <c r="T183" i="4"/>
  <c r="R183" i="4"/>
  <c r="P183" i="4"/>
  <c r="BI104" i="4"/>
  <c r="BH104" i="4"/>
  <c r="BG104" i="4"/>
  <c r="BF104" i="4"/>
  <c r="T104" i="4"/>
  <c r="R104" i="4"/>
  <c r="P104" i="4"/>
  <c r="J97" i="4"/>
  <c r="F97" i="4"/>
  <c r="F95" i="4"/>
  <c r="E93" i="4"/>
  <c r="J54" i="4"/>
  <c r="F54" i="4"/>
  <c r="F52" i="4"/>
  <c r="E50" i="4"/>
  <c r="J24" i="4"/>
  <c r="E24" i="4"/>
  <c r="J55" i="4" s="1"/>
  <c r="J23" i="4"/>
  <c r="J18" i="4"/>
  <c r="E18" i="4"/>
  <c r="F98" i="4" s="1"/>
  <c r="J17" i="4"/>
  <c r="J12" i="4"/>
  <c r="J95" i="4" s="1"/>
  <c r="E7" i="4"/>
  <c r="E91" i="4" s="1"/>
  <c r="J37" i="3"/>
  <c r="J36" i="3"/>
  <c r="AY56" i="1" s="1"/>
  <c r="J35" i="3"/>
  <c r="AX56" i="1" s="1"/>
  <c r="BI2904" i="3"/>
  <c r="BH2904" i="3"/>
  <c r="BG2904" i="3"/>
  <c r="BF2904" i="3"/>
  <c r="T2904" i="3"/>
  <c r="R2904" i="3"/>
  <c r="P2904" i="3"/>
  <c r="BI2903" i="3"/>
  <c r="BH2903" i="3"/>
  <c r="BG2903" i="3"/>
  <c r="BF2903" i="3"/>
  <c r="T2903" i="3"/>
  <c r="R2903" i="3"/>
  <c r="P2903" i="3"/>
  <c r="BI2902" i="3"/>
  <c r="BH2902" i="3"/>
  <c r="BG2902" i="3"/>
  <c r="BF2902" i="3"/>
  <c r="T2902" i="3"/>
  <c r="R2902" i="3"/>
  <c r="P2902" i="3"/>
  <c r="BI2901" i="3"/>
  <c r="BH2901" i="3"/>
  <c r="BG2901" i="3"/>
  <c r="BF2901" i="3"/>
  <c r="T2901" i="3"/>
  <c r="R2901" i="3"/>
  <c r="P2901" i="3"/>
  <c r="BI2900" i="3"/>
  <c r="BH2900" i="3"/>
  <c r="BG2900" i="3"/>
  <c r="BF2900" i="3"/>
  <c r="T2900" i="3"/>
  <c r="R2900" i="3"/>
  <c r="P2900" i="3"/>
  <c r="BI2899" i="3"/>
  <c r="BH2899" i="3"/>
  <c r="BG2899" i="3"/>
  <c r="BF2899" i="3"/>
  <c r="T2899" i="3"/>
  <c r="R2899" i="3"/>
  <c r="P2899" i="3"/>
  <c r="BI2898" i="3"/>
  <c r="BH2898" i="3"/>
  <c r="BG2898" i="3"/>
  <c r="BF2898" i="3"/>
  <c r="T2898" i="3"/>
  <c r="R2898" i="3"/>
  <c r="P2898" i="3"/>
  <c r="BI2897" i="3"/>
  <c r="BH2897" i="3"/>
  <c r="BG2897" i="3"/>
  <c r="BF2897" i="3"/>
  <c r="T2897" i="3"/>
  <c r="R2897" i="3"/>
  <c r="P2897" i="3"/>
  <c r="BI2896" i="3"/>
  <c r="BH2896" i="3"/>
  <c r="BG2896" i="3"/>
  <c r="BF2896" i="3"/>
  <c r="T2896" i="3"/>
  <c r="R2896" i="3"/>
  <c r="P2896" i="3"/>
  <c r="BI2895" i="3"/>
  <c r="BH2895" i="3"/>
  <c r="BG2895" i="3"/>
  <c r="BF2895" i="3"/>
  <c r="T2895" i="3"/>
  <c r="R2895" i="3"/>
  <c r="P2895" i="3"/>
  <c r="BI2894" i="3"/>
  <c r="BH2894" i="3"/>
  <c r="BG2894" i="3"/>
  <c r="BF2894" i="3"/>
  <c r="T2894" i="3"/>
  <c r="R2894" i="3"/>
  <c r="P2894" i="3"/>
  <c r="BI2893" i="3"/>
  <c r="BH2893" i="3"/>
  <c r="BG2893" i="3"/>
  <c r="BF2893" i="3"/>
  <c r="T2893" i="3"/>
  <c r="R2893" i="3"/>
  <c r="P2893" i="3"/>
  <c r="BI2892" i="3"/>
  <c r="BH2892" i="3"/>
  <c r="BG2892" i="3"/>
  <c r="BF2892" i="3"/>
  <c r="T2892" i="3"/>
  <c r="R2892" i="3"/>
  <c r="P2892" i="3"/>
  <c r="BI2891" i="3"/>
  <c r="BH2891" i="3"/>
  <c r="BG2891" i="3"/>
  <c r="BF2891" i="3"/>
  <c r="T2891" i="3"/>
  <c r="R2891" i="3"/>
  <c r="P2891" i="3"/>
  <c r="BI2890" i="3"/>
  <c r="BH2890" i="3"/>
  <c r="BG2890" i="3"/>
  <c r="BF2890" i="3"/>
  <c r="T2890" i="3"/>
  <c r="R2890" i="3"/>
  <c r="P2890" i="3"/>
  <c r="BI2889" i="3"/>
  <c r="BH2889" i="3"/>
  <c r="BG2889" i="3"/>
  <c r="BF2889" i="3"/>
  <c r="T2889" i="3"/>
  <c r="R2889" i="3"/>
  <c r="P2889" i="3"/>
  <c r="BI2887" i="3"/>
  <c r="BH2887" i="3"/>
  <c r="BG2887" i="3"/>
  <c r="BF2887" i="3"/>
  <c r="T2887" i="3"/>
  <c r="R2887" i="3"/>
  <c r="P2887" i="3"/>
  <c r="BI2886" i="3"/>
  <c r="BH2886" i="3"/>
  <c r="BG2886" i="3"/>
  <c r="BF2886" i="3"/>
  <c r="T2886" i="3"/>
  <c r="R2886" i="3"/>
  <c r="P2886" i="3"/>
  <c r="BI2885" i="3"/>
  <c r="BH2885" i="3"/>
  <c r="BG2885" i="3"/>
  <c r="BF2885" i="3"/>
  <c r="T2885" i="3"/>
  <c r="R2885" i="3"/>
  <c r="P2885" i="3"/>
  <c r="BI2882" i="3"/>
  <c r="BH2882" i="3"/>
  <c r="BG2882" i="3"/>
  <c r="BF2882" i="3"/>
  <c r="T2882" i="3"/>
  <c r="T2881" i="3" s="1"/>
  <c r="R2882" i="3"/>
  <c r="R2881" i="3"/>
  <c r="P2882" i="3"/>
  <c r="P2881" i="3"/>
  <c r="BI2867" i="3"/>
  <c r="BH2867" i="3"/>
  <c r="BG2867" i="3"/>
  <c r="BF2867" i="3"/>
  <c r="T2867" i="3"/>
  <c r="R2867" i="3"/>
  <c r="P2867" i="3"/>
  <c r="BI2853" i="3"/>
  <c r="BH2853" i="3"/>
  <c r="BG2853" i="3"/>
  <c r="BF2853" i="3"/>
  <c r="T2853" i="3"/>
  <c r="R2853" i="3"/>
  <c r="P2853" i="3"/>
  <c r="BI2839" i="3"/>
  <c r="BH2839" i="3"/>
  <c r="BG2839" i="3"/>
  <c r="BF2839" i="3"/>
  <c r="T2839" i="3"/>
  <c r="R2839" i="3"/>
  <c r="P2839" i="3"/>
  <c r="BI2825" i="3"/>
  <c r="BH2825" i="3"/>
  <c r="BG2825" i="3"/>
  <c r="BF2825" i="3"/>
  <c r="T2825" i="3"/>
  <c r="R2825" i="3"/>
  <c r="P2825" i="3"/>
  <c r="BI2824" i="3"/>
  <c r="BH2824" i="3"/>
  <c r="BG2824" i="3"/>
  <c r="BF2824" i="3"/>
  <c r="T2824" i="3"/>
  <c r="R2824" i="3"/>
  <c r="P2824" i="3"/>
  <c r="BI2821" i="3"/>
  <c r="BH2821" i="3"/>
  <c r="BG2821" i="3"/>
  <c r="BF2821" i="3"/>
  <c r="T2821" i="3"/>
  <c r="R2821" i="3"/>
  <c r="P2821" i="3"/>
  <c r="BI2819" i="3"/>
  <c r="BH2819" i="3"/>
  <c r="BG2819" i="3"/>
  <c r="BF2819" i="3"/>
  <c r="T2819" i="3"/>
  <c r="R2819" i="3"/>
  <c r="P2819" i="3"/>
  <c r="BI2817" i="3"/>
  <c r="BH2817" i="3"/>
  <c r="BG2817" i="3"/>
  <c r="BF2817" i="3"/>
  <c r="T2817" i="3"/>
  <c r="R2817" i="3"/>
  <c r="P2817" i="3"/>
  <c r="BI2815" i="3"/>
  <c r="BH2815" i="3"/>
  <c r="BG2815" i="3"/>
  <c r="BF2815" i="3"/>
  <c r="T2815" i="3"/>
  <c r="R2815" i="3"/>
  <c r="P2815" i="3"/>
  <c r="BI2801" i="3"/>
  <c r="BH2801" i="3"/>
  <c r="BG2801" i="3"/>
  <c r="BF2801" i="3"/>
  <c r="T2801" i="3"/>
  <c r="R2801" i="3"/>
  <c r="P2801" i="3"/>
  <c r="BI2772" i="3"/>
  <c r="BH2772" i="3"/>
  <c r="BG2772" i="3"/>
  <c r="BF2772" i="3"/>
  <c r="T2772" i="3"/>
  <c r="R2772" i="3"/>
  <c r="P2772" i="3"/>
  <c r="BI2766" i="3"/>
  <c r="BH2766" i="3"/>
  <c r="BG2766" i="3"/>
  <c r="BF2766" i="3"/>
  <c r="T2766" i="3"/>
  <c r="R2766" i="3"/>
  <c r="P2766" i="3"/>
  <c r="BI2760" i="3"/>
  <c r="BH2760" i="3"/>
  <c r="BG2760" i="3"/>
  <c r="BF2760" i="3"/>
  <c r="T2760" i="3"/>
  <c r="R2760" i="3"/>
  <c r="P2760" i="3"/>
  <c r="BI2758" i="3"/>
  <c r="BH2758" i="3"/>
  <c r="BG2758" i="3"/>
  <c r="BF2758" i="3"/>
  <c r="T2758" i="3"/>
  <c r="R2758" i="3"/>
  <c r="P2758" i="3"/>
  <c r="BI2756" i="3"/>
  <c r="BH2756" i="3"/>
  <c r="BG2756" i="3"/>
  <c r="BF2756" i="3"/>
  <c r="T2756" i="3"/>
  <c r="R2756" i="3"/>
  <c r="P2756" i="3"/>
  <c r="BI2750" i="3"/>
  <c r="BH2750" i="3"/>
  <c r="BG2750" i="3"/>
  <c r="BF2750" i="3"/>
  <c r="T2750" i="3"/>
  <c r="R2750" i="3"/>
  <c r="P2750" i="3"/>
  <c r="BI2747" i="3"/>
  <c r="BH2747" i="3"/>
  <c r="BG2747" i="3"/>
  <c r="BF2747" i="3"/>
  <c r="T2747" i="3"/>
  <c r="R2747" i="3"/>
  <c r="P2747" i="3"/>
  <c r="BI2746" i="3"/>
  <c r="BH2746" i="3"/>
  <c r="BG2746" i="3"/>
  <c r="BF2746" i="3"/>
  <c r="T2746" i="3"/>
  <c r="R2746" i="3"/>
  <c r="P2746" i="3"/>
  <c r="BI2743" i="3"/>
  <c r="BH2743" i="3"/>
  <c r="BG2743" i="3"/>
  <c r="BF2743" i="3"/>
  <c r="T2743" i="3"/>
  <c r="R2743" i="3"/>
  <c r="P2743" i="3"/>
  <c r="BI2741" i="3"/>
  <c r="BH2741" i="3"/>
  <c r="BG2741" i="3"/>
  <c r="BF2741" i="3"/>
  <c r="T2741" i="3"/>
  <c r="R2741" i="3"/>
  <c r="P2741" i="3"/>
  <c r="BI2736" i="3"/>
  <c r="BH2736" i="3"/>
  <c r="BG2736" i="3"/>
  <c r="BF2736" i="3"/>
  <c r="T2736" i="3"/>
  <c r="R2736" i="3"/>
  <c r="P2736" i="3"/>
  <c r="BI2729" i="3"/>
  <c r="BH2729" i="3"/>
  <c r="BG2729" i="3"/>
  <c r="BF2729" i="3"/>
  <c r="T2729" i="3"/>
  <c r="R2729" i="3"/>
  <c r="P2729" i="3"/>
  <c r="BI2727" i="3"/>
  <c r="BH2727" i="3"/>
  <c r="BG2727" i="3"/>
  <c r="BF2727" i="3"/>
  <c r="T2727" i="3"/>
  <c r="R2727" i="3"/>
  <c r="P2727" i="3"/>
  <c r="BI2720" i="3"/>
  <c r="BH2720" i="3"/>
  <c r="BG2720" i="3"/>
  <c r="BF2720" i="3"/>
  <c r="T2720" i="3"/>
  <c r="R2720" i="3"/>
  <c r="P2720" i="3"/>
  <c r="BI2713" i="3"/>
  <c r="BH2713" i="3"/>
  <c r="BG2713" i="3"/>
  <c r="BF2713" i="3"/>
  <c r="T2713" i="3"/>
  <c r="R2713" i="3"/>
  <c r="P2713" i="3"/>
  <c r="BI2711" i="3"/>
  <c r="BH2711" i="3"/>
  <c r="BG2711" i="3"/>
  <c r="BF2711" i="3"/>
  <c r="T2711" i="3"/>
  <c r="R2711" i="3"/>
  <c r="P2711" i="3"/>
  <c r="BI2709" i="3"/>
  <c r="BH2709" i="3"/>
  <c r="BG2709" i="3"/>
  <c r="BF2709" i="3"/>
  <c r="T2709" i="3"/>
  <c r="R2709" i="3"/>
  <c r="P2709" i="3"/>
  <c r="BI2702" i="3"/>
  <c r="BH2702" i="3"/>
  <c r="BG2702" i="3"/>
  <c r="BF2702" i="3"/>
  <c r="T2702" i="3"/>
  <c r="R2702" i="3"/>
  <c r="P2702" i="3"/>
  <c r="BI2679" i="3"/>
  <c r="BH2679" i="3"/>
  <c r="BG2679" i="3"/>
  <c r="BF2679" i="3"/>
  <c r="T2679" i="3"/>
  <c r="R2679" i="3"/>
  <c r="P2679" i="3"/>
  <c r="BI2677" i="3"/>
  <c r="BH2677" i="3"/>
  <c r="BG2677" i="3"/>
  <c r="BF2677" i="3"/>
  <c r="T2677" i="3"/>
  <c r="R2677" i="3"/>
  <c r="P2677" i="3"/>
  <c r="BI2630" i="3"/>
  <c r="BH2630" i="3"/>
  <c r="BG2630" i="3"/>
  <c r="BF2630" i="3"/>
  <c r="T2630" i="3"/>
  <c r="R2630" i="3"/>
  <c r="P2630" i="3"/>
  <c r="BI2627" i="3"/>
  <c r="BH2627" i="3"/>
  <c r="BG2627" i="3"/>
  <c r="BF2627" i="3"/>
  <c r="T2627" i="3"/>
  <c r="R2627" i="3"/>
  <c r="P2627" i="3"/>
  <c r="BI2586" i="3"/>
  <c r="BH2586" i="3"/>
  <c r="BG2586" i="3"/>
  <c r="BF2586" i="3"/>
  <c r="T2586" i="3"/>
  <c r="R2586" i="3"/>
  <c r="P2586" i="3"/>
  <c r="BI2584" i="3"/>
  <c r="BH2584" i="3"/>
  <c r="BG2584" i="3"/>
  <c r="BF2584" i="3"/>
  <c r="T2584" i="3"/>
  <c r="R2584" i="3"/>
  <c r="P2584" i="3"/>
  <c r="BI2582" i="3"/>
  <c r="BH2582" i="3"/>
  <c r="BG2582" i="3"/>
  <c r="BF2582" i="3"/>
  <c r="T2582" i="3"/>
  <c r="R2582" i="3"/>
  <c r="P2582" i="3"/>
  <c r="BI2580" i="3"/>
  <c r="BH2580" i="3"/>
  <c r="BG2580" i="3"/>
  <c r="BF2580" i="3"/>
  <c r="T2580" i="3"/>
  <c r="R2580" i="3"/>
  <c r="P2580" i="3"/>
  <c r="BI2574" i="3"/>
  <c r="BH2574" i="3"/>
  <c r="BG2574" i="3"/>
  <c r="BF2574" i="3"/>
  <c r="T2574" i="3"/>
  <c r="R2574" i="3"/>
  <c r="P2574" i="3"/>
  <c r="BI2572" i="3"/>
  <c r="BH2572" i="3"/>
  <c r="BG2572" i="3"/>
  <c r="BF2572" i="3"/>
  <c r="T2572" i="3"/>
  <c r="R2572" i="3"/>
  <c r="P2572" i="3"/>
  <c r="BI2566" i="3"/>
  <c r="BH2566" i="3"/>
  <c r="BG2566" i="3"/>
  <c r="BF2566" i="3"/>
  <c r="T2566" i="3"/>
  <c r="R2566" i="3"/>
  <c r="P2566" i="3"/>
  <c r="BI2563" i="3"/>
  <c r="BH2563" i="3"/>
  <c r="BG2563" i="3"/>
  <c r="BF2563" i="3"/>
  <c r="T2563" i="3"/>
  <c r="R2563" i="3"/>
  <c r="P2563" i="3"/>
  <c r="BI2561" i="3"/>
  <c r="BH2561" i="3"/>
  <c r="BG2561" i="3"/>
  <c r="BF2561" i="3"/>
  <c r="T2561" i="3"/>
  <c r="R2561" i="3"/>
  <c r="P2561" i="3"/>
  <c r="BI2559" i="3"/>
  <c r="BH2559" i="3"/>
  <c r="BG2559" i="3"/>
  <c r="BF2559" i="3"/>
  <c r="T2559" i="3"/>
  <c r="R2559" i="3"/>
  <c r="P2559" i="3"/>
  <c r="BI2557" i="3"/>
  <c r="BH2557" i="3"/>
  <c r="BG2557" i="3"/>
  <c r="BF2557" i="3"/>
  <c r="T2557" i="3"/>
  <c r="R2557" i="3"/>
  <c r="P2557" i="3"/>
  <c r="BI2556" i="3"/>
  <c r="BH2556" i="3"/>
  <c r="BG2556" i="3"/>
  <c r="BF2556" i="3"/>
  <c r="T2556" i="3"/>
  <c r="R2556" i="3"/>
  <c r="P2556" i="3"/>
  <c r="BI2555" i="3"/>
  <c r="BH2555" i="3"/>
  <c r="BG2555" i="3"/>
  <c r="BF2555" i="3"/>
  <c r="T2555" i="3"/>
  <c r="R2555" i="3"/>
  <c r="P2555" i="3"/>
  <c r="BI2551" i="3"/>
  <c r="BH2551" i="3"/>
  <c r="BG2551" i="3"/>
  <c r="BF2551" i="3"/>
  <c r="T2551" i="3"/>
  <c r="R2551" i="3"/>
  <c r="P2551" i="3"/>
  <c r="BI2550" i="3"/>
  <c r="BH2550" i="3"/>
  <c r="BG2550" i="3"/>
  <c r="BF2550" i="3"/>
  <c r="T2550" i="3"/>
  <c r="R2550" i="3"/>
  <c r="P2550" i="3"/>
  <c r="BI2549" i="3"/>
  <c r="BH2549" i="3"/>
  <c r="BG2549" i="3"/>
  <c r="BF2549" i="3"/>
  <c r="T2549" i="3"/>
  <c r="R2549" i="3"/>
  <c r="P2549" i="3"/>
  <c r="BI2548" i="3"/>
  <c r="BH2548" i="3"/>
  <c r="BG2548" i="3"/>
  <c r="BF2548" i="3"/>
  <c r="T2548" i="3"/>
  <c r="R2548" i="3"/>
  <c r="P2548" i="3"/>
  <c r="BI2540" i="3"/>
  <c r="BH2540" i="3"/>
  <c r="BG2540" i="3"/>
  <c r="BF2540" i="3"/>
  <c r="T2540" i="3"/>
  <c r="R2540" i="3"/>
  <c r="P2540" i="3"/>
  <c r="BI2538" i="3"/>
  <c r="BH2538" i="3"/>
  <c r="BG2538" i="3"/>
  <c r="BF2538" i="3"/>
  <c r="T2538" i="3"/>
  <c r="R2538" i="3"/>
  <c r="P2538" i="3"/>
  <c r="BI2531" i="3"/>
  <c r="BH2531" i="3"/>
  <c r="BG2531" i="3"/>
  <c r="BF2531" i="3"/>
  <c r="T2531" i="3"/>
  <c r="R2531" i="3"/>
  <c r="P2531" i="3"/>
  <c r="BI2526" i="3"/>
  <c r="BH2526" i="3"/>
  <c r="BG2526" i="3"/>
  <c r="BF2526" i="3"/>
  <c r="T2526" i="3"/>
  <c r="R2526" i="3"/>
  <c r="P2526" i="3"/>
  <c r="BI2520" i="3"/>
  <c r="BH2520" i="3"/>
  <c r="BG2520" i="3"/>
  <c r="BF2520" i="3"/>
  <c r="T2520" i="3"/>
  <c r="R2520" i="3"/>
  <c r="P2520" i="3"/>
  <c r="BI2514" i="3"/>
  <c r="BH2514" i="3"/>
  <c r="BG2514" i="3"/>
  <c r="BF2514" i="3"/>
  <c r="T2514" i="3"/>
  <c r="R2514" i="3"/>
  <c r="P2514" i="3"/>
  <c r="BI2508" i="3"/>
  <c r="BH2508" i="3"/>
  <c r="BG2508" i="3"/>
  <c r="BF2508" i="3"/>
  <c r="T2508" i="3"/>
  <c r="R2508" i="3"/>
  <c r="P2508" i="3"/>
  <c r="BI2497" i="3"/>
  <c r="BH2497" i="3"/>
  <c r="BG2497" i="3"/>
  <c r="BF2497" i="3"/>
  <c r="T2497" i="3"/>
  <c r="R2497" i="3"/>
  <c r="P2497" i="3"/>
  <c r="BI2496" i="3"/>
  <c r="BH2496" i="3"/>
  <c r="BG2496" i="3"/>
  <c r="BF2496" i="3"/>
  <c r="T2496" i="3"/>
  <c r="R2496" i="3"/>
  <c r="P2496" i="3"/>
  <c r="BI2494" i="3"/>
  <c r="BH2494" i="3"/>
  <c r="BG2494" i="3"/>
  <c r="BF2494" i="3"/>
  <c r="T2494" i="3"/>
  <c r="R2494" i="3"/>
  <c r="P2494" i="3"/>
  <c r="BI2492" i="3"/>
  <c r="BH2492" i="3"/>
  <c r="BG2492" i="3"/>
  <c r="BF2492" i="3"/>
  <c r="T2492" i="3"/>
  <c r="R2492" i="3"/>
  <c r="P2492" i="3"/>
  <c r="BI2490" i="3"/>
  <c r="BH2490" i="3"/>
  <c r="BG2490" i="3"/>
  <c r="BF2490" i="3"/>
  <c r="T2490" i="3"/>
  <c r="R2490" i="3"/>
  <c r="P2490" i="3"/>
  <c r="BI2489" i="3"/>
  <c r="BH2489" i="3"/>
  <c r="BG2489" i="3"/>
  <c r="BF2489" i="3"/>
  <c r="T2489" i="3"/>
  <c r="R2489" i="3"/>
  <c r="P2489" i="3"/>
  <c r="BI2488" i="3"/>
  <c r="BH2488" i="3"/>
  <c r="BG2488" i="3"/>
  <c r="BF2488" i="3"/>
  <c r="T2488" i="3"/>
  <c r="R2488" i="3"/>
  <c r="P2488" i="3"/>
  <c r="BI2487" i="3"/>
  <c r="BH2487" i="3"/>
  <c r="BG2487" i="3"/>
  <c r="BF2487" i="3"/>
  <c r="T2487" i="3"/>
  <c r="R2487" i="3"/>
  <c r="P2487" i="3"/>
  <c r="BI2486" i="3"/>
  <c r="BH2486" i="3"/>
  <c r="BG2486" i="3"/>
  <c r="BF2486" i="3"/>
  <c r="T2486" i="3"/>
  <c r="R2486" i="3"/>
  <c r="P2486" i="3"/>
  <c r="BI2481" i="3"/>
  <c r="BH2481" i="3"/>
  <c r="BG2481" i="3"/>
  <c r="BF2481" i="3"/>
  <c r="T2481" i="3"/>
  <c r="R2481" i="3"/>
  <c r="P2481" i="3"/>
  <c r="BI2478" i="3"/>
  <c r="BH2478" i="3"/>
  <c r="BG2478" i="3"/>
  <c r="BF2478" i="3"/>
  <c r="T2478" i="3"/>
  <c r="R2478" i="3"/>
  <c r="P2478" i="3"/>
  <c r="BI2474" i="3"/>
  <c r="BH2474" i="3"/>
  <c r="BG2474" i="3"/>
  <c r="BF2474" i="3"/>
  <c r="T2474" i="3"/>
  <c r="R2474" i="3"/>
  <c r="P2474" i="3"/>
  <c r="BI2472" i="3"/>
  <c r="BH2472" i="3"/>
  <c r="BG2472" i="3"/>
  <c r="BF2472" i="3"/>
  <c r="T2472" i="3"/>
  <c r="R2472" i="3"/>
  <c r="P2472" i="3"/>
  <c r="BI2465" i="3"/>
  <c r="BH2465" i="3"/>
  <c r="BG2465" i="3"/>
  <c r="BF2465" i="3"/>
  <c r="T2465" i="3"/>
  <c r="R2465" i="3"/>
  <c r="P2465" i="3"/>
  <c r="BI2463" i="3"/>
  <c r="BH2463" i="3"/>
  <c r="BG2463" i="3"/>
  <c r="BF2463" i="3"/>
  <c r="T2463" i="3"/>
  <c r="R2463" i="3"/>
  <c r="P2463" i="3"/>
  <c r="BI2457" i="3"/>
  <c r="BH2457" i="3"/>
  <c r="BG2457" i="3"/>
  <c r="BF2457" i="3"/>
  <c r="T2457" i="3"/>
  <c r="R2457" i="3"/>
  <c r="P2457" i="3"/>
  <c r="BI2455" i="3"/>
  <c r="BH2455" i="3"/>
  <c r="BG2455" i="3"/>
  <c r="BF2455" i="3"/>
  <c r="T2455" i="3"/>
  <c r="R2455" i="3"/>
  <c r="P2455" i="3"/>
  <c r="BI2446" i="3"/>
  <c r="BH2446" i="3"/>
  <c r="BG2446" i="3"/>
  <c r="BF2446" i="3"/>
  <c r="T2446" i="3"/>
  <c r="R2446" i="3"/>
  <c r="P2446" i="3"/>
  <c r="BI2444" i="3"/>
  <c r="BH2444" i="3"/>
  <c r="BG2444" i="3"/>
  <c r="BF2444" i="3"/>
  <c r="T2444" i="3"/>
  <c r="R2444" i="3"/>
  <c r="P2444" i="3"/>
  <c r="BI2438" i="3"/>
  <c r="BH2438" i="3"/>
  <c r="BG2438" i="3"/>
  <c r="BF2438" i="3"/>
  <c r="T2438" i="3"/>
  <c r="R2438" i="3"/>
  <c r="P2438" i="3"/>
  <c r="BI2436" i="3"/>
  <c r="BH2436" i="3"/>
  <c r="BG2436" i="3"/>
  <c r="BF2436" i="3"/>
  <c r="T2436" i="3"/>
  <c r="R2436" i="3"/>
  <c r="P2436" i="3"/>
  <c r="BI2428" i="3"/>
  <c r="BH2428" i="3"/>
  <c r="BG2428" i="3"/>
  <c r="BF2428" i="3"/>
  <c r="T2428" i="3"/>
  <c r="R2428" i="3"/>
  <c r="P2428" i="3"/>
  <c r="BI2427" i="3"/>
  <c r="BH2427" i="3"/>
  <c r="BG2427" i="3"/>
  <c r="BF2427" i="3"/>
  <c r="T2427" i="3"/>
  <c r="R2427" i="3"/>
  <c r="P2427" i="3"/>
  <c r="BI2424" i="3"/>
  <c r="BH2424" i="3"/>
  <c r="BG2424" i="3"/>
  <c r="BF2424" i="3"/>
  <c r="T2424" i="3"/>
  <c r="R2424" i="3"/>
  <c r="P2424" i="3"/>
  <c r="BI2423" i="3"/>
  <c r="BH2423" i="3"/>
  <c r="BG2423" i="3"/>
  <c r="BF2423" i="3"/>
  <c r="T2423" i="3"/>
  <c r="R2423" i="3"/>
  <c r="P2423" i="3"/>
  <c r="BI2421" i="3"/>
  <c r="BH2421" i="3"/>
  <c r="BG2421" i="3"/>
  <c r="BF2421" i="3"/>
  <c r="T2421" i="3"/>
  <c r="R2421" i="3"/>
  <c r="P2421" i="3"/>
  <c r="BI2420" i="3"/>
  <c r="BH2420" i="3"/>
  <c r="BG2420" i="3"/>
  <c r="BF2420" i="3"/>
  <c r="T2420" i="3"/>
  <c r="R2420" i="3"/>
  <c r="P2420" i="3"/>
  <c r="BI2419" i="3"/>
  <c r="BH2419" i="3"/>
  <c r="BG2419" i="3"/>
  <c r="BF2419" i="3"/>
  <c r="T2419" i="3"/>
  <c r="R2419" i="3"/>
  <c r="P2419" i="3"/>
  <c r="BI2418" i="3"/>
  <c r="BH2418" i="3"/>
  <c r="BG2418" i="3"/>
  <c r="BF2418" i="3"/>
  <c r="T2418" i="3"/>
  <c r="R2418" i="3"/>
  <c r="P2418" i="3"/>
  <c r="BI2417" i="3"/>
  <c r="BH2417" i="3"/>
  <c r="BG2417" i="3"/>
  <c r="BF2417" i="3"/>
  <c r="T2417" i="3"/>
  <c r="R2417" i="3"/>
  <c r="P2417" i="3"/>
  <c r="BI2416" i="3"/>
  <c r="BH2416" i="3"/>
  <c r="BG2416" i="3"/>
  <c r="BF2416" i="3"/>
  <c r="T2416" i="3"/>
  <c r="R2416" i="3"/>
  <c r="P2416" i="3"/>
  <c r="BI2415" i="3"/>
  <c r="BH2415" i="3"/>
  <c r="BG2415" i="3"/>
  <c r="BF2415" i="3"/>
  <c r="T2415" i="3"/>
  <c r="R2415" i="3"/>
  <c r="P2415" i="3"/>
  <c r="BI2413" i="3"/>
  <c r="BH2413" i="3"/>
  <c r="BG2413" i="3"/>
  <c r="BF2413" i="3"/>
  <c r="T2413" i="3"/>
  <c r="T2412" i="3"/>
  <c r="R2413" i="3"/>
  <c r="R2412" i="3"/>
  <c r="P2413" i="3"/>
  <c r="P2412" i="3" s="1"/>
  <c r="BI2410" i="3"/>
  <c r="BH2410" i="3"/>
  <c r="BG2410" i="3"/>
  <c r="BF2410" i="3"/>
  <c r="T2410" i="3"/>
  <c r="R2410" i="3"/>
  <c r="P2410" i="3"/>
  <c r="BI2409" i="3"/>
  <c r="BH2409" i="3"/>
  <c r="BG2409" i="3"/>
  <c r="BF2409" i="3"/>
  <c r="T2409" i="3"/>
  <c r="R2409" i="3"/>
  <c r="P2409" i="3"/>
  <c r="BI2408" i="3"/>
  <c r="BH2408" i="3"/>
  <c r="BG2408" i="3"/>
  <c r="BF2408" i="3"/>
  <c r="T2408" i="3"/>
  <c r="R2408" i="3"/>
  <c r="P2408" i="3"/>
  <c r="BI2406" i="3"/>
  <c r="BH2406" i="3"/>
  <c r="BG2406" i="3"/>
  <c r="BF2406" i="3"/>
  <c r="T2406" i="3"/>
  <c r="R2406" i="3"/>
  <c r="P2406" i="3"/>
  <c r="BI2404" i="3"/>
  <c r="BH2404" i="3"/>
  <c r="BG2404" i="3"/>
  <c r="BF2404" i="3"/>
  <c r="T2404" i="3"/>
  <c r="T2403" i="3"/>
  <c r="R2404" i="3"/>
  <c r="R2403" i="3" s="1"/>
  <c r="P2404" i="3"/>
  <c r="P2403" i="3" s="1"/>
  <c r="BI2402" i="3"/>
  <c r="BH2402" i="3"/>
  <c r="BG2402" i="3"/>
  <c r="BF2402" i="3"/>
  <c r="T2402" i="3"/>
  <c r="R2402" i="3"/>
  <c r="P2402" i="3"/>
  <c r="BI2401" i="3"/>
  <c r="BH2401" i="3"/>
  <c r="BG2401" i="3"/>
  <c r="BF2401" i="3"/>
  <c r="T2401" i="3"/>
  <c r="R2401" i="3"/>
  <c r="P2401" i="3"/>
  <c r="BI2398" i="3"/>
  <c r="BH2398" i="3"/>
  <c r="BG2398" i="3"/>
  <c r="BF2398" i="3"/>
  <c r="T2398" i="3"/>
  <c r="R2398" i="3"/>
  <c r="P2398" i="3"/>
  <c r="BI2388" i="3"/>
  <c r="BH2388" i="3"/>
  <c r="BG2388" i="3"/>
  <c r="BF2388" i="3"/>
  <c r="T2388" i="3"/>
  <c r="R2388" i="3"/>
  <c r="P2388" i="3"/>
  <c r="BI2381" i="3"/>
  <c r="BH2381" i="3"/>
  <c r="BG2381" i="3"/>
  <c r="BF2381" i="3"/>
  <c r="T2381" i="3"/>
  <c r="R2381" i="3"/>
  <c r="P2381" i="3"/>
  <c r="BI2376" i="3"/>
  <c r="BH2376" i="3"/>
  <c r="BG2376" i="3"/>
  <c r="BF2376" i="3"/>
  <c r="T2376" i="3"/>
  <c r="R2376" i="3"/>
  <c r="P2376" i="3"/>
  <c r="BI2371" i="3"/>
  <c r="BH2371" i="3"/>
  <c r="BG2371" i="3"/>
  <c r="BF2371" i="3"/>
  <c r="T2371" i="3"/>
  <c r="R2371" i="3"/>
  <c r="P2371" i="3"/>
  <c r="BI2366" i="3"/>
  <c r="BH2366" i="3"/>
  <c r="BG2366" i="3"/>
  <c r="BF2366" i="3"/>
  <c r="T2366" i="3"/>
  <c r="R2366" i="3"/>
  <c r="P2366" i="3"/>
  <c r="BI2357" i="3"/>
  <c r="BH2357" i="3"/>
  <c r="BG2357" i="3"/>
  <c r="BF2357" i="3"/>
  <c r="T2357" i="3"/>
  <c r="R2357" i="3"/>
  <c r="P2357" i="3"/>
  <c r="BI2352" i="3"/>
  <c r="BH2352" i="3"/>
  <c r="BG2352" i="3"/>
  <c r="BF2352" i="3"/>
  <c r="T2352" i="3"/>
  <c r="R2352" i="3"/>
  <c r="P2352" i="3"/>
  <c r="BI2347" i="3"/>
  <c r="BH2347" i="3"/>
  <c r="BG2347" i="3"/>
  <c r="BF2347" i="3"/>
  <c r="T2347" i="3"/>
  <c r="R2347" i="3"/>
  <c r="P2347" i="3"/>
  <c r="BI2335" i="3"/>
  <c r="BH2335" i="3"/>
  <c r="BG2335" i="3"/>
  <c r="BF2335" i="3"/>
  <c r="T2335" i="3"/>
  <c r="R2335" i="3"/>
  <c r="P2335" i="3"/>
  <c r="BI2330" i="3"/>
  <c r="BH2330" i="3"/>
  <c r="BG2330" i="3"/>
  <c r="BF2330" i="3"/>
  <c r="T2330" i="3"/>
  <c r="R2330" i="3"/>
  <c r="P2330" i="3"/>
  <c r="BI2323" i="3"/>
  <c r="BH2323" i="3"/>
  <c r="BG2323" i="3"/>
  <c r="BF2323" i="3"/>
  <c r="T2323" i="3"/>
  <c r="R2323" i="3"/>
  <c r="P2323" i="3"/>
  <c r="BI2318" i="3"/>
  <c r="BH2318" i="3"/>
  <c r="BG2318" i="3"/>
  <c r="BF2318" i="3"/>
  <c r="T2318" i="3"/>
  <c r="R2318" i="3"/>
  <c r="P2318" i="3"/>
  <c r="BI2311" i="3"/>
  <c r="BH2311" i="3"/>
  <c r="BG2311" i="3"/>
  <c r="BF2311" i="3"/>
  <c r="T2311" i="3"/>
  <c r="R2311" i="3"/>
  <c r="P2311" i="3"/>
  <c r="BI2305" i="3"/>
  <c r="BH2305" i="3"/>
  <c r="BG2305" i="3"/>
  <c r="BF2305" i="3"/>
  <c r="T2305" i="3"/>
  <c r="R2305" i="3"/>
  <c r="P2305" i="3"/>
  <c r="BI2299" i="3"/>
  <c r="BH2299" i="3"/>
  <c r="BG2299" i="3"/>
  <c r="BF2299" i="3"/>
  <c r="T2299" i="3"/>
  <c r="R2299" i="3"/>
  <c r="P2299" i="3"/>
  <c r="BI2294" i="3"/>
  <c r="BH2294" i="3"/>
  <c r="BG2294" i="3"/>
  <c r="BF2294" i="3"/>
  <c r="T2294" i="3"/>
  <c r="R2294" i="3"/>
  <c r="P2294" i="3"/>
  <c r="BI2289" i="3"/>
  <c r="BH2289" i="3"/>
  <c r="BG2289" i="3"/>
  <c r="BF2289" i="3"/>
  <c r="T2289" i="3"/>
  <c r="R2289" i="3"/>
  <c r="P2289" i="3"/>
  <c r="BI2281" i="3"/>
  <c r="BH2281" i="3"/>
  <c r="BG2281" i="3"/>
  <c r="BF2281" i="3"/>
  <c r="T2281" i="3"/>
  <c r="R2281" i="3"/>
  <c r="P2281" i="3"/>
  <c r="BI2278" i="3"/>
  <c r="BH2278" i="3"/>
  <c r="BG2278" i="3"/>
  <c r="BF2278" i="3"/>
  <c r="T2278" i="3"/>
  <c r="R2278" i="3"/>
  <c r="P2278" i="3"/>
  <c r="BI2272" i="3"/>
  <c r="BH2272" i="3"/>
  <c r="BG2272" i="3"/>
  <c r="BF2272" i="3"/>
  <c r="T2272" i="3"/>
  <c r="R2272" i="3"/>
  <c r="P2272" i="3"/>
  <c r="BI2270" i="3"/>
  <c r="BH2270" i="3"/>
  <c r="BG2270" i="3"/>
  <c r="BF2270" i="3"/>
  <c r="T2270" i="3"/>
  <c r="R2270" i="3"/>
  <c r="P2270" i="3"/>
  <c r="BI2254" i="3"/>
  <c r="BH2254" i="3"/>
  <c r="BG2254" i="3"/>
  <c r="BF2254" i="3"/>
  <c r="T2254" i="3"/>
  <c r="R2254" i="3"/>
  <c r="P2254" i="3"/>
  <c r="BI2252" i="3"/>
  <c r="BH2252" i="3"/>
  <c r="BG2252" i="3"/>
  <c r="BF2252" i="3"/>
  <c r="T2252" i="3"/>
  <c r="R2252" i="3"/>
  <c r="P2252" i="3"/>
  <c r="BI2236" i="3"/>
  <c r="BH2236" i="3"/>
  <c r="BG2236" i="3"/>
  <c r="BF2236" i="3"/>
  <c r="T2236" i="3"/>
  <c r="R2236" i="3"/>
  <c r="P2236" i="3"/>
  <c r="BI2235" i="3"/>
  <c r="BH2235" i="3"/>
  <c r="BG2235" i="3"/>
  <c r="BF2235" i="3"/>
  <c r="T2235" i="3"/>
  <c r="R2235" i="3"/>
  <c r="P2235" i="3"/>
  <c r="BI2229" i="3"/>
  <c r="BH2229" i="3"/>
  <c r="BG2229" i="3"/>
  <c r="BF2229" i="3"/>
  <c r="T2229" i="3"/>
  <c r="R2229" i="3"/>
  <c r="P2229" i="3"/>
  <c r="BI2227" i="3"/>
  <c r="BH2227" i="3"/>
  <c r="BG2227" i="3"/>
  <c r="BF2227" i="3"/>
  <c r="T2227" i="3"/>
  <c r="R2227" i="3"/>
  <c r="P2227" i="3"/>
  <c r="BI2221" i="3"/>
  <c r="BH2221" i="3"/>
  <c r="BG2221" i="3"/>
  <c r="BF2221" i="3"/>
  <c r="T2221" i="3"/>
  <c r="R2221" i="3"/>
  <c r="P2221" i="3"/>
  <c r="BI2219" i="3"/>
  <c r="BH2219" i="3"/>
  <c r="BG2219" i="3"/>
  <c r="BF2219" i="3"/>
  <c r="T2219" i="3"/>
  <c r="R2219" i="3"/>
  <c r="P2219" i="3"/>
  <c r="BI2213" i="3"/>
  <c r="BH2213" i="3"/>
  <c r="BG2213" i="3"/>
  <c r="BF2213" i="3"/>
  <c r="T2213" i="3"/>
  <c r="R2213" i="3"/>
  <c r="P2213" i="3"/>
  <c r="BI2210" i="3"/>
  <c r="BH2210" i="3"/>
  <c r="BG2210" i="3"/>
  <c r="BF2210" i="3"/>
  <c r="T2210" i="3"/>
  <c r="R2210" i="3"/>
  <c r="P2210" i="3"/>
  <c r="BI2204" i="3"/>
  <c r="BH2204" i="3"/>
  <c r="BG2204" i="3"/>
  <c r="BF2204" i="3"/>
  <c r="T2204" i="3"/>
  <c r="R2204" i="3"/>
  <c r="P2204" i="3"/>
  <c r="BI2202" i="3"/>
  <c r="BH2202" i="3"/>
  <c r="BG2202" i="3"/>
  <c r="BF2202" i="3"/>
  <c r="T2202" i="3"/>
  <c r="R2202" i="3"/>
  <c r="P2202" i="3"/>
  <c r="BI2196" i="3"/>
  <c r="BH2196" i="3"/>
  <c r="BG2196" i="3"/>
  <c r="BF2196" i="3"/>
  <c r="T2196" i="3"/>
  <c r="R2196" i="3"/>
  <c r="P2196" i="3"/>
  <c r="BI2194" i="3"/>
  <c r="BH2194" i="3"/>
  <c r="BG2194" i="3"/>
  <c r="BF2194" i="3"/>
  <c r="T2194" i="3"/>
  <c r="R2194" i="3"/>
  <c r="P2194" i="3"/>
  <c r="BI2188" i="3"/>
  <c r="BH2188" i="3"/>
  <c r="BG2188" i="3"/>
  <c r="BF2188" i="3"/>
  <c r="T2188" i="3"/>
  <c r="R2188" i="3"/>
  <c r="P2188" i="3"/>
  <c r="BI2184" i="3"/>
  <c r="BH2184" i="3"/>
  <c r="BG2184" i="3"/>
  <c r="BF2184" i="3"/>
  <c r="T2184" i="3"/>
  <c r="R2184" i="3"/>
  <c r="P2184" i="3"/>
  <c r="BI2180" i="3"/>
  <c r="BH2180" i="3"/>
  <c r="BG2180" i="3"/>
  <c r="BF2180" i="3"/>
  <c r="T2180" i="3"/>
  <c r="R2180" i="3"/>
  <c r="P2180" i="3"/>
  <c r="BI2176" i="3"/>
  <c r="BH2176" i="3"/>
  <c r="BG2176" i="3"/>
  <c r="BF2176" i="3"/>
  <c r="T2176" i="3"/>
  <c r="R2176" i="3"/>
  <c r="P2176" i="3"/>
  <c r="BI2169" i="3"/>
  <c r="BH2169" i="3"/>
  <c r="BG2169" i="3"/>
  <c r="BF2169" i="3"/>
  <c r="T2169" i="3"/>
  <c r="R2169" i="3"/>
  <c r="P2169" i="3"/>
  <c r="BI2163" i="3"/>
  <c r="BH2163" i="3"/>
  <c r="BG2163" i="3"/>
  <c r="BF2163" i="3"/>
  <c r="T2163" i="3"/>
  <c r="R2163" i="3"/>
  <c r="P2163" i="3"/>
  <c r="BI2155" i="3"/>
  <c r="BH2155" i="3"/>
  <c r="BG2155" i="3"/>
  <c r="BF2155" i="3"/>
  <c r="T2155" i="3"/>
  <c r="R2155" i="3"/>
  <c r="P2155" i="3"/>
  <c r="BI2147" i="3"/>
  <c r="BH2147" i="3"/>
  <c r="BG2147" i="3"/>
  <c r="BF2147" i="3"/>
  <c r="T2147" i="3"/>
  <c r="R2147" i="3"/>
  <c r="P2147" i="3"/>
  <c r="BI2139" i="3"/>
  <c r="BH2139" i="3"/>
  <c r="BG2139" i="3"/>
  <c r="BF2139" i="3"/>
  <c r="T2139" i="3"/>
  <c r="R2139" i="3"/>
  <c r="P2139" i="3"/>
  <c r="BI2133" i="3"/>
  <c r="BH2133" i="3"/>
  <c r="BG2133" i="3"/>
  <c r="BF2133" i="3"/>
  <c r="T2133" i="3"/>
  <c r="R2133" i="3"/>
  <c r="P2133" i="3"/>
  <c r="BI2125" i="3"/>
  <c r="BH2125" i="3"/>
  <c r="BG2125" i="3"/>
  <c r="BF2125" i="3"/>
  <c r="T2125" i="3"/>
  <c r="R2125" i="3"/>
  <c r="P2125" i="3"/>
  <c r="BI2117" i="3"/>
  <c r="BH2117" i="3"/>
  <c r="BG2117" i="3"/>
  <c r="BF2117" i="3"/>
  <c r="T2117" i="3"/>
  <c r="R2117" i="3"/>
  <c r="P2117" i="3"/>
  <c r="BI2109" i="3"/>
  <c r="BH2109" i="3"/>
  <c r="BG2109" i="3"/>
  <c r="BF2109" i="3"/>
  <c r="T2109" i="3"/>
  <c r="R2109" i="3"/>
  <c r="P2109" i="3"/>
  <c r="BI2103" i="3"/>
  <c r="BH2103" i="3"/>
  <c r="BG2103" i="3"/>
  <c r="BF2103" i="3"/>
  <c r="T2103" i="3"/>
  <c r="R2103" i="3"/>
  <c r="P2103" i="3"/>
  <c r="BI2095" i="3"/>
  <c r="BH2095" i="3"/>
  <c r="BG2095" i="3"/>
  <c r="BF2095" i="3"/>
  <c r="T2095" i="3"/>
  <c r="R2095" i="3"/>
  <c r="P2095" i="3"/>
  <c r="BI2087" i="3"/>
  <c r="BH2087" i="3"/>
  <c r="BG2087" i="3"/>
  <c r="BF2087" i="3"/>
  <c r="T2087" i="3"/>
  <c r="R2087" i="3"/>
  <c r="P2087" i="3"/>
  <c r="BI2079" i="3"/>
  <c r="BH2079" i="3"/>
  <c r="BG2079" i="3"/>
  <c r="BF2079" i="3"/>
  <c r="T2079" i="3"/>
  <c r="R2079" i="3"/>
  <c r="P2079" i="3"/>
  <c r="BI2074" i="3"/>
  <c r="BH2074" i="3"/>
  <c r="BG2074" i="3"/>
  <c r="BF2074" i="3"/>
  <c r="T2074" i="3"/>
  <c r="R2074" i="3"/>
  <c r="P2074" i="3"/>
  <c r="BI2069" i="3"/>
  <c r="BH2069" i="3"/>
  <c r="BG2069" i="3"/>
  <c r="BF2069" i="3"/>
  <c r="T2069" i="3"/>
  <c r="R2069" i="3"/>
  <c r="P2069" i="3"/>
  <c r="BI2054" i="3"/>
  <c r="BH2054" i="3"/>
  <c r="BG2054" i="3"/>
  <c r="BF2054" i="3"/>
  <c r="T2054" i="3"/>
  <c r="R2054" i="3"/>
  <c r="P2054" i="3"/>
  <c r="BI2051" i="3"/>
  <c r="BH2051" i="3"/>
  <c r="BG2051" i="3"/>
  <c r="BF2051" i="3"/>
  <c r="T2051" i="3"/>
  <c r="R2051" i="3"/>
  <c r="P2051" i="3"/>
  <c r="BI2040" i="3"/>
  <c r="BH2040" i="3"/>
  <c r="BG2040" i="3"/>
  <c r="BF2040" i="3"/>
  <c r="T2040" i="3"/>
  <c r="R2040" i="3"/>
  <c r="P2040" i="3"/>
  <c r="BI2035" i="3"/>
  <c r="BH2035" i="3"/>
  <c r="BG2035" i="3"/>
  <c r="BF2035" i="3"/>
  <c r="T2035" i="3"/>
  <c r="R2035" i="3"/>
  <c r="P2035" i="3"/>
  <c r="BI2034" i="3"/>
  <c r="BH2034" i="3"/>
  <c r="BG2034" i="3"/>
  <c r="BF2034" i="3"/>
  <c r="T2034" i="3"/>
  <c r="R2034" i="3"/>
  <c r="P2034" i="3"/>
  <c r="BI2030" i="3"/>
  <c r="BH2030" i="3"/>
  <c r="BG2030" i="3"/>
  <c r="BF2030" i="3"/>
  <c r="T2030" i="3"/>
  <c r="T2029" i="3"/>
  <c r="R2030" i="3"/>
  <c r="R2029" i="3" s="1"/>
  <c r="P2030" i="3"/>
  <c r="P2029" i="3"/>
  <c r="BI2022" i="3"/>
  <c r="BH2022" i="3"/>
  <c r="BG2022" i="3"/>
  <c r="BF2022" i="3"/>
  <c r="T2022" i="3"/>
  <c r="R2022" i="3"/>
  <c r="P2022" i="3"/>
  <c r="BI2015" i="3"/>
  <c r="BH2015" i="3"/>
  <c r="BG2015" i="3"/>
  <c r="BF2015" i="3"/>
  <c r="T2015" i="3"/>
  <c r="R2015" i="3"/>
  <c r="P2015" i="3"/>
  <c r="BI2008" i="3"/>
  <c r="BH2008" i="3"/>
  <c r="BG2008" i="3"/>
  <c r="BF2008" i="3"/>
  <c r="T2008" i="3"/>
  <c r="R2008" i="3"/>
  <c r="P2008" i="3"/>
  <c r="BI2001" i="3"/>
  <c r="BH2001" i="3"/>
  <c r="BG2001" i="3"/>
  <c r="BF2001" i="3"/>
  <c r="T2001" i="3"/>
  <c r="R2001" i="3"/>
  <c r="P2001" i="3"/>
  <c r="BI1992" i="3"/>
  <c r="BH1992" i="3"/>
  <c r="BG1992" i="3"/>
  <c r="BF1992" i="3"/>
  <c r="T1992" i="3"/>
  <c r="R1992" i="3"/>
  <c r="P1992" i="3"/>
  <c r="BI1983" i="3"/>
  <c r="BH1983" i="3"/>
  <c r="BG1983" i="3"/>
  <c r="BF1983" i="3"/>
  <c r="T1983" i="3"/>
  <c r="R1983" i="3"/>
  <c r="P1983" i="3"/>
  <c r="BI1970" i="3"/>
  <c r="BH1970" i="3"/>
  <c r="BG1970" i="3"/>
  <c r="BF1970" i="3"/>
  <c r="T1970" i="3"/>
  <c r="R1970" i="3"/>
  <c r="P1970" i="3"/>
  <c r="BI1932" i="3"/>
  <c r="BH1932" i="3"/>
  <c r="BG1932" i="3"/>
  <c r="BF1932" i="3"/>
  <c r="T1932" i="3"/>
  <c r="R1932" i="3"/>
  <c r="P1932" i="3"/>
  <c r="BI1806" i="3"/>
  <c r="BH1806" i="3"/>
  <c r="BG1806" i="3"/>
  <c r="BF1806" i="3"/>
  <c r="T1806" i="3"/>
  <c r="R1806" i="3"/>
  <c r="P1806" i="3"/>
  <c r="BI1794" i="3"/>
  <c r="BH1794" i="3"/>
  <c r="BG1794" i="3"/>
  <c r="BF1794" i="3"/>
  <c r="T1794" i="3"/>
  <c r="R1794" i="3"/>
  <c r="P1794" i="3"/>
  <c r="BI1788" i="3"/>
  <c r="BH1788" i="3"/>
  <c r="BG1788" i="3"/>
  <c r="BF1788" i="3"/>
  <c r="T1788" i="3"/>
  <c r="R1788" i="3"/>
  <c r="P1788" i="3"/>
  <c r="BI1783" i="3"/>
  <c r="BH1783" i="3"/>
  <c r="BG1783" i="3"/>
  <c r="BF1783" i="3"/>
  <c r="T1783" i="3"/>
  <c r="R1783" i="3"/>
  <c r="P1783" i="3"/>
  <c r="BI1777" i="3"/>
  <c r="BH1777" i="3"/>
  <c r="BG1777" i="3"/>
  <c r="BF1777" i="3"/>
  <c r="T1777" i="3"/>
  <c r="R1777" i="3"/>
  <c r="P1777" i="3"/>
  <c r="BI1772" i="3"/>
  <c r="BH1772" i="3"/>
  <c r="BG1772" i="3"/>
  <c r="BF1772" i="3"/>
  <c r="T1772" i="3"/>
  <c r="R1772" i="3"/>
  <c r="P1772" i="3"/>
  <c r="BI1766" i="3"/>
  <c r="BH1766" i="3"/>
  <c r="BG1766" i="3"/>
  <c r="BF1766" i="3"/>
  <c r="T1766" i="3"/>
  <c r="R1766" i="3"/>
  <c r="P1766" i="3"/>
  <c r="BI1761" i="3"/>
  <c r="BH1761" i="3"/>
  <c r="BG1761" i="3"/>
  <c r="BF1761" i="3"/>
  <c r="T1761" i="3"/>
  <c r="R1761" i="3"/>
  <c r="P1761" i="3"/>
  <c r="BI1750" i="3"/>
  <c r="BH1750" i="3"/>
  <c r="BG1750" i="3"/>
  <c r="BF1750" i="3"/>
  <c r="T1750" i="3"/>
  <c r="R1750" i="3"/>
  <c r="P1750" i="3"/>
  <c r="BI1739" i="3"/>
  <c r="BH1739" i="3"/>
  <c r="BG1739" i="3"/>
  <c r="BF1739" i="3"/>
  <c r="T1739" i="3"/>
  <c r="R1739" i="3"/>
  <c r="P1739" i="3"/>
  <c r="BI1728" i="3"/>
  <c r="BH1728" i="3"/>
  <c r="BG1728" i="3"/>
  <c r="BF1728" i="3"/>
  <c r="T1728" i="3"/>
  <c r="R1728" i="3"/>
  <c r="P1728" i="3"/>
  <c r="BI1727" i="3"/>
  <c r="BH1727" i="3"/>
  <c r="BG1727" i="3"/>
  <c r="BF1727" i="3"/>
  <c r="T1727" i="3"/>
  <c r="R1727" i="3"/>
  <c r="P1727" i="3"/>
  <c r="BI1721" i="3"/>
  <c r="BH1721" i="3"/>
  <c r="BG1721" i="3"/>
  <c r="BF1721" i="3"/>
  <c r="T1721" i="3"/>
  <c r="R1721" i="3"/>
  <c r="P1721" i="3"/>
  <c r="BI1714" i="3"/>
  <c r="BH1714" i="3"/>
  <c r="BG1714" i="3"/>
  <c r="BF1714" i="3"/>
  <c r="T1714" i="3"/>
  <c r="R1714" i="3"/>
  <c r="P1714" i="3"/>
  <c r="BI1712" i="3"/>
  <c r="BH1712" i="3"/>
  <c r="BG1712" i="3"/>
  <c r="BF1712" i="3"/>
  <c r="T1712" i="3"/>
  <c r="R1712" i="3"/>
  <c r="P1712" i="3"/>
  <c r="BI1706" i="3"/>
  <c r="BH1706" i="3"/>
  <c r="BG1706" i="3"/>
  <c r="BF1706" i="3"/>
  <c r="T1706" i="3"/>
  <c r="R1706" i="3"/>
  <c r="P1706" i="3"/>
  <c r="BI1704" i="3"/>
  <c r="BH1704" i="3"/>
  <c r="BG1704" i="3"/>
  <c r="BF1704" i="3"/>
  <c r="T1704" i="3"/>
  <c r="R1704" i="3"/>
  <c r="P1704" i="3"/>
  <c r="BI1697" i="3"/>
  <c r="BH1697" i="3"/>
  <c r="BG1697" i="3"/>
  <c r="BF1697" i="3"/>
  <c r="T1697" i="3"/>
  <c r="R1697" i="3"/>
  <c r="P1697" i="3"/>
  <c r="BI1692" i="3"/>
  <c r="BH1692" i="3"/>
  <c r="BG1692" i="3"/>
  <c r="BF1692" i="3"/>
  <c r="T1692" i="3"/>
  <c r="R1692" i="3"/>
  <c r="P1692" i="3"/>
  <c r="BI1687" i="3"/>
  <c r="BH1687" i="3"/>
  <c r="BG1687" i="3"/>
  <c r="BF1687" i="3"/>
  <c r="T1687" i="3"/>
  <c r="R1687" i="3"/>
  <c r="P1687" i="3"/>
  <c r="BI1681" i="3"/>
  <c r="BH1681" i="3"/>
  <c r="BG1681" i="3"/>
  <c r="BF1681" i="3"/>
  <c r="T1681" i="3"/>
  <c r="R1681" i="3"/>
  <c r="P1681" i="3"/>
  <c r="BI1679" i="3"/>
  <c r="BH1679" i="3"/>
  <c r="BG1679" i="3"/>
  <c r="BF1679" i="3"/>
  <c r="T1679" i="3"/>
  <c r="R1679" i="3"/>
  <c r="P1679" i="3"/>
  <c r="BI1674" i="3"/>
  <c r="BH1674" i="3"/>
  <c r="BG1674" i="3"/>
  <c r="BF1674" i="3"/>
  <c r="T1674" i="3"/>
  <c r="R1674" i="3"/>
  <c r="P1674" i="3"/>
  <c r="BI1661" i="3"/>
  <c r="BH1661" i="3"/>
  <c r="BG1661" i="3"/>
  <c r="BF1661" i="3"/>
  <c r="T1661" i="3"/>
  <c r="R1661" i="3"/>
  <c r="P1661" i="3"/>
  <c r="BI1653" i="3"/>
  <c r="BH1653" i="3"/>
  <c r="BG1653" i="3"/>
  <c r="BF1653" i="3"/>
  <c r="T1653" i="3"/>
  <c r="R1653" i="3"/>
  <c r="P1653" i="3"/>
  <c r="BI1651" i="3"/>
  <c r="BH1651" i="3"/>
  <c r="BG1651" i="3"/>
  <c r="BF1651" i="3"/>
  <c r="T1651" i="3"/>
  <c r="R1651" i="3"/>
  <c r="P1651" i="3"/>
  <c r="BI1649" i="3"/>
  <c r="BH1649" i="3"/>
  <c r="BG1649" i="3"/>
  <c r="BF1649" i="3"/>
  <c r="T1649" i="3"/>
  <c r="R1649" i="3"/>
  <c r="P1649" i="3"/>
  <c r="BI1647" i="3"/>
  <c r="BH1647" i="3"/>
  <c r="BG1647" i="3"/>
  <c r="BF1647" i="3"/>
  <c r="T1647" i="3"/>
  <c r="R1647" i="3"/>
  <c r="P1647" i="3"/>
  <c r="BI1645" i="3"/>
  <c r="BH1645" i="3"/>
  <c r="BG1645" i="3"/>
  <c r="BF1645" i="3"/>
  <c r="T1645" i="3"/>
  <c r="R1645" i="3"/>
  <c r="P1645" i="3"/>
  <c r="BI1639" i="3"/>
  <c r="BH1639" i="3"/>
  <c r="BG1639" i="3"/>
  <c r="BF1639" i="3"/>
  <c r="T1639" i="3"/>
  <c r="R1639" i="3"/>
  <c r="P1639" i="3"/>
  <c r="BI1630" i="3"/>
  <c r="BH1630" i="3"/>
  <c r="BG1630" i="3"/>
  <c r="BF1630" i="3"/>
  <c r="T1630" i="3"/>
  <c r="R1630" i="3"/>
  <c r="P1630" i="3"/>
  <c r="BI1622" i="3"/>
  <c r="BH1622" i="3"/>
  <c r="BG1622" i="3"/>
  <c r="BF1622" i="3"/>
  <c r="T1622" i="3"/>
  <c r="R1622" i="3"/>
  <c r="P1622" i="3"/>
  <c r="BI1610" i="3"/>
  <c r="BH1610" i="3"/>
  <c r="BG1610" i="3"/>
  <c r="BF1610" i="3"/>
  <c r="T1610" i="3"/>
  <c r="R1610" i="3"/>
  <c r="P1610" i="3"/>
  <c r="BI1600" i="3"/>
  <c r="BH1600" i="3"/>
  <c r="BG1600" i="3"/>
  <c r="BF1600" i="3"/>
  <c r="T1600" i="3"/>
  <c r="R1600" i="3"/>
  <c r="P1600" i="3"/>
  <c r="BI1590" i="3"/>
  <c r="BH1590" i="3"/>
  <c r="BG1590" i="3"/>
  <c r="BF1590" i="3"/>
  <c r="T1590" i="3"/>
  <c r="R1590" i="3"/>
  <c r="P1590" i="3"/>
  <c r="BI1583" i="3"/>
  <c r="BH1583" i="3"/>
  <c r="BG1583" i="3"/>
  <c r="BF1583" i="3"/>
  <c r="T1583" i="3"/>
  <c r="R1583" i="3"/>
  <c r="P1583" i="3"/>
  <c r="BI1576" i="3"/>
  <c r="BH1576" i="3"/>
  <c r="BG1576" i="3"/>
  <c r="BF1576" i="3"/>
  <c r="T1576" i="3"/>
  <c r="R1576" i="3"/>
  <c r="P1576" i="3"/>
  <c r="BI1569" i="3"/>
  <c r="BH1569" i="3"/>
  <c r="BG1569" i="3"/>
  <c r="BF1569" i="3"/>
  <c r="T1569" i="3"/>
  <c r="R1569" i="3"/>
  <c r="P1569" i="3"/>
  <c r="BI1562" i="3"/>
  <c r="BH1562" i="3"/>
  <c r="BG1562" i="3"/>
  <c r="BF1562" i="3"/>
  <c r="T1562" i="3"/>
  <c r="R1562" i="3"/>
  <c r="P1562" i="3"/>
  <c r="BI1555" i="3"/>
  <c r="BH1555" i="3"/>
  <c r="BG1555" i="3"/>
  <c r="BF1555" i="3"/>
  <c r="T1555" i="3"/>
  <c r="R1555" i="3"/>
  <c r="P1555" i="3"/>
  <c r="BI1546" i="3"/>
  <c r="BH1546" i="3"/>
  <c r="BG1546" i="3"/>
  <c r="BF1546" i="3"/>
  <c r="T1546" i="3"/>
  <c r="R1546" i="3"/>
  <c r="P1546" i="3"/>
  <c r="BI1537" i="3"/>
  <c r="BH1537" i="3"/>
  <c r="BG1537" i="3"/>
  <c r="BF1537" i="3"/>
  <c r="T1537" i="3"/>
  <c r="R1537" i="3"/>
  <c r="P1537" i="3"/>
  <c r="BI1528" i="3"/>
  <c r="BH1528" i="3"/>
  <c r="BG1528" i="3"/>
  <c r="BF1528" i="3"/>
  <c r="T1528" i="3"/>
  <c r="R1528" i="3"/>
  <c r="P1528" i="3"/>
  <c r="BI1525" i="3"/>
  <c r="BH1525" i="3"/>
  <c r="BG1525" i="3"/>
  <c r="BF1525" i="3"/>
  <c r="T1525" i="3"/>
  <c r="R1525" i="3"/>
  <c r="P1525" i="3"/>
  <c r="BI1520" i="3"/>
  <c r="BH1520" i="3"/>
  <c r="BG1520" i="3"/>
  <c r="BF1520" i="3"/>
  <c r="T1520" i="3"/>
  <c r="R1520" i="3"/>
  <c r="P1520" i="3"/>
  <c r="BI1513" i="3"/>
  <c r="BH1513" i="3"/>
  <c r="BG1513" i="3"/>
  <c r="BF1513" i="3"/>
  <c r="T1513" i="3"/>
  <c r="R1513" i="3"/>
  <c r="P1513" i="3"/>
  <c r="BI1511" i="3"/>
  <c r="BH1511" i="3"/>
  <c r="BG1511" i="3"/>
  <c r="BF1511" i="3"/>
  <c r="T1511" i="3"/>
  <c r="R1511" i="3"/>
  <c r="P1511" i="3"/>
  <c r="BI1502" i="3"/>
  <c r="BH1502" i="3"/>
  <c r="BG1502" i="3"/>
  <c r="BF1502" i="3"/>
  <c r="T1502" i="3"/>
  <c r="R1502" i="3"/>
  <c r="P1502" i="3"/>
  <c r="BI1488" i="3"/>
  <c r="BH1488" i="3"/>
  <c r="BG1488" i="3"/>
  <c r="BF1488" i="3"/>
  <c r="T1488" i="3"/>
  <c r="R1488" i="3"/>
  <c r="P1488" i="3"/>
  <c r="BI1480" i="3"/>
  <c r="BH1480" i="3"/>
  <c r="BG1480" i="3"/>
  <c r="BF1480" i="3"/>
  <c r="T1480" i="3"/>
  <c r="R1480" i="3"/>
  <c r="P1480" i="3"/>
  <c r="BI1470" i="3"/>
  <c r="BH1470" i="3"/>
  <c r="BG1470" i="3"/>
  <c r="BF1470" i="3"/>
  <c r="T1470" i="3"/>
  <c r="R1470" i="3"/>
  <c r="P1470" i="3"/>
  <c r="BI1465" i="3"/>
  <c r="BH1465" i="3"/>
  <c r="BG1465" i="3"/>
  <c r="BF1465" i="3"/>
  <c r="T1465" i="3"/>
  <c r="R1465" i="3"/>
  <c r="P1465" i="3"/>
  <c r="BI1458" i="3"/>
  <c r="BH1458" i="3"/>
  <c r="BG1458" i="3"/>
  <c r="BF1458" i="3"/>
  <c r="T1458" i="3"/>
  <c r="R1458" i="3"/>
  <c r="P1458" i="3"/>
  <c r="BI1451" i="3"/>
  <c r="BH1451" i="3"/>
  <c r="BG1451" i="3"/>
  <c r="BF1451" i="3"/>
  <c r="T1451" i="3"/>
  <c r="R1451" i="3"/>
  <c r="P1451" i="3"/>
  <c r="BI1443" i="3"/>
  <c r="BH1443" i="3"/>
  <c r="BG1443" i="3"/>
  <c r="BF1443" i="3"/>
  <c r="T1443" i="3"/>
  <c r="R1443" i="3"/>
  <c r="P1443" i="3"/>
  <c r="BI1434" i="3"/>
  <c r="BH1434" i="3"/>
  <c r="BG1434" i="3"/>
  <c r="BF1434" i="3"/>
  <c r="T1434" i="3"/>
  <c r="R1434" i="3"/>
  <c r="P1434" i="3"/>
  <c r="BI1429" i="3"/>
  <c r="BH1429" i="3"/>
  <c r="BG1429" i="3"/>
  <c r="BF1429" i="3"/>
  <c r="T1429" i="3"/>
  <c r="R1429" i="3"/>
  <c r="P1429" i="3"/>
  <c r="BI1421" i="3"/>
  <c r="BH1421" i="3"/>
  <c r="BG1421" i="3"/>
  <c r="BF1421" i="3"/>
  <c r="T1421" i="3"/>
  <c r="R1421" i="3"/>
  <c r="P1421" i="3"/>
  <c r="BI1418" i="3"/>
  <c r="BH1418" i="3"/>
  <c r="BG1418" i="3"/>
  <c r="BF1418" i="3"/>
  <c r="T1418" i="3"/>
  <c r="R1418" i="3"/>
  <c r="P1418" i="3"/>
  <c r="BI1416" i="3"/>
  <c r="BH1416" i="3"/>
  <c r="BG1416" i="3"/>
  <c r="BF1416" i="3"/>
  <c r="T1416" i="3"/>
  <c r="R1416" i="3"/>
  <c r="P1416" i="3"/>
  <c r="BI1407" i="3"/>
  <c r="BH1407" i="3"/>
  <c r="BG1407" i="3"/>
  <c r="BF1407" i="3"/>
  <c r="T1407" i="3"/>
  <c r="R1407" i="3"/>
  <c r="P1407" i="3"/>
  <c r="BI1398" i="3"/>
  <c r="BH1398" i="3"/>
  <c r="BG1398" i="3"/>
  <c r="BF1398" i="3"/>
  <c r="T1398" i="3"/>
  <c r="R1398" i="3"/>
  <c r="P1398" i="3"/>
  <c r="BI1389" i="3"/>
  <c r="BH1389" i="3"/>
  <c r="BG1389" i="3"/>
  <c r="BF1389" i="3"/>
  <c r="T1389" i="3"/>
  <c r="R1389" i="3"/>
  <c r="P1389" i="3"/>
  <c r="BI1384" i="3"/>
  <c r="BH1384" i="3"/>
  <c r="BG1384" i="3"/>
  <c r="BF1384" i="3"/>
  <c r="T1384" i="3"/>
  <c r="R1384" i="3"/>
  <c r="P1384" i="3"/>
  <c r="BI1379" i="3"/>
  <c r="BH1379" i="3"/>
  <c r="BG1379" i="3"/>
  <c r="BF1379" i="3"/>
  <c r="T1379" i="3"/>
  <c r="R1379" i="3"/>
  <c r="P1379" i="3"/>
  <c r="BI1377" i="3"/>
  <c r="BH1377" i="3"/>
  <c r="BG1377" i="3"/>
  <c r="BF1377" i="3"/>
  <c r="T1377" i="3"/>
  <c r="R1377" i="3"/>
  <c r="P1377" i="3"/>
  <c r="BI1366" i="3"/>
  <c r="BH1366" i="3"/>
  <c r="BG1366" i="3"/>
  <c r="BF1366" i="3"/>
  <c r="T1366" i="3"/>
  <c r="R1366" i="3"/>
  <c r="P1366" i="3"/>
  <c r="BI1352" i="3"/>
  <c r="BH1352" i="3"/>
  <c r="BG1352" i="3"/>
  <c r="BF1352" i="3"/>
  <c r="T1352" i="3"/>
  <c r="R1352" i="3"/>
  <c r="P1352" i="3"/>
  <c r="BI1338" i="3"/>
  <c r="BH1338" i="3"/>
  <c r="BG1338" i="3"/>
  <c r="BF1338" i="3"/>
  <c r="T1338" i="3"/>
  <c r="R1338" i="3"/>
  <c r="P1338" i="3"/>
  <c r="BI1337" i="3"/>
  <c r="BH1337" i="3"/>
  <c r="BG1337" i="3"/>
  <c r="BF1337" i="3"/>
  <c r="T1337" i="3"/>
  <c r="R1337" i="3"/>
  <c r="P1337" i="3"/>
  <c r="BI1328" i="3"/>
  <c r="BH1328" i="3"/>
  <c r="BG1328" i="3"/>
  <c r="BF1328" i="3"/>
  <c r="T1328" i="3"/>
  <c r="R1328" i="3"/>
  <c r="P1328" i="3"/>
  <c r="BI1318" i="3"/>
  <c r="BH1318" i="3"/>
  <c r="BG1318" i="3"/>
  <c r="BF1318" i="3"/>
  <c r="T1318" i="3"/>
  <c r="R1318" i="3"/>
  <c r="P1318" i="3"/>
  <c r="BI1313" i="3"/>
  <c r="BH1313" i="3"/>
  <c r="BG1313" i="3"/>
  <c r="BF1313" i="3"/>
  <c r="T1313" i="3"/>
  <c r="R1313" i="3"/>
  <c r="P1313" i="3"/>
  <c r="BI1305" i="3"/>
  <c r="BH1305" i="3"/>
  <c r="BG1305" i="3"/>
  <c r="BF1305" i="3"/>
  <c r="T1305" i="3"/>
  <c r="R1305" i="3"/>
  <c r="P1305" i="3"/>
  <c r="BI1293" i="3"/>
  <c r="BH1293" i="3"/>
  <c r="BG1293" i="3"/>
  <c r="BF1293" i="3"/>
  <c r="T1293" i="3"/>
  <c r="R1293" i="3"/>
  <c r="P1293" i="3"/>
  <c r="BI1287" i="3"/>
  <c r="BH1287" i="3"/>
  <c r="BG1287" i="3"/>
  <c r="BF1287" i="3"/>
  <c r="T1287" i="3"/>
  <c r="R1287" i="3"/>
  <c r="P1287" i="3"/>
  <c r="BI1281" i="3"/>
  <c r="BH1281" i="3"/>
  <c r="BG1281" i="3"/>
  <c r="BF1281" i="3"/>
  <c r="T1281" i="3"/>
  <c r="R1281" i="3"/>
  <c r="P1281" i="3"/>
  <c r="BI1279" i="3"/>
  <c r="BH1279" i="3"/>
  <c r="BG1279" i="3"/>
  <c r="BF1279" i="3"/>
  <c r="T1279" i="3"/>
  <c r="R1279" i="3"/>
  <c r="P1279" i="3"/>
  <c r="BI1268" i="3"/>
  <c r="BH1268" i="3"/>
  <c r="BG1268" i="3"/>
  <c r="BF1268" i="3"/>
  <c r="T1268" i="3"/>
  <c r="R1268" i="3"/>
  <c r="P1268" i="3"/>
  <c r="BI1265" i="3"/>
  <c r="BH1265" i="3"/>
  <c r="BG1265" i="3"/>
  <c r="BF1265" i="3"/>
  <c r="T1265" i="3"/>
  <c r="R1265" i="3"/>
  <c r="P1265" i="3"/>
  <c r="BI1263" i="3"/>
  <c r="BH1263" i="3"/>
  <c r="BG1263" i="3"/>
  <c r="BF1263" i="3"/>
  <c r="T1263" i="3"/>
  <c r="R1263" i="3"/>
  <c r="P1263" i="3"/>
  <c r="BI1257" i="3"/>
  <c r="BH1257" i="3"/>
  <c r="BG1257" i="3"/>
  <c r="BF1257" i="3"/>
  <c r="T1257" i="3"/>
  <c r="R1257" i="3"/>
  <c r="P1257" i="3"/>
  <c r="BI1241" i="3"/>
  <c r="BH1241" i="3"/>
  <c r="BG1241" i="3"/>
  <c r="BF1241" i="3"/>
  <c r="T1241" i="3"/>
  <c r="R1241" i="3"/>
  <c r="P1241" i="3"/>
  <c r="BI1235" i="3"/>
  <c r="BH1235" i="3"/>
  <c r="BG1235" i="3"/>
  <c r="BF1235" i="3"/>
  <c r="T1235" i="3"/>
  <c r="R1235" i="3"/>
  <c r="P1235" i="3"/>
  <c r="BI1229" i="3"/>
  <c r="BH1229" i="3"/>
  <c r="BG1229" i="3"/>
  <c r="BF1229" i="3"/>
  <c r="T1229" i="3"/>
  <c r="R1229" i="3"/>
  <c r="P1229" i="3"/>
  <c r="BI1219" i="3"/>
  <c r="BH1219" i="3"/>
  <c r="BG1219" i="3"/>
  <c r="BF1219" i="3"/>
  <c r="T1219" i="3"/>
  <c r="R1219" i="3"/>
  <c r="P1219" i="3"/>
  <c r="BI1209" i="3"/>
  <c r="BH1209" i="3"/>
  <c r="BG1209" i="3"/>
  <c r="BF1209" i="3"/>
  <c r="T1209" i="3"/>
  <c r="R1209" i="3"/>
  <c r="P1209" i="3"/>
  <c r="BI1200" i="3"/>
  <c r="BH1200" i="3"/>
  <c r="BG1200" i="3"/>
  <c r="BF1200" i="3"/>
  <c r="T1200" i="3"/>
  <c r="R1200" i="3"/>
  <c r="P1200" i="3"/>
  <c r="BI1191" i="3"/>
  <c r="BH1191" i="3"/>
  <c r="BG1191" i="3"/>
  <c r="BF1191" i="3"/>
  <c r="T1191" i="3"/>
  <c r="R1191" i="3"/>
  <c r="P1191" i="3"/>
  <c r="BI1174" i="3"/>
  <c r="BH1174" i="3"/>
  <c r="BG1174" i="3"/>
  <c r="BF1174" i="3"/>
  <c r="T1174" i="3"/>
  <c r="R1174" i="3"/>
  <c r="P1174" i="3"/>
  <c r="BI1157" i="3"/>
  <c r="BH1157" i="3"/>
  <c r="BG1157" i="3"/>
  <c r="BF1157" i="3"/>
  <c r="T1157" i="3"/>
  <c r="R1157" i="3"/>
  <c r="P1157" i="3"/>
  <c r="BI1141" i="3"/>
  <c r="BH1141" i="3"/>
  <c r="BG1141" i="3"/>
  <c r="BF1141" i="3"/>
  <c r="T1141" i="3"/>
  <c r="R1141" i="3"/>
  <c r="P1141" i="3"/>
  <c r="BI1135" i="3"/>
  <c r="BH1135" i="3"/>
  <c r="BG1135" i="3"/>
  <c r="BF1135" i="3"/>
  <c r="T1135" i="3"/>
  <c r="R1135" i="3"/>
  <c r="P1135" i="3"/>
  <c r="BI1129" i="3"/>
  <c r="BH1129" i="3"/>
  <c r="BG1129" i="3"/>
  <c r="BF1129" i="3"/>
  <c r="T1129" i="3"/>
  <c r="R1129" i="3"/>
  <c r="P1129" i="3"/>
  <c r="BI1126" i="3"/>
  <c r="BH1126" i="3"/>
  <c r="BG1126" i="3"/>
  <c r="BF1126" i="3"/>
  <c r="T1126" i="3"/>
  <c r="R1126" i="3"/>
  <c r="P1126" i="3"/>
  <c r="BI1112" i="3"/>
  <c r="BH1112" i="3"/>
  <c r="BG1112" i="3"/>
  <c r="BF1112" i="3"/>
  <c r="T1112" i="3"/>
  <c r="R1112" i="3"/>
  <c r="P1112" i="3"/>
  <c r="BI1092" i="3"/>
  <c r="BH1092" i="3"/>
  <c r="BG1092" i="3"/>
  <c r="BF1092" i="3"/>
  <c r="T1092" i="3"/>
  <c r="R1092" i="3"/>
  <c r="P1092" i="3"/>
  <c r="BI1078" i="3"/>
  <c r="BH1078" i="3"/>
  <c r="BG1078" i="3"/>
  <c r="BF1078" i="3"/>
  <c r="T1078" i="3"/>
  <c r="R1078" i="3"/>
  <c r="P1078" i="3"/>
  <c r="BI1076" i="3"/>
  <c r="BH1076" i="3"/>
  <c r="BG1076" i="3"/>
  <c r="BF1076" i="3"/>
  <c r="T1076" i="3"/>
  <c r="R1076" i="3"/>
  <c r="P1076" i="3"/>
  <c r="BI1069" i="3"/>
  <c r="BH1069" i="3"/>
  <c r="BG1069" i="3"/>
  <c r="BF1069" i="3"/>
  <c r="T1069" i="3"/>
  <c r="R1069" i="3"/>
  <c r="P1069" i="3"/>
  <c r="BI1058" i="3"/>
  <c r="BH1058" i="3"/>
  <c r="BG1058" i="3"/>
  <c r="BF1058" i="3"/>
  <c r="T1058" i="3"/>
  <c r="R1058" i="3"/>
  <c r="P1058" i="3"/>
  <c r="BI1055" i="3"/>
  <c r="BH1055" i="3"/>
  <c r="BG1055" i="3"/>
  <c r="BF1055" i="3"/>
  <c r="T1055" i="3"/>
  <c r="R1055" i="3"/>
  <c r="P1055" i="3"/>
  <c r="BI987" i="3"/>
  <c r="BH987" i="3"/>
  <c r="BG987" i="3"/>
  <c r="BF987" i="3"/>
  <c r="T987" i="3"/>
  <c r="R987" i="3"/>
  <c r="P987" i="3"/>
  <c r="BI985" i="3"/>
  <c r="BH985" i="3"/>
  <c r="BG985" i="3"/>
  <c r="BF985" i="3"/>
  <c r="T985" i="3"/>
  <c r="R985" i="3"/>
  <c r="P985" i="3"/>
  <c r="BI917" i="3"/>
  <c r="BH917" i="3"/>
  <c r="BG917" i="3"/>
  <c r="BF917" i="3"/>
  <c r="T917" i="3"/>
  <c r="R917" i="3"/>
  <c r="P917" i="3"/>
  <c r="BI907" i="3"/>
  <c r="BH907" i="3"/>
  <c r="BG907" i="3"/>
  <c r="BF907" i="3"/>
  <c r="T907" i="3"/>
  <c r="R907" i="3"/>
  <c r="P907" i="3"/>
  <c r="BI905" i="3"/>
  <c r="BH905" i="3"/>
  <c r="BG905" i="3"/>
  <c r="BF905" i="3"/>
  <c r="T905" i="3"/>
  <c r="R905" i="3"/>
  <c r="P905" i="3"/>
  <c r="BI899" i="3"/>
  <c r="BH899" i="3"/>
  <c r="BG899" i="3"/>
  <c r="BF899" i="3"/>
  <c r="T899" i="3"/>
  <c r="R899" i="3"/>
  <c r="P899" i="3"/>
  <c r="BI895" i="3"/>
  <c r="BH895" i="3"/>
  <c r="BG895" i="3"/>
  <c r="BF895" i="3"/>
  <c r="T895" i="3"/>
  <c r="R895" i="3"/>
  <c r="P895" i="3"/>
  <c r="BI889" i="3"/>
  <c r="BH889" i="3"/>
  <c r="BG889" i="3"/>
  <c r="BF889" i="3"/>
  <c r="T889" i="3"/>
  <c r="R889" i="3"/>
  <c r="P889" i="3"/>
  <c r="BI881" i="3"/>
  <c r="BH881" i="3"/>
  <c r="BG881" i="3"/>
  <c r="BF881" i="3"/>
  <c r="T881" i="3"/>
  <c r="R881" i="3"/>
  <c r="P881" i="3"/>
  <c r="BI870" i="3"/>
  <c r="BH870" i="3"/>
  <c r="BG870" i="3"/>
  <c r="BF870" i="3"/>
  <c r="T870" i="3"/>
  <c r="R870" i="3"/>
  <c r="P870" i="3"/>
  <c r="BI860" i="3"/>
  <c r="BH860" i="3"/>
  <c r="BG860" i="3"/>
  <c r="BF860" i="3"/>
  <c r="T860" i="3"/>
  <c r="R860" i="3"/>
  <c r="P860" i="3"/>
  <c r="BI849" i="3"/>
  <c r="BH849" i="3"/>
  <c r="BG849" i="3"/>
  <c r="BF849" i="3"/>
  <c r="T849" i="3"/>
  <c r="R849" i="3"/>
  <c r="P849" i="3"/>
  <c r="BI847" i="3"/>
  <c r="BH847" i="3"/>
  <c r="BG847" i="3"/>
  <c r="BF847" i="3"/>
  <c r="T847" i="3"/>
  <c r="R847" i="3"/>
  <c r="P847" i="3"/>
  <c r="BI832" i="3"/>
  <c r="BH832" i="3"/>
  <c r="BG832" i="3"/>
  <c r="BF832" i="3"/>
  <c r="T832" i="3"/>
  <c r="R832" i="3"/>
  <c r="P832" i="3"/>
  <c r="BI817" i="3"/>
  <c r="BH817" i="3"/>
  <c r="BG817" i="3"/>
  <c r="BF817" i="3"/>
  <c r="T817" i="3"/>
  <c r="R817" i="3"/>
  <c r="P817" i="3"/>
  <c r="BI797" i="3"/>
  <c r="BH797" i="3"/>
  <c r="BG797" i="3"/>
  <c r="BF797" i="3"/>
  <c r="T797" i="3"/>
  <c r="R797" i="3"/>
  <c r="P797" i="3"/>
  <c r="BI796" i="3"/>
  <c r="BH796" i="3"/>
  <c r="BG796" i="3"/>
  <c r="BF796" i="3"/>
  <c r="T796" i="3"/>
  <c r="R796" i="3"/>
  <c r="P796" i="3"/>
  <c r="BI790" i="3"/>
  <c r="BH790" i="3"/>
  <c r="BG790" i="3"/>
  <c r="BF790" i="3"/>
  <c r="T790" i="3"/>
  <c r="R790" i="3"/>
  <c r="P790" i="3"/>
  <c r="BI784" i="3"/>
  <c r="BH784" i="3"/>
  <c r="BG784" i="3"/>
  <c r="BF784" i="3"/>
  <c r="T784" i="3"/>
  <c r="R784" i="3"/>
  <c r="P784" i="3"/>
  <c r="BI775" i="3"/>
  <c r="BH775" i="3"/>
  <c r="BG775" i="3"/>
  <c r="BF775" i="3"/>
  <c r="T775" i="3"/>
  <c r="R775" i="3"/>
  <c r="P775" i="3"/>
  <c r="BI765" i="3"/>
  <c r="BH765" i="3"/>
  <c r="BG765" i="3"/>
  <c r="BF765" i="3"/>
  <c r="T765" i="3"/>
  <c r="R765" i="3"/>
  <c r="P765" i="3"/>
  <c r="BI754" i="3"/>
  <c r="BH754" i="3"/>
  <c r="BG754" i="3"/>
  <c r="BF754" i="3"/>
  <c r="T754" i="3"/>
  <c r="R754" i="3"/>
  <c r="P754" i="3"/>
  <c r="BI733" i="3"/>
  <c r="BH733" i="3"/>
  <c r="BG733" i="3"/>
  <c r="BF733" i="3"/>
  <c r="T733" i="3"/>
  <c r="R733" i="3"/>
  <c r="P733" i="3"/>
  <c r="BI723" i="3"/>
  <c r="BH723" i="3"/>
  <c r="BG723" i="3"/>
  <c r="BF723" i="3"/>
  <c r="T723" i="3"/>
  <c r="R723" i="3"/>
  <c r="P723" i="3"/>
  <c r="BI712" i="3"/>
  <c r="BH712" i="3"/>
  <c r="BG712" i="3"/>
  <c r="BF712" i="3"/>
  <c r="T712" i="3"/>
  <c r="R712" i="3"/>
  <c r="P712" i="3"/>
  <c r="BI709" i="3"/>
  <c r="BH709" i="3"/>
  <c r="BG709" i="3"/>
  <c r="BF709" i="3"/>
  <c r="T709" i="3"/>
  <c r="R709" i="3"/>
  <c r="P709" i="3"/>
  <c r="BI707" i="3"/>
  <c r="BH707" i="3"/>
  <c r="BG707" i="3"/>
  <c r="BF707" i="3"/>
  <c r="T707" i="3"/>
  <c r="R707" i="3"/>
  <c r="P707" i="3"/>
  <c r="BI700" i="3"/>
  <c r="BH700" i="3"/>
  <c r="BG700" i="3"/>
  <c r="BF700" i="3"/>
  <c r="T700" i="3"/>
  <c r="R700" i="3"/>
  <c r="P700" i="3"/>
  <c r="BI693" i="3"/>
  <c r="BH693" i="3"/>
  <c r="BG693" i="3"/>
  <c r="BF693" i="3"/>
  <c r="T693" i="3"/>
  <c r="R693" i="3"/>
  <c r="P693" i="3"/>
  <c r="BI683" i="3"/>
  <c r="BH683" i="3"/>
  <c r="BG683" i="3"/>
  <c r="BF683" i="3"/>
  <c r="T683" i="3"/>
  <c r="R683" i="3"/>
  <c r="P683" i="3"/>
  <c r="BI675" i="3"/>
  <c r="BH675" i="3"/>
  <c r="BG675" i="3"/>
  <c r="BF675" i="3"/>
  <c r="T675" i="3"/>
  <c r="R675" i="3"/>
  <c r="P675" i="3"/>
  <c r="BI669" i="3"/>
  <c r="BH669" i="3"/>
  <c r="BG669" i="3"/>
  <c r="BF669" i="3"/>
  <c r="T669" i="3"/>
  <c r="R669" i="3"/>
  <c r="P669" i="3"/>
  <c r="BI661" i="3"/>
  <c r="BH661" i="3"/>
  <c r="BG661" i="3"/>
  <c r="BF661" i="3"/>
  <c r="T661" i="3"/>
  <c r="R661" i="3"/>
  <c r="P661" i="3"/>
  <c r="BI652" i="3"/>
  <c r="BH652" i="3"/>
  <c r="BG652" i="3"/>
  <c r="BF652" i="3"/>
  <c r="T652" i="3"/>
  <c r="R652" i="3"/>
  <c r="P652" i="3"/>
  <c r="BI643" i="3"/>
  <c r="BH643" i="3"/>
  <c r="BG643" i="3"/>
  <c r="BF643" i="3"/>
  <c r="T643" i="3"/>
  <c r="R643" i="3"/>
  <c r="P643" i="3"/>
  <c r="BI637" i="3"/>
  <c r="BH637" i="3"/>
  <c r="BG637" i="3"/>
  <c r="BF637" i="3"/>
  <c r="T637" i="3"/>
  <c r="R637" i="3"/>
  <c r="P637" i="3"/>
  <c r="BI623" i="3"/>
  <c r="BH623" i="3"/>
  <c r="BG623" i="3"/>
  <c r="BF623" i="3"/>
  <c r="T623" i="3"/>
  <c r="R623" i="3"/>
  <c r="P623" i="3"/>
  <c r="BI615" i="3"/>
  <c r="BH615" i="3"/>
  <c r="BG615" i="3"/>
  <c r="BF615" i="3"/>
  <c r="T615" i="3"/>
  <c r="R615" i="3"/>
  <c r="P615" i="3"/>
  <c r="BI610" i="3"/>
  <c r="BH610" i="3"/>
  <c r="BG610" i="3"/>
  <c r="BF610" i="3"/>
  <c r="T610" i="3"/>
  <c r="R610" i="3"/>
  <c r="P610" i="3"/>
  <c r="BI602" i="3"/>
  <c r="BH602" i="3"/>
  <c r="BG602" i="3"/>
  <c r="BF602" i="3"/>
  <c r="T602" i="3"/>
  <c r="R602" i="3"/>
  <c r="P602" i="3"/>
  <c r="BI600" i="3"/>
  <c r="BH600" i="3"/>
  <c r="BG600" i="3"/>
  <c r="BF600" i="3"/>
  <c r="T600" i="3"/>
  <c r="R600" i="3"/>
  <c r="P600" i="3"/>
  <c r="BI592" i="3"/>
  <c r="BH592" i="3"/>
  <c r="BG592" i="3"/>
  <c r="BF592" i="3"/>
  <c r="T592" i="3"/>
  <c r="R592" i="3"/>
  <c r="P592" i="3"/>
  <c r="BI587" i="3"/>
  <c r="BH587" i="3"/>
  <c r="BG587" i="3"/>
  <c r="BF587" i="3"/>
  <c r="T587" i="3"/>
  <c r="R587" i="3"/>
  <c r="P587" i="3"/>
  <c r="BI580" i="3"/>
  <c r="BH580" i="3"/>
  <c r="BG580" i="3"/>
  <c r="BF580" i="3"/>
  <c r="T580" i="3"/>
  <c r="R580" i="3"/>
  <c r="P580" i="3"/>
  <c r="BI575" i="3"/>
  <c r="BH575" i="3"/>
  <c r="BG575" i="3"/>
  <c r="BF575" i="3"/>
  <c r="T575" i="3"/>
  <c r="R575" i="3"/>
  <c r="P575" i="3"/>
  <c r="BI567" i="3"/>
  <c r="BH567" i="3"/>
  <c r="BG567" i="3"/>
  <c r="BF567" i="3"/>
  <c r="T567" i="3"/>
  <c r="R567" i="3"/>
  <c r="P567" i="3"/>
  <c r="BI559" i="3"/>
  <c r="BH559" i="3"/>
  <c r="BG559" i="3"/>
  <c r="BF559" i="3"/>
  <c r="T559" i="3"/>
  <c r="R559" i="3"/>
  <c r="P559" i="3"/>
  <c r="BI554" i="3"/>
  <c r="BH554" i="3"/>
  <c r="BG554" i="3"/>
  <c r="BF554" i="3"/>
  <c r="T554" i="3"/>
  <c r="R554" i="3"/>
  <c r="P554" i="3"/>
  <c r="BI547" i="3"/>
  <c r="BH547" i="3"/>
  <c r="BG547" i="3"/>
  <c r="BF547" i="3"/>
  <c r="T547" i="3"/>
  <c r="R547" i="3"/>
  <c r="P547" i="3"/>
  <c r="BI539" i="3"/>
  <c r="BH539" i="3"/>
  <c r="BG539" i="3"/>
  <c r="BF539" i="3"/>
  <c r="T539" i="3"/>
  <c r="R539" i="3"/>
  <c r="P539" i="3"/>
  <c r="BI533" i="3"/>
  <c r="BH533" i="3"/>
  <c r="BG533" i="3"/>
  <c r="BF533" i="3"/>
  <c r="T533" i="3"/>
  <c r="R533" i="3"/>
  <c r="P533" i="3"/>
  <c r="BI527" i="3"/>
  <c r="BH527" i="3"/>
  <c r="BG527" i="3"/>
  <c r="BF527" i="3"/>
  <c r="T527" i="3"/>
  <c r="R527" i="3"/>
  <c r="P527" i="3"/>
  <c r="BI494" i="3"/>
  <c r="BH494" i="3"/>
  <c r="BG494" i="3"/>
  <c r="BF494" i="3"/>
  <c r="T494" i="3"/>
  <c r="R494" i="3"/>
  <c r="P494" i="3"/>
  <c r="BI491" i="3"/>
  <c r="BH491" i="3"/>
  <c r="BG491" i="3"/>
  <c r="BF491" i="3"/>
  <c r="T491" i="3"/>
  <c r="R491" i="3"/>
  <c r="P491" i="3"/>
  <c r="BI486" i="3"/>
  <c r="BH486" i="3"/>
  <c r="BG486" i="3"/>
  <c r="BF486" i="3"/>
  <c r="T486" i="3"/>
  <c r="R486" i="3"/>
  <c r="P486" i="3"/>
  <c r="BI483" i="3"/>
  <c r="BH483" i="3"/>
  <c r="BG483" i="3"/>
  <c r="BF483" i="3"/>
  <c r="T483" i="3"/>
  <c r="R483" i="3"/>
  <c r="P483" i="3"/>
  <c r="BI478" i="3"/>
  <c r="BH478" i="3"/>
  <c r="BG478" i="3"/>
  <c r="BF478" i="3"/>
  <c r="T478" i="3"/>
  <c r="R478" i="3"/>
  <c r="P478" i="3"/>
  <c r="BI475" i="3"/>
  <c r="BH475" i="3"/>
  <c r="BG475" i="3"/>
  <c r="BF475" i="3"/>
  <c r="T475" i="3"/>
  <c r="R475" i="3"/>
  <c r="P475" i="3"/>
  <c r="BI470" i="3"/>
  <c r="BH470" i="3"/>
  <c r="BG470" i="3"/>
  <c r="BF470" i="3"/>
  <c r="T470" i="3"/>
  <c r="R470" i="3"/>
  <c r="P470" i="3"/>
  <c r="BI467" i="3"/>
  <c r="BH467" i="3"/>
  <c r="BG467" i="3"/>
  <c r="BF467" i="3"/>
  <c r="T467" i="3"/>
  <c r="R467" i="3"/>
  <c r="P467" i="3"/>
  <c r="BI462" i="3"/>
  <c r="BH462" i="3"/>
  <c r="BG462" i="3"/>
  <c r="BF462" i="3"/>
  <c r="T462" i="3"/>
  <c r="R462" i="3"/>
  <c r="P462" i="3"/>
  <c r="BI456" i="3"/>
  <c r="BH456" i="3"/>
  <c r="BG456" i="3"/>
  <c r="BF456" i="3"/>
  <c r="T456" i="3"/>
  <c r="R456" i="3"/>
  <c r="P456" i="3"/>
  <c r="BI450" i="3"/>
  <c r="BH450" i="3"/>
  <c r="BG450" i="3"/>
  <c r="BF450" i="3"/>
  <c r="T450" i="3"/>
  <c r="R450" i="3"/>
  <c r="P450" i="3"/>
  <c r="BI444" i="3"/>
  <c r="BH444" i="3"/>
  <c r="BG444" i="3"/>
  <c r="BF444" i="3"/>
  <c r="T444" i="3"/>
  <c r="R444" i="3"/>
  <c r="P444" i="3"/>
  <c r="BI437" i="3"/>
  <c r="BH437" i="3"/>
  <c r="BG437" i="3"/>
  <c r="BF437" i="3"/>
  <c r="T437" i="3"/>
  <c r="R437" i="3"/>
  <c r="P437" i="3"/>
  <c r="BI430" i="3"/>
  <c r="BH430" i="3"/>
  <c r="BG430" i="3"/>
  <c r="BF430" i="3"/>
  <c r="T430" i="3"/>
  <c r="R430" i="3"/>
  <c r="P430" i="3"/>
  <c r="BI424" i="3"/>
  <c r="BH424" i="3"/>
  <c r="BG424" i="3"/>
  <c r="BF424" i="3"/>
  <c r="T424" i="3"/>
  <c r="R424" i="3"/>
  <c r="P424" i="3"/>
  <c r="BI418" i="3"/>
  <c r="BH418" i="3"/>
  <c r="BG418" i="3"/>
  <c r="BF418" i="3"/>
  <c r="T418" i="3"/>
  <c r="R418" i="3"/>
  <c r="P418" i="3"/>
  <c r="BI411" i="3"/>
  <c r="BH411" i="3"/>
  <c r="BG411" i="3"/>
  <c r="BF411" i="3"/>
  <c r="T411" i="3"/>
  <c r="R411" i="3"/>
  <c r="P411" i="3"/>
  <c r="BI404" i="3"/>
  <c r="BH404" i="3"/>
  <c r="BG404" i="3"/>
  <c r="BF404" i="3"/>
  <c r="T404" i="3"/>
  <c r="R404" i="3"/>
  <c r="P404" i="3"/>
  <c r="BI397" i="3"/>
  <c r="BH397" i="3"/>
  <c r="BG397" i="3"/>
  <c r="BF397" i="3"/>
  <c r="T397" i="3"/>
  <c r="R397" i="3"/>
  <c r="P397" i="3"/>
  <c r="BI390" i="3"/>
  <c r="BH390" i="3"/>
  <c r="BG390" i="3"/>
  <c r="BF390" i="3"/>
  <c r="T390" i="3"/>
  <c r="R390" i="3"/>
  <c r="P390" i="3"/>
  <c r="BI383" i="3"/>
  <c r="BH383" i="3"/>
  <c r="BG383" i="3"/>
  <c r="BF383" i="3"/>
  <c r="T383" i="3"/>
  <c r="R383" i="3"/>
  <c r="P383" i="3"/>
  <c r="BI376" i="3"/>
  <c r="BH376" i="3"/>
  <c r="BG376" i="3"/>
  <c r="BF376" i="3"/>
  <c r="T376" i="3"/>
  <c r="R376" i="3"/>
  <c r="P376" i="3"/>
  <c r="BI369" i="3"/>
  <c r="BH369" i="3"/>
  <c r="BG369" i="3"/>
  <c r="BF369" i="3"/>
  <c r="T369" i="3"/>
  <c r="R369" i="3"/>
  <c r="P369" i="3"/>
  <c r="BI362" i="3"/>
  <c r="BH362" i="3"/>
  <c r="BG362" i="3"/>
  <c r="BF362" i="3"/>
  <c r="T362" i="3"/>
  <c r="R362" i="3"/>
  <c r="P362" i="3"/>
  <c r="BI354" i="3"/>
  <c r="BH354" i="3"/>
  <c r="BG354" i="3"/>
  <c r="BF354" i="3"/>
  <c r="T354" i="3"/>
  <c r="R354" i="3"/>
  <c r="P354" i="3"/>
  <c r="BI346" i="3"/>
  <c r="BH346" i="3"/>
  <c r="BG346" i="3"/>
  <c r="BF346" i="3"/>
  <c r="T346" i="3"/>
  <c r="R346" i="3"/>
  <c r="P346" i="3"/>
  <c r="BI338" i="3"/>
  <c r="BH338" i="3"/>
  <c r="BG338" i="3"/>
  <c r="BF338" i="3"/>
  <c r="T338" i="3"/>
  <c r="R338" i="3"/>
  <c r="P338" i="3"/>
  <c r="BI328" i="3"/>
  <c r="BH328" i="3"/>
  <c r="BG328" i="3"/>
  <c r="BF328" i="3"/>
  <c r="T328" i="3"/>
  <c r="R328" i="3"/>
  <c r="P328" i="3"/>
  <c r="BI316" i="3"/>
  <c r="BH316" i="3"/>
  <c r="BG316" i="3"/>
  <c r="BF316" i="3"/>
  <c r="T316" i="3"/>
  <c r="R316" i="3"/>
  <c r="P316" i="3"/>
  <c r="BI314" i="3"/>
  <c r="BH314" i="3"/>
  <c r="BG314" i="3"/>
  <c r="BF314" i="3"/>
  <c r="T314" i="3"/>
  <c r="R314" i="3"/>
  <c r="P314" i="3"/>
  <c r="BI306" i="3"/>
  <c r="BH306" i="3"/>
  <c r="BG306" i="3"/>
  <c r="BF306" i="3"/>
  <c r="T306" i="3"/>
  <c r="R306" i="3"/>
  <c r="P306" i="3"/>
  <c r="BI297" i="3"/>
  <c r="BH297" i="3"/>
  <c r="BG297" i="3"/>
  <c r="BF297" i="3"/>
  <c r="T297" i="3"/>
  <c r="R297" i="3"/>
  <c r="P297" i="3"/>
  <c r="BI288" i="3"/>
  <c r="BH288" i="3"/>
  <c r="BG288" i="3"/>
  <c r="BF288" i="3"/>
  <c r="T288" i="3"/>
  <c r="R288" i="3"/>
  <c r="P288" i="3"/>
  <c r="BI286" i="3"/>
  <c r="BH286" i="3"/>
  <c r="BG286" i="3"/>
  <c r="BF286" i="3"/>
  <c r="T286" i="3"/>
  <c r="R286" i="3"/>
  <c r="P286" i="3"/>
  <c r="BI276" i="3"/>
  <c r="BH276" i="3"/>
  <c r="BG276" i="3"/>
  <c r="BF276" i="3"/>
  <c r="T276" i="3"/>
  <c r="R276" i="3"/>
  <c r="P276" i="3"/>
  <c r="BI263" i="3"/>
  <c r="BH263" i="3"/>
  <c r="BG263" i="3"/>
  <c r="BF263" i="3"/>
  <c r="T263" i="3"/>
  <c r="R263" i="3"/>
  <c r="P263" i="3"/>
  <c r="BI255" i="3"/>
  <c r="BH255" i="3"/>
  <c r="BG255" i="3"/>
  <c r="BF255" i="3"/>
  <c r="T255" i="3"/>
  <c r="R255" i="3"/>
  <c r="P255" i="3"/>
  <c r="BI249" i="3"/>
  <c r="BH249" i="3"/>
  <c r="BG249" i="3"/>
  <c r="BF249" i="3"/>
  <c r="T249" i="3"/>
  <c r="R249" i="3"/>
  <c r="P249" i="3"/>
  <c r="BI243" i="3"/>
  <c r="BH243" i="3"/>
  <c r="BG243" i="3"/>
  <c r="BF243" i="3"/>
  <c r="T243" i="3"/>
  <c r="R243" i="3"/>
  <c r="P243" i="3"/>
  <c r="BI240" i="3"/>
  <c r="BH240" i="3"/>
  <c r="BG240" i="3"/>
  <c r="BF240" i="3"/>
  <c r="T240" i="3"/>
  <c r="R240" i="3"/>
  <c r="P240" i="3"/>
  <c r="BI233" i="3"/>
  <c r="BH233" i="3"/>
  <c r="BG233" i="3"/>
  <c r="BF233" i="3"/>
  <c r="T233" i="3"/>
  <c r="R233" i="3"/>
  <c r="P233" i="3"/>
  <c r="BI230" i="3"/>
  <c r="BH230" i="3"/>
  <c r="BG230" i="3"/>
  <c r="BF230" i="3"/>
  <c r="T230" i="3"/>
  <c r="R230" i="3"/>
  <c r="P230" i="3"/>
  <c r="BI220" i="3"/>
  <c r="BH220" i="3"/>
  <c r="BG220" i="3"/>
  <c r="BF220" i="3"/>
  <c r="T220" i="3"/>
  <c r="R220" i="3"/>
  <c r="P220" i="3"/>
  <c r="BI211" i="3"/>
  <c r="BH211" i="3"/>
  <c r="BG211" i="3"/>
  <c r="BF211" i="3"/>
  <c r="T211" i="3"/>
  <c r="R211" i="3"/>
  <c r="P211" i="3"/>
  <c r="BI202" i="3"/>
  <c r="BH202" i="3"/>
  <c r="BG202" i="3"/>
  <c r="BF202" i="3"/>
  <c r="T202" i="3"/>
  <c r="R202" i="3"/>
  <c r="P202" i="3"/>
  <c r="BI201" i="3"/>
  <c r="BH201" i="3"/>
  <c r="BG201" i="3"/>
  <c r="BF201" i="3"/>
  <c r="T201" i="3"/>
  <c r="R201" i="3"/>
  <c r="P201" i="3"/>
  <c r="BI192" i="3"/>
  <c r="BH192" i="3"/>
  <c r="BG192" i="3"/>
  <c r="BF192" i="3"/>
  <c r="T192" i="3"/>
  <c r="R192" i="3"/>
  <c r="P192" i="3"/>
  <c r="BI185" i="3"/>
  <c r="BH185" i="3"/>
  <c r="BG185" i="3"/>
  <c r="BF185" i="3"/>
  <c r="T185" i="3"/>
  <c r="R185" i="3"/>
  <c r="P185" i="3"/>
  <c r="BI178" i="3"/>
  <c r="BH178" i="3"/>
  <c r="BG178" i="3"/>
  <c r="BF178" i="3"/>
  <c r="T178" i="3"/>
  <c r="R178" i="3"/>
  <c r="P178" i="3"/>
  <c r="BI170" i="3"/>
  <c r="BH170" i="3"/>
  <c r="BG170" i="3"/>
  <c r="BF170" i="3"/>
  <c r="T170" i="3"/>
  <c r="R170" i="3"/>
  <c r="P170" i="3"/>
  <c r="BI164" i="3"/>
  <c r="BH164" i="3"/>
  <c r="BG164" i="3"/>
  <c r="BF164" i="3"/>
  <c r="T164" i="3"/>
  <c r="R164" i="3"/>
  <c r="P164" i="3"/>
  <c r="BI158" i="3"/>
  <c r="BH158" i="3"/>
  <c r="BG158" i="3"/>
  <c r="BF158" i="3"/>
  <c r="T158" i="3"/>
  <c r="R158" i="3"/>
  <c r="P158" i="3"/>
  <c r="BI150" i="3"/>
  <c r="BH150" i="3"/>
  <c r="BG150" i="3"/>
  <c r="BF150" i="3"/>
  <c r="T150" i="3"/>
  <c r="R150" i="3"/>
  <c r="P150" i="3"/>
  <c r="BI140" i="3"/>
  <c r="BH140" i="3"/>
  <c r="BG140" i="3"/>
  <c r="BF140" i="3"/>
  <c r="T140" i="3"/>
  <c r="R140" i="3"/>
  <c r="P140" i="3"/>
  <c r="BI136" i="3"/>
  <c r="BH136" i="3"/>
  <c r="BG136" i="3"/>
  <c r="BF136" i="3"/>
  <c r="T136" i="3"/>
  <c r="R136" i="3"/>
  <c r="P136" i="3"/>
  <c r="BI129" i="3"/>
  <c r="BH129" i="3"/>
  <c r="BG129" i="3"/>
  <c r="BF129" i="3"/>
  <c r="T129" i="3"/>
  <c r="R129" i="3"/>
  <c r="P129" i="3"/>
  <c r="BI120" i="3"/>
  <c r="BH120" i="3"/>
  <c r="BG120" i="3"/>
  <c r="BF120" i="3"/>
  <c r="T120" i="3"/>
  <c r="R120" i="3"/>
  <c r="P120" i="3"/>
  <c r="BI112" i="3"/>
  <c r="BH112" i="3"/>
  <c r="BG112" i="3"/>
  <c r="BF112" i="3"/>
  <c r="T112" i="3"/>
  <c r="R112" i="3"/>
  <c r="P112" i="3"/>
  <c r="J105" i="3"/>
  <c r="F105" i="3"/>
  <c r="F103" i="3"/>
  <c r="E101" i="3"/>
  <c r="J54" i="3"/>
  <c r="F54" i="3"/>
  <c r="F52" i="3"/>
  <c r="E50" i="3"/>
  <c r="J24" i="3"/>
  <c r="E24" i="3"/>
  <c r="J106" i="3" s="1"/>
  <c r="J23" i="3"/>
  <c r="J18" i="3"/>
  <c r="E18" i="3"/>
  <c r="F106" i="3" s="1"/>
  <c r="J17" i="3"/>
  <c r="J12" i="3"/>
  <c r="J103" i="3" s="1"/>
  <c r="E7" i="3"/>
  <c r="E99" i="3" s="1"/>
  <c r="J37" i="2"/>
  <c r="J36" i="2"/>
  <c r="AY55" i="1" s="1"/>
  <c r="J35" i="2"/>
  <c r="AX55" i="1"/>
  <c r="BI231" i="2"/>
  <c r="BH231" i="2"/>
  <c r="BG231" i="2"/>
  <c r="BF231" i="2"/>
  <c r="T231" i="2"/>
  <c r="R231" i="2"/>
  <c r="P231" i="2"/>
  <c r="BI228" i="2"/>
  <c r="BH228" i="2"/>
  <c r="BG228" i="2"/>
  <c r="BF228" i="2"/>
  <c r="T228" i="2"/>
  <c r="R228" i="2"/>
  <c r="P228" i="2"/>
  <c r="BI225" i="2"/>
  <c r="BH225" i="2"/>
  <c r="BG225" i="2"/>
  <c r="BF225" i="2"/>
  <c r="T225" i="2"/>
  <c r="R225" i="2"/>
  <c r="P225" i="2"/>
  <c r="BI222" i="2"/>
  <c r="BH222" i="2"/>
  <c r="BG222" i="2"/>
  <c r="BF222" i="2"/>
  <c r="T222" i="2"/>
  <c r="R222" i="2"/>
  <c r="P222" i="2"/>
  <c r="BI219" i="2"/>
  <c r="BH219" i="2"/>
  <c r="BG219" i="2"/>
  <c r="BF219" i="2"/>
  <c r="T219" i="2"/>
  <c r="R219" i="2"/>
  <c r="P219" i="2"/>
  <c r="BI207" i="2"/>
  <c r="BH207" i="2"/>
  <c r="BG207" i="2"/>
  <c r="BF207" i="2"/>
  <c r="T207" i="2"/>
  <c r="R207" i="2"/>
  <c r="P207" i="2"/>
  <c r="BI194" i="2"/>
  <c r="BH194" i="2"/>
  <c r="BG194" i="2"/>
  <c r="BF194" i="2"/>
  <c r="T194" i="2"/>
  <c r="R194" i="2"/>
  <c r="P194" i="2"/>
  <c r="BI182" i="2"/>
  <c r="BH182" i="2"/>
  <c r="BG182" i="2"/>
  <c r="BF182" i="2"/>
  <c r="T182" i="2"/>
  <c r="R182" i="2"/>
  <c r="P182" i="2"/>
  <c r="BI179" i="2"/>
  <c r="BH179" i="2"/>
  <c r="BG179" i="2"/>
  <c r="BF179" i="2"/>
  <c r="T179" i="2"/>
  <c r="R179" i="2"/>
  <c r="P179" i="2"/>
  <c r="BI176" i="2"/>
  <c r="BH176" i="2"/>
  <c r="BG176" i="2"/>
  <c r="BF176" i="2"/>
  <c r="T176" i="2"/>
  <c r="R176" i="2"/>
  <c r="P176" i="2"/>
  <c r="BI167" i="2"/>
  <c r="BH167" i="2"/>
  <c r="BG167" i="2"/>
  <c r="BF167" i="2"/>
  <c r="T167" i="2"/>
  <c r="R167" i="2"/>
  <c r="P167" i="2"/>
  <c r="BI159" i="2"/>
  <c r="BH159" i="2"/>
  <c r="BG159" i="2"/>
  <c r="BF159" i="2"/>
  <c r="T159" i="2"/>
  <c r="R159" i="2"/>
  <c r="P159" i="2"/>
  <c r="BI152" i="2"/>
  <c r="BH152" i="2"/>
  <c r="BG152" i="2"/>
  <c r="BF152" i="2"/>
  <c r="T152" i="2"/>
  <c r="R152" i="2"/>
  <c r="P152" i="2"/>
  <c r="BI146" i="2"/>
  <c r="BH146" i="2"/>
  <c r="BG146" i="2"/>
  <c r="BF146" i="2"/>
  <c r="T146" i="2"/>
  <c r="R146" i="2"/>
  <c r="P146" i="2"/>
  <c r="BI144" i="2"/>
  <c r="BH144" i="2"/>
  <c r="BG144" i="2"/>
  <c r="BF144" i="2"/>
  <c r="T144" i="2"/>
  <c r="R144" i="2"/>
  <c r="P144" i="2"/>
  <c r="BI143" i="2"/>
  <c r="BH143" i="2"/>
  <c r="BG143" i="2"/>
  <c r="BF143" i="2"/>
  <c r="T143" i="2"/>
  <c r="R143" i="2"/>
  <c r="P143" i="2"/>
  <c r="BI135" i="2"/>
  <c r="BH135" i="2"/>
  <c r="BG135" i="2"/>
  <c r="BF135" i="2"/>
  <c r="T135" i="2"/>
  <c r="R135" i="2"/>
  <c r="P135" i="2"/>
  <c r="BI130" i="2"/>
  <c r="BH130" i="2"/>
  <c r="BG130" i="2"/>
  <c r="BF130" i="2"/>
  <c r="T130" i="2"/>
  <c r="R130" i="2"/>
  <c r="P130" i="2"/>
  <c r="BI129" i="2"/>
  <c r="BH129" i="2"/>
  <c r="BG129" i="2"/>
  <c r="BF129" i="2"/>
  <c r="T129" i="2"/>
  <c r="R129" i="2"/>
  <c r="P129" i="2"/>
  <c r="BI128" i="2"/>
  <c r="BH128" i="2"/>
  <c r="F36" i="2" s="1"/>
  <c r="BG128" i="2"/>
  <c r="BF128" i="2"/>
  <c r="T128" i="2"/>
  <c r="R128" i="2"/>
  <c r="P128" i="2"/>
  <c r="BI127" i="2"/>
  <c r="BH127" i="2"/>
  <c r="BG127" i="2"/>
  <c r="BF127" i="2"/>
  <c r="T127" i="2"/>
  <c r="R127" i="2"/>
  <c r="P127" i="2"/>
  <c r="BI121" i="2"/>
  <c r="BH121" i="2"/>
  <c r="BG121" i="2"/>
  <c r="BF121" i="2"/>
  <c r="T121" i="2"/>
  <c r="R121" i="2"/>
  <c r="P121" i="2"/>
  <c r="BI115" i="2"/>
  <c r="BH115" i="2"/>
  <c r="BG115" i="2"/>
  <c r="BF115" i="2"/>
  <c r="T115" i="2"/>
  <c r="R115" i="2"/>
  <c r="P115" i="2"/>
  <c r="BI108" i="2"/>
  <c r="BH108" i="2"/>
  <c r="BG108" i="2"/>
  <c r="BF108" i="2"/>
  <c r="T108" i="2"/>
  <c r="R108" i="2"/>
  <c r="P108" i="2"/>
  <c r="BI103" i="2"/>
  <c r="BH103" i="2"/>
  <c r="BG103" i="2"/>
  <c r="BF103" i="2"/>
  <c r="T103" i="2"/>
  <c r="R103" i="2"/>
  <c r="P103" i="2"/>
  <c r="BI102" i="2"/>
  <c r="BH102" i="2"/>
  <c r="BG102" i="2"/>
  <c r="BF102" i="2"/>
  <c r="T102" i="2"/>
  <c r="R102" i="2"/>
  <c r="P102" i="2"/>
  <c r="BI94" i="2"/>
  <c r="F37" i="2" s="1"/>
  <c r="BH94" i="2"/>
  <c r="BG94" i="2"/>
  <c r="BF94" i="2"/>
  <c r="T94" i="2"/>
  <c r="R94" i="2"/>
  <c r="P94" i="2"/>
  <c r="BI90" i="2"/>
  <c r="BH90" i="2"/>
  <c r="BG90" i="2"/>
  <c r="BF90" i="2"/>
  <c r="T90" i="2"/>
  <c r="R90" i="2"/>
  <c r="P90" i="2"/>
  <c r="BI86" i="2"/>
  <c r="BH86" i="2"/>
  <c r="BG86" i="2"/>
  <c r="BF86" i="2"/>
  <c r="F34" i="2" s="1"/>
  <c r="T86" i="2"/>
  <c r="R86" i="2"/>
  <c r="P86" i="2"/>
  <c r="J79" i="2"/>
  <c r="F79" i="2"/>
  <c r="F77" i="2"/>
  <c r="E75" i="2"/>
  <c r="J54" i="2"/>
  <c r="F54" i="2"/>
  <c r="F52" i="2"/>
  <c r="E50" i="2"/>
  <c r="J24" i="2"/>
  <c r="E24" i="2"/>
  <c r="J80" i="2" s="1"/>
  <c r="J23" i="2"/>
  <c r="J18" i="2"/>
  <c r="E18" i="2"/>
  <c r="F80" i="2" s="1"/>
  <c r="J17" i="2"/>
  <c r="J12" i="2"/>
  <c r="J52" i="2" s="1"/>
  <c r="E7" i="2"/>
  <c r="E73" i="2"/>
  <c r="L50" i="1"/>
  <c r="AM50" i="1"/>
  <c r="AM49" i="1"/>
  <c r="L49" i="1"/>
  <c r="AM47" i="1"/>
  <c r="L47" i="1"/>
  <c r="L45" i="1"/>
  <c r="L44" i="1"/>
  <c r="J130" i="2"/>
  <c r="J1480" i="3"/>
  <c r="J2109" i="3"/>
  <c r="J2087" i="3"/>
  <c r="BK2679" i="3"/>
  <c r="BK2839" i="3"/>
  <c r="BK693" i="3"/>
  <c r="J2398" i="3"/>
  <c r="J913" i="4"/>
  <c r="J1337" i="4"/>
  <c r="J340" i="4"/>
  <c r="J166" i="5"/>
  <c r="BK86" i="11"/>
  <c r="J185" i="3"/>
  <c r="BK2381" i="3"/>
  <c r="J559" i="3"/>
  <c r="J2741" i="3"/>
  <c r="BK2548" i="3"/>
  <c r="J707" i="3"/>
  <c r="J2323" i="3"/>
  <c r="BK390" i="4"/>
  <c r="J1290" i="4"/>
  <c r="BK1167" i="4"/>
  <c r="J89" i="7"/>
  <c r="J85" i="12"/>
  <c r="BK1661" i="3"/>
  <c r="BK249" i="3"/>
  <c r="BK1429" i="3"/>
  <c r="J889" i="3"/>
  <c r="BK1480" i="3"/>
  <c r="J2419" i="3"/>
  <c r="BK2574" i="3"/>
  <c r="BK582" i="4"/>
  <c r="J931" i="4"/>
  <c r="J207" i="5"/>
  <c r="BK88" i="7"/>
  <c r="J135" i="2"/>
  <c r="J2139" i="3"/>
  <c r="BK1630" i="3"/>
  <c r="J652" i="3"/>
  <c r="BK2741" i="3"/>
  <c r="J2402" i="3"/>
  <c r="J440" i="4"/>
  <c r="BK1632" i="4"/>
  <c r="J1266" i="4"/>
  <c r="BK86" i="7"/>
  <c r="BK144" i="2"/>
  <c r="J2133" i="3"/>
  <c r="BK2202" i="3"/>
  <c r="J2147" i="3"/>
  <c r="BK1279" i="3"/>
  <c r="J2514" i="3"/>
  <c r="J2531" i="3"/>
  <c r="BK2743" i="3"/>
  <c r="J230" i="3"/>
  <c r="J516" i="4"/>
  <c r="J1150" i="4"/>
  <c r="BK1330" i="4"/>
  <c r="J99" i="6"/>
  <c r="J102" i="10"/>
  <c r="J1622" i="3"/>
  <c r="J2427" i="3"/>
  <c r="J486" i="4"/>
  <c r="J1185" i="4"/>
  <c r="BK377" i="4"/>
  <c r="J180" i="5"/>
  <c r="J93" i="10"/>
  <c r="J2095" i="3"/>
  <c r="J539" i="3"/>
  <c r="J643" i="3"/>
  <c r="BK263" i="3"/>
  <c r="BK150" i="3"/>
  <c r="BK2487" i="3"/>
  <c r="BK2582" i="3"/>
  <c r="J255" i="3"/>
  <c r="J831" i="4"/>
  <c r="BK1589" i="4"/>
  <c r="BK122" i="5"/>
  <c r="BK90" i="9"/>
  <c r="J231" i="2"/>
  <c r="BK2001" i="3"/>
  <c r="J2034" i="3"/>
  <c r="BK1651" i="3"/>
  <c r="J847" i="3"/>
  <c r="J2416" i="3"/>
  <c r="BK784" i="3"/>
  <c r="J417" i="4"/>
  <c r="J982" i="4"/>
  <c r="J1005" i="4"/>
  <c r="BK84" i="7"/>
  <c r="J1324" i="4"/>
  <c r="BK1396" i="4"/>
  <c r="J211" i="5"/>
  <c r="BK89" i="11"/>
  <c r="J2409" i="3"/>
  <c r="BK1219" i="3"/>
  <c r="J2235" i="3"/>
  <c r="BK547" i="3"/>
  <c r="J2540" i="3"/>
  <c r="J898" i="4"/>
  <c r="BK1677" i="4"/>
  <c r="BK1083" i="4"/>
  <c r="BK88" i="6"/>
  <c r="J1555" i="3"/>
  <c r="BK233" i="3"/>
  <c r="BK2408" i="3"/>
  <c r="J2330" i="3"/>
  <c r="BK2720" i="3"/>
  <c r="J1712" i="3"/>
  <c r="BK1312" i="4"/>
  <c r="J1036" i="4"/>
  <c r="BK116" i="6"/>
  <c r="J86" i="11"/>
  <c r="BK102" i="2"/>
  <c r="J2227" i="3"/>
  <c r="BK1645" i="3"/>
  <c r="BK1257" i="3"/>
  <c r="J1728" i="3"/>
  <c r="BK1706" i="3"/>
  <c r="J2488" i="3"/>
  <c r="J547" i="3"/>
  <c r="BK1295" i="4"/>
  <c r="J183" i="4"/>
  <c r="BK212" i="5"/>
  <c r="BK104" i="6"/>
  <c r="J1069" i="3"/>
  <c r="J1229" i="3"/>
  <c r="J1647" i="3"/>
  <c r="BK2184" i="3"/>
  <c r="J2163" i="3"/>
  <c r="BK2117" i="3"/>
  <c r="BK2538" i="3"/>
  <c r="BK1055" i="3"/>
  <c r="BK1251" i="4"/>
  <c r="BK1646" i="4"/>
  <c r="BK210" i="5"/>
  <c r="J87" i="8"/>
  <c r="J91" i="13"/>
  <c r="BK2051" i="3"/>
  <c r="BK1157" i="3"/>
  <c r="BK2898" i="3"/>
  <c r="BK2890" i="3"/>
  <c r="J328" i="3"/>
  <c r="J1590" i="3"/>
  <c r="BK417" i="4"/>
  <c r="BK1117" i="4"/>
  <c r="BK1324" i="4"/>
  <c r="J123" i="6"/>
  <c r="J100" i="13"/>
  <c r="J112" i="3"/>
  <c r="J136" i="3"/>
  <c r="J2169" i="3"/>
  <c r="BK2897" i="3"/>
  <c r="BK1528" i="3"/>
  <c r="J2496" i="3"/>
  <c r="BK909" i="4"/>
  <c r="J924" i="4"/>
  <c r="J1068" i="4"/>
  <c r="J90" i="6"/>
  <c r="BK84" i="12"/>
  <c r="BK1728" i="3"/>
  <c r="BK1590" i="3"/>
  <c r="BK1328" i="3"/>
  <c r="BK2853" i="3"/>
  <c r="BK1281" i="3"/>
  <c r="J1766" i="3"/>
  <c r="BK2270" i="3"/>
  <c r="J877" i="4"/>
  <c r="BK1619" i="4"/>
  <c r="J92" i="6"/>
  <c r="BK135" i="2"/>
  <c r="J817" i="3"/>
  <c r="BK2040" i="3"/>
  <c r="BK1992" i="3"/>
  <c r="J1263" i="3"/>
  <c r="J1443" i="3"/>
  <c r="J2415" i="3"/>
  <c r="J2627" i="3"/>
  <c r="BK683" i="3"/>
  <c r="BK486" i="4"/>
  <c r="BK951" i="4"/>
  <c r="BK436" i="4"/>
  <c r="BK126" i="6"/>
  <c r="BK93" i="10"/>
  <c r="BK1313" i="3"/>
  <c r="BK2035" i="3"/>
  <c r="BK1727" i="3"/>
  <c r="BK2103" i="3"/>
  <c r="BK1338" i="3"/>
  <c r="J661" i="3"/>
  <c r="J1338" i="3"/>
  <c r="BK1598" i="4"/>
  <c r="J1144" i="4"/>
  <c r="J1295" i="4"/>
  <c r="J206" i="5"/>
  <c r="BK87" i="11"/>
  <c r="BK2196" i="3"/>
  <c r="J775" i="3"/>
  <c r="BK1305" i="3"/>
  <c r="J2406" i="3"/>
  <c r="J1772" i="3"/>
  <c r="J907" i="3"/>
  <c r="BK462" i="3"/>
  <c r="BK430" i="4"/>
  <c r="BK1611" i="4"/>
  <c r="BK144" i="5"/>
  <c r="J92" i="9"/>
  <c r="BK115" i="2"/>
  <c r="BK255" i="3"/>
  <c r="J2472" i="3"/>
  <c r="J2176" i="3"/>
  <c r="J2418" i="3"/>
  <c r="BK2069" i="3"/>
  <c r="J2481" i="3"/>
  <c r="J902" i="4"/>
  <c r="BK1617" i="4"/>
  <c r="BK1036" i="4"/>
  <c r="J101" i="6"/>
  <c r="J733" i="3"/>
  <c r="BK2235" i="3"/>
  <c r="BK240" i="3"/>
  <c r="BK2490" i="3"/>
  <c r="BK2885" i="3"/>
  <c r="J610" i="3"/>
  <c r="BK340" i="4"/>
  <c r="BK1192" i="4"/>
  <c r="J1442" i="4"/>
  <c r="BK207" i="5"/>
  <c r="BK95" i="10"/>
  <c r="J121" i="2"/>
  <c r="BK567" i="3"/>
  <c r="BK170" i="3"/>
  <c r="BK2015" i="3"/>
  <c r="BK2489" i="3"/>
  <c r="BK2514" i="3"/>
  <c r="BK2887" i="3"/>
  <c r="J467" i="3"/>
  <c r="J411" i="4"/>
  <c r="BK1672" i="4"/>
  <c r="J116" i="5"/>
  <c r="BK121" i="2"/>
  <c r="J1983" i="3"/>
  <c r="J2366" i="3"/>
  <c r="BK444" i="3"/>
  <c r="BK1268" i="3"/>
  <c r="J1407" i="3"/>
  <c r="J2549" i="3"/>
  <c r="J470" i="3"/>
  <c r="J377" i="4"/>
  <c r="BK1628" i="4"/>
  <c r="J1243" i="4"/>
  <c r="J120" i="5"/>
  <c r="BK85" i="7"/>
  <c r="J1293" i="3"/>
  <c r="BK1766" i="3"/>
  <c r="J1750" i="3"/>
  <c r="BK1209" i="3"/>
  <c r="J2887" i="3"/>
  <c r="BK1265" i="3"/>
  <c r="J2702" i="3"/>
  <c r="BK1416" i="3"/>
  <c r="J687" i="4"/>
  <c r="BK1656" i="4"/>
  <c r="BK1527" i="4"/>
  <c r="J115" i="5"/>
  <c r="BK105" i="6"/>
  <c r="BK88" i="11"/>
  <c r="J397" i="3"/>
  <c r="BK2254" i="3"/>
  <c r="BK346" i="3"/>
  <c r="J623" i="3"/>
  <c r="BK2481" i="3"/>
  <c r="J2520" i="3"/>
  <c r="J784" i="3"/>
  <c r="J1268" i="3"/>
  <c r="BK1078" i="4"/>
  <c r="J1103" i="4"/>
  <c r="J1598" i="4"/>
  <c r="BK92" i="8"/>
  <c r="BK127" i="2"/>
  <c r="J243" i="3"/>
  <c r="J796" i="3"/>
  <c r="J1932" i="3"/>
  <c r="BK1681" i="3"/>
  <c r="BK2520" i="3"/>
  <c r="J2566" i="3"/>
  <c r="BK2747" i="3"/>
  <c r="J567" i="3"/>
  <c r="BK895" i="4"/>
  <c r="J1088" i="4"/>
  <c r="J1531" i="4"/>
  <c r="J111" i="6"/>
  <c r="J84" i="8"/>
  <c r="BK159" i="2"/>
  <c r="BK2054" i="3"/>
  <c r="J1777" i="3"/>
  <c r="J1651" i="3"/>
  <c r="J1569" i="3"/>
  <c r="J2898" i="3"/>
  <c r="BK610" i="3"/>
  <c r="J1451" i="3"/>
  <c r="J450" i="3"/>
  <c r="BK1000" i="4"/>
  <c r="J1110" i="4"/>
  <c r="BK209" i="5"/>
  <c r="BK85" i="12"/>
  <c r="BK2352" i="3"/>
  <c r="J276" i="3"/>
  <c r="BK376" i="3"/>
  <c r="J2904" i="3"/>
  <c r="BK2556" i="3"/>
  <c r="J2487" i="3"/>
  <c r="BK1229" i="3"/>
  <c r="J1454" i="4"/>
  <c r="BK1052" i="4"/>
  <c r="BK1031" i="4"/>
  <c r="J126" i="6"/>
  <c r="J84" i="11"/>
  <c r="BK228" i="2"/>
  <c r="BK847" i="3"/>
  <c r="J2428" i="3"/>
  <c r="J2210" i="3"/>
  <c r="BK2457" i="3"/>
  <c r="BK2416" i="3"/>
  <c r="J2551" i="3"/>
  <c r="J286" i="3"/>
  <c r="BK882" i="4"/>
  <c r="J1093" i="4"/>
  <c r="BK1245" i="4"/>
  <c r="J1162" i="4"/>
  <c r="J130" i="5"/>
  <c r="BK91" i="10"/>
  <c r="BK2155" i="3"/>
  <c r="BK1970" i="3"/>
  <c r="J2188" i="3"/>
  <c r="BK675" i="3"/>
  <c r="BK1076" i="3"/>
  <c r="J2438" i="3"/>
  <c r="J2465" i="3"/>
  <c r="BK2474" i="3"/>
  <c r="J220" i="3"/>
  <c r="J1128" i="4"/>
  <c r="BK1266" i="4"/>
  <c r="BK196" i="5"/>
  <c r="BK100" i="10"/>
  <c r="J2194" i="3"/>
  <c r="BK592" i="3"/>
  <c r="J2079" i="3"/>
  <c r="BK1443" i="3"/>
  <c r="BK288" i="3"/>
  <c r="BK2756" i="3"/>
  <c r="BK754" i="3"/>
  <c r="BK832" i="3"/>
  <c r="BK1133" i="4"/>
  <c r="J385" i="4"/>
  <c r="BK90" i="6"/>
  <c r="BK100" i="13"/>
  <c r="J314" i="3"/>
  <c r="BK2213" i="3"/>
  <c r="J2890" i="3"/>
  <c r="J2801" i="3"/>
  <c r="J2899" i="3"/>
  <c r="J905" i="3"/>
  <c r="J1680" i="4"/>
  <c r="J1000" i="4"/>
  <c r="BK138" i="5"/>
  <c r="BK94" i="8"/>
  <c r="J194" i="2"/>
  <c r="J225" i="2"/>
  <c r="BK230" i="3"/>
  <c r="BK2427" i="3"/>
  <c r="BK1379" i="3"/>
  <c r="J2766" i="3"/>
  <c r="BK1546" i="3"/>
  <c r="J1235" i="3"/>
  <c r="J405" i="4"/>
  <c r="BK992" i="4"/>
  <c r="J210" i="5"/>
  <c r="J93" i="8"/>
  <c r="BK182" i="2"/>
  <c r="J700" i="3"/>
  <c r="BK860" i="3"/>
  <c r="BK2882" i="3"/>
  <c r="BK2424" i="3"/>
  <c r="J2756" i="3"/>
  <c r="J1639" i="3"/>
  <c r="J1192" i="4"/>
  <c r="BK1577" i="4"/>
  <c r="J105" i="5"/>
  <c r="BK84" i="9"/>
  <c r="BK615" i="3"/>
  <c r="J1384" i="3"/>
  <c r="BK2531" i="3"/>
  <c r="BK554" i="3"/>
  <c r="BK2677" i="3"/>
  <c r="BK2318" i="3"/>
  <c r="J2335" i="3"/>
  <c r="J2221" i="3"/>
  <c r="J2901" i="3"/>
  <c r="BK2330" i="3"/>
  <c r="J383" i="3"/>
  <c r="BK1210" i="4"/>
  <c r="BK1111" i="4"/>
  <c r="BK162" i="5"/>
  <c r="J87" i="9"/>
  <c r="BK709" i="3"/>
  <c r="BK1772" i="3"/>
  <c r="J832" i="3"/>
  <c r="BK369" i="3"/>
  <c r="BK2436" i="3"/>
  <c r="BK2438" i="3"/>
  <c r="J404" i="3"/>
  <c r="J1458" i="3"/>
  <c r="J1636" i="4"/>
  <c r="BK1531" i="4"/>
  <c r="BK174" i="5"/>
  <c r="J90" i="9"/>
  <c r="J108" i="2"/>
  <c r="BK470" i="3"/>
  <c r="J376" i="3"/>
  <c r="BK1932" i="3"/>
  <c r="BK362" i="3"/>
  <c r="J1583" i="3"/>
  <c r="BK2347" i="3"/>
  <c r="J1761" i="3"/>
  <c r="BK424" i="4"/>
  <c r="BK891" i="4"/>
  <c r="J909" i="4"/>
  <c r="J199" i="5"/>
  <c r="J86" i="10"/>
  <c r="BK661" i="3"/>
  <c r="J1257" i="3"/>
  <c r="BK112" i="3"/>
  <c r="J2885" i="3"/>
  <c r="BK2903" i="3"/>
  <c r="BK2236" i="3"/>
  <c r="BK2772" i="3"/>
  <c r="BK1129" i="3"/>
  <c r="J424" i="4"/>
  <c r="J1210" i="4"/>
  <c r="BK166" i="5"/>
  <c r="J99" i="10"/>
  <c r="J115" i="2"/>
  <c r="BK383" i="3"/>
  <c r="BK201" i="3"/>
  <c r="BK765" i="3"/>
  <c r="J2727" i="3"/>
  <c r="BK1398" i="3"/>
  <c r="J1157" i="3"/>
  <c r="J1046" i="4"/>
  <c r="BK1041" i="4"/>
  <c r="BK158" i="5"/>
  <c r="BK88" i="10"/>
  <c r="J127" i="2"/>
  <c r="J602" i="3"/>
  <c r="J444" i="3"/>
  <c r="J2252" i="3"/>
  <c r="BK158" i="3"/>
  <c r="J1513" i="3"/>
  <c r="BK2713" i="3"/>
  <c r="J2772" i="3"/>
  <c r="J2709" i="3"/>
  <c r="BK1141" i="3"/>
  <c r="J1041" i="4"/>
  <c r="J1122" i="4"/>
  <c r="BK116" i="5"/>
  <c r="J86" i="12"/>
  <c r="J1389" i="3"/>
  <c r="BK1794" i="3"/>
  <c r="J1970" i="3"/>
  <c r="J2896" i="3"/>
  <c r="J1377" i="3"/>
  <c r="J533" i="3"/>
  <c r="BK575" i="3"/>
  <c r="J951" i="4"/>
  <c r="BK1172" i="4"/>
  <c r="J96" i="5"/>
  <c r="BK91" i="8"/>
  <c r="J2497" i="3"/>
  <c r="J1697" i="3"/>
  <c r="BK2736" i="3"/>
  <c r="J2572" i="3"/>
  <c r="J582" i="4"/>
  <c r="J664" i="4"/>
  <c r="BK1017" i="4"/>
  <c r="BK86" i="5"/>
  <c r="J85" i="11"/>
  <c r="J2051" i="3"/>
  <c r="J575" i="3"/>
  <c r="J580" i="3"/>
  <c r="J178" i="3"/>
  <c r="BK2746" i="3"/>
  <c r="J2580" i="3"/>
  <c r="J1337" i="3"/>
  <c r="J1199" i="4"/>
  <c r="BK1185" i="4"/>
  <c r="BK1122" i="4"/>
  <c r="BK98" i="6"/>
  <c r="BK97" i="13"/>
  <c r="BK152" i="2"/>
  <c r="J1681" i="3"/>
  <c r="J2278" i="3"/>
  <c r="BK2176" i="3"/>
  <c r="J2444" i="3"/>
  <c r="J306" i="3"/>
  <c r="BK889" i="3"/>
  <c r="BK229" i="4"/>
  <c r="BK1236" i="4"/>
  <c r="J1073" i="4"/>
  <c r="J89" i="6"/>
  <c r="BK93" i="9"/>
  <c r="BK483" i="3"/>
  <c r="J140" i="3"/>
  <c r="J1076" i="3"/>
  <c r="BK2824" i="3"/>
  <c r="BK1421" i="3"/>
  <c r="BK2497" i="3"/>
  <c r="BK2894" i="3"/>
  <c r="BK712" i="3"/>
  <c r="J882" i="4"/>
  <c r="BK1162" i="4"/>
  <c r="BK1340" i="4"/>
  <c r="J229" i="4"/>
  <c r="J94" i="8"/>
  <c r="BK907" i="3"/>
  <c r="J1528" i="3"/>
  <c r="J2311" i="3"/>
  <c r="BK2095" i="3"/>
  <c r="J2821" i="3"/>
  <c r="BK1263" i="3"/>
  <c r="J1055" i="3"/>
  <c r="J2408" i="3"/>
  <c r="J120" i="3"/>
  <c r="J1500" i="4"/>
  <c r="J1646" i="4"/>
  <c r="BK101" i="5"/>
  <c r="BK219" i="2"/>
  <c r="BK987" i="3"/>
  <c r="J1379" i="3"/>
  <c r="BK202" i="3"/>
  <c r="BK2902" i="3"/>
  <c r="BK2409" i="3"/>
  <c r="BK2404" i="3"/>
  <c r="J2584" i="3"/>
  <c r="BK430" i="3"/>
  <c r="BK1580" i="4"/>
  <c r="J449" i="4"/>
  <c r="J119" i="6"/>
  <c r="BK85" i="11"/>
  <c r="BK222" i="2"/>
  <c r="J346" i="3"/>
  <c r="BK164" i="3"/>
  <c r="J316" i="3"/>
  <c r="J2743" i="3"/>
  <c r="J2758" i="3"/>
  <c r="J2401" i="3"/>
  <c r="BK192" i="3"/>
  <c r="J1312" i="4"/>
  <c r="J351" i="4"/>
  <c r="BK111" i="6"/>
  <c r="BK94" i="13"/>
  <c r="J462" i="3"/>
  <c r="BK2125" i="3"/>
  <c r="J987" i="3"/>
  <c r="J2729" i="3"/>
  <c r="J2815" i="3"/>
  <c r="BK723" i="3"/>
  <c r="BK1470" i="3"/>
  <c r="BK328" i="3"/>
  <c r="J1256" i="4"/>
  <c r="BK1337" i="4"/>
  <c r="BK208" i="5"/>
  <c r="J92" i="8"/>
  <c r="BK90" i="2"/>
  <c r="BK2169" i="3"/>
  <c r="BK2079" i="3"/>
  <c r="BK1513" i="3"/>
  <c r="J1661" i="3"/>
  <c r="J2526" i="3"/>
  <c r="BK2305" i="3"/>
  <c r="J1645" i="3"/>
  <c r="J1666" i="4"/>
  <c r="BK440" i="4"/>
  <c r="J112" i="6"/>
  <c r="J84" i="12"/>
  <c r="BK1458" i="3"/>
  <c r="J2555" i="3"/>
  <c r="J1600" i="3"/>
  <c r="BK2109" i="3"/>
  <c r="J2817" i="3"/>
  <c r="J1313" i="3"/>
  <c r="BK2272" i="3"/>
  <c r="J649" i="4"/>
  <c r="BK1454" i="4"/>
  <c r="BK361" i="4"/>
  <c r="J122" i="5"/>
  <c r="J87" i="10"/>
  <c r="J152" i="2"/>
  <c r="J1630" i="3"/>
  <c r="BK2376" i="3"/>
  <c r="BK1352" i="3"/>
  <c r="BK2008" i="3"/>
  <c r="BK1078" i="3"/>
  <c r="BK2210" i="3"/>
  <c r="J294" i="4"/>
  <c r="J943" i="4"/>
  <c r="BK1103" i="4"/>
  <c r="BK113" i="6"/>
  <c r="J96" i="10"/>
  <c r="J1465" i="3"/>
  <c r="BK1318" i="3"/>
  <c r="BK491" i="3"/>
  <c r="BK2899" i="3"/>
  <c r="BK2711" i="3"/>
  <c r="BK486" i="3"/>
  <c r="BK1138" i="4"/>
  <c r="J1172" i="4"/>
  <c r="J192" i="5"/>
  <c r="BK128" i="6"/>
  <c r="BK88" i="13"/>
  <c r="BK2188" i="3"/>
  <c r="BK424" i="3"/>
  <c r="BK456" i="3"/>
  <c r="BK1983" i="3"/>
  <c r="J592" i="3"/>
  <c r="J2423" i="3"/>
  <c r="J2492" i="3"/>
  <c r="J338" i="3"/>
  <c r="BK104" i="4"/>
  <c r="BK961" i="4"/>
  <c r="BK91" i="9"/>
  <c r="J222" i="2"/>
  <c r="J424" i="3"/>
  <c r="BK2758" i="3"/>
  <c r="BK2496" i="3"/>
  <c r="BK2896" i="3"/>
  <c r="BK1235" i="3"/>
  <c r="J961" i="4"/>
  <c r="J1052" i="4"/>
  <c r="BK1318" i="4"/>
  <c r="BK127" i="6"/>
  <c r="BK1098" i="4"/>
  <c r="BK1502" i="4"/>
  <c r="J154" i="5"/>
  <c r="J93" i="9"/>
  <c r="F35" i="2"/>
  <c r="J1580" i="4"/>
  <c r="J1098" i="4"/>
  <c r="J92" i="10"/>
  <c r="BK600" i="3"/>
  <c r="BK2357" i="3"/>
  <c r="BK437" i="3"/>
  <c r="J2747" i="3"/>
  <c r="BK2219" i="3"/>
  <c r="BK2444" i="3"/>
  <c r="BK1704" i="3"/>
  <c r="BK898" i="4"/>
  <c r="J1236" i="4"/>
  <c r="J162" i="5"/>
  <c r="BK92" i="10"/>
  <c r="J176" i="2"/>
  <c r="J192" i="3"/>
  <c r="J1562" i="3"/>
  <c r="BK1777" i="3"/>
  <c r="BK2867" i="3"/>
  <c r="BK1511" i="3"/>
  <c r="BK2561" i="3"/>
  <c r="J1653" i="3"/>
  <c r="J1502" i="4"/>
  <c r="J369" i="4"/>
  <c r="BK154" i="5"/>
  <c r="J91" i="9"/>
  <c r="J128" i="2"/>
  <c r="BK1761" i="3"/>
  <c r="BK2526" i="3"/>
  <c r="J1806" i="3"/>
  <c r="BK2580" i="3"/>
  <c r="BK2891" i="3"/>
  <c r="BK475" i="3"/>
  <c r="J1619" i="4"/>
  <c r="BK1093" i="4"/>
  <c r="J101" i="5"/>
  <c r="BK129" i="2"/>
  <c r="J1687" i="3"/>
  <c r="BK1674" i="3"/>
  <c r="J1416" i="3"/>
  <c r="BK899" i="3"/>
  <c r="BK2398" i="3"/>
  <c r="J1739" i="3"/>
  <c r="BK1555" i="3"/>
  <c r="J1178" i="4"/>
  <c r="J430" i="4"/>
  <c r="BK199" i="5"/>
  <c r="BK99" i="6"/>
  <c r="J219" i="2"/>
  <c r="BK467" i="3"/>
  <c r="J2030" i="3"/>
  <c r="BK1610" i="3"/>
  <c r="J411" i="3"/>
  <c r="BK418" i="3"/>
  <c r="J2894" i="3"/>
  <c r="BK2817" i="3"/>
  <c r="J1470" i="3"/>
  <c r="BK385" i="4"/>
  <c r="BK1047" i="4"/>
  <c r="J116" i="6"/>
  <c r="J87" i="11"/>
  <c r="J2074" i="3"/>
  <c r="J899" i="3"/>
  <c r="J1366" i="3"/>
  <c r="BK790" i="3"/>
  <c r="J2254" i="3"/>
  <c r="BK1692" i="3"/>
  <c r="BK2418" i="3"/>
  <c r="J990" i="4"/>
  <c r="J1306" i="4"/>
  <c r="BK405" i="4"/>
  <c r="BK180" i="5"/>
  <c r="BK94" i="10"/>
  <c r="J486" i="3"/>
  <c r="BK2323" i="3"/>
  <c r="J2490" i="3"/>
  <c r="BK1418" i="3"/>
  <c r="J2410" i="3"/>
  <c r="BK1465" i="3"/>
  <c r="J1396" i="4"/>
  <c r="J1028" i="4"/>
  <c r="BK1128" i="4"/>
  <c r="BK170" i="5"/>
  <c r="J88" i="7"/>
  <c r="BK94" i="2"/>
  <c r="BK1569" i="3"/>
  <c r="BK2299" i="3"/>
  <c r="J2538" i="3"/>
  <c r="J1537" i="3"/>
  <c r="J2900" i="3"/>
  <c r="BK2815" i="3"/>
  <c r="J2371" i="3"/>
  <c r="J891" i="4"/>
  <c r="BK351" i="4"/>
  <c r="J95" i="6"/>
  <c r="J101" i="10"/>
  <c r="BK143" i="2"/>
  <c r="BK397" i="3"/>
  <c r="BK849" i="3"/>
  <c r="J2404" i="3"/>
  <c r="BK2413" i="3"/>
  <c r="BK2630" i="3"/>
  <c r="J369" i="3"/>
  <c r="BK1046" i="4"/>
  <c r="BK1660" i="4"/>
  <c r="BK206" i="5"/>
  <c r="BK93" i="8"/>
  <c r="J765" i="3"/>
  <c r="BK494" i="3"/>
  <c r="J2202" i="3"/>
  <c r="BK587" i="3"/>
  <c r="J2388" i="3"/>
  <c r="BK2455" i="3"/>
  <c r="BK297" i="3"/>
  <c r="J1135" i="3"/>
  <c r="BK516" i="4"/>
  <c r="BK1110" i="4"/>
  <c r="BK687" i="4"/>
  <c r="J106" i="6"/>
  <c r="J1241" i="3"/>
  <c r="J1788" i="3"/>
  <c r="J1546" i="3"/>
  <c r="BK2584" i="3"/>
  <c r="BK2472" i="3"/>
  <c r="J2746" i="3"/>
  <c r="BK1384" i="3"/>
  <c r="J1318" i="4"/>
  <c r="BK1178" i="4"/>
  <c r="J98" i="6"/>
  <c r="J89" i="11"/>
  <c r="AS54" i="1"/>
  <c r="BK1366" i="3"/>
  <c r="BK178" i="3"/>
  <c r="BK1200" i="3"/>
  <c r="BK1256" i="4"/>
  <c r="BK905" i="4"/>
  <c r="BK87" i="5"/>
  <c r="J84" i="7"/>
  <c r="BK231" i="2"/>
  <c r="J849" i="3"/>
  <c r="J554" i="3"/>
  <c r="J2272" i="3"/>
  <c r="BK2901" i="3"/>
  <c r="BK2627" i="3"/>
  <c r="BK338" i="3"/>
  <c r="BK917" i="3"/>
  <c r="BK449" i="4"/>
  <c r="BK1005" i="4"/>
  <c r="J1002" i="4"/>
  <c r="BK124" i="6"/>
  <c r="J1434" i="3"/>
  <c r="BK1739" i="3"/>
  <c r="J2352" i="3"/>
  <c r="BK1502" i="3"/>
  <c r="J2556" i="3"/>
  <c r="J2508" i="3"/>
  <c r="J158" i="3"/>
  <c r="BK314" i="3"/>
  <c r="BK664" i="4"/>
  <c r="J1078" i="4"/>
  <c r="J158" i="5"/>
  <c r="J84" i="9"/>
  <c r="J86" i="2"/>
  <c r="J129" i="3"/>
  <c r="BK895" i="3"/>
  <c r="J2229" i="3"/>
  <c r="J615" i="3"/>
  <c r="BK2886" i="3"/>
  <c r="BK2900" i="3"/>
  <c r="J2125" i="3"/>
  <c r="J104" i="4"/>
  <c r="J766" i="4"/>
  <c r="BK1674" i="4"/>
  <c r="J895" i="4"/>
  <c r="BK95" i="6"/>
  <c r="J143" i="2"/>
  <c r="BK1639" i="3"/>
  <c r="J2294" i="3"/>
  <c r="BK286" i="3"/>
  <c r="BK2492" i="3"/>
  <c r="J2630" i="3"/>
  <c r="BK2550" i="3"/>
  <c r="BK649" i="4"/>
  <c r="J1133" i="4"/>
  <c r="BK130" i="5"/>
  <c r="J113" i="6"/>
  <c r="J102" i="2"/>
  <c r="J693" i="3"/>
  <c r="J2563" i="3"/>
  <c r="BK775" i="3"/>
  <c r="BK2825" i="3"/>
  <c r="BK2551" i="3"/>
  <c r="J2736" i="3"/>
  <c r="J1318" i="3"/>
  <c r="BK971" i="4"/>
  <c r="BK1261" i="4"/>
  <c r="J188" i="5"/>
  <c r="BK92" i="9"/>
  <c r="BK1806" i="3"/>
  <c r="BK707" i="3"/>
  <c r="BK1488" i="3"/>
  <c r="BK2139" i="3"/>
  <c r="J2760" i="3"/>
  <c r="J170" i="3"/>
  <c r="J1212" i="4"/>
  <c r="BK355" i="4"/>
  <c r="BK84" i="8"/>
  <c r="BK179" i="2"/>
  <c r="BK700" i="3"/>
  <c r="J1794" i="3"/>
  <c r="J1488" i="3"/>
  <c r="J2117" i="3"/>
  <c r="J2299" i="3"/>
  <c r="J2001" i="3"/>
  <c r="BK2463" i="3"/>
  <c r="J444" i="4"/>
  <c r="BK1156" i="4"/>
  <c r="J1632" i="4"/>
  <c r="BK89" i="6"/>
  <c r="J88" i="11"/>
  <c r="J2054" i="3"/>
  <c r="J2713" i="3"/>
  <c r="BK140" i="3"/>
  <c r="J202" i="3"/>
  <c r="BK2895" i="3"/>
  <c r="BK2252" i="3"/>
  <c r="J2424" i="3"/>
  <c r="J917" i="3"/>
  <c r="J1613" i="4"/>
  <c r="J1031" i="4"/>
  <c r="J87" i="5"/>
  <c r="BK96" i="10"/>
  <c r="J418" i="3"/>
  <c r="BK2540" i="3"/>
  <c r="J362" i="3"/>
  <c r="BK220" i="3"/>
  <c r="BK2419" i="3"/>
  <c r="BK2401" i="3"/>
  <c r="J2750" i="3"/>
  <c r="J1328" i="3"/>
  <c r="BK120" i="3"/>
  <c r="J658" i="4"/>
  <c r="BK1636" i="4"/>
  <c r="BK963" i="4"/>
  <c r="BK119" i="6"/>
  <c r="J103" i="10"/>
  <c r="BK2294" i="3"/>
  <c r="BK652" i="3"/>
  <c r="J1704" i="3"/>
  <c r="J2548" i="3"/>
  <c r="J1520" i="3"/>
  <c r="BK2508" i="3"/>
  <c r="J974" i="4"/>
  <c r="BK369" i="4"/>
  <c r="J905" i="4"/>
  <c r="BK92" i="6"/>
  <c r="J182" i="2"/>
  <c r="J1525" i="3"/>
  <c r="BK450" i="3"/>
  <c r="J1721" i="3"/>
  <c r="BK2889" i="3"/>
  <c r="J2853" i="3"/>
  <c r="J2819" i="3"/>
  <c r="J709" i="3"/>
  <c r="BK1028" i="4"/>
  <c r="J1350" i="4"/>
  <c r="BK112" i="6"/>
  <c r="BK128" i="2"/>
  <c r="J1265" i="3"/>
  <c r="BK2289" i="3"/>
  <c r="J2236" i="3"/>
  <c r="BK2702" i="3"/>
  <c r="J2417" i="3"/>
  <c r="BK2428" i="3"/>
  <c r="BK1377" i="3"/>
  <c r="BK1290" i="4"/>
  <c r="BK1613" i="4"/>
  <c r="J1611" i="4"/>
  <c r="BK101" i="6"/>
  <c r="BK207" i="2"/>
  <c r="BK276" i="3"/>
  <c r="J475" i="3"/>
  <c r="J1418" i="3"/>
  <c r="J494" i="3"/>
  <c r="J2180" i="3"/>
  <c r="BK1135" i="3"/>
  <c r="J2376" i="3"/>
  <c r="J1057" i="4"/>
  <c r="J196" i="5"/>
  <c r="J86" i="7"/>
  <c r="BK167" i="2"/>
  <c r="J1174" i="3"/>
  <c r="BK1653" i="3"/>
  <c r="BK1337" i="3"/>
  <c r="J2891" i="3"/>
  <c r="BK2709" i="3"/>
  <c r="J249" i="3"/>
  <c r="J2486" i="3"/>
  <c r="BK797" i="3"/>
  <c r="J971" i="4"/>
  <c r="J1300" i="4"/>
  <c r="J1589" i="4"/>
  <c r="J1047" i="4"/>
  <c r="J87" i="7"/>
  <c r="J159" i="2"/>
  <c r="J2040" i="3"/>
  <c r="BK539" i="3"/>
  <c r="BK2559" i="3"/>
  <c r="BK2904" i="3"/>
  <c r="J233" i="3"/>
  <c r="BK211" i="3"/>
  <c r="J1167" i="4"/>
  <c r="BK1521" i="4"/>
  <c r="J134" i="5"/>
  <c r="BK90" i="8"/>
  <c r="BK176" i="2"/>
  <c r="BK225" i="2"/>
  <c r="J437" i="3"/>
  <c r="J527" i="3"/>
  <c r="BK2227" i="3"/>
  <c r="J1610" i="3"/>
  <c r="J2474" i="3"/>
  <c r="BK1191" i="3"/>
  <c r="BK2311" i="3"/>
  <c r="BK185" i="3"/>
  <c r="BK1583" i="3"/>
  <c r="BK136" i="3"/>
  <c r="BK1206" i="4"/>
  <c r="J1083" i="4"/>
  <c r="J1238" i="4"/>
  <c r="J105" i="6"/>
  <c r="J89" i="10"/>
  <c r="BK306" i="3"/>
  <c r="J2574" i="3"/>
  <c r="BK2563" i="3"/>
  <c r="J211" i="3"/>
  <c r="J1502" i="3"/>
  <c r="J963" i="4"/>
  <c r="J1449" i="4"/>
  <c r="J992" i="4"/>
  <c r="BK125" i="6"/>
  <c r="BK84" i="11"/>
  <c r="J2103" i="3"/>
  <c r="J1783" i="3"/>
  <c r="BK2030" i="3"/>
  <c r="J2357" i="3"/>
  <c r="J2892" i="3"/>
  <c r="J2882" i="3"/>
  <c r="J456" i="3"/>
  <c r="BK1520" i="3"/>
  <c r="BK990" i="4"/>
  <c r="BK1607" i="4"/>
  <c r="J1607" i="4"/>
  <c r="BK192" i="5"/>
  <c r="J88" i="6"/>
  <c r="J288" i="3"/>
  <c r="BK2163" i="3"/>
  <c r="J1576" i="3"/>
  <c r="J1511" i="3"/>
  <c r="J2270" i="3"/>
  <c r="J2825" i="3"/>
  <c r="J1305" i="3"/>
  <c r="BK893" i="4"/>
  <c r="BK411" i="4"/>
  <c r="BK1062" i="4"/>
  <c r="BK97" i="5"/>
  <c r="J100" i="10"/>
  <c r="J2219" i="3"/>
  <c r="BK1712" i="3"/>
  <c r="J2561" i="3"/>
  <c r="J2677" i="3"/>
  <c r="J895" i="3"/>
  <c r="BK2423" i="3"/>
  <c r="BK533" i="3"/>
  <c r="J1513" i="4"/>
  <c r="J920" i="4"/>
  <c r="BK1088" i="4"/>
  <c r="J208" i="5"/>
  <c r="BK86" i="10"/>
  <c r="BK637" i="3"/>
  <c r="J1209" i="3"/>
  <c r="BK1714" i="3"/>
  <c r="J1679" i="3"/>
  <c r="BK2022" i="3"/>
  <c r="J1714" i="3"/>
  <c r="J2446" i="3"/>
  <c r="BK733" i="3"/>
  <c r="J355" i="4"/>
  <c r="BK877" i="4"/>
  <c r="J104" i="6"/>
  <c r="J146" i="2"/>
  <c r="BK2034" i="3"/>
  <c r="J2281" i="3"/>
  <c r="J1200" i="3"/>
  <c r="J2489" i="3"/>
  <c r="BK2893" i="3"/>
  <c r="J790" i="3"/>
  <c r="J1674" i="4"/>
  <c r="J1677" i="4"/>
  <c r="BK105" i="5"/>
  <c r="J207" i="2"/>
  <c r="BK1622" i="3"/>
  <c r="J1279" i="3"/>
  <c r="J2455" i="3"/>
  <c r="J881" i="3"/>
  <c r="J2381" i="3"/>
  <c r="J2679" i="3"/>
  <c r="BK1112" i="3"/>
  <c r="BK1680" i="4"/>
  <c r="BK1068" i="4"/>
  <c r="J144" i="5"/>
  <c r="BK99" i="10"/>
  <c r="J90" i="2"/>
  <c r="J2289" i="3"/>
  <c r="BK2133" i="3"/>
  <c r="J2893" i="3"/>
  <c r="J390" i="3"/>
  <c r="BK1537" i="3"/>
  <c r="J399" i="4"/>
  <c r="BK1513" i="4"/>
  <c r="J128" i="6"/>
  <c r="BK146" i="2"/>
  <c r="BK1788" i="3"/>
  <c r="J430" i="3"/>
  <c r="J1706" i="3"/>
  <c r="BK2819" i="3"/>
  <c r="BK2555" i="3"/>
  <c r="J2889" i="3"/>
  <c r="J2420" i="3"/>
  <c r="BK766" i="4"/>
  <c r="J1138" i="4"/>
  <c r="BK115" i="5"/>
  <c r="J94" i="13"/>
  <c r="J1112" i="3"/>
  <c r="BK1407" i="3"/>
  <c r="J201" i="3"/>
  <c r="BK2410" i="3"/>
  <c r="BK1434" i="3"/>
  <c r="BK1442" i="4"/>
  <c r="J390" i="4"/>
  <c r="J97" i="5"/>
  <c r="J97" i="13"/>
  <c r="J1092" i="3"/>
  <c r="J1692" i="3"/>
  <c r="BK1562" i="3"/>
  <c r="BK2586" i="3"/>
  <c r="J2421" i="3"/>
  <c r="BK2821" i="3"/>
  <c r="J483" i="3"/>
  <c r="J1672" i="4"/>
  <c r="BK913" i="4"/>
  <c r="BK211" i="5"/>
  <c r="BK1750" i="3"/>
  <c r="BK602" i="3"/>
  <c r="J2903" i="3"/>
  <c r="J2413" i="3"/>
  <c r="BK2402" i="3"/>
  <c r="J2318" i="3"/>
  <c r="J354" i="3"/>
  <c r="BK920" i="4"/>
  <c r="J1628" i="4"/>
  <c r="J170" i="5"/>
  <c r="BK101" i="10"/>
  <c r="J167" i="2"/>
  <c r="BK1287" i="3"/>
  <c r="J2184" i="3"/>
  <c r="J2305" i="3"/>
  <c r="BK2421" i="3"/>
  <c r="J1058" i="3"/>
  <c r="J870" i="3"/>
  <c r="BK658" i="4"/>
  <c r="J1340" i="4"/>
  <c r="BK148" i="5"/>
  <c r="BK87" i="9"/>
  <c r="BK102" i="10"/>
  <c r="J2204" i="3"/>
  <c r="BK1451" i="3"/>
  <c r="BK817" i="3"/>
  <c r="BK2760" i="3"/>
  <c r="J2839" i="3"/>
  <c r="J1649" i="3"/>
  <c r="J887" i="4"/>
  <c r="BK1002" i="4"/>
  <c r="BK399" i="4"/>
  <c r="BK1199" i="4"/>
  <c r="J174" i="5"/>
  <c r="J88" i="10"/>
  <c r="J240" i="3"/>
  <c r="BK404" i="3"/>
  <c r="BK527" i="3"/>
  <c r="J297" i="3"/>
  <c r="BK2766" i="3"/>
  <c r="BK559" i="3"/>
  <c r="BK354" i="3"/>
  <c r="J893" i="4"/>
  <c r="J1330" i="4"/>
  <c r="J126" i="5"/>
  <c r="BK86" i="12"/>
  <c r="BK478" i="3"/>
  <c r="BK2478" i="3"/>
  <c r="BK2204" i="3"/>
  <c r="J2711" i="3"/>
  <c r="BK1174" i="3"/>
  <c r="BK2194" i="3"/>
  <c r="BK943" i="4"/>
  <c r="BK1238" i="4"/>
  <c r="BK1057" i="4"/>
  <c r="BK126" i="5"/>
  <c r="J91" i="10"/>
  <c r="J669" i="3"/>
  <c r="BK2147" i="3"/>
  <c r="BK643" i="3"/>
  <c r="J600" i="3"/>
  <c r="BK2486" i="3"/>
  <c r="J2824" i="3"/>
  <c r="J675" i="3"/>
  <c r="J436" i="4"/>
  <c r="J1577" i="4"/>
  <c r="J1206" i="4"/>
  <c r="J86" i="5"/>
  <c r="BK87" i="8"/>
  <c r="BK108" i="2"/>
  <c r="J2196" i="3"/>
  <c r="BK1687" i="3"/>
  <c r="BK1058" i="3"/>
  <c r="BK2417" i="3"/>
  <c r="J2457" i="3"/>
  <c r="BK2087" i="3"/>
  <c r="J939" i="4"/>
  <c r="BK887" i="4"/>
  <c r="J1656" i="4"/>
  <c r="J148" i="5"/>
  <c r="J90" i="8"/>
  <c r="BK194" i="2"/>
  <c r="J491" i="3"/>
  <c r="BK411" i="3"/>
  <c r="J1992" i="3"/>
  <c r="BK2727" i="3"/>
  <c r="J637" i="3"/>
  <c r="BK902" i="4"/>
  <c r="BK1300" i="4"/>
  <c r="BK974" i="4"/>
  <c r="BK134" i="5"/>
  <c r="J91" i="8"/>
  <c r="J103" i="2"/>
  <c r="J164" i="3"/>
  <c r="BK1721" i="3"/>
  <c r="J2886" i="3"/>
  <c r="J1352" i="3"/>
  <c r="J478" i="3"/>
  <c r="J953" i="4"/>
  <c r="BK1243" i="4"/>
  <c r="BK1500" i="4"/>
  <c r="J108" i="6"/>
  <c r="J95" i="10"/>
  <c r="J129" i="2"/>
  <c r="BK2335" i="3"/>
  <c r="BK316" i="3"/>
  <c r="J1141" i="3"/>
  <c r="BK2892" i="3"/>
  <c r="J2897" i="3"/>
  <c r="J754" i="3"/>
  <c r="BK294" i="4"/>
  <c r="BK1073" i="4"/>
  <c r="BK831" i="4"/>
  <c r="J85" i="7"/>
  <c r="J2155" i="3"/>
  <c r="J2586" i="3"/>
  <c r="J1398" i="3"/>
  <c r="BK2446" i="3"/>
  <c r="J1191" i="3"/>
  <c r="BK982" i="4"/>
  <c r="BK1350" i="4"/>
  <c r="J1251" i="4"/>
  <c r="BK106" i="6"/>
  <c r="J144" i="2"/>
  <c r="J1727" i="3"/>
  <c r="BK2074" i="3"/>
  <c r="J1219" i="3"/>
  <c r="BK2572" i="3"/>
  <c r="J2582" i="3"/>
  <c r="BK2406" i="3"/>
  <c r="BK580" i="3"/>
  <c r="J1111" i="4"/>
  <c r="J1017" i="4"/>
  <c r="BK120" i="5"/>
  <c r="BK89" i="10"/>
  <c r="BK2371" i="3"/>
  <c r="BK2494" i="3"/>
  <c r="BK2281" i="3"/>
  <c r="J2557" i="3"/>
  <c r="BK2729" i="3"/>
  <c r="BK985" i="3"/>
  <c r="BK1783" i="3"/>
  <c r="BK931" i="4"/>
  <c r="J1527" i="4"/>
  <c r="BK444" i="4"/>
  <c r="BK123" i="6"/>
  <c r="BK91" i="13"/>
  <c r="BK1576" i="3"/>
  <c r="J1287" i="3"/>
  <c r="J2895" i="3"/>
  <c r="J1126" i="3"/>
  <c r="BK1649" i="3"/>
  <c r="BK2566" i="3"/>
  <c r="BK243" i="3"/>
  <c r="J1261" i="4"/>
  <c r="BK188" i="5"/>
  <c r="BK103" i="10"/>
  <c r="J2015" i="3"/>
  <c r="J2463" i="3"/>
  <c r="BK1293" i="3"/>
  <c r="BK2415" i="3"/>
  <c r="BK2366" i="3"/>
  <c r="J2867" i="3"/>
  <c r="BK669" i="3"/>
  <c r="BK924" i="4"/>
  <c r="BK953" i="4"/>
  <c r="J212" i="5"/>
  <c r="BK87" i="10"/>
  <c r="BK103" i="2"/>
  <c r="BK2180" i="3"/>
  <c r="BK1389" i="3"/>
  <c r="BK1525" i="3"/>
  <c r="J2069" i="3"/>
  <c r="J797" i="3"/>
  <c r="BK1092" i="3"/>
  <c r="BK1150" i="4"/>
  <c r="J1117" i="4"/>
  <c r="J209" i="5"/>
  <c r="J98" i="10"/>
  <c r="J94" i="2"/>
  <c r="J587" i="3"/>
  <c r="J2008" i="3"/>
  <c r="J2550" i="3"/>
  <c r="J2213" i="3"/>
  <c r="BK2420" i="3"/>
  <c r="BK870" i="3"/>
  <c r="J2494" i="3"/>
  <c r="BK796" i="3"/>
  <c r="J1156" i="4"/>
  <c r="BK939" i="4"/>
  <c r="BK1144" i="4"/>
  <c r="BK87" i="7"/>
  <c r="J179" i="2"/>
  <c r="J1078" i="3"/>
  <c r="J712" i="3"/>
  <c r="J1674" i="3"/>
  <c r="BK2488" i="3"/>
  <c r="J2720" i="3"/>
  <c r="BK2557" i="3"/>
  <c r="J860" i="3"/>
  <c r="J361" i="4"/>
  <c r="J1245" i="4"/>
  <c r="J124" i="6"/>
  <c r="J88" i="13"/>
  <c r="BK2278" i="3"/>
  <c r="BK623" i="3"/>
  <c r="BK2549" i="3"/>
  <c r="J1281" i="3"/>
  <c r="J2902" i="3"/>
  <c r="BK905" i="3"/>
  <c r="BK2388" i="3"/>
  <c r="J1521" i="4"/>
  <c r="J125" i="6"/>
  <c r="BK98" i="10"/>
  <c r="J228" i="2"/>
  <c r="J263" i="3"/>
  <c r="J2436" i="3"/>
  <c r="J1421" i="3"/>
  <c r="J2347" i="3"/>
  <c r="J683" i="3"/>
  <c r="BK2221" i="3"/>
  <c r="BK129" i="3"/>
  <c r="J723" i="3"/>
  <c r="BK183" i="4"/>
  <c r="J1660" i="4"/>
  <c r="J1062" i="4"/>
  <c r="BK108" i="6"/>
  <c r="BK86" i="2"/>
  <c r="J2035" i="3"/>
  <c r="BK2229" i="3"/>
  <c r="BK390" i="3"/>
  <c r="BK2750" i="3"/>
  <c r="J2478" i="3"/>
  <c r="J2559" i="3"/>
  <c r="BK1679" i="3"/>
  <c r="BK1666" i="4"/>
  <c r="J1617" i="4"/>
  <c r="BK96" i="5"/>
  <c r="J127" i="6"/>
  <c r="BK1600" i="3"/>
  <c r="BK1647" i="3"/>
  <c r="BK2801" i="3"/>
  <c r="BK1241" i="3"/>
  <c r="BK1126" i="3"/>
  <c r="BK2465" i="3"/>
  <c r="BK1069" i="3"/>
  <c r="BK1449" i="4"/>
  <c r="J94" i="10"/>
  <c r="BK130" i="2"/>
  <c r="J985" i="3"/>
  <c r="BK881" i="3"/>
  <c r="J1429" i="3"/>
  <c r="J1129" i="3"/>
  <c r="BK1697" i="3"/>
  <c r="J150" i="3"/>
  <c r="J2022" i="3"/>
  <c r="BK1306" i="4"/>
  <c r="BK1212" i="4"/>
  <c r="J138" i="5"/>
  <c r="BK89" i="7"/>
  <c r="H24" i="18" l="1"/>
  <c r="H104" i="18"/>
  <c r="H17" i="17"/>
  <c r="H53" i="17" s="1"/>
  <c r="H18" i="16"/>
  <c r="H52" i="16" s="1"/>
  <c r="P86" i="13"/>
  <c r="P85" i="13" s="1"/>
  <c r="AU66" i="1" s="1"/>
  <c r="J34" i="2"/>
  <c r="R86" i="13"/>
  <c r="R85" i="13" s="1"/>
  <c r="BK145" i="2"/>
  <c r="J145" i="2"/>
  <c r="J62" i="2" s="1"/>
  <c r="BK764" i="3"/>
  <c r="J764" i="3" s="1"/>
  <c r="J63" i="3" s="1"/>
  <c r="BK1527" i="3"/>
  <c r="J1527" i="3"/>
  <c r="J66" i="3" s="1"/>
  <c r="P2053" i="3"/>
  <c r="P2565" i="3"/>
  <c r="BK2745" i="3"/>
  <c r="J2745" i="3"/>
  <c r="J83" i="3"/>
  <c r="T2745" i="3"/>
  <c r="BK2888" i="3"/>
  <c r="J2888" i="3" s="1"/>
  <c r="J89" i="3" s="1"/>
  <c r="R423" i="4"/>
  <c r="BK1030" i="4"/>
  <c r="J1030" i="4" s="1"/>
  <c r="J70" i="4" s="1"/>
  <c r="BK1177" i="4"/>
  <c r="J1177" i="4" s="1"/>
  <c r="J71" i="4" s="1"/>
  <c r="T1579" i="4"/>
  <c r="P1671" i="4"/>
  <c r="P1670" i="4" s="1"/>
  <c r="P100" i="6"/>
  <c r="R145" i="2"/>
  <c r="R886" i="4"/>
  <c r="P973" i="4"/>
  <c r="R1177" i="4"/>
  <c r="T1645" i="4"/>
  <c r="R95" i="5"/>
  <c r="P205" i="5"/>
  <c r="BK91" i="6"/>
  <c r="J91" i="6"/>
  <c r="J62" i="6" s="1"/>
  <c r="T100" i="6"/>
  <c r="P83" i="8"/>
  <c r="P82" i="8"/>
  <c r="P81" i="8"/>
  <c r="AU61" i="1"/>
  <c r="BK175" i="2"/>
  <c r="J175" i="2"/>
  <c r="J63" i="2" s="1"/>
  <c r="T111" i="3"/>
  <c r="T1267" i="3"/>
  <c r="P1519" i="3"/>
  <c r="R2053" i="3"/>
  <c r="R2400" i="3"/>
  <c r="BK2414" i="3"/>
  <c r="J2414" i="3"/>
  <c r="J78" i="3"/>
  <c r="R2480" i="3"/>
  <c r="T2823" i="3"/>
  <c r="P423" i="4"/>
  <c r="BK973" i="4"/>
  <c r="J973" i="4" s="1"/>
  <c r="J67" i="4" s="1"/>
  <c r="R1016" i="4"/>
  <c r="T1177" i="4"/>
  <c r="P1645" i="4"/>
  <c r="T1671" i="4"/>
  <c r="T1670" i="4"/>
  <c r="BK95" i="5"/>
  <c r="J95" i="5" s="1"/>
  <c r="J61" i="5" s="1"/>
  <c r="R91" i="6"/>
  <c r="P122" i="6"/>
  <c r="BK83" i="7"/>
  <c r="J83" i="7" s="1"/>
  <c r="J61" i="7" s="1"/>
  <c r="T97" i="10"/>
  <c r="T85" i="2"/>
  <c r="R764" i="3"/>
  <c r="T1527" i="3"/>
  <c r="P1686" i="3"/>
  <c r="T2280" i="3"/>
  <c r="P2405" i="3"/>
  <c r="T2480" i="3"/>
  <c r="BK2823" i="3"/>
  <c r="J2823" i="3"/>
  <c r="J85" i="3" s="1"/>
  <c r="T2884" i="3"/>
  <c r="BK103" i="4"/>
  <c r="J103" i="4"/>
  <c r="J61" i="4"/>
  <c r="BK886" i="4"/>
  <c r="J886" i="4" s="1"/>
  <c r="J63" i="4" s="1"/>
  <c r="T973" i="4"/>
  <c r="T1030" i="4"/>
  <c r="R1579" i="4"/>
  <c r="BK1671" i="4"/>
  <c r="J1671" i="4" s="1"/>
  <c r="J79" i="4" s="1"/>
  <c r="P121" i="5"/>
  <c r="T87" i="6"/>
  <c r="R100" i="6"/>
  <c r="R83" i="7"/>
  <c r="R82" i="7" s="1"/>
  <c r="R81" i="7" s="1"/>
  <c r="T83" i="9"/>
  <c r="T82" i="9"/>
  <c r="T81" i="9" s="1"/>
  <c r="P90" i="10"/>
  <c r="P83" i="11"/>
  <c r="P82" i="11" s="1"/>
  <c r="P81" i="11" s="1"/>
  <c r="AU64" i="1" s="1"/>
  <c r="R83" i="12"/>
  <c r="R82" i="12" s="1"/>
  <c r="R81" i="12" s="1"/>
  <c r="R175" i="2"/>
  <c r="R111" i="3"/>
  <c r="R110" i="3" s="1"/>
  <c r="P1267" i="3"/>
  <c r="BK1519" i="3"/>
  <c r="J1519" i="3"/>
  <c r="J65" i="3" s="1"/>
  <c r="T1519" i="3"/>
  <c r="T2053" i="3"/>
  <c r="P2400" i="3"/>
  <c r="T2405" i="3"/>
  <c r="T2414" i="3"/>
  <c r="BK2480" i="3"/>
  <c r="J2480" i="3"/>
  <c r="J81" i="3"/>
  <c r="T2749" i="3"/>
  <c r="R2884" i="3"/>
  <c r="P103" i="4"/>
  <c r="T942" i="4"/>
  <c r="P1016" i="4"/>
  <c r="P1177" i="4"/>
  <c r="BK1645" i="4"/>
  <c r="J1645" i="4"/>
  <c r="J75" i="4" s="1"/>
  <c r="BK107" i="6"/>
  <c r="J107" i="6"/>
  <c r="J64" i="6"/>
  <c r="P83" i="7"/>
  <c r="P82" i="7" s="1"/>
  <c r="P81" i="7" s="1"/>
  <c r="AU60" i="1" s="1"/>
  <c r="T83" i="8"/>
  <c r="T82" i="8"/>
  <c r="T81" i="8"/>
  <c r="R90" i="10"/>
  <c r="P85" i="2"/>
  <c r="T764" i="3"/>
  <c r="P1527" i="3"/>
  <c r="BK1686" i="3"/>
  <c r="J1686" i="3"/>
  <c r="J67" i="3" s="1"/>
  <c r="T1686" i="3"/>
  <c r="P2280" i="3"/>
  <c r="BK2405" i="3"/>
  <c r="J2405" i="3"/>
  <c r="J76" i="3"/>
  <c r="BK2426" i="3"/>
  <c r="J2426" i="3" s="1"/>
  <c r="J80" i="3" s="1"/>
  <c r="R2426" i="3"/>
  <c r="BK2749" i="3"/>
  <c r="J2749" i="3"/>
  <c r="J84" i="3" s="1"/>
  <c r="T2888" i="3"/>
  <c r="R103" i="4"/>
  <c r="R102" i="4" s="1"/>
  <c r="BK942" i="4"/>
  <c r="P1349" i="4"/>
  <c r="T205" i="5"/>
  <c r="T91" i="6"/>
  <c r="T122" i="6"/>
  <c r="BK83" i="9"/>
  <c r="BK82" i="9" s="1"/>
  <c r="BK81" i="9" s="1"/>
  <c r="J81" i="9" s="1"/>
  <c r="J59" i="9" s="1"/>
  <c r="J83" i="9"/>
  <c r="J61" i="9"/>
  <c r="P85" i="10"/>
  <c r="R97" i="10"/>
  <c r="BK262" i="3"/>
  <c r="J262" i="3" s="1"/>
  <c r="J62" i="3" s="1"/>
  <c r="R1267" i="3"/>
  <c r="R1519" i="3"/>
  <c r="BK2053" i="3"/>
  <c r="J2053" i="3" s="1"/>
  <c r="J72" i="3" s="1"/>
  <c r="BK2400" i="3"/>
  <c r="J2400" i="3"/>
  <c r="J74" i="3" s="1"/>
  <c r="R2405" i="3"/>
  <c r="R2414" i="3"/>
  <c r="P2422" i="3"/>
  <c r="T2422" i="3"/>
  <c r="T2426" i="3"/>
  <c r="R2749" i="3"/>
  <c r="BK2884" i="3"/>
  <c r="J2884" i="3" s="1"/>
  <c r="J88" i="3" s="1"/>
  <c r="T886" i="4"/>
  <c r="T1349" i="4"/>
  <c r="T95" i="5"/>
  <c r="BK205" i="5"/>
  <c r="J205" i="5"/>
  <c r="J64" i="5" s="1"/>
  <c r="BK87" i="6"/>
  <c r="J87" i="6"/>
  <c r="J61" i="6"/>
  <c r="P107" i="6"/>
  <c r="T85" i="10"/>
  <c r="BK83" i="11"/>
  <c r="J83" i="11" s="1"/>
  <c r="J61" i="11" s="1"/>
  <c r="BK82" i="11"/>
  <c r="BK81" i="11" s="1"/>
  <c r="J81" i="11" s="1"/>
  <c r="J59" i="11" s="1"/>
  <c r="J82" i="11"/>
  <c r="J60" i="11" s="1"/>
  <c r="P83" i="12"/>
  <c r="P82" i="12"/>
  <c r="P81" i="12" s="1"/>
  <c r="AU65" i="1" s="1"/>
  <c r="P175" i="2"/>
  <c r="T262" i="3"/>
  <c r="P1696" i="3"/>
  <c r="T2033" i="3"/>
  <c r="R2565" i="3"/>
  <c r="R2745" i="3"/>
  <c r="P2888" i="3"/>
  <c r="P2883" i="3" s="1"/>
  <c r="T423" i="4"/>
  <c r="R973" i="4"/>
  <c r="T1016" i="4"/>
  <c r="BK1349" i="4"/>
  <c r="J1349" i="4"/>
  <c r="J73" i="4"/>
  <c r="R1645" i="4"/>
  <c r="T121" i="5"/>
  <c r="T107" i="6"/>
  <c r="R83" i="9"/>
  <c r="R82" i="9"/>
  <c r="R81" i="9"/>
  <c r="BK85" i="10"/>
  <c r="P97" i="10"/>
  <c r="T175" i="2"/>
  <c r="BK111" i="3"/>
  <c r="P111" i="3"/>
  <c r="BK1267" i="3"/>
  <c r="J1267" i="3"/>
  <c r="J64" i="3" s="1"/>
  <c r="R1527" i="3"/>
  <c r="R1686" i="3"/>
  <c r="R2280" i="3"/>
  <c r="P2480" i="3"/>
  <c r="P2823" i="3"/>
  <c r="P2884" i="3"/>
  <c r="P886" i="4"/>
  <c r="P1030" i="4"/>
  <c r="BK1579" i="4"/>
  <c r="J1579" i="4"/>
  <c r="J74" i="4" s="1"/>
  <c r="P95" i="5"/>
  <c r="P85" i="5"/>
  <c r="P84" i="5"/>
  <c r="AU58" i="1"/>
  <c r="R205" i="5"/>
  <c r="R87" i="6"/>
  <c r="R107" i="6"/>
  <c r="R83" i="8"/>
  <c r="R82" i="8"/>
  <c r="R81" i="8"/>
  <c r="P83" i="9"/>
  <c r="P82" i="9" s="1"/>
  <c r="P81" i="9" s="1"/>
  <c r="AU62" i="1" s="1"/>
  <c r="R85" i="10"/>
  <c r="R84" i="10"/>
  <c r="R83" i="10" s="1"/>
  <c r="T83" i="11"/>
  <c r="T82" i="11"/>
  <c r="T81" i="11" s="1"/>
  <c r="T83" i="12"/>
  <c r="T82" i="12"/>
  <c r="T81" i="12"/>
  <c r="BK85" i="2"/>
  <c r="BK84" i="2" s="1"/>
  <c r="T145" i="2"/>
  <c r="R262" i="3"/>
  <c r="R1696" i="3"/>
  <c r="R2033" i="3"/>
  <c r="T2565" i="3"/>
  <c r="P2745" i="3"/>
  <c r="R2888" i="3"/>
  <c r="T90" i="10"/>
  <c r="R85" i="2"/>
  <c r="R84" i="2"/>
  <c r="R83" i="2"/>
  <c r="P262" i="3"/>
  <c r="T1696" i="3"/>
  <c r="BK2033" i="3"/>
  <c r="J2033" i="3"/>
  <c r="J71" i="3" s="1"/>
  <c r="P2033" i="3"/>
  <c r="BK2565" i="3"/>
  <c r="J2565" i="3"/>
  <c r="J82" i="3" s="1"/>
  <c r="R2823" i="3"/>
  <c r="T103" i="4"/>
  <c r="T102" i="4"/>
  <c r="R942" i="4"/>
  <c r="R1349" i="4"/>
  <c r="BK121" i="5"/>
  <c r="J121" i="5"/>
  <c r="J63" i="5" s="1"/>
  <c r="P91" i="6"/>
  <c r="BK122" i="6"/>
  <c r="J122" i="6"/>
  <c r="J65" i="6" s="1"/>
  <c r="T83" i="7"/>
  <c r="T82" i="7"/>
  <c r="T81" i="7"/>
  <c r="BK90" i="10"/>
  <c r="J90" i="10" s="1"/>
  <c r="J62" i="10" s="1"/>
  <c r="R83" i="11"/>
  <c r="R82" i="11" s="1"/>
  <c r="R81" i="11" s="1"/>
  <c r="BK83" i="12"/>
  <c r="J83" i="12" s="1"/>
  <c r="J61" i="12" s="1"/>
  <c r="BK82" i="12"/>
  <c r="BK81" i="12" s="1"/>
  <c r="J81" i="12" s="1"/>
  <c r="J59" i="12" s="1"/>
  <c r="P145" i="2"/>
  <c r="P764" i="3"/>
  <c r="BK1696" i="3"/>
  <c r="J1696" i="3" s="1"/>
  <c r="J68" i="3" s="1"/>
  <c r="BK2280" i="3"/>
  <c r="J2280" i="3" s="1"/>
  <c r="J73" i="3" s="1"/>
  <c r="T2400" i="3"/>
  <c r="P2414" i="3"/>
  <c r="BK2422" i="3"/>
  <c r="J2422" i="3" s="1"/>
  <c r="J79" i="3" s="1"/>
  <c r="R2422" i="3"/>
  <c r="P2426" i="3"/>
  <c r="P2749" i="3"/>
  <c r="BK423" i="4"/>
  <c r="J423" i="4"/>
  <c r="J62" i="4" s="1"/>
  <c r="P942" i="4"/>
  <c r="BK1016" i="4"/>
  <c r="J1016" i="4"/>
  <c r="J69" i="4" s="1"/>
  <c r="R1030" i="4"/>
  <c r="P1579" i="4"/>
  <c r="R1671" i="4"/>
  <c r="R1670" i="4"/>
  <c r="R121" i="5"/>
  <c r="P87" i="6"/>
  <c r="P86" i="6"/>
  <c r="P85" i="6" s="1"/>
  <c r="AU59" i="1" s="1"/>
  <c r="BK100" i="6"/>
  <c r="J100" i="6"/>
  <c r="J63" i="6" s="1"/>
  <c r="R122" i="6"/>
  <c r="BK83" i="8"/>
  <c r="BK82" i="8" s="1"/>
  <c r="J82" i="8" s="1"/>
  <c r="J60" i="8" s="1"/>
  <c r="J83" i="8"/>
  <c r="J61" i="8"/>
  <c r="BK97" i="10"/>
  <c r="J97" i="10" s="1"/>
  <c r="J63" i="10" s="1"/>
  <c r="BK1676" i="4"/>
  <c r="J1676" i="4"/>
  <c r="J80" i="4"/>
  <c r="BK2881" i="3"/>
  <c r="J2881" i="3" s="1"/>
  <c r="J86" i="3" s="1"/>
  <c r="BK1339" i="4"/>
  <c r="J1339" i="4"/>
  <c r="J72" i="4"/>
  <c r="BK1679" i="4"/>
  <c r="J1679" i="4" s="1"/>
  <c r="J81" i="4" s="1"/>
  <c r="BK119" i="5"/>
  <c r="J119" i="5"/>
  <c r="J62" i="5"/>
  <c r="BK1665" i="4"/>
  <c r="BK1664" i="4" s="1"/>
  <c r="J1664" i="4" s="1"/>
  <c r="J76" i="4" s="1"/>
  <c r="BK2029" i="3"/>
  <c r="J2029" i="3"/>
  <c r="J69" i="3" s="1"/>
  <c r="BK2403" i="3"/>
  <c r="J2403" i="3"/>
  <c r="J75" i="3" s="1"/>
  <c r="BK2412" i="3"/>
  <c r="J2412" i="3"/>
  <c r="J77" i="3"/>
  <c r="BK938" i="4"/>
  <c r="J938" i="4" s="1"/>
  <c r="J64" i="4" s="1"/>
  <c r="BK1004" i="4"/>
  <c r="J1004" i="4"/>
  <c r="J68" i="4" s="1"/>
  <c r="BK90" i="13"/>
  <c r="J90" i="13"/>
  <c r="J62" i="13" s="1"/>
  <c r="BK87" i="13"/>
  <c r="J87" i="13"/>
  <c r="J61" i="13"/>
  <c r="BK93" i="13"/>
  <c r="J93" i="13" s="1"/>
  <c r="J63" i="13" s="1"/>
  <c r="BK96" i="13"/>
  <c r="J96" i="13"/>
  <c r="J64" i="13" s="1"/>
  <c r="BK99" i="13"/>
  <c r="J99" i="13"/>
  <c r="J65" i="13" s="1"/>
  <c r="J82" i="13"/>
  <c r="F82" i="13"/>
  <c r="BE88" i="13"/>
  <c r="BE94" i="13"/>
  <c r="BE100" i="13"/>
  <c r="E75" i="13"/>
  <c r="BE91" i="13"/>
  <c r="BE97" i="13"/>
  <c r="J52" i="13"/>
  <c r="J55" i="12"/>
  <c r="J75" i="12"/>
  <c r="BE84" i="12"/>
  <c r="E71" i="12"/>
  <c r="F55" i="12"/>
  <c r="BE85" i="12"/>
  <c r="BE86" i="12"/>
  <c r="J85" i="10"/>
  <c r="J61" i="10" s="1"/>
  <c r="BE84" i="11"/>
  <c r="F78" i="11"/>
  <c r="BE88" i="11"/>
  <c r="J52" i="11"/>
  <c r="J55" i="11"/>
  <c r="BE86" i="11"/>
  <c r="E48" i="11"/>
  <c r="BE85" i="11"/>
  <c r="BE89" i="11"/>
  <c r="BE87" i="11"/>
  <c r="J52" i="10"/>
  <c r="BE88" i="10"/>
  <c r="F80" i="10"/>
  <c r="BE89" i="10"/>
  <c r="E73" i="10"/>
  <c r="J80" i="10"/>
  <c r="BE92" i="10"/>
  <c r="BE93" i="10"/>
  <c r="BE98" i="10"/>
  <c r="BE102" i="10"/>
  <c r="BE86" i="10"/>
  <c r="BE96" i="10"/>
  <c r="BE100" i="10"/>
  <c r="BE91" i="10"/>
  <c r="BE99" i="10"/>
  <c r="BE94" i="10"/>
  <c r="BE101" i="10"/>
  <c r="BE103" i="10"/>
  <c r="BE87" i="10"/>
  <c r="BE95" i="10"/>
  <c r="E48" i="9"/>
  <c r="F55" i="9"/>
  <c r="J78" i="9"/>
  <c r="BE91" i="9"/>
  <c r="BE93" i="9"/>
  <c r="J52" i="9"/>
  <c r="BE84" i="9"/>
  <c r="BE92" i="9"/>
  <c r="BE90" i="9"/>
  <c r="BE87" i="9"/>
  <c r="J55" i="8"/>
  <c r="BE84" i="8"/>
  <c r="BE91" i="8"/>
  <c r="BK82" i="7"/>
  <c r="BK81" i="7"/>
  <c r="J81" i="7" s="1"/>
  <c r="J30" i="7" s="1"/>
  <c r="F78" i="8"/>
  <c r="BE93" i="8"/>
  <c r="J52" i="8"/>
  <c r="BE92" i="8"/>
  <c r="BE94" i="8"/>
  <c r="BE90" i="8"/>
  <c r="E71" i="8"/>
  <c r="BE87" i="8"/>
  <c r="BE87" i="7"/>
  <c r="BE85" i="7"/>
  <c r="J55" i="7"/>
  <c r="F55" i="7"/>
  <c r="BE86" i="7"/>
  <c r="BK86" i="6"/>
  <c r="BK85" i="6" s="1"/>
  <c r="J85" i="6" s="1"/>
  <c r="J30" i="6" s="1"/>
  <c r="BE88" i="7"/>
  <c r="J75" i="7"/>
  <c r="BE84" i="7"/>
  <c r="E48" i="7"/>
  <c r="BE89" i="7"/>
  <c r="J82" i="6"/>
  <c r="BE108" i="6"/>
  <c r="J52" i="6"/>
  <c r="BE98" i="6"/>
  <c r="BE89" i="6"/>
  <c r="BE128" i="6"/>
  <c r="BE95" i="6"/>
  <c r="BE112" i="6"/>
  <c r="BE125" i="6"/>
  <c r="BE111" i="6"/>
  <c r="F82" i="6"/>
  <c r="BE113" i="6"/>
  <c r="BE116" i="6"/>
  <c r="BE127" i="6"/>
  <c r="E48" i="6"/>
  <c r="BE105" i="6"/>
  <c r="BE106" i="6"/>
  <c r="BE123" i="6"/>
  <c r="BE126" i="6"/>
  <c r="BE124" i="6"/>
  <c r="BE90" i="6"/>
  <c r="BE92" i="6"/>
  <c r="BE99" i="6"/>
  <c r="BE119" i="6"/>
  <c r="BE101" i="6"/>
  <c r="BE88" i="6"/>
  <c r="BE104" i="6"/>
  <c r="J942" i="4"/>
  <c r="J66" i="4"/>
  <c r="J1665" i="4"/>
  <c r="J77" i="4"/>
  <c r="BE115" i="5"/>
  <c r="BE196" i="5"/>
  <c r="E74" i="5"/>
  <c r="BE87" i="5"/>
  <c r="BE96" i="5"/>
  <c r="BE105" i="5"/>
  <c r="BE126" i="5"/>
  <c r="BE144" i="5"/>
  <c r="BE180" i="5"/>
  <c r="BE208" i="5"/>
  <c r="BK1670" i="4"/>
  <c r="J1670" i="4"/>
  <c r="J78" i="4" s="1"/>
  <c r="J52" i="5"/>
  <c r="BE154" i="5"/>
  <c r="BE212" i="5"/>
  <c r="F55" i="5"/>
  <c r="BE122" i="5"/>
  <c r="BE130" i="5"/>
  <c r="BE158" i="5"/>
  <c r="BE174" i="5"/>
  <c r="BE210" i="5"/>
  <c r="BE188" i="5"/>
  <c r="BK102" i="4"/>
  <c r="J102" i="4" s="1"/>
  <c r="J60" i="4" s="1"/>
  <c r="J55" i="5"/>
  <c r="BE148" i="5"/>
  <c r="BE192" i="5"/>
  <c r="BE206" i="5"/>
  <c r="BE170" i="5"/>
  <c r="BE86" i="5"/>
  <c r="BE134" i="5"/>
  <c r="BE199" i="5"/>
  <c r="BE209" i="5"/>
  <c r="BE166" i="5"/>
  <c r="BE211" i="5"/>
  <c r="BE101" i="5"/>
  <c r="BE116" i="5"/>
  <c r="BE138" i="5"/>
  <c r="BE162" i="5"/>
  <c r="BE97" i="5"/>
  <c r="BE120" i="5"/>
  <c r="BE207" i="5"/>
  <c r="J111" i="3"/>
  <c r="J61" i="3"/>
  <c r="BE355" i="4"/>
  <c r="BE898" i="4"/>
  <c r="BE951" i="4"/>
  <c r="BE974" i="4"/>
  <c r="BE990" i="4"/>
  <c r="BE1000" i="4"/>
  <c r="BE1028" i="4"/>
  <c r="BE1046" i="4"/>
  <c r="BE1068" i="4"/>
  <c r="BE1078" i="4"/>
  <c r="BE1088" i="4"/>
  <c r="BE1133" i="4"/>
  <c r="BE1150" i="4"/>
  <c r="BE1162" i="4"/>
  <c r="BE1236" i="4"/>
  <c r="BE1251" i="4"/>
  <c r="BE1337" i="4"/>
  <c r="BE1396" i="4"/>
  <c r="BE1513" i="4"/>
  <c r="BE1527" i="4"/>
  <c r="BE1617" i="4"/>
  <c r="BE1619" i="4"/>
  <c r="BE1636" i="4"/>
  <c r="BE831" i="4"/>
  <c r="BE893" i="4"/>
  <c r="BE939" i="4"/>
  <c r="BE943" i="4"/>
  <c r="BE1002" i="4"/>
  <c r="BE1005" i="4"/>
  <c r="BE1031" i="4"/>
  <c r="BE1073" i="4"/>
  <c r="BE1083" i="4"/>
  <c r="BE1117" i="4"/>
  <c r="BE1138" i="4"/>
  <c r="BE1156" i="4"/>
  <c r="BE1185" i="4"/>
  <c r="BE1199" i="4"/>
  <c r="BE1210" i="4"/>
  <c r="BE1238" i="4"/>
  <c r="BE1245" i="4"/>
  <c r="BE1256" i="4"/>
  <c r="BE1261" i="4"/>
  <c r="BE1290" i="4"/>
  <c r="BE1312" i="4"/>
  <c r="BE1318" i="4"/>
  <c r="BE1340" i="4"/>
  <c r="BE1454" i="4"/>
  <c r="BE1580" i="4"/>
  <c r="BE1598" i="4"/>
  <c r="BE1613" i="4"/>
  <c r="BE1656" i="4"/>
  <c r="BE1666" i="4"/>
  <c r="J52" i="4"/>
  <c r="J98" i="4"/>
  <c r="BE440" i="4"/>
  <c r="BE687" i="4"/>
  <c r="BE992" i="4"/>
  <c r="BE1041" i="4"/>
  <c r="BE1057" i="4"/>
  <c r="BE1111" i="4"/>
  <c r="BE1128" i="4"/>
  <c r="BE1206" i="4"/>
  <c r="BE1212" i="4"/>
  <c r="BE1306" i="4"/>
  <c r="BE1324" i="4"/>
  <c r="BE1442" i="4"/>
  <c r="BE1531" i="4"/>
  <c r="BE1577" i="4"/>
  <c r="BE1607" i="4"/>
  <c r="BE1677" i="4"/>
  <c r="BK2883" i="3"/>
  <c r="J2883" i="3"/>
  <c r="J87" i="3"/>
  <c r="BE369" i="4"/>
  <c r="BE436" i="4"/>
  <c r="BE1047" i="4"/>
  <c r="BE1062" i="4"/>
  <c r="BE1093" i="4"/>
  <c r="BE1103" i="4"/>
  <c r="BE1122" i="4"/>
  <c r="BE1144" i="4"/>
  <c r="BE1167" i="4"/>
  <c r="BE1178" i="4"/>
  <c r="BE1243" i="4"/>
  <c r="BE1266" i="4"/>
  <c r="BE1295" i="4"/>
  <c r="BE1300" i="4"/>
  <c r="BE1502" i="4"/>
  <c r="BE1521" i="4"/>
  <c r="BE1611" i="4"/>
  <c r="BE1628" i="4"/>
  <c r="BE1632" i="4"/>
  <c r="BE1660" i="4"/>
  <c r="BE1672" i="4"/>
  <c r="BE1680" i="4"/>
  <c r="F55" i="4"/>
  <c r="BE183" i="4"/>
  <c r="BE229" i="4"/>
  <c r="BE377" i="4"/>
  <c r="BE417" i="4"/>
  <c r="BE582" i="4"/>
  <c r="BE664" i="4"/>
  <c r="BE982" i="4"/>
  <c r="BE1017" i="4"/>
  <c r="BE1036" i="4"/>
  <c r="BE1052" i="4"/>
  <c r="BE1098" i="4"/>
  <c r="BE1110" i="4"/>
  <c r="BE1172" i="4"/>
  <c r="BE1192" i="4"/>
  <c r="BE1330" i="4"/>
  <c r="BE1350" i="4"/>
  <c r="BE1449" i="4"/>
  <c r="BE1500" i="4"/>
  <c r="BE1589" i="4"/>
  <c r="BE1646" i="4"/>
  <c r="BE1674" i="4"/>
  <c r="BE104" i="4"/>
  <c r="BE361" i="4"/>
  <c r="BE882" i="4"/>
  <c r="BE909" i="4"/>
  <c r="E48" i="4"/>
  <c r="BE294" i="4"/>
  <c r="BE399" i="4"/>
  <c r="BE444" i="4"/>
  <c r="BE887" i="4"/>
  <c r="BE971" i="4"/>
  <c r="BE430" i="4"/>
  <c r="BE449" i="4"/>
  <c r="BE766" i="4"/>
  <c r="BE877" i="4"/>
  <c r="BE891" i="4"/>
  <c r="BE902" i="4"/>
  <c r="BE961" i="4"/>
  <c r="BE340" i="4"/>
  <c r="BE385" i="4"/>
  <c r="BE405" i="4"/>
  <c r="BE516" i="4"/>
  <c r="BE658" i="4"/>
  <c r="BE895" i="4"/>
  <c r="BE920" i="4"/>
  <c r="BE931" i="4"/>
  <c r="BE390" i="4"/>
  <c r="BE424" i="4"/>
  <c r="BE924" i="4"/>
  <c r="BE953" i="4"/>
  <c r="BE351" i="4"/>
  <c r="BE411" i="4"/>
  <c r="BE649" i="4"/>
  <c r="BE913" i="4"/>
  <c r="BE486" i="4"/>
  <c r="BE905" i="4"/>
  <c r="BE963" i="4"/>
  <c r="E48" i="3"/>
  <c r="J55" i="3"/>
  <c r="BE129" i="3"/>
  <c r="BE150" i="3"/>
  <c r="BE202" i="3"/>
  <c r="BE211" i="3"/>
  <c r="BE297" i="3"/>
  <c r="BE306" i="3"/>
  <c r="BE316" i="3"/>
  <c r="BE390" i="3"/>
  <c r="BE397" i="3"/>
  <c r="BE418" i="3"/>
  <c r="BE424" i="3"/>
  <c r="BE527" i="3"/>
  <c r="BE547" i="3"/>
  <c r="BE592" i="3"/>
  <c r="BE615" i="3"/>
  <c r="BE637" i="3"/>
  <c r="BE643" i="3"/>
  <c r="BE669" i="3"/>
  <c r="BE775" i="3"/>
  <c r="BE790" i="3"/>
  <c r="BE847" i="3"/>
  <c r="BE889" i="3"/>
  <c r="BE1135" i="3"/>
  <c r="BE1174" i="3"/>
  <c r="BE1191" i="3"/>
  <c r="BE1200" i="3"/>
  <c r="BE1281" i="3"/>
  <c r="BE1480" i="3"/>
  <c r="BE1513" i="3"/>
  <c r="BE1583" i="3"/>
  <c r="BE1590" i="3"/>
  <c r="BE1649" i="3"/>
  <c r="BE1692" i="3"/>
  <c r="J85" i="2"/>
  <c r="J61" i="2"/>
  <c r="F55" i="3"/>
  <c r="BE136" i="3"/>
  <c r="BE140" i="3"/>
  <c r="BE164" i="3"/>
  <c r="BE185" i="3"/>
  <c r="BE362" i="3"/>
  <c r="BE369" i="3"/>
  <c r="BE430" i="3"/>
  <c r="BE437" i="3"/>
  <c r="BE444" i="3"/>
  <c r="BE450" i="3"/>
  <c r="BE456" i="3"/>
  <c r="BE478" i="3"/>
  <c r="BE600" i="3"/>
  <c r="BE700" i="3"/>
  <c r="BE817" i="3"/>
  <c r="BE1076" i="3"/>
  <c r="BE1078" i="3"/>
  <c r="BE1265" i="3"/>
  <c r="BE1366" i="3"/>
  <c r="BE1407" i="3"/>
  <c r="BE1418" i="3"/>
  <c r="BE1630" i="3"/>
  <c r="BE1661" i="3"/>
  <c r="BE1687" i="3"/>
  <c r="BE1772" i="3"/>
  <c r="BE1932" i="3"/>
  <c r="BE2074" i="3"/>
  <c r="BE2155" i="3"/>
  <c r="BE2163" i="3"/>
  <c r="BE2196" i="3"/>
  <c r="BE2227" i="3"/>
  <c r="BE2357" i="3"/>
  <c r="BE2366" i="3"/>
  <c r="BE2402" i="3"/>
  <c r="BE2404" i="3"/>
  <c r="BE2410" i="3"/>
  <c r="BE2413" i="3"/>
  <c r="BE2416" i="3"/>
  <c r="BE2418" i="3"/>
  <c r="BE2423" i="3"/>
  <c r="BE2424" i="3"/>
  <c r="BE2436" i="3"/>
  <c r="BE2438" i="3"/>
  <c r="BE2474" i="3"/>
  <c r="BE2481" i="3"/>
  <c r="BE2487" i="3"/>
  <c r="BE2492" i="3"/>
  <c r="BE2526" i="3"/>
  <c r="BE2540" i="3"/>
  <c r="BE2549" i="3"/>
  <c r="BE2551" i="3"/>
  <c r="BE2572" i="3"/>
  <c r="BE2709" i="3"/>
  <c r="BE2727" i="3"/>
  <c r="BE2746" i="3"/>
  <c r="BE2758" i="3"/>
  <c r="BE2760" i="3"/>
  <c r="BE2801" i="3"/>
  <c r="BE2815" i="3"/>
  <c r="BE2817" i="3"/>
  <c r="BE2819" i="3"/>
  <c r="BE2825" i="3"/>
  <c r="BE2839" i="3"/>
  <c r="BE2853" i="3"/>
  <c r="BE2867" i="3"/>
  <c r="BE2882" i="3"/>
  <c r="BE2886" i="3"/>
  <c r="BE2890" i="3"/>
  <c r="BE2892" i="3"/>
  <c r="BE2893" i="3"/>
  <c r="BE2897" i="3"/>
  <c r="BE2901" i="3"/>
  <c r="BE2902" i="3"/>
  <c r="BE158" i="3"/>
  <c r="BE220" i="3"/>
  <c r="BE286" i="3"/>
  <c r="BE602" i="3"/>
  <c r="BE832" i="3"/>
  <c r="BE849" i="3"/>
  <c r="BE860" i="3"/>
  <c r="BE1257" i="3"/>
  <c r="BE1352" i="3"/>
  <c r="BE1389" i="3"/>
  <c r="BE1434" i="3"/>
  <c r="BE1451" i="3"/>
  <c r="BE1458" i="3"/>
  <c r="BE1569" i="3"/>
  <c r="BE1576" i="3"/>
  <c r="BE1645" i="3"/>
  <c r="BE1651" i="3"/>
  <c r="BE1712" i="3"/>
  <c r="BE1983" i="3"/>
  <c r="BE2079" i="3"/>
  <c r="BE2095" i="3"/>
  <c r="BE2184" i="3"/>
  <c r="BE2188" i="3"/>
  <c r="BE2202" i="3"/>
  <c r="BE2254" i="3"/>
  <c r="BE2376" i="3"/>
  <c r="BE2381" i="3"/>
  <c r="BE2388" i="3"/>
  <c r="BE2398" i="3"/>
  <c r="BE2417" i="3"/>
  <c r="BE2419" i="3"/>
  <c r="BE2420" i="3"/>
  <c r="BE2427" i="3"/>
  <c r="BE2428" i="3"/>
  <c r="BE2455" i="3"/>
  <c r="BE2472" i="3"/>
  <c r="BE2478" i="3"/>
  <c r="BE2490" i="3"/>
  <c r="BE2531" i="3"/>
  <c r="BE2557" i="3"/>
  <c r="BE2559" i="3"/>
  <c r="BE2566" i="3"/>
  <c r="BE2574" i="3"/>
  <c r="BE2582" i="3"/>
  <c r="BE2584" i="3"/>
  <c r="BE2677" i="3"/>
  <c r="BE2679" i="3"/>
  <c r="BE2711" i="3"/>
  <c r="BE2720" i="3"/>
  <c r="BE2736" i="3"/>
  <c r="BE2743" i="3"/>
  <c r="BE2821" i="3"/>
  <c r="BE2885" i="3"/>
  <c r="BE2889" i="3"/>
  <c r="BE2891" i="3"/>
  <c r="BE2895" i="3"/>
  <c r="BE2896" i="3"/>
  <c r="BE2898" i="3"/>
  <c r="BE1209" i="3"/>
  <c r="BE1219" i="3"/>
  <c r="BE1235" i="3"/>
  <c r="BE1379" i="3"/>
  <c r="BE1520" i="3"/>
  <c r="BE1525" i="3"/>
  <c r="BE1610" i="3"/>
  <c r="BE1622" i="3"/>
  <c r="BE1674" i="3"/>
  <c r="BE1681" i="3"/>
  <c r="BE1714" i="3"/>
  <c r="BE2087" i="3"/>
  <c r="BE2204" i="3"/>
  <c r="BE2213" i="3"/>
  <c r="BE2236" i="3"/>
  <c r="BE2289" i="3"/>
  <c r="BE2401" i="3"/>
  <c r="BE2409" i="3"/>
  <c r="BE2415" i="3"/>
  <c r="BE2444" i="3"/>
  <c r="BE2446" i="3"/>
  <c r="BE2457" i="3"/>
  <c r="BE2463" i="3"/>
  <c r="BE2486" i="3"/>
  <c r="BE2494" i="3"/>
  <c r="BE2496" i="3"/>
  <c r="BE2497" i="3"/>
  <c r="BE2538" i="3"/>
  <c r="BE2550" i="3"/>
  <c r="BE2555" i="3"/>
  <c r="BE2561" i="3"/>
  <c r="BE2563" i="3"/>
  <c r="BE2580" i="3"/>
  <c r="BE2586" i="3"/>
  <c r="BE2627" i="3"/>
  <c r="BE2713" i="3"/>
  <c r="BE2729" i="3"/>
  <c r="BE2741" i="3"/>
  <c r="BE2750" i="3"/>
  <c r="BE2756" i="3"/>
  <c r="BE2766" i="3"/>
  <c r="BE2772" i="3"/>
  <c r="BE2824" i="3"/>
  <c r="BE2887" i="3"/>
  <c r="BE2894" i="3"/>
  <c r="BE2899" i="3"/>
  <c r="BE2900" i="3"/>
  <c r="BE2903" i="3"/>
  <c r="BE2904" i="3"/>
  <c r="J52" i="3"/>
  <c r="BE112" i="3"/>
  <c r="BE120" i="3"/>
  <c r="BE233" i="3"/>
  <c r="BE276" i="3"/>
  <c r="BE346" i="3"/>
  <c r="BE354" i="3"/>
  <c r="BE483" i="3"/>
  <c r="BE533" i="3"/>
  <c r="BE539" i="3"/>
  <c r="BE554" i="3"/>
  <c r="BE559" i="3"/>
  <c r="BE567" i="3"/>
  <c r="BE575" i="3"/>
  <c r="BE723" i="3"/>
  <c r="BE765" i="3"/>
  <c r="BE784" i="3"/>
  <c r="BE907" i="3"/>
  <c r="BE1069" i="3"/>
  <c r="BE1126" i="3"/>
  <c r="BE1268" i="3"/>
  <c r="BE1318" i="3"/>
  <c r="BE1337" i="3"/>
  <c r="BE1465" i="3"/>
  <c r="BE1555" i="3"/>
  <c r="BE1647" i="3"/>
  <c r="BE1704" i="3"/>
  <c r="BE1706" i="3"/>
  <c r="BE1766" i="3"/>
  <c r="BE1788" i="3"/>
  <c r="BE2001" i="3"/>
  <c r="BE2035" i="3"/>
  <c r="BE2040" i="3"/>
  <c r="BE2139" i="3"/>
  <c r="BE2221" i="3"/>
  <c r="BE2252" i="3"/>
  <c r="BE2272" i="3"/>
  <c r="BE2294" i="3"/>
  <c r="BE2305" i="3"/>
  <c r="BE1727" i="3"/>
  <c r="BE1783" i="3"/>
  <c r="BE1992" i="3"/>
  <c r="BE2022" i="3"/>
  <c r="BE2125" i="3"/>
  <c r="BE2194" i="3"/>
  <c r="BE2219" i="3"/>
  <c r="BE2229" i="3"/>
  <c r="BE170" i="3"/>
  <c r="BE192" i="3"/>
  <c r="BE201" i="3"/>
  <c r="BE230" i="3"/>
  <c r="BE255" i="3"/>
  <c r="BE288" i="3"/>
  <c r="BE328" i="3"/>
  <c r="BE383" i="3"/>
  <c r="BE462" i="3"/>
  <c r="BE470" i="3"/>
  <c r="BE494" i="3"/>
  <c r="BE623" i="3"/>
  <c r="BE693" i="3"/>
  <c r="BE712" i="3"/>
  <c r="BE796" i="3"/>
  <c r="BE881" i="3"/>
  <c r="BE1092" i="3"/>
  <c r="BE1112" i="3"/>
  <c r="BE1129" i="3"/>
  <c r="BE1241" i="3"/>
  <c r="BE1287" i="3"/>
  <c r="BE1305" i="3"/>
  <c r="BE1398" i="3"/>
  <c r="BE1421" i="3"/>
  <c r="BE1429" i="3"/>
  <c r="BE1546" i="3"/>
  <c r="BE1761" i="3"/>
  <c r="BE2069" i="3"/>
  <c r="BE2117" i="3"/>
  <c r="BE2180" i="3"/>
  <c r="BE1377" i="3"/>
  <c r="BE1502" i="3"/>
  <c r="BE1679" i="3"/>
  <c r="BE1750" i="3"/>
  <c r="BE2015" i="3"/>
  <c r="BE2406" i="3"/>
  <c r="BE2408" i="3"/>
  <c r="BE2421" i="3"/>
  <c r="BE2465" i="3"/>
  <c r="BE2488" i="3"/>
  <c r="BE2489" i="3"/>
  <c r="BE2508" i="3"/>
  <c r="BE2514" i="3"/>
  <c r="BE2520" i="3"/>
  <c r="BE2548" i="3"/>
  <c r="BE2556" i="3"/>
  <c r="BE2630" i="3"/>
  <c r="BE2702" i="3"/>
  <c r="BE2747" i="3"/>
  <c r="BE240" i="3"/>
  <c r="BE243" i="3"/>
  <c r="BE263" i="3"/>
  <c r="BE467" i="3"/>
  <c r="BE491" i="3"/>
  <c r="BE587" i="3"/>
  <c r="BE661" i="3"/>
  <c r="BE675" i="3"/>
  <c r="BE709" i="3"/>
  <c r="BE870" i="3"/>
  <c r="BE905" i="3"/>
  <c r="BE985" i="3"/>
  <c r="BE987" i="3"/>
  <c r="BE1055" i="3"/>
  <c r="BE1293" i="3"/>
  <c r="BE1313" i="3"/>
  <c r="BE1328" i="3"/>
  <c r="BE1384" i="3"/>
  <c r="BE1416" i="3"/>
  <c r="BE1443" i="3"/>
  <c r="BE1488" i="3"/>
  <c r="BE1511" i="3"/>
  <c r="BE1537" i="3"/>
  <c r="BE1600" i="3"/>
  <c r="BE1639" i="3"/>
  <c r="BE1653" i="3"/>
  <c r="BE1697" i="3"/>
  <c r="BE1728" i="3"/>
  <c r="BE1806" i="3"/>
  <c r="BE2103" i="3"/>
  <c r="BE2210" i="3"/>
  <c r="BE2270" i="3"/>
  <c r="BE2318" i="3"/>
  <c r="BE2335" i="3"/>
  <c r="BE1794" i="3"/>
  <c r="BE2054" i="3"/>
  <c r="BE2109" i="3"/>
  <c r="BE2235" i="3"/>
  <c r="BE2278" i="3"/>
  <c r="BE2299" i="3"/>
  <c r="BE2330" i="3"/>
  <c r="BE2347" i="3"/>
  <c r="BE2371" i="3"/>
  <c r="BE1562" i="3"/>
  <c r="BE1721" i="3"/>
  <c r="BE1970" i="3"/>
  <c r="BE2008" i="3"/>
  <c r="BE2030" i="3"/>
  <c r="BE2051" i="3"/>
  <c r="BE2133" i="3"/>
  <c r="BE2169" i="3"/>
  <c r="BE178" i="3"/>
  <c r="BE249" i="3"/>
  <c r="BE314" i="3"/>
  <c r="BE338" i="3"/>
  <c r="BE376" i="3"/>
  <c r="BE404" i="3"/>
  <c r="BE411" i="3"/>
  <c r="BE475" i="3"/>
  <c r="BE486" i="3"/>
  <c r="BE580" i="3"/>
  <c r="BE610" i="3"/>
  <c r="BE652" i="3"/>
  <c r="BE683" i="3"/>
  <c r="BE707" i="3"/>
  <c r="BE733" i="3"/>
  <c r="BE754" i="3"/>
  <c r="BE797" i="3"/>
  <c r="BE895" i="3"/>
  <c r="BE899" i="3"/>
  <c r="BE917" i="3"/>
  <c r="BE1058" i="3"/>
  <c r="BE1141" i="3"/>
  <c r="BE1157" i="3"/>
  <c r="BE1229" i="3"/>
  <c r="BE1263" i="3"/>
  <c r="BE1279" i="3"/>
  <c r="BE1338" i="3"/>
  <c r="BE1470" i="3"/>
  <c r="BE1528" i="3"/>
  <c r="BE1739" i="3"/>
  <c r="BE1777" i="3"/>
  <c r="BE2034" i="3"/>
  <c r="BE2147" i="3"/>
  <c r="BE2176" i="3"/>
  <c r="BE2281" i="3"/>
  <c r="BE2311" i="3"/>
  <c r="BE2323" i="3"/>
  <c r="BE2352" i="3"/>
  <c r="BE222" i="2"/>
  <c r="BA55" i="1"/>
  <c r="BE225" i="2"/>
  <c r="BE228" i="2"/>
  <c r="BB55" i="1"/>
  <c r="BC55" i="1"/>
  <c r="BE176" i="2"/>
  <c r="BE182" i="2"/>
  <c r="BE231" i="2"/>
  <c r="J55" i="2"/>
  <c r="J77" i="2"/>
  <c r="BE90" i="2"/>
  <c r="BE102" i="2"/>
  <c r="BE103" i="2"/>
  <c r="BE108" i="2"/>
  <c r="BE115" i="2"/>
  <c r="BE121" i="2"/>
  <c r="BE127" i="2"/>
  <c r="BE128" i="2"/>
  <c r="BE129" i="2"/>
  <c r="BE130" i="2"/>
  <c r="BE135" i="2"/>
  <c r="BE143" i="2"/>
  <c r="BE144" i="2"/>
  <c r="BE146" i="2"/>
  <c r="BE152" i="2"/>
  <c r="BE159" i="2"/>
  <c r="BE167" i="2"/>
  <c r="BE179" i="2"/>
  <c r="BE194" i="2"/>
  <c r="BE207" i="2"/>
  <c r="BE219" i="2"/>
  <c r="AW55" i="1"/>
  <c r="E48" i="2"/>
  <c r="F55" i="2"/>
  <c r="BE86" i="2"/>
  <c r="BE94" i="2"/>
  <c r="BD55" i="1"/>
  <c r="F34" i="5"/>
  <c r="BA58" i="1" s="1"/>
  <c r="J34" i="10"/>
  <c r="AW63" i="1"/>
  <c r="F37" i="12"/>
  <c r="BD65" i="1" s="1"/>
  <c r="F37" i="11"/>
  <c r="BD64" i="1"/>
  <c r="F36" i="13"/>
  <c r="BC66" i="1"/>
  <c r="F35" i="6"/>
  <c r="BB59" i="1" s="1"/>
  <c r="F36" i="7"/>
  <c r="BC60" i="1" s="1"/>
  <c r="J34" i="8"/>
  <c r="AW61" i="1"/>
  <c r="J34" i="9"/>
  <c r="AW62" i="1" s="1"/>
  <c r="F35" i="11"/>
  <c r="BB64" i="1"/>
  <c r="F34" i="13"/>
  <c r="BA66" i="1" s="1"/>
  <c r="F36" i="11"/>
  <c r="BC64" i="1"/>
  <c r="F34" i="3"/>
  <c r="BA56" i="1" s="1"/>
  <c r="F36" i="5"/>
  <c r="BC58" i="1"/>
  <c r="F36" i="10"/>
  <c r="BC63" i="1" s="1"/>
  <c r="F37" i="4"/>
  <c r="BD57" i="1"/>
  <c r="J34" i="5"/>
  <c r="AW58" i="1" s="1"/>
  <c r="F37" i="10"/>
  <c r="BD63" i="1"/>
  <c r="F34" i="11"/>
  <c r="BA64" i="1" s="1"/>
  <c r="J34" i="3"/>
  <c r="AW56" i="1" s="1"/>
  <c r="F37" i="6"/>
  <c r="BD59" i="1" s="1"/>
  <c r="J34" i="7"/>
  <c r="AW60" i="1"/>
  <c r="F37" i="8"/>
  <c r="BD61" i="1" s="1"/>
  <c r="F36" i="9"/>
  <c r="BC62" i="1"/>
  <c r="F36" i="12"/>
  <c r="BC65" i="1" s="1"/>
  <c r="F36" i="4"/>
  <c r="BC57" i="1" s="1"/>
  <c r="F37" i="5"/>
  <c r="BD58" i="1" s="1"/>
  <c r="F34" i="10"/>
  <c r="BA63" i="1"/>
  <c r="J34" i="11"/>
  <c r="AW64" i="1" s="1"/>
  <c r="J34" i="4"/>
  <c r="AW57" i="1"/>
  <c r="F36" i="6"/>
  <c r="BC59" i="1" s="1"/>
  <c r="F35" i="7"/>
  <c r="BB60" i="1" s="1"/>
  <c r="F34" i="8"/>
  <c r="BA61" i="1" s="1"/>
  <c r="F35" i="9"/>
  <c r="BB62" i="1"/>
  <c r="F34" i="4"/>
  <c r="BA57" i="1" s="1"/>
  <c r="J34" i="6"/>
  <c r="AW59" i="1"/>
  <c r="F34" i="7"/>
  <c r="BA60" i="1" s="1"/>
  <c r="F36" i="8"/>
  <c r="BC61" i="1" s="1"/>
  <c r="F34" i="9"/>
  <c r="BA62" i="1" s="1"/>
  <c r="F34" i="12"/>
  <c r="BA65" i="1"/>
  <c r="J34" i="12"/>
  <c r="AW65" i="1" s="1"/>
  <c r="F35" i="4"/>
  <c r="BB57" i="1"/>
  <c r="F34" i="6"/>
  <c r="BA59" i="1" s="1"/>
  <c r="F37" i="7"/>
  <c r="BD60" i="1" s="1"/>
  <c r="F35" i="8"/>
  <c r="BB61" i="1" s="1"/>
  <c r="F37" i="9"/>
  <c r="BD62" i="1"/>
  <c r="F37" i="13"/>
  <c r="BD66" i="1"/>
  <c r="F35" i="12"/>
  <c r="BB65" i="1" s="1"/>
  <c r="J34" i="13"/>
  <c r="AW66" i="1"/>
  <c r="F36" i="3"/>
  <c r="BC56" i="1" s="1"/>
  <c r="F35" i="5"/>
  <c r="BB58" i="1"/>
  <c r="F35" i="10"/>
  <c r="BB63" i="1"/>
  <c r="F35" i="13"/>
  <c r="BB66" i="1"/>
  <c r="F35" i="3"/>
  <c r="BB56" i="1" s="1"/>
  <c r="F37" i="3"/>
  <c r="BD56" i="1" s="1"/>
  <c r="BK83" i="2" l="1"/>
  <c r="J83" i="2" s="1"/>
  <c r="J59" i="2" s="1"/>
  <c r="J84" i="2"/>
  <c r="J60" i="2" s="1"/>
  <c r="J82" i="12"/>
  <c r="J60" i="12" s="1"/>
  <c r="BK2032" i="3"/>
  <c r="J2032" i="3" s="1"/>
  <c r="J70" i="3" s="1"/>
  <c r="R85" i="5"/>
  <c r="R84" i="5"/>
  <c r="P941" i="4"/>
  <c r="BK84" i="10"/>
  <c r="J84" i="10"/>
  <c r="J60" i="10"/>
  <c r="BK110" i="3"/>
  <c r="J110" i="3" s="1"/>
  <c r="J60" i="3" s="1"/>
  <c r="T2883" i="3"/>
  <c r="T84" i="2"/>
  <c r="T83" i="2"/>
  <c r="R941" i="4"/>
  <c r="R101" i="4"/>
  <c r="T85" i="5"/>
  <c r="T84" i="5"/>
  <c r="BK941" i="4"/>
  <c r="BK101" i="4" s="1"/>
  <c r="J101" i="4" s="1"/>
  <c r="J59" i="4" s="1"/>
  <c r="J941" i="4"/>
  <c r="J65" i="4" s="1"/>
  <c r="P84" i="2"/>
  <c r="P83" i="2" s="1"/>
  <c r="AU55" i="1" s="1"/>
  <c r="R86" i="6"/>
  <c r="R85" i="6"/>
  <c r="R2883" i="3"/>
  <c r="P110" i="3"/>
  <c r="T84" i="10"/>
  <c r="T83" i="10"/>
  <c r="T941" i="4"/>
  <c r="T101" i="4"/>
  <c r="P2032" i="3"/>
  <c r="T110" i="3"/>
  <c r="P84" i="10"/>
  <c r="P83" i="10"/>
  <c r="AU63" i="1" s="1"/>
  <c r="T2032" i="3"/>
  <c r="T86" i="6"/>
  <c r="T85" i="6"/>
  <c r="R2032" i="3"/>
  <c r="R109" i="3"/>
  <c r="P102" i="4"/>
  <c r="P101" i="4"/>
  <c r="AU57" i="1" s="1"/>
  <c r="BK85" i="5"/>
  <c r="BK84" i="5" s="1"/>
  <c r="J84" i="5" s="1"/>
  <c r="J59" i="5" s="1"/>
  <c r="BK86" i="13"/>
  <c r="BK85" i="13" s="1"/>
  <c r="J85" i="13" s="1"/>
  <c r="J30" i="13" s="1"/>
  <c r="AG66" i="1" s="1"/>
  <c r="J82" i="9"/>
  <c r="J60" i="9"/>
  <c r="BK81" i="8"/>
  <c r="J81" i="8"/>
  <c r="J59" i="8" s="1"/>
  <c r="AG60" i="1"/>
  <c r="J59" i="7"/>
  <c r="J82" i="7"/>
  <c r="J60" i="7" s="1"/>
  <c r="AG59" i="1"/>
  <c r="J86" i="6"/>
  <c r="J60" i="6"/>
  <c r="J59" i="6"/>
  <c r="BK109" i="3"/>
  <c r="J109" i="3"/>
  <c r="J30" i="11"/>
  <c r="AG64" i="1"/>
  <c r="J33" i="13"/>
  <c r="AV66" i="1"/>
  <c r="AT66" i="1" s="1"/>
  <c r="F33" i="11"/>
  <c r="AZ64" i="1" s="1"/>
  <c r="BC54" i="1"/>
  <c r="W32" i="1"/>
  <c r="F33" i="10"/>
  <c r="AZ63" i="1" s="1"/>
  <c r="J30" i="9"/>
  <c r="AG62" i="1" s="1"/>
  <c r="BD54" i="1"/>
  <c r="W33" i="1" s="1"/>
  <c r="F33" i="12"/>
  <c r="AZ65" i="1" s="1"/>
  <c r="F33" i="5"/>
  <c r="AZ58" i="1" s="1"/>
  <c r="F33" i="8"/>
  <c r="AZ61" i="1"/>
  <c r="F33" i="7"/>
  <c r="AZ60" i="1" s="1"/>
  <c r="J33" i="10"/>
  <c r="AV63" i="1" s="1"/>
  <c r="AT63" i="1" s="1"/>
  <c r="F33" i="3"/>
  <c r="AZ56" i="1" s="1"/>
  <c r="J33" i="3"/>
  <c r="AV56" i="1" s="1"/>
  <c r="AT56" i="1" s="1"/>
  <c r="J33" i="2"/>
  <c r="AV55" i="1" s="1"/>
  <c r="AT55" i="1" s="1"/>
  <c r="F33" i="4"/>
  <c r="AZ57" i="1"/>
  <c r="BA54" i="1"/>
  <c r="W30" i="1"/>
  <c r="J30" i="12"/>
  <c r="AG65" i="1"/>
  <c r="J33" i="4"/>
  <c r="AV57" i="1"/>
  <c r="AT57" i="1"/>
  <c r="J33" i="5"/>
  <c r="AV58" i="1" s="1"/>
  <c r="AT58" i="1" s="1"/>
  <c r="F33" i="13"/>
  <c r="AZ66" i="1"/>
  <c r="J33" i="8"/>
  <c r="AV61" i="1"/>
  <c r="AT61" i="1"/>
  <c r="J33" i="12"/>
  <c r="AV65" i="1" s="1"/>
  <c r="AT65" i="1" s="1"/>
  <c r="J30" i="2"/>
  <c r="AG55" i="1"/>
  <c r="J33" i="9"/>
  <c r="AV62" i="1"/>
  <c r="AT62" i="1" s="1"/>
  <c r="F33" i="2"/>
  <c r="AZ55" i="1"/>
  <c r="F33" i="9"/>
  <c r="AZ62" i="1"/>
  <c r="BB54" i="1"/>
  <c r="W31" i="1" s="1"/>
  <c r="J33" i="6"/>
  <c r="AV59" i="1"/>
  <c r="AT59" i="1"/>
  <c r="AN59" i="1"/>
  <c r="J33" i="11"/>
  <c r="AV64" i="1" s="1"/>
  <c r="AT64" i="1" s="1"/>
  <c r="J33" i="7"/>
  <c r="AV60" i="1"/>
  <c r="AT60" i="1"/>
  <c r="AN60" i="1"/>
  <c r="F33" i="6"/>
  <c r="AZ59" i="1"/>
  <c r="J30" i="3"/>
  <c r="AG56" i="1"/>
  <c r="P109" i="3" l="1"/>
  <c r="AU56" i="1"/>
  <c r="AU54" i="1" s="1"/>
  <c r="T109" i="3"/>
  <c r="J85" i="5"/>
  <c r="J60" i="5"/>
  <c r="BK83" i="10"/>
  <c r="J83" i="10"/>
  <c r="J59" i="10"/>
  <c r="J86" i="13"/>
  <c r="J60" i="13"/>
  <c r="J59" i="13"/>
  <c r="AN65" i="1"/>
  <c r="J39" i="13"/>
  <c r="AN64" i="1"/>
  <c r="J39" i="12"/>
  <c r="J39" i="11"/>
  <c r="AN62" i="1"/>
  <c r="J39" i="9"/>
  <c r="J39" i="7"/>
  <c r="J39" i="6"/>
  <c r="AN56" i="1"/>
  <c r="J59" i="3"/>
  <c r="AN55" i="1"/>
  <c r="J39" i="3"/>
  <c r="J39" i="2"/>
  <c r="AN66" i="1"/>
  <c r="AY54" i="1"/>
  <c r="J30" i="8"/>
  <c r="AG61" i="1"/>
  <c r="AN61" i="1"/>
  <c r="AW54" i="1"/>
  <c r="AK30" i="1"/>
  <c r="AX54" i="1"/>
  <c r="J30" i="5"/>
  <c r="AG58" i="1"/>
  <c r="AZ54" i="1"/>
  <c r="W29" i="1"/>
  <c r="J30" i="4"/>
  <c r="AG57" i="1" s="1"/>
  <c r="AN57" i="1" s="1"/>
  <c r="J39" i="5" l="1"/>
  <c r="J39" i="8"/>
  <c r="J39" i="4"/>
  <c r="AN58" i="1"/>
  <c r="J30" i="10"/>
  <c r="AG63" i="1" s="1"/>
  <c r="AN63" i="1" s="1"/>
  <c r="AV54" i="1"/>
  <c r="AK29" i="1" s="1"/>
  <c r="J39" i="10" l="1"/>
  <c r="AT54" i="1"/>
  <c r="AG54" i="1"/>
  <c r="AK26" i="1" s="1"/>
  <c r="AN54" i="1" l="1"/>
  <c r="AK35" i="1"/>
</calcChain>
</file>

<file path=xl/sharedStrings.xml><?xml version="1.0" encoding="utf-8"?>
<sst xmlns="http://schemas.openxmlformats.org/spreadsheetml/2006/main" count="58857" uniqueCount="7662">
  <si>
    <t>Export Komplet</t>
  </si>
  <si>
    <t>VZ</t>
  </si>
  <si>
    <t>2.0</t>
  </si>
  <si>
    <t>ZAMOK</t>
  </si>
  <si>
    <t>False</t>
  </si>
  <si>
    <t>{d0c33966-b2f2-4de7-9af3-609eaf65b0e6}</t>
  </si>
  <si>
    <t>0,01</t>
  </si>
  <si>
    <t>21</t>
  </si>
  <si>
    <t>12</t>
  </si>
  <si>
    <t>REKAPITULACE STAVBY</t>
  </si>
  <si>
    <t>v ---  níže se nacházejí doplnkové a pomocné údaje k sestavám  --- v</t>
  </si>
  <si>
    <t>Návod na vyplnění</t>
  </si>
  <si>
    <t>0,001</t>
  </si>
  <si>
    <t>Kód:</t>
  </si>
  <si>
    <t>R25-011A</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</si>
  <si>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</si>
  <si>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</si>
  <si>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Dostavba sportovně rekreačního areálu Petynka</t>
  </si>
  <si>
    <t>KSO:</t>
  </si>
  <si>
    <t>802 24</t>
  </si>
  <si>
    <t>CC-CZ:</t>
  </si>
  <si>
    <t>12653</t>
  </si>
  <si>
    <t>Místo:</t>
  </si>
  <si>
    <t>Praha</t>
  </si>
  <si>
    <t>Datum:</t>
  </si>
  <si>
    <t>21. 7. 2025</t>
  </si>
  <si>
    <t>CZ-CPV:</t>
  </si>
  <si>
    <t>45000000-7</t>
  </si>
  <si>
    <t>CZ-CPA:</t>
  </si>
  <si>
    <t>41.00.48</t>
  </si>
  <si>
    <t>Zadavatel:</t>
  </si>
  <si>
    <t>IČ:</t>
  </si>
  <si>
    <t/>
  </si>
  <si>
    <t>SNEO, a.s.</t>
  </si>
  <si>
    <t>DIČ:</t>
  </si>
  <si>
    <t>Účastník:</t>
  </si>
  <si>
    <t>Vyplň údaj</t>
  </si>
  <si>
    <t>Projektant:</t>
  </si>
  <si>
    <t>True</t>
  </si>
  <si>
    <t>Ateliér 11 Hradec Králové s.r.o.</t>
  </si>
  <si>
    <t>1</t>
  </si>
  <si>
    <t>Zpracovatel:</t>
  </si>
  <si>
    <t>0,1</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</si>
  <si>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</si>
  <si>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</si>
  <si>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https://podminky.urs.cz.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</si>
  <si>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</si>
  <si>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</si>
  <si>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</si>
  <si>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</si>
  <si>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</si>
  <si>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</si>
  <si>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</si>
  <si>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</si>
  <si>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</si>
  <si>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</si>
  <si>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</si>
  <si>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</si>
  <si>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</si>
  <si>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</si>
  <si>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</si>
  <si>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</si>
  <si>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</si>
  <si>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</si>
  <si>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</si>
  <si>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</si>
  <si>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</si>
  <si>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</si>
  <si>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</si>
  <si>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</si>
  <si>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</si>
  <si>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</si>
  <si>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</si>
  <si>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</si>
  <si>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</si>
  <si>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</si>
  <si>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</si>
  <si>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</si>
  <si>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</si>
  <si>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</si>
  <si>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</si>
  <si>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</si>
  <si>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</si>
  <si>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</si>
  <si>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</si>
  <si>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01</t>
  </si>
  <si>
    <t>SO 01 - Demolice (samostatné řízení)</t>
  </si>
  <si>
    <t>STA</t>
  </si>
  <si>
    <t>{edec9e1d-0085-47b5-9e8a-cc80c1fc9848}</t>
  </si>
  <si>
    <t>2</t>
  </si>
  <si>
    <t>02</t>
  </si>
  <si>
    <t>SO 02 - Dostavba - 1. část</t>
  </si>
  <si>
    <t>{f82eec5e-620c-423d-bb0d-cfeeb59285b5}</t>
  </si>
  <si>
    <t>02a</t>
  </si>
  <si>
    <t>SO 02 - Dostavba - 2. část ( šatny )</t>
  </si>
  <si>
    <t>{e8311467-a734-456b-8864-2be9036d4510}</t>
  </si>
  <si>
    <t>SO 101</t>
  </si>
  <si>
    <t>Komunikace a parkoviště</t>
  </si>
  <si>
    <t>{c55f95eb-ae95-4580-81da-5fb1e34f544f}</t>
  </si>
  <si>
    <t>SO 301</t>
  </si>
  <si>
    <t>Dešťová kanalizace</t>
  </si>
  <si>
    <t>{5f8c679e-bc41-471c-9c8a-273df755a479}</t>
  </si>
  <si>
    <t>SO 302</t>
  </si>
  <si>
    <t>Odlučovač ropných látek</t>
  </si>
  <si>
    <t>{775f6324-91cf-4d37-8a4b-52718c91dda4}</t>
  </si>
  <si>
    <t>SO 303</t>
  </si>
  <si>
    <t>Retenční nádrž</t>
  </si>
  <si>
    <t>{6adcce38-6cef-400f-a8be-4a6ff01aa649}</t>
  </si>
  <si>
    <t>SO 304</t>
  </si>
  <si>
    <t>Akumulační nádrž</t>
  </si>
  <si>
    <t>{d0d2069a-a6b5-4596-a5f0-bc18201dbd69}</t>
  </si>
  <si>
    <t>SO 305</t>
  </si>
  <si>
    <t>Splašková kanalizace</t>
  </si>
  <si>
    <t>{741f0026-24c4-465f-b77e-8a105d761626}</t>
  </si>
  <si>
    <t>SO 306</t>
  </si>
  <si>
    <t>Retenční nádrž na odpadní vody</t>
  </si>
  <si>
    <t>{14604695-2fc1-456a-a699-5c2c531db5f3}</t>
  </si>
  <si>
    <t>SO 901</t>
  </si>
  <si>
    <t>Vegetační úpravy</t>
  </si>
  <si>
    <t>{0146b3c7-78c5-4ead-a81d-5253188cf8dc}</t>
  </si>
  <si>
    <t>VON</t>
  </si>
  <si>
    <t>Vedlejší a ostatní náklady</t>
  </si>
  <si>
    <t>{a92ba16d-ad31-42d8-88a0-dcaaae6970e4}</t>
  </si>
  <si>
    <t>KRYCÍ LIST SOUPISU PRACÍ</t>
  </si>
  <si>
    <t>Objekt:</t>
  </si>
  <si>
    <t>01 - SO 01 - Demolice (samostatné řízení)</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</si>
  <si>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</si>
  <si>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REKAPITULACE ČLENĚNÍ SOUPISU PRACÍ</t>
  </si>
  <si>
    <t>Kód dílu - Popis</t>
  </si>
  <si>
    <t>Cena celkem [CZK]</t>
  </si>
  <si>
    <t>-1</t>
  </si>
  <si>
    <t>HSV - Práce a dodávky HSV</t>
  </si>
  <si>
    <t xml:space="preserve">    1 - Zemní práce</t>
  </si>
  <si>
    <t xml:space="preserve">    9 - Ostatní konstrukce a práce, bourání</t>
  </si>
  <si>
    <t xml:space="preserve">    997 - Doprava suti a vybouraných hmot</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</si>
  <si>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</si>
  <si>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</si>
  <si>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</si>
  <si>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</si>
  <si>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</si>
  <si>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</si>
  <si>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</si>
  <si>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</si>
  <si>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</si>
  <si>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</si>
  <si>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</si>
  <si>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</si>
  <si>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</si>
  <si>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</si>
  <si>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</si>
  <si>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</si>
  <si>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</si>
  <si>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</si>
  <si>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111201101.r1</t>
  </si>
  <si>
    <t>Odstranění křovin a stromů s odstraněním kořenů průměru kmene do 100 mm do sklonu terénu 1 : 5, při celkové ploše do 1 000 m2</t>
  </si>
  <si>
    <t>m2</t>
  </si>
  <si>
    <t>R - položka</t>
  </si>
  <si>
    <t>4</t>
  </si>
  <si>
    <t>1019582741</t>
  </si>
  <si>
    <t>VV</t>
  </si>
  <si>
    <t>"C.5b_Situace_demolic_a_kácení_dřevin.pdf</t>
  </si>
  <si>
    <t>" keře, okrasné dřeviny" 410,000</t>
  </si>
  <si>
    <t>Součet</t>
  </si>
  <si>
    <t>111251111.r1</t>
  </si>
  <si>
    <t>Drcení ořezaných větví strojně - (štěpkování) o průměru větví do 100 mm</t>
  </si>
  <si>
    <t>m3</t>
  </si>
  <si>
    <t>-1162661835</t>
  </si>
  <si>
    <t>" keře, okrasné dřeviny" 410,000*0,025</t>
  </si>
  <si>
    <t>3</t>
  </si>
  <si>
    <t>112101102</t>
  </si>
  <si>
    <t>Odstranění stromů s odřezáním kmene a s odvětvením listnatých, průměru kmene přes 300 do 500 mm</t>
  </si>
  <si>
    <t>kus</t>
  </si>
  <si>
    <t>CS ÚRS 2025 01</t>
  </si>
  <si>
    <t>-662976471</t>
  </si>
  <si>
    <t>Online PSC</t>
  </si>
  <si>
    <t>https://podminky.urs.cz/item/CS_URS_2025_01/112101102</t>
  </si>
  <si>
    <t>" ozn. 01 (lípa)" 4,000</t>
  </si>
  <si>
    <t>" ozn. 02 (javor)" 9,000</t>
  </si>
  <si>
    <t>" ozn. 03 (olše)" 2,000</t>
  </si>
  <si>
    <t>" ozn. 04 (bříza)" 3,000</t>
  </si>
  <si>
    <t>112201102.r1</t>
  </si>
  <si>
    <t>Odstranění pařezů s jejich vykopáním, vytrháním nebo odstřelením, s přesekáním kořenů průměru přes 300 do 500 mm</t>
  </si>
  <si>
    <t>-1439271354</t>
  </si>
  <si>
    <t>5</t>
  </si>
  <si>
    <t>113106242</t>
  </si>
  <si>
    <t>Rozebrání dílců vozovek a ploch s přemístěním hmot na skládku na vzdálenost do 3 m nebo s naložením na dopravní prostředek, ze silničních dílců jakýchkoliv rozměrů, s ložem z kameniva nebo živice strojně plochy jednotlivě přes 200 m2 se spárami zalitými cementovou maltou</t>
  </si>
  <si>
    <t>150774754</t>
  </si>
  <si>
    <t>https://podminky.urs.cz/item/CS_URS_2025_01/113106242</t>
  </si>
  <si>
    <t>"C.5.b_SITUACE_KACENI_DREVIN.pdf</t>
  </si>
  <si>
    <t>" parkoviště u autosalonu" 239,433</t>
  </si>
  <si>
    <t>6</t>
  </si>
  <si>
    <t>113107212</t>
  </si>
  <si>
    <t>Odstranění podkladů nebo krytů strojně plochy jednotlivě přes 200 m2 s přemístěním hmot na skládku na vzdálenost do 20 m nebo s naložením na dopravní prostředek z kameniva těženého, o tl. vrstvy přes 100 do 200 mm</t>
  </si>
  <si>
    <t>1448703987</t>
  </si>
  <si>
    <t>https://podminky.urs.cz/item/CS_URS_2025_01/113107212</t>
  </si>
  <si>
    <t>P</t>
  </si>
  <si>
    <t>Poznámka k položce:_x000D_
- ŠD v tl. 200 mm</t>
  </si>
  <si>
    <t>" komunikace - asfalt" 704,847</t>
  </si>
  <si>
    <t>7</t>
  </si>
  <si>
    <t>113107221</t>
  </si>
  <si>
    <t>Odstranění podkladů nebo krytů strojně plochy jednotlivě přes 200 m2 s přemístěním hmot na skládku na vzdálenost do 20 m nebo s naložením na dopravní prostředek z kameniva hrubého drceného, o tl. vrstvy do 100 mm</t>
  </si>
  <si>
    <t>-224058061</t>
  </si>
  <si>
    <t>https://podminky.urs.cz/item/CS_URS_2025_01/113107221</t>
  </si>
  <si>
    <t>Poznámka k položce:_x000D_
- OK v tl. 100 mm</t>
  </si>
  <si>
    <t>8</t>
  </si>
  <si>
    <t>113107242</t>
  </si>
  <si>
    <t>Odstranění podkladů nebo krytů strojně plochy jednotlivě přes 200 m2 s přemístěním hmot na skládku na vzdálenost do 20 m nebo s naložením na dopravní prostředek živičných, o tl. vrstvy přes 50 do 100 mm</t>
  </si>
  <si>
    <t>428539893</t>
  </si>
  <si>
    <t>https://podminky.urs.cz/item/CS_URS_2025_01/113107242</t>
  </si>
  <si>
    <t>Poznámka k položce:_x000D_
- asfalt, ložná vrstva tl. 60 mm + obrusná vrstva tl. 40 mm</t>
  </si>
  <si>
    <t>9</t>
  </si>
  <si>
    <t>162301402.r1</t>
  </si>
  <si>
    <t>Vodorovné přemístění větví, kmenů nebo pařezů s naložením, složením a dopravou do 5000 m větví stromů listnatých, průměru kmene přes 300 do 500 mm</t>
  </si>
  <si>
    <t>-1522695695</t>
  </si>
  <si>
    <t>10</t>
  </si>
  <si>
    <t>162301412.r1</t>
  </si>
  <si>
    <t>Vodorovné přemístění větví, kmenů nebo pařezů s naložením, složením a dopravou do 5000 m kmenů stromů listnatých, průměru přes 300 do 500 mm</t>
  </si>
  <si>
    <t>-954338157</t>
  </si>
  <si>
    <t>11</t>
  </si>
  <si>
    <t>162301422.r1</t>
  </si>
  <si>
    <t>Vodorovné přemístění větví, kmenů nebo pařezů s naložením, složením a dopravou do 5000 m pařezů kmenů, průměru přes 300 do 500 mm</t>
  </si>
  <si>
    <t>-520674949</t>
  </si>
  <si>
    <t>162301501</t>
  </si>
  <si>
    <t>Vodorovné přemístění smýcených křovin do průměru kmene 100 mm na vzdálenost do 5 000 m</t>
  </si>
  <si>
    <t>2114643560</t>
  </si>
  <si>
    <t>https://podminky.urs.cz/item/CS_URS_2025_01/162301501</t>
  </si>
  <si>
    <t>13</t>
  </si>
  <si>
    <t>162301902.r1</t>
  </si>
  <si>
    <t>Vodorovné přemístění větví, kmenů nebo pařezů s naložením, složením a dopravou Příplatek k cenám za každých dalších i započatých 5000 m přes 5000 m větví stromů listnatých, průměru kmene přes 300 do 500 mm</t>
  </si>
  <si>
    <t>-1723905627</t>
  </si>
  <si>
    <t>Poznámka k položce:_x000D_
- celková odvozová vzdálenost 25 km</t>
  </si>
  <si>
    <t>" ozn. 01 (lípa)" 4,000*4</t>
  </si>
  <si>
    <t>" ozn. 02 (javor)" 9,000*4</t>
  </si>
  <si>
    <t>" ozn. 03 (olše)" 2,000*4</t>
  </si>
  <si>
    <t>" ozn. 04 (bříza)" 3,000*4</t>
  </si>
  <si>
    <t>14</t>
  </si>
  <si>
    <t>162301912.r1</t>
  </si>
  <si>
    <t>Vodorovné přemístění větví, kmenů nebo pařezů s naložením, složením a dopravou Příplatek k cenám za každých dalších i započatých 5000 m přes 5000 m kmenů stromů listnatých, o průměru přes 300 do 500 mm</t>
  </si>
  <si>
    <t>-306344908</t>
  </si>
  <si>
    <t>15</t>
  </si>
  <si>
    <t>162301922.r1</t>
  </si>
  <si>
    <t>Vodorovné přemístění větví, kmenů nebo pařezů s naložením, složením a dopravou Příplatek k cenám za každých dalších i započatých 5000 m přes 5000 m pařezů kmenů, průměru přes 300 do 500 mm</t>
  </si>
  <si>
    <t>1178560881</t>
  </si>
  <si>
    <t>Ostatní konstrukce a práce, bourání</t>
  </si>
  <si>
    <t>16</t>
  </si>
  <si>
    <t>981013313</t>
  </si>
  <si>
    <t>Demolice budov těžkými mechanizačními prostředky z cihel, kamene, smíšeného nebo hrázděného zdiva, tvárnic na maltu vápennou nebo vápenocementovou s podílem konstrukcí přes 15 do 20 %</t>
  </si>
  <si>
    <t>-356531020</t>
  </si>
  <si>
    <t>https://podminky.urs.cz/item/CS_URS_2025_01/981013313</t>
  </si>
  <si>
    <t>Poznámka k položce:_x000D_
- do úrovně podlahy objektu</t>
  </si>
  <si>
    <t>" objekt autosalonu" 31,800*11,600*7,000</t>
  </si>
  <si>
    <t>17</t>
  </si>
  <si>
    <t>981013413</t>
  </si>
  <si>
    <t>Demolice budov těžkými mechanizačními prostředky z cihel, kamene, tvárnic na maltu cementovou nebo z betonu prostého s podílem konstrukcí přes 15 do 20 %</t>
  </si>
  <si>
    <t>1889050195</t>
  </si>
  <si>
    <t>https://podminky.urs.cz/item/CS_URS_2025_01/981013413</t>
  </si>
  <si>
    <t>Poznámka k položce:_x000D_
- do úrovně podlahy</t>
  </si>
  <si>
    <t>" objekt trafostanice" 8,800*8,800*4,000</t>
  </si>
  <si>
    <t>" objekt vsakovací nádrže" 14,100*5,600*4,000</t>
  </si>
  <si>
    <t>18</t>
  </si>
  <si>
    <t>981513114</t>
  </si>
  <si>
    <t>Demolice konstrukcí objektů těžkými mechanizačními prostředky konstrukcí ze železobetonu</t>
  </si>
  <si>
    <t>1798867204</t>
  </si>
  <si>
    <t>https://podminky.urs.cz/item/CS_URS_2025_01/981513114</t>
  </si>
  <si>
    <t>Poznámka k položce:_x000D_
- podlaha + základová deska v celkové tl. 250 mm</t>
  </si>
  <si>
    <t>" objekt autosalonu" (31,800*11,600)*0,250</t>
  </si>
  <si>
    <t>" objekt trafostanice" (8,800*8,800)*0,250</t>
  </si>
  <si>
    <t>" objekt vsakovací nádrže" (14,100*5,600)*0,250</t>
  </si>
  <si>
    <t>19</t>
  </si>
  <si>
    <t>981513116</t>
  </si>
  <si>
    <t>Demolice konstrukcí objektů těžkými mechanizačními prostředky konstrukcí z betonu prostého</t>
  </si>
  <si>
    <t>1134459818</t>
  </si>
  <si>
    <t>https://podminky.urs.cz/item/CS_URS_2025_01/981513116</t>
  </si>
  <si>
    <t>Poznámka k položce:_x000D_
- základy objektu do hl. 800 mm</t>
  </si>
  <si>
    <t>" objekt autosalonu" (31,800*2+10,400*8)*(0,600*0,800)</t>
  </si>
  <si>
    <t>" objekt trafostanice" (8,800*2+7,600*2)*(0,600*0,800)</t>
  </si>
  <si>
    <t>" objekt vsakovací nádrže" (14,100*2+4,400*4)*(0,600*0,800)</t>
  </si>
  <si>
    <t>997</t>
  </si>
  <si>
    <t>Doprava suti a vybouraných hmot</t>
  </si>
  <si>
    <t>20</t>
  </si>
  <si>
    <t>997006012</t>
  </si>
  <si>
    <t>Úprava stavebního odpadu třídění ruční</t>
  </si>
  <si>
    <t>t</t>
  </si>
  <si>
    <t>1438513101</t>
  </si>
  <si>
    <t>https://podminky.urs.cz/item/CS_URS_2025_01/997006012</t>
  </si>
  <si>
    <t>"azbest" 14,850</t>
  </si>
  <si>
    <t>997006014</t>
  </si>
  <si>
    <t>Úprava stavebního odpadu pytlování nebezpečného odpadu s obsahem azbestu z vlnitých tabulí</t>
  </si>
  <si>
    <t>-410585155</t>
  </si>
  <si>
    <t>https://podminky.urs.cz/item/CS_URS_2025_01/997006014</t>
  </si>
  <si>
    <t>22</t>
  </si>
  <si>
    <t>997006512</t>
  </si>
  <si>
    <t>Vodorovná doprava suti na skládku s naložením na dopravní prostředek a složením přes 100 m do 1 km</t>
  </si>
  <si>
    <t>-1437110480</t>
  </si>
  <si>
    <t>https://podminky.urs.cz/item/CS_URS_2025_01/997006512</t>
  </si>
  <si>
    <t>"recyklační skládka - odvozovová vzdálenost &gt; 25 km</t>
  </si>
  <si>
    <t>" dřeviny" 10,250*0,550+((4,000*18)*0,550)</t>
  </si>
  <si>
    <t>" demolice" 1689,732 - 14,850</t>
  </si>
  <si>
    <t>" komunikace" 283,284+119,824</t>
  </si>
  <si>
    <t>" komunikace" 155,066</t>
  </si>
  <si>
    <t>Mezisoučet</t>
  </si>
  <si>
    <t>"skládka nebezpečného odpadu - odvozová vzdálenost &gt; 150 km</t>
  </si>
  <si>
    <t>23</t>
  </si>
  <si>
    <t>997006519</t>
  </si>
  <si>
    <t>Vodorovná doprava suti na skládku Příplatek k ceně -6512 za každý další i započatý 1 km</t>
  </si>
  <si>
    <t>134564990</t>
  </si>
  <si>
    <t>https://podminky.urs.cz/item/CS_URS_2025_01/997006519</t>
  </si>
  <si>
    <t>" dřeviny" ( 10,250*0,550+((4,000*18)*0,550)) * 24</t>
  </si>
  <si>
    <t>" demolice" ( 1689,732 - 14,850 ) * 24</t>
  </si>
  <si>
    <t>" komunikace" ( 283,284+119,824 ) * 24</t>
  </si>
  <si>
    <t>" komunikace" 155,066 * 24</t>
  </si>
  <si>
    <t>"skládka nebezpečného odpadu - odvozová vzdálenost &gt; 80 km</t>
  </si>
  <si>
    <t>"azbest" 14,850 * 79</t>
  </si>
  <si>
    <t>55852,194*24 'Přepočtené koeficientem množství</t>
  </si>
  <si>
    <t>24</t>
  </si>
  <si>
    <t>997006551</t>
  </si>
  <si>
    <t>Hrubé urovnání suti na skládce bez zhutnění</t>
  </si>
  <si>
    <t>254712292</t>
  </si>
  <si>
    <t>https://podminky.urs.cz/item/CS_URS_2025_01/997006551</t>
  </si>
  <si>
    <t>25</t>
  </si>
  <si>
    <t>997013811</t>
  </si>
  <si>
    <t>Poplatek za uložení stavebního odpadu na skládce (skládkovné) dřevěného zatříděného do Katalogu odpadů pod kódem 17 02 01</t>
  </si>
  <si>
    <t>-1935699293</t>
  </si>
  <si>
    <t>https://podminky.urs.cz/item/CS_URS_2025_01/997013811</t>
  </si>
  <si>
    <t>26</t>
  </si>
  <si>
    <t>997013821</t>
  </si>
  <si>
    <t>Poplatek za uložení stavebního odpadu na skládce (skládkovné) ze stavebních materiálů obsahujících azbest zatříděných do Katalogu odpadů pod kódem 17 06 05</t>
  </si>
  <si>
    <t>1766289975</t>
  </si>
  <si>
    <t>https://podminky.urs.cz/item/CS_URS_2025_01/997013821</t>
  </si>
  <si>
    <t>27</t>
  </si>
  <si>
    <t>997013871</t>
  </si>
  <si>
    <t>Poplatek za uložení stavebního odpadu na recyklační skládce (skládkovné) směsného stavebního a demoličního zatříděného do Katalogu odpadů pod kódem 17 09 04</t>
  </si>
  <si>
    <t>-415691848</t>
  </si>
  <si>
    <t>https://podminky.urs.cz/item/CS_URS_2025_01/997013871</t>
  </si>
  <si>
    <t>" demolice" 1689,732</t>
  </si>
  <si>
    <t>28</t>
  </si>
  <si>
    <t>997221873</t>
  </si>
  <si>
    <t>Poplatek za uložení stavebního odpadu na recyklační skládce (skládkovné) zeminy a kamení zatříděného do Katalogu odpadů pod kódem 17 05 04</t>
  </si>
  <si>
    <t>1764562003</t>
  </si>
  <si>
    <t>https://podminky.urs.cz/item/CS_URS_2025_01/997221873</t>
  </si>
  <si>
    <t>29</t>
  </si>
  <si>
    <t>997221875</t>
  </si>
  <si>
    <t>Poplatek za uložení stavebního odpadu na recyklační skládce (skládkovné) asfaltového bez obsahu dehtu zatříděného do Katalogu odpadů pod kódem 17 03 02</t>
  </si>
  <si>
    <t>639784733</t>
  </si>
  <si>
    <t>https://podminky.urs.cz/item/CS_URS_2025_01/997221875</t>
  </si>
  <si>
    <t>VV0113</t>
  </si>
  <si>
    <t>Výkaz (191)</t>
  </si>
  <si>
    <t>90</t>
  </si>
  <si>
    <t>VV0111</t>
  </si>
  <si>
    <t>Výkaz (189)</t>
  </si>
  <si>
    <t>12960</t>
  </si>
  <si>
    <t>VV0112</t>
  </si>
  <si>
    <t>Výkaz (190)</t>
  </si>
  <si>
    <t>540</t>
  </si>
  <si>
    <t>VV0032_1</t>
  </si>
  <si>
    <t>Výkaz (120)</t>
  </si>
  <si>
    <t>726,616</t>
  </si>
  <si>
    <t>VV0033_1</t>
  </si>
  <si>
    <t>Výkaz (121)</t>
  </si>
  <si>
    <t>2,448</t>
  </si>
  <si>
    <t>VV0034_1</t>
  </si>
  <si>
    <t>Výkaz (122)</t>
  </si>
  <si>
    <t>42,248</t>
  </si>
  <si>
    <t>VV0035_1</t>
  </si>
  <si>
    <t>Výkaz (123)</t>
  </si>
  <si>
    <t>73,2</t>
  </si>
  <si>
    <t>02 - SO 02 - Dostavba - 1. část</t>
  </si>
  <si>
    <t>VV0036_1</t>
  </si>
  <si>
    <t>Výkaz (124)</t>
  </si>
  <si>
    <t>37,31</t>
  </si>
  <si>
    <t>VV0037_1</t>
  </si>
  <si>
    <t>Výkaz (125)</t>
  </si>
  <si>
    <t>367,92</t>
  </si>
  <si>
    <t>VV0038_1</t>
  </si>
  <si>
    <t>Výkaz (126)</t>
  </si>
  <si>
    <t>606</t>
  </si>
  <si>
    <t>VV0039_1</t>
  </si>
  <si>
    <t>Výkaz (127)</t>
  </si>
  <si>
    <t>43</t>
  </si>
  <si>
    <t>VV0078_1</t>
  </si>
  <si>
    <t>Výkaz (167)</t>
  </si>
  <si>
    <t>3504,735</t>
  </si>
  <si>
    <t>VV0077_1</t>
  </si>
  <si>
    <t>Výkaz (166)</t>
  </si>
  <si>
    <t>123,519</t>
  </si>
  <si>
    <t>VV0105</t>
  </si>
  <si>
    <t>Výkaz (183)</t>
  </si>
  <si>
    <t>13,771</t>
  </si>
  <si>
    <t>VV0106</t>
  </si>
  <si>
    <t>Výkaz (184)</t>
  </si>
  <si>
    <t>205,448</t>
  </si>
  <si>
    <t>VV0104</t>
  </si>
  <si>
    <t>Výkaz (182)</t>
  </si>
  <si>
    <t>3,409</t>
  </si>
  <si>
    <t>VV0103</t>
  </si>
  <si>
    <t>Výkaz (181)</t>
  </si>
  <si>
    <t>113,615</t>
  </si>
  <si>
    <t>VV0062_1</t>
  </si>
  <si>
    <t>Výkaz (151)</t>
  </si>
  <si>
    <t>VV0116</t>
  </si>
  <si>
    <t>Výkaz (195)</t>
  </si>
  <si>
    <t>1,526</t>
  </si>
  <si>
    <t>VV0063_1</t>
  </si>
  <si>
    <t>Výkaz (152)</t>
  </si>
  <si>
    <t>181,37</t>
  </si>
  <si>
    <t>VV0061_1</t>
  </si>
  <si>
    <t>Výkaz (150)</t>
  </si>
  <si>
    <t>1051,42</t>
  </si>
  <si>
    <t>VV0040_1</t>
  </si>
  <si>
    <t>Výkaz (128)</t>
  </si>
  <si>
    <t>363,308</t>
  </si>
  <si>
    <t>VV0053_1</t>
  </si>
  <si>
    <t>Výkaz (141)</t>
  </si>
  <si>
    <t>564</t>
  </si>
  <si>
    <t>VV0054_1</t>
  </si>
  <si>
    <t>Výkaz (142)</t>
  </si>
  <si>
    <t>294</t>
  </si>
  <si>
    <t>VV0055_1</t>
  </si>
  <si>
    <t>Výkaz (143)</t>
  </si>
  <si>
    <t>132</t>
  </si>
  <si>
    <t>VV0056_1</t>
  </si>
  <si>
    <t>Výkaz (144)</t>
  </si>
  <si>
    <t>66</t>
  </si>
  <si>
    <t>VV0059_1</t>
  </si>
  <si>
    <t>Výkaz (148)</t>
  </si>
  <si>
    <t>1716</t>
  </si>
  <si>
    <t>VV0060_1</t>
  </si>
  <si>
    <t>Výkaz (149)</t>
  </si>
  <si>
    <t>396</t>
  </si>
  <si>
    <t>VV0150</t>
  </si>
  <si>
    <t>Výkaz (229)</t>
  </si>
  <si>
    <t>6,175</t>
  </si>
  <si>
    <t>VV0052_1</t>
  </si>
  <si>
    <t>Výkaz (140)</t>
  </si>
  <si>
    <t>VV0057_1</t>
  </si>
  <si>
    <t>Výkaz (145)</t>
  </si>
  <si>
    <t>VV0058_1</t>
  </si>
  <si>
    <t>Výkaz (146)</t>
  </si>
  <si>
    <t>VV0046_1</t>
  </si>
  <si>
    <t>Výkaz (134)</t>
  </si>
  <si>
    <t>1128</t>
  </si>
  <si>
    <t>VV0047_1</t>
  </si>
  <si>
    <t>Výkaz (135)</t>
  </si>
  <si>
    <t>264</t>
  </si>
  <si>
    <t>VV0048_1</t>
  </si>
  <si>
    <t>Výkaz (136)</t>
  </si>
  <si>
    <t>588</t>
  </si>
  <si>
    <t>VV0049_1</t>
  </si>
  <si>
    <t>Výkaz (137)</t>
  </si>
  <si>
    <t>VV0050_1</t>
  </si>
  <si>
    <t>Výkaz (138)</t>
  </si>
  <si>
    <t>95</t>
  </si>
  <si>
    <t>VV0051_1</t>
  </si>
  <si>
    <t>Výkaz (139)</t>
  </si>
  <si>
    <t>VV0107</t>
  </si>
  <si>
    <t>Výkaz (185)</t>
  </si>
  <si>
    <t>14,15</t>
  </si>
  <si>
    <t>VV0108</t>
  </si>
  <si>
    <t>Výkaz (186)</t>
  </si>
  <si>
    <t>0,589</t>
  </si>
  <si>
    <t>VV0068_1</t>
  </si>
  <si>
    <t>Výkaz (157)</t>
  </si>
  <si>
    <t>1013,943</t>
  </si>
  <si>
    <t>VV0069_1</t>
  </si>
  <si>
    <t>Výkaz (158)</t>
  </si>
  <si>
    <t>3379,81</t>
  </si>
  <si>
    <t>VV0070_1</t>
  </si>
  <si>
    <t>Výkaz (159)</t>
  </si>
  <si>
    <t>90,569</t>
  </si>
  <si>
    <t>VV0071_1</t>
  </si>
  <si>
    <t>Výkaz (160)</t>
  </si>
  <si>
    <t>121,674</t>
  </si>
  <si>
    <t>VV0064_1</t>
  </si>
  <si>
    <t>Výkaz (153)</t>
  </si>
  <si>
    <t>36,037</t>
  </si>
  <si>
    <t>VV0066_1</t>
  </si>
  <si>
    <t>Výkaz (155)</t>
  </si>
  <si>
    <t>4,704</t>
  </si>
  <si>
    <t>VV0067_1</t>
  </si>
  <si>
    <t>Výkaz (156)</t>
  </si>
  <si>
    <t>112,537</t>
  </si>
  <si>
    <t>VV0065_1</t>
  </si>
  <si>
    <t>Výkaz (154)</t>
  </si>
  <si>
    <t>0,848</t>
  </si>
  <si>
    <t>VV0074_1</t>
  </si>
  <si>
    <t>Výkaz (163)</t>
  </si>
  <si>
    <t>30,465</t>
  </si>
  <si>
    <t>VV0075_1</t>
  </si>
  <si>
    <t>Výkaz (164)</t>
  </si>
  <si>
    <t>257,108</t>
  </si>
  <si>
    <t>VV0114</t>
  </si>
  <si>
    <t>Výkaz (193)</t>
  </si>
  <si>
    <t>9,216</t>
  </si>
  <si>
    <t>VV0115</t>
  </si>
  <si>
    <t>Výkaz (194)</t>
  </si>
  <si>
    <t>0,111</t>
  </si>
  <si>
    <t>VV0076_1</t>
  </si>
  <si>
    <t>Výkaz (165)</t>
  </si>
  <si>
    <t>5,509</t>
  </si>
  <si>
    <t>VV0041_1</t>
  </si>
  <si>
    <t>Výkaz (129)</t>
  </si>
  <si>
    <t>33,575</t>
  </si>
  <si>
    <t>VV0147</t>
  </si>
  <si>
    <t>Výkaz (226)</t>
  </si>
  <si>
    <t>21,879</t>
  </si>
  <si>
    <t>VV0094</t>
  </si>
  <si>
    <t>Výkaz (172)</t>
  </si>
  <si>
    <t>49,52</t>
  </si>
  <si>
    <t>VV0095</t>
  </si>
  <si>
    <t>Výkaz (173)</t>
  </si>
  <si>
    <t>506,53</t>
  </si>
  <si>
    <t>VV0142</t>
  </si>
  <si>
    <t>Výkaz (221)</t>
  </si>
  <si>
    <t>28,7</t>
  </si>
  <si>
    <t>VV0117</t>
  </si>
  <si>
    <t>Výkaz (196)</t>
  </si>
  <si>
    <t>40,188</t>
  </si>
  <si>
    <t>VV0120</t>
  </si>
  <si>
    <t>Výkaz (199)</t>
  </si>
  <si>
    <t xml:space="preserve">    2 - Zakládání</t>
  </si>
  <si>
    <t>VV0122</t>
  </si>
  <si>
    <t>Výkaz (201)</t>
  </si>
  <si>
    <t>15,202</t>
  </si>
  <si>
    <t xml:space="preserve">    3 - Svislé a kompletní konstrukce</t>
  </si>
  <si>
    <t>VV0121</t>
  </si>
  <si>
    <t>Výkaz (200)</t>
  </si>
  <si>
    <t>5,694</t>
  </si>
  <si>
    <t xml:space="preserve">    4 - Vodorovné konstrukce</t>
  </si>
  <si>
    <t>VV0118</t>
  </si>
  <si>
    <t>Výkaz (197)</t>
  </si>
  <si>
    <t>267,824</t>
  </si>
  <si>
    <t xml:space="preserve">    5 - Komunikace pozemní</t>
  </si>
  <si>
    <t>VV0119</t>
  </si>
  <si>
    <t>Výkaz (198)</t>
  </si>
  <si>
    <t>7,234</t>
  </si>
  <si>
    <t xml:space="preserve">    6 - Úpravy povrchů, podlahy a osazování výplní</t>
  </si>
  <si>
    <t>VV0139</t>
  </si>
  <si>
    <t>Výkaz (218)</t>
  </si>
  <si>
    <t>388,39</t>
  </si>
  <si>
    <t xml:space="preserve">    8 - Vedení trubní dálková a přípojná</t>
  </si>
  <si>
    <t>VV0050</t>
  </si>
  <si>
    <t>Výkaz (51)</t>
  </si>
  <si>
    <t>85,017</t>
  </si>
  <si>
    <t>VV0126</t>
  </si>
  <si>
    <t>Výkaz (205)</t>
  </si>
  <si>
    <t>536,449</t>
  </si>
  <si>
    <t xml:space="preserve">    998 - Přesun hmot</t>
  </si>
  <si>
    <t>VV0127</t>
  </si>
  <si>
    <t>Výkaz (206)</t>
  </si>
  <si>
    <t>457,676</t>
  </si>
  <si>
    <t>PSV - Práce a dodávky PSV</t>
  </si>
  <si>
    <t>VV0129</t>
  </si>
  <si>
    <t>Výkaz (208)</t>
  </si>
  <si>
    <t>131,13</t>
  </si>
  <si>
    <t xml:space="preserve">    711 - Izolace proti vodě, vlhkosti a plynům</t>
  </si>
  <si>
    <t>VV0128</t>
  </si>
  <si>
    <t>Výkaz (207)</t>
  </si>
  <si>
    <t>370,142</t>
  </si>
  <si>
    <t xml:space="preserve">    712 - Povlakové krytiny</t>
  </si>
  <si>
    <t>VV0130</t>
  </si>
  <si>
    <t>Výkaz (209)</t>
  </si>
  <si>
    <t>106,168</t>
  </si>
  <si>
    <t xml:space="preserve">    713 - Izolace tepelné</t>
  </si>
  <si>
    <t>VV0123</t>
  </si>
  <si>
    <t>Výkaz (202)</t>
  </si>
  <si>
    <t>281,788</t>
  </si>
  <si>
    <t xml:space="preserve">    721 - Zdravotechnika - vnitřní kanalizace</t>
  </si>
  <si>
    <t>VV0148</t>
  </si>
  <si>
    <t>Výkaz (227)</t>
  </si>
  <si>
    <t xml:space="preserve">    725 - Zdravotechnika - zařizovací předměty</t>
  </si>
  <si>
    <t>VV0149</t>
  </si>
  <si>
    <t>Výkaz (228)</t>
  </si>
  <si>
    <t>56,966</t>
  </si>
  <si>
    <t xml:space="preserve">    731-735 - Ústřední vytápění</t>
  </si>
  <si>
    <t>VV0154</t>
  </si>
  <si>
    <t>Výkaz (232)</t>
  </si>
  <si>
    <t>3,819</t>
  </si>
  <si>
    <t xml:space="preserve">    741 - Elektroinstalace - silnoproud</t>
  </si>
  <si>
    <t>VV0153</t>
  </si>
  <si>
    <t>Výkaz (231)</t>
  </si>
  <si>
    <t>2,442</t>
  </si>
  <si>
    <t xml:space="preserve">    742 - Elektroinstalace - slaboproud</t>
  </si>
  <si>
    <t>VV0152</t>
  </si>
  <si>
    <t>Výkaz (230)</t>
  </si>
  <si>
    <t>79,74</t>
  </si>
  <si>
    <t xml:space="preserve">    751 - Vzduchotechnika</t>
  </si>
  <si>
    <t>VV0096</t>
  </si>
  <si>
    <t>Výkaz (174)</t>
  </si>
  <si>
    <t>3,638</t>
  </si>
  <si>
    <t xml:space="preserve">    766 - Konstrukce truhlářské</t>
  </si>
  <si>
    <t>VV0097</t>
  </si>
  <si>
    <t>Výkaz (175)</t>
  </si>
  <si>
    <t>19,324</t>
  </si>
  <si>
    <t xml:space="preserve">    767 - Konstrukce zámečnické</t>
  </si>
  <si>
    <t>VV0143</t>
  </si>
  <si>
    <t>Výkaz (222)</t>
  </si>
  <si>
    <t>78,597</t>
  </si>
  <si>
    <t xml:space="preserve">    771 - Podlahy z dlaždic</t>
  </si>
  <si>
    <t>VV0098</t>
  </si>
  <si>
    <t>Výkaz (176)</t>
  </si>
  <si>
    <t>13,42</t>
  </si>
  <si>
    <t xml:space="preserve">    781 - Dokončovací práce - obklady</t>
  </si>
  <si>
    <t>VV0124</t>
  </si>
  <si>
    <t>Výkaz (203)</t>
  </si>
  <si>
    <t xml:space="preserve">    783 - Dokončovací práce - nátěry</t>
  </si>
  <si>
    <t>VV0125</t>
  </si>
  <si>
    <t>Výkaz (204)</t>
  </si>
  <si>
    <t>10,692</t>
  </si>
  <si>
    <t xml:space="preserve">    784 - Dokončovací práce - malby a tapety</t>
  </si>
  <si>
    <t>VV0145</t>
  </si>
  <si>
    <t>Výkaz (224)</t>
  </si>
  <si>
    <t>28,96</t>
  </si>
  <si>
    <t xml:space="preserve">    791 - Zařízení velkokuchyní</t>
  </si>
  <si>
    <t>VV0146</t>
  </si>
  <si>
    <t>Výkaz (225)</t>
  </si>
  <si>
    <t>66,849</t>
  </si>
  <si>
    <t>M - Práce a dodávky M</t>
  </si>
  <si>
    <t>VV0084</t>
  </si>
  <si>
    <t>Výkaz (109)</t>
  </si>
  <si>
    <t>13,81</t>
  </si>
  <si>
    <t xml:space="preserve">    33-M - Montáže dopr.zaříz.,sklad. zař. a váh</t>
  </si>
  <si>
    <t>VV0085</t>
  </si>
  <si>
    <t>Výkaz (110)</t>
  </si>
  <si>
    <t>83,884</t>
  </si>
  <si>
    <t xml:space="preserve">    35-M - Montáž čerpadel, kompr.a vodoh.zař.</t>
  </si>
  <si>
    <t>VV0086</t>
  </si>
  <si>
    <t>Výkaz (111)</t>
  </si>
  <si>
    <t>131,35</t>
  </si>
  <si>
    <t>VV0087</t>
  </si>
  <si>
    <t>Výkaz (112)</t>
  </si>
  <si>
    <t>227,014</t>
  </si>
  <si>
    <t>VV0003</t>
  </si>
  <si>
    <t>Výkaz (4)</t>
  </si>
  <si>
    <t>3206,76</t>
  </si>
  <si>
    <t>VV0082</t>
  </si>
  <si>
    <t>Výkaz (82)</t>
  </si>
  <si>
    <t>28,19</t>
  </si>
  <si>
    <t>VV0081</t>
  </si>
  <si>
    <t>Výkaz (81)</t>
  </si>
  <si>
    <t>48,31</t>
  </si>
  <si>
    <t>VV0109</t>
  </si>
  <si>
    <t>Výkaz (187)</t>
  </si>
  <si>
    <t>2,789</t>
  </si>
  <si>
    <t>VV0110</t>
  </si>
  <si>
    <t>Výkaz (188)</t>
  </si>
  <si>
    <t>12,139</t>
  </si>
  <si>
    <t>VV0141</t>
  </si>
  <si>
    <t>Výkaz (220)</t>
  </si>
  <si>
    <t>562,163</t>
  </si>
  <si>
    <t>VV0140</t>
  </si>
  <si>
    <t>Výkaz (219)</t>
  </si>
  <si>
    <t>1659,166</t>
  </si>
  <si>
    <t>VV0002</t>
  </si>
  <si>
    <t>Výkaz (3)</t>
  </si>
  <si>
    <t>488,807</t>
  </si>
  <si>
    <t>VV0091</t>
  </si>
  <si>
    <t>Výkaz (169)</t>
  </si>
  <si>
    <t>9,69</t>
  </si>
  <si>
    <t>VV0092</t>
  </si>
  <si>
    <t>Výkaz (170)</t>
  </si>
  <si>
    <t>26,076</t>
  </si>
  <si>
    <t>VV0042</t>
  </si>
  <si>
    <t>Výkaz (43)</t>
  </si>
  <si>
    <t>4111,21</t>
  </si>
  <si>
    <t>VV0088</t>
  </si>
  <si>
    <t>Výkaz (168)</t>
  </si>
  <si>
    <t>3998,3</t>
  </si>
  <si>
    <t>VV0001</t>
  </si>
  <si>
    <t>Výkaz (1)</t>
  </si>
  <si>
    <t>3348,27</t>
  </si>
  <si>
    <t>VV0044_1</t>
  </si>
  <si>
    <t>Výkaz (132)</t>
  </si>
  <si>
    <t>VV0045_1</t>
  </si>
  <si>
    <t>Výkaz (133)</t>
  </si>
  <si>
    <t>112</t>
  </si>
  <si>
    <t>VV0042_1</t>
  </si>
  <si>
    <t>Výkaz (130)</t>
  </si>
  <si>
    <t>VV0043_1</t>
  </si>
  <si>
    <t>Výkaz (131)</t>
  </si>
  <si>
    <t>78</t>
  </si>
  <si>
    <t>VV0004</t>
  </si>
  <si>
    <t>Výkaz (5)</t>
  </si>
  <si>
    <t>VV0006</t>
  </si>
  <si>
    <t>Výkaz (7)</t>
  </si>
  <si>
    <t>1025,01</t>
  </si>
  <si>
    <t>VV0005</t>
  </si>
  <si>
    <t>Výkaz (6)</t>
  </si>
  <si>
    <t>2323,26</t>
  </si>
  <si>
    <t>VV0020</t>
  </si>
  <si>
    <t>Výkaz (21)</t>
  </si>
  <si>
    <t>8,024</t>
  </si>
  <si>
    <t>115001101</t>
  </si>
  <si>
    <t>Převedení vody potrubím průměru DN do 100</t>
  </si>
  <si>
    <t>m</t>
  </si>
  <si>
    <t>VV0021</t>
  </si>
  <si>
    <t>Výkaz (22)</t>
  </si>
  <si>
    <t>0,944</t>
  </si>
  <si>
    <t>-1596622478</t>
  </si>
  <si>
    <t>https://podminky.urs.cz/item/CS_URS_2025_01/115001101</t>
  </si>
  <si>
    <t>VV0022</t>
  </si>
  <si>
    <t>Výkaz (23)</t>
  </si>
  <si>
    <t>0,472</t>
  </si>
  <si>
    <t>"Množství určené pomocí aplikace Výměry.</t>
  </si>
  <si>
    <t>VV0019</t>
  </si>
  <si>
    <t>Výkaz (20)</t>
  </si>
  <si>
    <t>9,44</t>
  </si>
  <si>
    <t>"snižování hladiny podzemní vody čerpací šachtou</t>
  </si>
  <si>
    <t>VV0023</t>
  </si>
  <si>
    <t>Výkaz (24)</t>
  </si>
  <si>
    <t>2084,617</t>
  </si>
  <si>
    <t>"výměra nad započtené množství polč. 115101201</t>
  </si>
  <si>
    <t>VV0024</t>
  </si>
  <si>
    <t>Výkaz (25)</t>
  </si>
  <si>
    <t>245,249</t>
  </si>
  <si>
    <t>"1,000 "čerpací šachta DN 1000, dno -4,450" * 30</t>
  </si>
  <si>
    <t>VV0025</t>
  </si>
  <si>
    <t>Výkaz (26)</t>
  </si>
  <si>
    <t>122,625</t>
  </si>
  <si>
    <t>"2,000 "čerpací šachta DN 1000, dno -5,050" * 30</t>
  </si>
  <si>
    <t>VV0018</t>
  </si>
  <si>
    <t>Výkaz (19)</t>
  </si>
  <si>
    <t>2452,49</t>
  </si>
  <si>
    <t>VV0026</t>
  </si>
  <si>
    <t>Výkaz (27)</t>
  </si>
  <si>
    <t>753,389</t>
  </si>
  <si>
    <t>115101201</t>
  </si>
  <si>
    <t>Čerpání vody na dopravní výšku do 10 m s uvažovaným průměrným přítokem do 500 l/min</t>
  </si>
  <si>
    <t>hod</t>
  </si>
  <si>
    <t>VV0027</t>
  </si>
  <si>
    <t>Výkaz (28)</t>
  </si>
  <si>
    <t>88,634</t>
  </si>
  <si>
    <t>1975463927</t>
  </si>
  <si>
    <t>https://podminky.urs.cz/item/CS_URS_2025_01/115101201</t>
  </si>
  <si>
    <t>VV0028</t>
  </si>
  <si>
    <t>Výkaz (29)</t>
  </si>
  <si>
    <t>44,317</t>
  </si>
  <si>
    <t xml:space="preserve">Poznámka k položce:_x000D_
Výměra stanovena empirickým výpočtem, dostupná PD neobsahuje hydrogeologický posudek se stanovením množství přítoku v l/s - bude upřesněno při realizaci stavby dle skutečně naměřených hodnot. Skutečný stav nutné potřeby čerpání bude zaznamávn do SD._x000D_
_x000D_
</t>
  </si>
  <si>
    <t>VV0007</t>
  </si>
  <si>
    <t>Výkaz (8)</t>
  </si>
  <si>
    <t>886,34</t>
  </si>
  <si>
    <t>VV0038</t>
  </si>
  <si>
    <t>Výkaz (39)</t>
  </si>
  <si>
    <t>74</t>
  </si>
  <si>
    <t>"snižování hladiny podzemní vody</t>
  </si>
  <si>
    <t>VV0039</t>
  </si>
  <si>
    <t>Výkaz (40)</t>
  </si>
  <si>
    <t>"režim 24/7 po dobu 6 měsíců</t>
  </si>
  <si>
    <t>VV0040</t>
  </si>
  <si>
    <t>Výkaz (41)</t>
  </si>
  <si>
    <t>"1,000 "čerpací šachta DN 1000, dno -4,450" * 24,00 * 180</t>
  </si>
  <si>
    <t>VV0041</t>
  </si>
  <si>
    <t>Výkaz (42)</t>
  </si>
  <si>
    <t>67</t>
  </si>
  <si>
    <t>"2,000 "čerpací šachta DN 1000, dno -5,050" * 24,00 * 180</t>
  </si>
  <si>
    <t>VV0008</t>
  </si>
  <si>
    <t>Výkaz (9)</t>
  </si>
  <si>
    <t>141,45</t>
  </si>
  <si>
    <t>VV0037</t>
  </si>
  <si>
    <t>Výkaz (38)</t>
  </si>
  <si>
    <t>366,343</t>
  </si>
  <si>
    <t>115101301</t>
  </si>
  <si>
    <t>Pohotovost záložní čerpací soupravy pro dopravní výšku do 10 m s uvažovaným průměrným přítokem do 500 l/min</t>
  </si>
  <si>
    <t>den</t>
  </si>
  <si>
    <t>VV0031</t>
  </si>
  <si>
    <t>Výkaz (32)</t>
  </si>
  <si>
    <t>180</t>
  </si>
  <si>
    <t>1506475679</t>
  </si>
  <si>
    <t>https://podminky.urs.cz/item/CS_URS_2025_01/115101301</t>
  </si>
  <si>
    <t>VV0135</t>
  </si>
  <si>
    <t>Výkaz (214)</t>
  </si>
  <si>
    <t>1137,75</t>
  </si>
  <si>
    <t>Poznámka k položce:_x000D_
Skutečný stav nutné potřeby čerpání bude zaznamávn do SD.</t>
  </si>
  <si>
    <t>VV0136</t>
  </si>
  <si>
    <t>Výkaz (215)</t>
  </si>
  <si>
    <t>183,84</t>
  </si>
  <si>
    <t>VV0137</t>
  </si>
  <si>
    <t>Výkaz (216)</t>
  </si>
  <si>
    <t>"1,000 "čerpací šachta DN 1000, dno -4,450" * 180</t>
  </si>
  <si>
    <t>VV0138</t>
  </si>
  <si>
    <t>Výkaz (217)</t>
  </si>
  <si>
    <t>953,91</t>
  </si>
  <si>
    <t>"2,000 "čerpací šachta DN 1000, dno -5,050" * 180</t>
  </si>
  <si>
    <t>VV0009</t>
  </si>
  <si>
    <t>Výkaz (10)</t>
  </si>
  <si>
    <t>2,84</t>
  </si>
  <si>
    <t>VV0010</t>
  </si>
  <si>
    <t>Výkaz (11)</t>
  </si>
  <si>
    <t>121151123</t>
  </si>
  <si>
    <t>Sejmutí ornice strojně při souvislé ploše přes 500 m2, tl. vrstvy do 200 mm</t>
  </si>
  <si>
    <t>VV0011</t>
  </si>
  <si>
    <t>Výkaz (12)</t>
  </si>
  <si>
    <t>278,65</t>
  </si>
  <si>
    <t>1808759466</t>
  </si>
  <si>
    <t>https://podminky.urs.cz/item/CS_URS_2025_01/121151123</t>
  </si>
  <si>
    <t>VV0012</t>
  </si>
  <si>
    <t>Výkaz (13)</t>
  </si>
  <si>
    <t>"viz. STZ</t>
  </si>
  <si>
    <t>VV0013</t>
  </si>
  <si>
    <t>Výkaz (14)</t>
  </si>
  <si>
    <t>5530,02</t>
  </si>
  <si>
    <t>3000,000</t>
  </si>
  <si>
    <t>VV0014</t>
  </si>
  <si>
    <t>Výkaz (15)</t>
  </si>
  <si>
    <t>2601,91</t>
  </si>
  <si>
    <t>131251207</t>
  </si>
  <si>
    <t>Hloubení zapažených jam a zářezů strojně s urovnáním dna do předepsaného profilu a spádu v hornině třídy těžitelnosti I skupiny 3 přes 5 000 m3</t>
  </si>
  <si>
    <t>VV0015</t>
  </si>
  <si>
    <t>Výkaz (16)</t>
  </si>
  <si>
    <t>2928,11</t>
  </si>
  <si>
    <t>2036208343</t>
  </si>
  <si>
    <t>https://podminky.urs.cz/item/CS_URS_2025_01/131251207</t>
  </si>
  <si>
    <t>VV0016</t>
  </si>
  <si>
    <t>Výkaz (17)</t>
  </si>
  <si>
    <t>607,69</t>
  </si>
  <si>
    <t>"PUDORYS_1PP.pdf</t>
  </si>
  <si>
    <t>VV0017</t>
  </si>
  <si>
    <t>Výkaz (18)</t>
  </si>
  <si>
    <t>"REZ_A-A.pdf</t>
  </si>
  <si>
    <t>VV0033</t>
  </si>
  <si>
    <t>Výkaz (34)</t>
  </si>
  <si>
    <t>619,254</t>
  </si>
  <si>
    <t>" stavební jáma" 112,181*27,500</t>
  </si>
  <si>
    <t>VV0034</t>
  </si>
  <si>
    <t>Výkaz (35)</t>
  </si>
  <si>
    <t>138,67</t>
  </si>
  <si>
    <t>VV0035</t>
  </si>
  <si>
    <t>Výkaz (36)</t>
  </si>
  <si>
    <t>29,115</t>
  </si>
  <si>
    <t>"REZ_C-C.pdf</t>
  </si>
  <si>
    <t>VV0075</t>
  </si>
  <si>
    <t>Výkaz (75)</t>
  </si>
  <si>
    <t>163,435</t>
  </si>
  <si>
    <t>" stavební jáma" 138,003*55,200</t>
  </si>
  <si>
    <t>VV0076</t>
  </si>
  <si>
    <t>Výkaz (76)</t>
  </si>
  <si>
    <t>284,278</t>
  </si>
  <si>
    <t>" přípočet na nezměřitelné plochy 15%" (3084,978+7617,766)*15/100</t>
  </si>
  <si>
    <t>VV0073</t>
  </si>
  <si>
    <t>Výkaz (73)</t>
  </si>
  <si>
    <t>63,52</t>
  </si>
  <si>
    <t>VV0074</t>
  </si>
  <si>
    <t>Výkaz (74)</t>
  </si>
  <si>
    <t>105,824</t>
  </si>
  <si>
    <t>151711121</t>
  </si>
  <si>
    <t>Osazení ocelových zápor pro pažení hloubených vykopávek do předem provedených vrtů se zabetonováním spodního konce, s případným obsypem zápory pískem délky od 0 do 14 m</t>
  </si>
  <si>
    <t>VV0077</t>
  </si>
  <si>
    <t>Výkaz (77)</t>
  </si>
  <si>
    <t>3,136</t>
  </si>
  <si>
    <t>-435169412</t>
  </si>
  <si>
    <t>https://podminky.urs.cz/item/CS_URS_2025_01/151711121</t>
  </si>
  <si>
    <t>VV0100</t>
  </si>
  <si>
    <t>Výkaz (178)</t>
  </si>
  <si>
    <t>Poznámka k položce:_x000D_
zápory budou ponechány bez vytažení</t>
  </si>
  <si>
    <t>VV0036</t>
  </si>
  <si>
    <t>Výkaz (37)</t>
  </si>
  <si>
    <t>4274,611</t>
  </si>
  <si>
    <t>VV0029</t>
  </si>
  <si>
    <t>Výkaz (30)</t>
  </si>
  <si>
    <t>38</t>
  </si>
  <si>
    <t>"záporová stěna</t>
  </si>
  <si>
    <t>VV0030</t>
  </si>
  <si>
    <t>Výkaz (31)</t>
  </si>
  <si>
    <t>306,771</t>
  </si>
  <si>
    <t>"zápora HE-160B</t>
  </si>
  <si>
    <t>VV0134</t>
  </si>
  <si>
    <t>Výkaz (213)</t>
  </si>
  <si>
    <t>482,08</t>
  </si>
  <si>
    <t>"zápora HE-200B</t>
  </si>
  <si>
    <t>VV0083</t>
  </si>
  <si>
    <t>Výkaz (83)</t>
  </si>
  <si>
    <t>2295,74</t>
  </si>
  <si>
    <t>VV0099</t>
  </si>
  <si>
    <t>Výkaz (177)</t>
  </si>
  <si>
    <t>333,227</t>
  </si>
  <si>
    <t>M</t>
  </si>
  <si>
    <t>13010976</t>
  </si>
  <si>
    <t>ocel profilová jakost S235JR (11 375) průřez HEB 160</t>
  </si>
  <si>
    <t>1263508529</t>
  </si>
  <si>
    <t>"zápora HE-160B* 43,70 * 0,001</t>
  </si>
  <si>
    <t>2,448*1,08 'Přepočtené koeficientem množství</t>
  </si>
  <si>
    <t>13010980</t>
  </si>
  <si>
    <t>ocel profilová jakost S235JR (11 375) průřez HEB 200</t>
  </si>
  <si>
    <t>-462204958</t>
  </si>
  <si>
    <t>"zápora HE-200B* 63,00 * 0,001</t>
  </si>
  <si>
    <t>42,248*1,08 'Přepočtené koeficientem množství</t>
  </si>
  <si>
    <t>151712111</t>
  </si>
  <si>
    <t>Převázka ocelová pro ukotvení záporového pažení pro jakoukoliv délku převázky zdvojená</t>
  </si>
  <si>
    <t>-1722599422</t>
  </si>
  <si>
    <t>https://podminky.urs.cz/item/CS_URS_2025_01/151712111</t>
  </si>
  <si>
    <t>Poznámka k položce:_x000D_
převázky ponechány bez demontáže</t>
  </si>
  <si>
    <t>"převázka P1 dl. 1200 mm U 200 zdvojená* 1,200</t>
  </si>
  <si>
    <t>"převázka P2 dl. 1200 mm U 160 zdvojená* 1,200</t>
  </si>
  <si>
    <t>151721111</t>
  </si>
  <si>
    <t>Pažení do ocelových zápor bez ohledu na druh pažin, s odstraněním pažení, hloubky výkopu do 4 m</t>
  </si>
  <si>
    <t>-1229401420</t>
  </si>
  <si>
    <t>https://podminky.urs.cz/item/CS_URS_2025_01/151721111</t>
  </si>
  <si>
    <t>Poznámka k položce:_x000D_
dřevěné výpažnice ponechány v záporách jako ztracené bednění</t>
  </si>
  <si>
    <t>"pažení D1 tl. 100 mm &gt;4m</t>
  </si>
  <si>
    <t>151721112</t>
  </si>
  <si>
    <t>Pažení do ocelových zápor bez ohledu na druh pažin, s odstraněním pažení, hloubky výkopu přes 4 do 10 m</t>
  </si>
  <si>
    <t>1879870567</t>
  </si>
  <si>
    <t>https://podminky.urs.cz/item/CS_URS_2025_01/151721112</t>
  </si>
  <si>
    <t>"pažení D1 tl. 100 mm &gt;10m</t>
  </si>
  <si>
    <t>153811111</t>
  </si>
  <si>
    <t>Osazení kotev tyčových bez provedení vrtu, zainjektování a napnutí kotvy při délce přes 5 m a průměru od 20 do 28 mm</t>
  </si>
  <si>
    <t>515907713</t>
  </si>
  <si>
    <t>https://podminky.urs.cz/item/CS_URS_2025_01/153811111</t>
  </si>
  <si>
    <t>"tyčová kotva K1 celkové délky 17 m* 17,000</t>
  </si>
  <si>
    <t>"tyčová kotva K2 celkové délky 12 m* 12,000</t>
  </si>
  <si>
    <t>"tyčová kotva K3 celkové délky 12 m* 12,000</t>
  </si>
  <si>
    <t>"tyčová kotva K4 celkové délky 12 m* 12,000</t>
  </si>
  <si>
    <t>RMAT0002</t>
  </si>
  <si>
    <t>kotva tyčová</t>
  </si>
  <si>
    <t>-436555594</t>
  </si>
  <si>
    <t>153811197</t>
  </si>
  <si>
    <t>Osazení kotev tyčových bez provedení vrtu, zainjektování a napnutí kotvy Příplatek k ceně za antikorozní úpravu trvalých kotev</t>
  </si>
  <si>
    <t>-1071055228</t>
  </si>
  <si>
    <t>https://podminky.urs.cz/item/CS_URS_2025_01/153811197</t>
  </si>
  <si>
    <t>153811211</t>
  </si>
  <si>
    <t>Napnutí tyčových kotev při předepsané únosnosti kotvy do 0,45 MN</t>
  </si>
  <si>
    <t>-1675191426</t>
  </si>
  <si>
    <t>https://podminky.urs.cz/item/CS_URS_2025_01/153811211</t>
  </si>
  <si>
    <t>"tyčová kotva K1 celkové délky 17 m</t>
  </si>
  <si>
    <t>"tyčová kotva K2 celkové délky 12 m</t>
  </si>
  <si>
    <t>"tyčová kotva K3 celkové délky 12 m</t>
  </si>
  <si>
    <t>"tyčová kotva K4 celkové délky 12 m</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</si>
  <si>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</si>
  <si>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</si>
  <si>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-151670539</t>
  </si>
  <si>
    <t>https://podminky.urs.cz/item/CS_URS_2025_01/162751117</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</si>
  <si>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</si>
  <si>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</si>
  <si>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-1160276981</t>
  </si>
  <si>
    <t>https://podminky.urs.cz/item/CS_URS_2025_01/162751119</t>
  </si>
  <si>
    <t>12308,156 * 15</t>
  </si>
  <si>
    <t>171152501</t>
  </si>
  <si>
    <t>Zhutnění podloží pod násypy z rostlé horniny třídy těžitelnosti I a II, skupiny 1 až 4 z hornin soudružných a nesoudržných</t>
  </si>
  <si>
    <t>-835710815</t>
  </si>
  <si>
    <t>https://podminky.urs.cz/item/CS_URS_2025_01/171152501</t>
  </si>
  <si>
    <t>"3371,750 "Plocha PB základové desky"</t>
  </si>
  <si>
    <t>"rozšíření po obvodě o 500 mm</t>
  </si>
  <si>
    <t>"265,969* 0,500</t>
  </si>
  <si>
    <t>171201231</t>
  </si>
  <si>
    <t>-1875848347</t>
  </si>
  <si>
    <t>https://podminky.urs.cz/item/CS_URS_2025_01/171201231</t>
  </si>
  <si>
    <t>12308,156 * 2000,00 * 0,001</t>
  </si>
  <si>
    <t>174151102</t>
  </si>
  <si>
    <t>Zásyp sypaninou z jakékoliv horniny strojně s uložením výkopku ve vrstvách se zhutněním v prostorách s omezeným pohybem stroje s urovnáním povrchu zásypu</t>
  </si>
  <si>
    <t>-1142237545</t>
  </si>
  <si>
    <t>https://podminky.urs.cz/item/CS_URS_2025_01/174151102</t>
  </si>
  <si>
    <t>"půdorysná plocha x výška 2850 mm</t>
  </si>
  <si>
    <t>"123,519 "zásyp výkopkem mezi zdivem z BD"</t>
  </si>
  <si>
    <t>174251109</t>
  </si>
  <si>
    <t>Zásyp sypaninou z jakékoliv horniny strojně Příplatek k ceně za prohození sypaniny</t>
  </si>
  <si>
    <t>969708098</t>
  </si>
  <si>
    <t>https://podminky.urs.cz/item/CS_URS_2025_01/174251109</t>
  </si>
  <si>
    <t>181951111</t>
  </si>
  <si>
    <t>Úprava pláně vyrovnáním výškových rozdílů strojně v hornině třídy těžitelnosti I, skupiny 1 až 3 bez zhutnění</t>
  </si>
  <si>
    <t>-1023362684</t>
  </si>
  <si>
    <t>https://podminky.urs.cz/item/CS_URS_2025_01/181951111</t>
  </si>
  <si>
    <t>Zakládání</t>
  </si>
  <si>
    <t>211531111</t>
  </si>
  <si>
    <t>Výplň kamenivem do rýh odvodňovacích žeber nebo trativodů bez zhutnění, s úpravou povrchu výplně kamenivem hrubým drceným frakce 16 až 63 mm</t>
  </si>
  <si>
    <t>-1058431847</t>
  </si>
  <si>
    <t>https://podminky.urs.cz/item/CS_URS_2025_01/211531111</t>
  </si>
  <si>
    <t>Poznámka k položce:_x000D_
Výměra stanovena empirickým výpočtem, dostupná PD neobsahuje vzorový řez drenážním potrubím - bude upřesněno v dalším stupni PD ( RDS )</t>
  </si>
  <si>
    <t>"drenáž odvodnění pláně stavební jámy</t>
  </si>
  <si>
    <t>"min. spád potrubí 0,5%</t>
  </si>
  <si>
    <t>"min. hloubka drenážní rýhy 400 mm + 0,5 cm/m spádu</t>
  </si>
  <si>
    <t>"53,636 "Drenáž PE DN 100" * 0,300 * (( 0,400 + 0,670 ) / 2 )</t>
  </si>
  <si>
    <t>"29,088 "Drenáž PE DN 100" * 0,300 * (( 0,400 + 0,550 ) / 2 )</t>
  </si>
  <si>
    <t>"30,891 "Drenáž PE DN 100" * 0,300 * (( 0,400 + 0,555 ) / 2 )</t>
  </si>
  <si>
    <t>"odpočet lože</t>
  </si>
  <si>
    <t>"- (53,636+29,088+30,891) * 0,300 * 0,100</t>
  </si>
  <si>
    <t>211971121</t>
  </si>
  <si>
    <t>Zřízení opláštění výplně z geotextilie odvodňovacích žeber nebo trativodů v rýze nebo zářezu se stěnami svislými nebo šikmými o sklonu přes 1:2 při rozvinuté šířce opláštění do 2,5 m</t>
  </si>
  <si>
    <t>708149878</t>
  </si>
  <si>
    <t>https://podminky.urs.cz/item/CS_URS_2025_01/211971121</t>
  </si>
  <si>
    <t>"drenážní rýha odvodnění pláně stavební jámy</t>
  </si>
  <si>
    <t>"rýha š. 300 mm, min. hloubka 400 mm + 0,5 cm / m spádu + přesah 200 mm</t>
  </si>
  <si>
    <t>"53,636 "Drenáž PE DN 100" * ( 0,300 * 2 + 0,535 * 2 + 0,200 )</t>
  </si>
  <si>
    <t>"29,088 "Drenáž PE DN 100" * ( 0,300 * 2 + 0,475 * 2 + 0,200 )</t>
  </si>
  <si>
    <t>"30,891 "Drenáž PE DN 100" * ( 0,300 * 2 + 0,478 * 2 + 0,200 )</t>
  </si>
  <si>
    <t>69311068</t>
  </si>
  <si>
    <t>geotextilie netkaná separační, ochranná, filtrační, drenážní PP 300g/m2</t>
  </si>
  <si>
    <t>-1176700176</t>
  </si>
  <si>
    <t>205,448*1,1845 'Přepočtené koeficientem množství</t>
  </si>
  <si>
    <t>212532111</t>
  </si>
  <si>
    <t>Lože pro trativody z kameniva hrubého drceného</t>
  </si>
  <si>
    <t>-910881680</t>
  </si>
  <si>
    <t>https://podminky.urs.cz/item/CS_URS_2025_01/212532111</t>
  </si>
  <si>
    <t>"rýha š. 300 mm, tl. 100 mm</t>
  </si>
  <si>
    <t>"53,636 "Drenáž PE DN 100" * 0,300 * 0,100</t>
  </si>
  <si>
    <t>"29,088 "Drenáž PE DN 100" * 0,300 * 0,100</t>
  </si>
  <si>
    <t>"30,891 "Drenáž PE DN 100" * 0,300 * 0,100</t>
  </si>
  <si>
    <t>212755214</t>
  </si>
  <si>
    <t>Trativody bez lože a obsypu z drenážních trubek plastových flexibilních DN 100 mm</t>
  </si>
  <si>
    <t>-1010443949</t>
  </si>
  <si>
    <t>https://podminky.urs.cz/item/CS_URS_2025_01/212755214</t>
  </si>
  <si>
    <t>"odvodnění pláně stavební jámy</t>
  </si>
  <si>
    <t>"53,636 "Drenáž PE DN 100"</t>
  </si>
  <si>
    <t>"29,088 "Drenáž PE DN 100"</t>
  </si>
  <si>
    <t>"30,891 "Drenáž PE DN 100"</t>
  </si>
  <si>
    <t>213141113</t>
  </si>
  <si>
    <t>Zřízení vrstvy z geotextilie filtrační, separační, odvodňovací, ochranné, výztužné nebo protierozní v rovině nebo ve sklonu do 1:5, šířky přes 6 do 8,5 m</t>
  </si>
  <si>
    <t>-453372376</t>
  </si>
  <si>
    <t>https://podminky.urs.cz/item/CS_URS_2025_01/213141113</t>
  </si>
  <si>
    <t>"pod vrstvu PB</t>
  </si>
  <si>
    <t>1275709566</t>
  </si>
  <si>
    <t>3504,735*1,1845 'Přepočtené koeficientem množství</t>
  </si>
  <si>
    <t>30</t>
  </si>
  <si>
    <t>213221101</t>
  </si>
  <si>
    <t>Ochranná vrstva na základové spáře tl. do 150 mm z prostého betonu bez zvláštních nároků na prostředí tř. C 12/15</t>
  </si>
  <si>
    <t>1096518395</t>
  </si>
  <si>
    <t>https://podminky.urs.cz/item/CS_URS_2025_01/213221101</t>
  </si>
  <si>
    <t>Poznámka k položce:_x000D_
Empirické stanovení tl. podkladní vrstvy, dostupná PD neřeší - bude upřesněno v dalším stupni PD ( RDS )</t>
  </si>
  <si>
    <t>"půdorys x tl. 100 mm</t>
  </si>
  <si>
    <t>"0,298 "rev. šachta -4,150/-4,450 (PB)"</t>
  </si>
  <si>
    <t>"0,580 "rev. šachta -4,250/-4,550 (PB)"</t>
  </si>
  <si>
    <t>"přípočet 3,5% za betonáž bez bednění</t>
  </si>
  <si>
    <t>"( 0,298 + 0,298 + 0,298 + 0,580 ) * 3,5/100</t>
  </si>
  <si>
    <t>31</t>
  </si>
  <si>
    <t>-733821542</t>
  </si>
  <si>
    <t>"PB tl. 50 mm</t>
  </si>
  <si>
    <t>"3371,750 "Plocha PB základové desky" * 0,050</t>
  </si>
  <si>
    <t>"265,969* 0,500 * 0,050</t>
  </si>
  <si>
    <t>"( 168,588 + 6,649 ) * 3,5/100</t>
  </si>
  <si>
    <t>32</t>
  </si>
  <si>
    <t>213311151</t>
  </si>
  <si>
    <t>Polštáře zhutněné pod základy ze štěrkodrti netříděné</t>
  </si>
  <si>
    <t>-779018794</t>
  </si>
  <si>
    <t>https://podminky.urs.cz/item/CS_URS_2025_01/213311151</t>
  </si>
  <si>
    <t>"ŠD fr. 0-63 tl. 300 mm</t>
  </si>
  <si>
    <t>"3371,750 "Plocha PB základové desky" * 0,300</t>
  </si>
  <si>
    <t>"265,969* 0,500 * 0,300</t>
  </si>
  <si>
    <t>33</t>
  </si>
  <si>
    <t>225511112</t>
  </si>
  <si>
    <t>Maloprofilové vrty jádrové průměru přes 195 do 245 mm do úklonu 45° v hl 0 až 25 m v hornině tř. I a II</t>
  </si>
  <si>
    <t>-1568462155</t>
  </si>
  <si>
    <t>https://podminky.urs.cz/item/CS_URS_2025_01/225511112</t>
  </si>
  <si>
    <t>"50% délky</t>
  </si>
  <si>
    <t>"zápora HE-160B* 50/100</t>
  </si>
  <si>
    <t>"zápora HE-200B* 50/100</t>
  </si>
  <si>
    <t>34</t>
  </si>
  <si>
    <t>225511114</t>
  </si>
  <si>
    <t>Maloprofilové vrty jádrové průměru přes 195 do 245 mm do úklonu 45° v hl 0 až 25 m v hornině tř. III a IV</t>
  </si>
  <si>
    <t>-601095618</t>
  </si>
  <si>
    <t>https://podminky.urs.cz/item/CS_URS_2025_01/225511114</t>
  </si>
  <si>
    <t>35</t>
  </si>
  <si>
    <t>226212212</t>
  </si>
  <si>
    <t>Velkoprofilové vrty náběrovým vrtáním svislé zapažené ocelovými pažnicemi průměru přes 550 do 650 mm, v hl od 0 do 10 m v hornině tř. II</t>
  </si>
  <si>
    <t>-1989317447</t>
  </si>
  <si>
    <t>https://podminky.urs.cz/item/CS_URS_2025_01/226212212</t>
  </si>
  <si>
    <t>"piloty</t>
  </si>
  <si>
    <t>"(ŽB pilota A1 průměr 600 mm dl. 8,00 m* 8,000 ) * 50/100</t>
  </si>
  <si>
    <t>36</t>
  </si>
  <si>
    <t>226212213</t>
  </si>
  <si>
    <t>Velkoprofilové vrty náběrovým vrtáním svislé zapažené ocelovými pažnicemi průměru přes 550 do 650 mm, v hl od 0 do 10 m v hornině tř. III</t>
  </si>
  <si>
    <t>-804951073</t>
  </si>
  <si>
    <t>https://podminky.urs.cz/item/CS_URS_2025_01/226212213</t>
  </si>
  <si>
    <t>37</t>
  </si>
  <si>
    <t>226212312</t>
  </si>
  <si>
    <t>Velkoprofilové vrty náběrovým vrtáním svislé zapažené ocelovými pažnicemi průměru přes 550 do 650 mm, v hl od 0 do 20 m v hornině tř. II</t>
  </si>
  <si>
    <t>-1317469055</t>
  </si>
  <si>
    <t>https://podminky.urs.cz/item/CS_URS_2025_01/226212312</t>
  </si>
  <si>
    <t>"(ŽB pilota A3 průměr 600 mm dl. 12,00 m* 12,000 ) * 50/100</t>
  </si>
  <si>
    <t>226212313</t>
  </si>
  <si>
    <t>Velkoprofilové vrty náběrovým vrtáním svislé zapažené ocelovými pažnicemi průměru přes 550 do 650 mm, v hl od 0 do 20 m v hornině tř. III</t>
  </si>
  <si>
    <t>1751034991</t>
  </si>
  <si>
    <t>https://podminky.urs.cz/item/CS_URS_2025_01/226212313</t>
  </si>
  <si>
    <t>39</t>
  </si>
  <si>
    <t>226213212</t>
  </si>
  <si>
    <t>Velkoprofilové vrty náběrovým vrtáním svislé zapažené ocelovými pažnicemi průměru přes 850 do 1050 mm, v hl od 0 do 10 m v hornině tř. II</t>
  </si>
  <si>
    <t>304381942</t>
  </si>
  <si>
    <t>https://podminky.urs.cz/item/CS_URS_2025_01/226213212</t>
  </si>
  <si>
    <t>"(ŽB pilota A2 průměr 1000 mm dl. 8,00 m* 8,000 ) * 50/100</t>
  </si>
  <si>
    <t>40</t>
  </si>
  <si>
    <t>226213213</t>
  </si>
  <si>
    <t>Velkoprofilové vrty náběrovým vrtáním svislé zapažené ocelovými pažnicemi průměru přes 850 do 1050 mm, v hl od 0 do 10 m v hornině tř. III</t>
  </si>
  <si>
    <t>-72776337</t>
  </si>
  <si>
    <t>https://podminky.urs.cz/item/CS_URS_2025_01/226213213</t>
  </si>
  <si>
    <t>41</t>
  </si>
  <si>
    <t>226213312</t>
  </si>
  <si>
    <t>Velkoprofilové vrty náběrovým vrtáním svislé zapažené ocelovými pažnicemi průměru přes 850 do 1050 mm, v hl od 0 do 20 m v hornině tř. II</t>
  </si>
  <si>
    <t>-2068634712</t>
  </si>
  <si>
    <t>https://podminky.urs.cz/item/CS_URS_2025_01/226213312</t>
  </si>
  <si>
    <t>"(ŽB pilota A4 průměr 1000 mm dl. 12,00 m* 12,000 ) * 50/100</t>
  </si>
  <si>
    <t>42</t>
  </si>
  <si>
    <t>226213313</t>
  </si>
  <si>
    <t>Velkoprofilové vrty náběrovým vrtáním svislé zapažené ocelovými pažnicemi průměru přes 850 do 1050 mm, v hl od 0 do 20 m v hornině tř. III</t>
  </si>
  <si>
    <t>1966551783</t>
  </si>
  <si>
    <t>https://podminky.urs.cz/item/CS_URS_2025_01/226213313</t>
  </si>
  <si>
    <t>15920.rmat1</t>
  </si>
  <si>
    <t>výpažnice ocelová D 620 mm, vnitřní průměr 600 mm</t>
  </si>
  <si>
    <t>-1637142781</t>
  </si>
  <si>
    <t>Poznámka k položce:_x000D_
obrátkovost ( vícenásobné použití ) zohledněno koef. 0,5 jednotkové ceny</t>
  </si>
  <si>
    <t>"ŽB pilota A1 průměr 600 mm dl. 8,00 m* 8,000</t>
  </si>
  <si>
    <t>"ŽB pilota A3 průměr 600 mm dl. 12,00 m* 12,000</t>
  </si>
  <si>
    <t>44</t>
  </si>
  <si>
    <t>15920.rmat2</t>
  </si>
  <si>
    <t>výpažnice ocelová D 1020 mm, vnitřní průměr 1000 mm</t>
  </si>
  <si>
    <t>-949183871</t>
  </si>
  <si>
    <t>"ŽB pilota A2 průměr 1000 mm dl. 8,00 m* 8,000</t>
  </si>
  <si>
    <t>"ŽB pilota A4 průměr 1000 mm dl. 12,00 m* 12,000</t>
  </si>
  <si>
    <t>45</t>
  </si>
  <si>
    <t>226213512</t>
  </si>
  <si>
    <t>Velkoprofilové vrty náběrovým vrtáním svislé zapažené ocelovými pažnicemi průměru přes 1050 do 1250 mm, v hl od 0 do 5 m v hornině tř. II</t>
  </si>
  <si>
    <t>-488758833</t>
  </si>
  <si>
    <t>https://podminky.urs.cz/item/CS_URS_2025_01/226213512</t>
  </si>
  <si>
    <t>"(čerpací šachta DN 1000, dno -4,450 * 2,250 ) * 50/100</t>
  </si>
  <si>
    <t>"(čerpací šachta DN 1000, dno -5,050* 5,050 ) * 50/100</t>
  </si>
  <si>
    <t>46</t>
  </si>
  <si>
    <t>226213513</t>
  </si>
  <si>
    <t>Velkoprofilové vrty náběrovým vrtáním svislé zapažené ocelovými pažnicemi průměru přes 1050 do 1250 mm, v hl od 0 do 5 m v hornině tř. III</t>
  </si>
  <si>
    <t>-1446004969</t>
  </si>
  <si>
    <t>https://podminky.urs.cz/item/CS_URS_2025_01/226213513</t>
  </si>
  <si>
    <t>47</t>
  </si>
  <si>
    <t>227111115</t>
  </si>
  <si>
    <t>Odpažení maloprofilových vrtů průměru přes 195 do 245 mm</t>
  </si>
  <si>
    <t>253603965</t>
  </si>
  <si>
    <t>https://podminky.urs.cz/item/CS_URS_2025_01/227111115</t>
  </si>
  <si>
    <t>48</t>
  </si>
  <si>
    <t>227211113</t>
  </si>
  <si>
    <t>Odpažení velkoprofilových vrtů průměru přes 550 do 650 mm</t>
  </si>
  <si>
    <t>1285089635</t>
  </si>
  <si>
    <t>https://podminky.urs.cz/item/CS_URS_2025_01/227211113</t>
  </si>
  <si>
    <t>49</t>
  </si>
  <si>
    <t>227211115</t>
  </si>
  <si>
    <t>Odpažení velkoprofilových vrtů průměru přes 650 do 1050 mm</t>
  </si>
  <si>
    <t>-1203035069</t>
  </si>
  <si>
    <t>https://podminky.urs.cz/item/CS_URS_2025_01/227211115</t>
  </si>
  <si>
    <t>50</t>
  </si>
  <si>
    <t>231212112</t>
  </si>
  <si>
    <t>Zřízení výplně pilot zapažených s vytažením pažnic z vrtu svislých z betonu železového, v hl od 0 do 10 m, při průměru piloty přes 450 do 650 mm</t>
  </si>
  <si>
    <t>303469039</t>
  </si>
  <si>
    <t>https://podminky.urs.cz/item/CS_URS_2025_01/231212112</t>
  </si>
  <si>
    <t>51</t>
  </si>
  <si>
    <t>58932910</t>
  </si>
  <si>
    <t>beton C 20/25 X0XC1-2 kamenivo frakce 0/22</t>
  </si>
  <si>
    <t>-1515629820</t>
  </si>
  <si>
    <t>( Pi * ( 0,300 ) ^ 2 ) * 1128,000</t>
  </si>
  <si>
    <t>318,934*1,1 'Přepočtené koeficientem množství</t>
  </si>
  <si>
    <t>52</t>
  </si>
  <si>
    <t>231212113</t>
  </si>
  <si>
    <t>Zřízení výplně pilot zapažených s vytažením pažnic z vrtu svislých z betonu železového, v hl od 0 do 10 m, při průměru piloty přes 650 do 1250 mm</t>
  </si>
  <si>
    <t>-1152676175</t>
  </si>
  <si>
    <t>https://podminky.urs.cz/item/CS_URS_2025_01/231212113</t>
  </si>
  <si>
    <t>53</t>
  </si>
  <si>
    <t>58932910.4</t>
  </si>
  <si>
    <t>beton C 20/25 XC2-XA1  kamenivo frakce 0/22</t>
  </si>
  <si>
    <t>-611074394</t>
  </si>
  <si>
    <t>( Pi * ( 0,300 ) ^ 2 ) * 264,000</t>
  </si>
  <si>
    <t>74,644*1,1 'Přepočtené koeficientem množství</t>
  </si>
  <si>
    <t>54</t>
  </si>
  <si>
    <t>231212212</t>
  </si>
  <si>
    <t>Zřízení výplně pilot zapažených s vytažením pažnic z vrtu svislých z betonu železového, v hl od 0 do 20 m, při průměru piloty přes 450 do 650 mm</t>
  </si>
  <si>
    <t>1981931572</t>
  </si>
  <si>
    <t>https://podminky.urs.cz/item/CS_URS_2025_01/231212212</t>
  </si>
  <si>
    <t>55</t>
  </si>
  <si>
    <t>58932910.5</t>
  </si>
  <si>
    <t>-502121822</t>
  </si>
  <si>
    <t>( Pi * ( 0,500 ) ^ 2 ) * 588,000</t>
  </si>
  <si>
    <t>461,814*1,1 'Přepočtené koeficientem množství</t>
  </si>
  <si>
    <t>56</t>
  </si>
  <si>
    <t>231212213</t>
  </si>
  <si>
    <t>Zřízení výplně pilot zapažených s vytažením pažnic z vrtu svislých z betonu železového, v hl od 0 do 20 m, při průměru piloty přes 650 do 1250 mm</t>
  </si>
  <si>
    <t>1633275435</t>
  </si>
  <si>
    <t>https://podminky.urs.cz/item/CS_URS_2025_01/231212213</t>
  </si>
  <si>
    <t>57</t>
  </si>
  <si>
    <t>58932910.6</t>
  </si>
  <si>
    <t>619134187</t>
  </si>
  <si>
    <t>( Pi * ( 0,500 ) ^ 2 ) * 132,000</t>
  </si>
  <si>
    <t>103,673*1,1 'Přepočtené koeficientem množství</t>
  </si>
  <si>
    <t>58</t>
  </si>
  <si>
    <t>231611114</t>
  </si>
  <si>
    <t>Výztuž pilot betonovaných do země z oceli 10 505 (R)</t>
  </si>
  <si>
    <t>-1634569892</t>
  </si>
  <si>
    <t>https://podminky.urs.cz/item/CS_URS_2025_01/231611114</t>
  </si>
  <si>
    <t>"pilota A1</t>
  </si>
  <si>
    <t>"8x R18 + třmínky R10 á 400 mm</t>
  </si>
  <si>
    <t>"R18</t>
  </si>
  <si>
    <t>( 8,000 * 8 ) * 2,00 * 0,001 * 141</t>
  </si>
  <si>
    <t>"R10</t>
  </si>
  <si>
    <t>( Pi * 0,600 ) * 0,62 * 0,001 * 20 * 141</t>
  </si>
  <si>
    <t>Mezisoučet - A1</t>
  </si>
  <si>
    <t>"pilota A2</t>
  </si>
  <si>
    <t>"10x R20 + třmínky R10 á 400 mm</t>
  </si>
  <si>
    <t>"R20</t>
  </si>
  <si>
    <t>( 8,000 * 10 ) * 2,47 * 0,001 * 33</t>
  </si>
  <si>
    <t>( Pi * 1,000 ) * 0,62 * 0,001 * 20 * 33</t>
  </si>
  <si>
    <t>Mezisoučet - A2</t>
  </si>
  <si>
    <t>"pilota A3</t>
  </si>
  <si>
    <t>( 12,000 * 8 ) * 2,00 * 0,001 * 49</t>
  </si>
  <si>
    <t>( Pi * 0,600 ) * 0,62 * 0,001 * 30 * 49</t>
  </si>
  <si>
    <t>Mezisoučet - A3</t>
  </si>
  <si>
    <t>"pilota A4</t>
  </si>
  <si>
    <t>(12,000 * 10 ) * 2,47 * 0,001 * 11</t>
  </si>
  <si>
    <t>( Pi * 1,000 ) * 0,62 * 0,001 * 30 * 11</t>
  </si>
  <si>
    <t>Mezisoučet - A4</t>
  </si>
  <si>
    <t>"přípočet 15% na prostřih a stykování</t>
  </si>
  <si>
    <t>( 21,344 + 7,807 + 11,126 + 3,903 ) * 15/100</t>
  </si>
  <si>
    <t>59</t>
  </si>
  <si>
    <t>239111112</t>
  </si>
  <si>
    <t>Odbourání vrchní znehodnocené části výplně betonových pilot při průměru piloty přes 450 do 650 mm</t>
  </si>
  <si>
    <t>-1846182320</t>
  </si>
  <si>
    <t>https://podminky.urs.cz/item/CS_URS_2025_01/239111112</t>
  </si>
  <si>
    <t>"ŽB pilota A1 průměr 600 mm dl. 8,00 m* 0,500</t>
  </si>
  <si>
    <t>"ŽB pilota A3 průměr 600 mm dl. 12,00 m* 0,500</t>
  </si>
  <si>
    <t>60</t>
  </si>
  <si>
    <t>239111113</t>
  </si>
  <si>
    <t>Odbourání vrchní znehodnocené části výplně betonových pilot při průměru piloty přes 650 do 1250 mm</t>
  </si>
  <si>
    <t>2108066245</t>
  </si>
  <si>
    <t>https://podminky.urs.cz/item/CS_URS_2025_01/239111113</t>
  </si>
  <si>
    <t>"ŽB pilota A2 průměr 1000 mm dl. 8,00 m* 0,500</t>
  </si>
  <si>
    <t>"ŽB pilota A4 průměr 1000 mm dl. 12,00 m* 0,500</t>
  </si>
  <si>
    <t>61</t>
  </si>
  <si>
    <t>242111123</t>
  </si>
  <si>
    <t>Osazení pláště vodárenské kopané studny z betonových skruží na cementovou maltu MC 10 dílcových, při vnitřním průměru studny 1,00 m</t>
  </si>
  <si>
    <t>2144422185</t>
  </si>
  <si>
    <t>https://podminky.urs.cz/item/CS_URS_2025_01/242111123</t>
  </si>
  <si>
    <t>"dočasná stavební konstrukce</t>
  </si>
  <si>
    <t>"šachta vytažena 0,5 m nad terén</t>
  </si>
  <si>
    <t>"1,000 "čerpací šachta DN 1000, dno -4,450" * ( 2,550 + 0,500 )</t>
  </si>
  <si>
    <t>"2,000 "čerpací šachta DN 1000, dno -5,050" * ( 5,050 + 0,500 )</t>
  </si>
  <si>
    <t>62</t>
  </si>
  <si>
    <t>59224102</t>
  </si>
  <si>
    <t>skruž betonová studniční 100x50x9cm</t>
  </si>
  <si>
    <t>1488802638</t>
  </si>
  <si>
    <t>"1x šachta -4,450</t>
  </si>
  <si>
    <t>7,000</t>
  </si>
  <si>
    <t>"2x šachta -5,050</t>
  </si>
  <si>
    <t>2 * 12,000</t>
  </si>
  <si>
    <t>31*1,02 'Přepočtené koeficientem množství</t>
  </si>
  <si>
    <t>63</t>
  </si>
  <si>
    <t>242111193</t>
  </si>
  <si>
    <t>Osazení pláště vodárenské kopané studny z betonových skruží na cementovou maltu MC 10 Příplatek k ceně za každý další i započatý 1 m hloubky studny přes 4 m, při vnitřním průměru studny 1,00 m</t>
  </si>
  <si>
    <t>738317104</t>
  </si>
  <si>
    <t>https://podminky.urs.cz/item/CS_URS_2025_01/242111193</t>
  </si>
  <si>
    <t>"výpočet dle čl. 3512 části A01 ceníku 825-1</t>
  </si>
  <si>
    <t>( 0,5 * ( 6,000 - 4,000 ) * ( 6,000 - 3,000 )) * 2</t>
  </si>
  <si>
    <t>64</t>
  </si>
  <si>
    <t>243531111</t>
  </si>
  <si>
    <t>Výplň na dně vodárenské studny hloubky do 10m z kameniva hrubého drceného frakce 32 až 63 mm</t>
  </si>
  <si>
    <t>1379161842</t>
  </si>
  <si>
    <t>https://podminky.urs.cz/item/CS_URS_2025_01/243531111</t>
  </si>
  <si>
    <t>Poznámka k položce:_x000D_
Výměra stanovena empirickým výpočtem, dostupná PD neobsahuje vzorový řez čerpací šachtou - bude upřesněno v dalším stupni PD ( RDS )</t>
  </si>
  <si>
    <t>"tl. 250 mm</t>
  </si>
  <si>
    <t>"1,000 "čerpací šachta DN 1000, dno -4,450" * (( Pi * 0,500 * 0,500 ) * 0,250 )</t>
  </si>
  <si>
    <t>"2,000 "čerpací šachta DN 1000, dno -5,050" * (( Pi * 0,500 * 0,500 ) * 0,250 )</t>
  </si>
  <si>
    <t>65</t>
  </si>
  <si>
    <t>273322711</t>
  </si>
  <si>
    <t>Základy z betonu železového (bez výztuže) desky z betonu se zvýšenými nároky na prostředí tř. C 35/45</t>
  </si>
  <si>
    <t>-30637733</t>
  </si>
  <si>
    <t>https://podminky.urs.cz/item/CS_URS_2025_01/273322711</t>
  </si>
  <si>
    <t>"základová deska tl. 300 mm</t>
  </si>
  <si>
    <t>"půdorysná plocha x výška 300 mm</t>
  </si>
  <si>
    <t>"997,146 "ZD ŽB C 35/45 tl. 300 mm"</t>
  </si>
  <si>
    <t>"16,797 "ZD ŽB C 35/45 tl. 300 mm"</t>
  </si>
  <si>
    <t>273323711</t>
  </si>
  <si>
    <t>Základy z betonu železového (bez výztuže) desky z betonu pro konstrukce bílých van tř. C 35/45</t>
  </si>
  <si>
    <t>528816069</t>
  </si>
  <si>
    <t>https://podminky.urs.cz/item/CS_URS_2025_01/273323711</t>
  </si>
  <si>
    <t>" základová ŽB deska tl. 300 mm" 3795,918*0,300</t>
  </si>
  <si>
    <t>273325914</t>
  </si>
  <si>
    <t>Základy z betonu železového (bez výztuže) desky Příplatek k cenám za úpravu povrchů desek strojním hlazením</t>
  </si>
  <si>
    <t>-32837337</t>
  </si>
  <si>
    <t>https://podminky.urs.cz/item/CS_URS_2025_01/273325914</t>
  </si>
  <si>
    <t>"3323,820 "ZD ŽB C 35/45 tl. 300 mm"</t>
  </si>
  <si>
    <t>"55,990 "ZD ŽB C 35/45 tl. 300 mm"</t>
  </si>
  <si>
    <t>68</t>
  </si>
  <si>
    <t>273351121</t>
  </si>
  <si>
    <t>Bednění základů desek zřízení</t>
  </si>
  <si>
    <t>-1291839633</t>
  </si>
  <si>
    <t>https://podminky.urs.cz/item/CS_URS_2025_01/273351121</t>
  </si>
  <si>
    <t>(26,939+11,440+56,583+40,196+12,677+8,735+43,751+0,502+14,300+2,319+18,668+24,504+5,875+10,319)*0,300</t>
  </si>
  <si>
    <t>69</t>
  </si>
  <si>
    <t>738144304</t>
  </si>
  <si>
    <t>"obvod x výška 300 mm</t>
  </si>
  <si>
    <t>"80,852 "ZD ŽB C 35/45 tl. 300 mm"</t>
  </si>
  <si>
    <t>"9,717 "ZD ŽB C 35/45 tl. 300 mm"</t>
  </si>
  <si>
    <t>70</t>
  </si>
  <si>
    <t>273351122</t>
  </si>
  <si>
    <t>Bednění základů desek odstranění</t>
  </si>
  <si>
    <t>857396539</t>
  </si>
  <si>
    <t>https://podminky.urs.cz/item/CS_URS_2025_01/273351122</t>
  </si>
  <si>
    <t>71</t>
  </si>
  <si>
    <t>1375670050</t>
  </si>
  <si>
    <t>72</t>
  </si>
  <si>
    <t>273361821</t>
  </si>
  <si>
    <t>Výztuž základů desek z betonářské oceli 10 505 (R) nebo BSt 500</t>
  </si>
  <si>
    <t>1290740406</t>
  </si>
  <si>
    <t>https://podminky.urs.cz/item/CS_URS_2025_01/273361821</t>
  </si>
  <si>
    <t>" základová ŽB deska tl. 300 mm" (3795,918*0,300)*120,00*0,001</t>
  </si>
  <si>
    <t>73</t>
  </si>
  <si>
    <t>-1348537896</t>
  </si>
  <si>
    <t>"směrné množství výztuže - 120 kg/m3 betonu</t>
  </si>
  <si>
    <t>"997,146 "ZD ŽB C 35/45 tl. 300 mm" * 120,00 * 0,001</t>
  </si>
  <si>
    <t>"16,797 "ZD ŽB C 35/45 tl. 300 mm" * 120,00 * 0,001</t>
  </si>
  <si>
    <t>274313611</t>
  </si>
  <si>
    <t>Základy z betonu prostého pasy betonu kamenem neprokládaného tř. C 16/20</t>
  </si>
  <si>
    <t>-1741471200</t>
  </si>
  <si>
    <t>https://podminky.urs.cz/item/CS_URS_2025_01/274313611</t>
  </si>
  <si>
    <t>"výplňový slabě vyztužený pas mezi záporovou stěnou a základovou kcí.</t>
  </si>
  <si>
    <t>"viz. D.1.1.11a - řez 1</t>
  </si>
  <si>
    <t>"půdorysná plocha x výška 350 mm</t>
  </si>
  <si>
    <t>"3,210 "ZPas z PB C 16/20"</t>
  </si>
  <si>
    <t>"3,210 * 3,5/100</t>
  </si>
  <si>
    <t>"ZPAS 700x900 mm</t>
  </si>
  <si>
    <t>"půdorysná plocha x výška 900 mm</t>
  </si>
  <si>
    <t>"4,239 "Zpa z PB C 16/20 700x900 mm"</t>
  </si>
  <si>
    <t>"28,476 "Zpa z PB C 16/20 700x900 mm"</t>
  </si>
  <si>
    <t>75</t>
  </si>
  <si>
    <t>274322711</t>
  </si>
  <si>
    <t>Základy z betonu železového (bez výztuže) pasy z betonu se zvýšenými nároky na prostředí tř. C 35/45</t>
  </si>
  <si>
    <t>1513423439</t>
  </si>
  <si>
    <t>https://podminky.urs.cz/item/CS_URS_2025_01/274322711</t>
  </si>
  <si>
    <t>"půdorysná plochy x výška 600 mm</t>
  </si>
  <si>
    <t>"4,704 "ZPas ŽB C 35/45 600x600 mm"</t>
  </si>
  <si>
    <t>76</t>
  </si>
  <si>
    <t>274351121</t>
  </si>
  <si>
    <t>Bednění základů pasů rovné zřízení</t>
  </si>
  <si>
    <t>598968264</t>
  </si>
  <si>
    <t>https://podminky.urs.cz/item/CS_URS_2025_01/274351121</t>
  </si>
  <si>
    <t>"obvod x výška 600 mm</t>
  </si>
  <si>
    <t>"16,556 "ZPas ŽB C 35/45 600x600 mm"</t>
  </si>
  <si>
    <t>"obvod x výška 900 mm</t>
  </si>
  <si>
    <t>"13,365 "Zpa z PB C 16/20 700x900 mm"</t>
  </si>
  <si>
    <t>"82,616 "Zpa z PB C 16/20 700x900 mm"</t>
  </si>
  <si>
    <t>77</t>
  </si>
  <si>
    <t>274351122</t>
  </si>
  <si>
    <t>Bednění základů pasů rovné odstranění</t>
  </si>
  <si>
    <t>-754266718</t>
  </si>
  <si>
    <t>https://podminky.urs.cz/item/CS_URS_2025_01/274351122</t>
  </si>
  <si>
    <t>274361821</t>
  </si>
  <si>
    <t>Výztuž základů pasů z betonářské oceli 10 505 (R) nebo BSt 500</t>
  </si>
  <si>
    <t>1932436437</t>
  </si>
  <si>
    <t>https://podminky.urs.cz/item/CS_URS_2025_01/274361821</t>
  </si>
  <si>
    <t>"slabě vyztužený výplňový zákl pas - 15 kg/m3</t>
  </si>
  <si>
    <t>"3,210 "ZPas z PB C 16/20" * 15,00 * 0,001</t>
  </si>
  <si>
    <t>"vyztužený ZPAS - směrné množství výztuže 170 kg/m3 betonu</t>
  </si>
  <si>
    <t>"4,704 "ZPas ŽB C 35/45 600x600 mm" * 170,00 * 0,001</t>
  </si>
  <si>
    <t>79</t>
  </si>
  <si>
    <t>279113134</t>
  </si>
  <si>
    <t>Základové zdi z tvárnic ztraceného bednění včetně výplně z betonu bez zvláštních nároků na vliv prostředí třídy C 16/20, tloušťky zdiva přes 250 do 300 mm</t>
  </si>
  <si>
    <t>-629339997</t>
  </si>
  <si>
    <t>https://podminky.urs.cz/item/CS_URS_2025_01/279113134</t>
  </si>
  <si>
    <t>"délka x výška 2250 mm</t>
  </si>
  <si>
    <t>"30,465 "Zdivo z BD š. 300 mm"</t>
  </si>
  <si>
    <t>80</t>
  </si>
  <si>
    <t>279113136</t>
  </si>
  <si>
    <t>Základové zdi z tvárnic ztraceného bednění včetně výplně z betonu bez zvláštních nároků na vliv prostředí třídy C 16/20, tloušťky zdiva přes 400 do 500 mm</t>
  </si>
  <si>
    <t>1215332605</t>
  </si>
  <si>
    <t>https://podminky.urs.cz/item/CS_URS_2025_01/279113136</t>
  </si>
  <si>
    <t>"délka x výška 2500 mm</t>
  </si>
  <si>
    <t>"64,083 "Zdivo z BD š. 500 mm"</t>
  </si>
  <si>
    <t>"46,875 "Zdivo z BD š. 500 mm"</t>
  </si>
  <si>
    <t>"146,150 "Zdivo z BD š. 500 mm"</t>
  </si>
  <si>
    <t>81</t>
  </si>
  <si>
    <t>279113154</t>
  </si>
  <si>
    <t>Základové zdi z tvárnic ztraceného bednění včetně výplně z betonu bez zvláštních nároků na vliv prostředí třídy C 25/30, tloušťky zdiva přes 250 do 300 mm</t>
  </si>
  <si>
    <t>912438015</t>
  </si>
  <si>
    <t>https://podminky.urs.cz/item/CS_URS_2025_01/279113154</t>
  </si>
  <si>
    <t>Poznámka k položce:_x000D_
třída a kvalita betonové směsi bude upřesněna v dalším stupni PD ( RDS )</t>
  </si>
  <si>
    <t>"2,082 "rev. šachta -4,150/-4,450"</t>
  </si>
  <si>
    <t>"2,970 "rev. šachta -4,250/-4,550"</t>
  </si>
  <si>
    <t>82</t>
  </si>
  <si>
    <t>279323113</t>
  </si>
  <si>
    <t>Základové zdi z betonu železového (bez výztuže) pro konstrukce bílých van tř. C 35/45</t>
  </si>
  <si>
    <t>1708255670</t>
  </si>
  <si>
    <t>https://podminky.urs.cz/item/CS_URS_2025_01/279323113</t>
  </si>
  <si>
    <t>(10,165+27,364+11,324+56,274+32,929+4,715+13,527+13,605+13,566+13,566+13,605+5,682+5,681+8,773+4,484+3,749+4,144+25,470+4,522+10,551)*0,300*4,000</t>
  </si>
  <si>
    <t>(4,144+4,174+21,605+8,851+13,605+36,369+12,677+8,039+24,195+3,672+15,962+13,334)*0,300*4,000</t>
  </si>
  <si>
    <t>Mezisoučet " 1.PP</t>
  </si>
  <si>
    <t>83</t>
  </si>
  <si>
    <t>279351121</t>
  </si>
  <si>
    <t>Bednění základových zdí rovné oboustranné za každou stranu zřízení</t>
  </si>
  <si>
    <t>-1539151762</t>
  </si>
  <si>
    <t>https://podminky.urs.cz/item/CS_URS_2025_01/279351121</t>
  </si>
  <si>
    <t>(10,165+27,364+11,324+56,274+32,929+4,715+13,527+13,605+13,566+13,566+13,605+5,682+5,681+8,773+4,484+3,749+4,144+25,470+4,522+10,551)*2*4,000</t>
  </si>
  <si>
    <t>(4,144+4,174+21,605+8,851+13,605+36,369+12,677+8,039+24,195+3,672+15,962+13,334)*2*4,000</t>
  </si>
  <si>
    <t>84</t>
  </si>
  <si>
    <t>279351122</t>
  </si>
  <si>
    <t>Bednění základových zdí rovné oboustranné za každou stranu odstranění</t>
  </si>
  <si>
    <t>-875147500</t>
  </si>
  <si>
    <t>https://podminky.urs.cz/item/CS_URS_2025_01/279351122</t>
  </si>
  <si>
    <t>85</t>
  </si>
  <si>
    <t>279361821</t>
  </si>
  <si>
    <t>Výztuž základových zdí nosných svislých nebo odkloněných od svislice, rovinných nebo oblých, deskových nebo žebrových, včetně výztuže jejich žeber z betonářské oceli 10 505 (R) nebo BSt 500</t>
  </si>
  <si>
    <t>-232921036</t>
  </si>
  <si>
    <t>https://podminky.urs.cz/item/CS_URS_2025_01/279361821</t>
  </si>
  <si>
    <t>540,387*115,00*0,001</t>
  </si>
  <si>
    <t>86</t>
  </si>
  <si>
    <t>-1042887927</t>
  </si>
  <si>
    <t>Poznámka k položce:_x000D_
množství výztuže bude upřesněno v dalším stupni PD ( RDS )</t>
  </si>
  <si>
    <t>"směrné množství výztuže - 40 kg/m3</t>
  </si>
  <si>
    <t>"obvod šachty x výška 300 mm x tl. 300 mm</t>
  </si>
  <si>
    <t>"(2,082 "rev. šachta -4,150/-4,450" * 0,300 ) * 40,00 * 0,001</t>
  </si>
  <si>
    <t>"(2,970 "rev. šachta -4,250/-4,550" * 0,300 ) * 40,00 * 0,001</t>
  </si>
  <si>
    <t>87</t>
  </si>
  <si>
    <t>321652130</t>
  </si>
  <si>
    <t>"délka x výška x šířka</t>
  </si>
  <si>
    <t>"(30,465 "Zdivo z BD š. 300 mm" * 0,300 ) * 40,00 * 0,001</t>
  </si>
  <si>
    <t>"(64,083 "Zdivo z BD š. 500 mm" * 0,500 ) * 40,00 * 0,001</t>
  </si>
  <si>
    <t>"(46,875 "Zdivo z BD š. 500 mm" * 0,500 ) * 40,00 * 0,001</t>
  </si>
  <si>
    <t>"(146,150 "Zdivo z BD š. 500 mm" * 0,500 ) * 40,00 * 0,001</t>
  </si>
  <si>
    <t>88</t>
  </si>
  <si>
    <t>282602113</t>
  </si>
  <si>
    <t>Injektování povrchové s dvojitým obturátorem mikropilot nebo kotev tlakem přes 2,0 do 4,5 MPa</t>
  </si>
  <si>
    <t>1011554219</t>
  </si>
  <si>
    <t>https://podminky.urs.cz/item/CS_URS_2025_01/282602113</t>
  </si>
  <si>
    <t>"předpoklad injektáže kořene zemní kotvy tlakem 2,5 MPa</t>
  </si>
  <si>
    <t>"injektáž prováděna min. ve dvou krocích - základní + reinjektáž</t>
  </si>
  <si>
    <t>"základní injektáž 3 hod / kotva</t>
  </si>
  <si>
    <t>VV0039_1 * 3</t>
  </si>
  <si>
    <t>"reinjektáž 2 hod / kotva</t>
  </si>
  <si>
    <t>VV0039_1 * 2</t>
  </si>
  <si>
    <t>FIG</t>
  </si>
  <si>
    <t>Rozpad figury: VV0039_1</t>
  </si>
  <si>
    <t>89</t>
  </si>
  <si>
    <t>58522110</t>
  </si>
  <si>
    <t>cement portlandský směsný CEM II 42,5MPa</t>
  </si>
  <si>
    <t>31588628</t>
  </si>
  <si>
    <t>"spotřeba 2500 kg/m3</t>
  </si>
  <si>
    <t>"délka kořene 5,00 m</t>
  </si>
  <si>
    <t>"(tyčová kotva K1 celkové délky 17 m* (( Pi * 0,150 * 0,150 ) * 5,000 )) * 2500,00 * 0,001</t>
  </si>
  <si>
    <t>"délka kořene 4,00 m</t>
  </si>
  <si>
    <t>"(tyčová kotva K2 celkové délky 12 m* (( Pi * 0,150 * 0,150 ) * 4,000 )) * 2500,00 * 0,001</t>
  </si>
  <si>
    <t>"(tyčová kotva K3 celkové délky 12 m* (( Pi * 0,150 * 0,150 ) * 4,000 )) * 2500,00 * 0,001</t>
  </si>
  <si>
    <t>"(tyčová kotva K4 celkové délky 12 m* (( Pi * 0,150 * 0,150 ) * 4,000 )) * 2500,00 * 0,001</t>
  </si>
  <si>
    <t>Svislé a kompletní konstrukce</t>
  </si>
  <si>
    <t>311235145</t>
  </si>
  <si>
    <t>Zdivo jednovrstvé z cihel děrovaných broušených na celoplošnou tenkovrstvou maltu, pevnost cihel přes P10 do P15, tl. zdiva 250 mm</t>
  </si>
  <si>
    <t>399972478</t>
  </si>
  <si>
    <t>https://podminky.urs.cz/item/CS_URS_2025_01/311235145</t>
  </si>
  <si>
    <t>(9,276+2,203+3,015+14,068+3,788+3,788+11,788+14,107+2,628+4,291+3,402+1,932+1,933+4,561+1,932+15,846+10,435+5,759+4,251+8,696+8,658+8,580+8,658)*3,000</t>
  </si>
  <si>
    <t>(8,696+2,396+6,339+6,609+4,908+13,450+4,174+4,986+2,937+3,672)*3,000</t>
  </si>
  <si>
    <t>"PUDORYS_1NP.pdf</t>
  </si>
  <si>
    <t>(4,934+2,528+2,132+2,054+3,592+17,053)*3,000</t>
  </si>
  <si>
    <t>Mezisoučet " 1.NP</t>
  </si>
  <si>
    <t>91</t>
  </si>
  <si>
    <t>311235151</t>
  </si>
  <si>
    <t>Zdivo jednovrstvé z cihel děrovaných broušených na celoplošnou tenkovrstvou maltu, pevnost cihel do P10, tl. zdiva 300 mm</t>
  </si>
  <si>
    <t>1194694693</t>
  </si>
  <si>
    <t>https://podminky.urs.cz/item/CS_URS_2025_01/311235151</t>
  </si>
  <si>
    <t>(3,434+8,211)*3,000</t>
  </si>
  <si>
    <t>(8,658+8,658+8,658+8,580+8,619)*3,000</t>
  </si>
  <si>
    <t>92</t>
  </si>
  <si>
    <t>311235201</t>
  </si>
  <si>
    <t>Zdivo jednovrstvé z cihel děrovaných broušených na celoplošnou tenkovrstvou maltu, pevnost cihel do P10, tl. zdiva 400 mm</t>
  </si>
  <si>
    <t>-1498176081</t>
  </si>
  <si>
    <t>https://podminky.urs.cz/item/CS_URS_2025_01/311235201</t>
  </si>
  <si>
    <t>9,508*3,000</t>
  </si>
  <si>
    <t>93</t>
  </si>
  <si>
    <t>311272211</t>
  </si>
  <si>
    <t>Zdivo z pórobetonových tvárnic na tenké maltové lože, tl. zdiva 300 mm pevnost tvárnic do P2, objemová hmotnost do 450 kg/m3 hladkých</t>
  </si>
  <si>
    <t>-1949667408</t>
  </si>
  <si>
    <t>https://podminky.urs.cz/item/CS_URS_2025_01/311272211</t>
  </si>
  <si>
    <t>"sedací ochoz plaveckého bazénu</t>
  </si>
  <si>
    <t>"délka sedacího ochozu š. 810 mm* 1,000</t>
  </si>
  <si>
    <t>94</t>
  </si>
  <si>
    <t>31132_R01</t>
  </si>
  <si>
    <t>ŽB konstrukce a prvky včetně bednění a výztuže dle statiky</t>
  </si>
  <si>
    <t>269219156</t>
  </si>
  <si>
    <t>311322711</t>
  </si>
  <si>
    <t>Nadzákladové zdi z betonu železového (bez výztuže) nosné odolného proti agresivnímu prostředí tř. C 35/45</t>
  </si>
  <si>
    <t>-693501825</t>
  </si>
  <si>
    <t>https://podminky.urs.cz/item/CS_URS_2025_01/311322711</t>
  </si>
  <si>
    <t>"beton C 35/45-XA3 - podrobnosti viz. PD</t>
  </si>
  <si>
    <t>"stěny výtahových šachet</t>
  </si>
  <si>
    <t>"půdorysná plocha x výška</t>
  </si>
  <si>
    <t>"4,351 "V1_ŽB stěna"</t>
  </si>
  <si>
    <t>"3,605 "V1_ŽB stěna"</t>
  </si>
  <si>
    <t>"3,295 "V2_ŽB stěna"</t>
  </si>
  <si>
    <t>"2,616 "V2_ŽB stěna"</t>
  </si>
  <si>
    <t>"8,938 "V3_ŽB stěna"</t>
  </si>
  <si>
    <t>"8,193 "V3_ŽB stěna"</t>
  </si>
  <si>
    <t>"odpočet otvoru</t>
  </si>
  <si>
    <t>"(( 1,240 * 2,270 ) * 0,200 ) * 5</t>
  </si>
  <si>
    <t>"(( 1,060 * 2,170 ) * 0,200 ) * 4</t>
  </si>
  <si>
    <t>96</t>
  </si>
  <si>
    <t>311353111</t>
  </si>
  <si>
    <t>Bednění šachet oboustranné za každou stranu zřízení</t>
  </si>
  <si>
    <t>-1367300768</t>
  </si>
  <si>
    <t>https://podminky.urs.cz/item/CS_URS_2025_01/311353111</t>
  </si>
  <si>
    <t>"výtahové šachty</t>
  </si>
  <si>
    <t>"délka x výška</t>
  </si>
  <si>
    <t>"84,648 "V1_ŽB stěna (bednění)"</t>
  </si>
  <si>
    <t>"97,203 "V1_ŽB stěna (bednění)"</t>
  </si>
  <si>
    <t>"85,272 "V2_ŽB stěna (bednění)"</t>
  </si>
  <si>
    <t>"73,644 "V2_ŽB stěna (bednění)"</t>
  </si>
  <si>
    <t>"81,183 "V3_ŽB stěna (bednění)"</t>
  </si>
  <si>
    <t>"74,480 "V3_ŽB stěna (bednění)"</t>
  </si>
  <si>
    <t>"přípočet ostění stavebního otvoru do bednění</t>
  </si>
  <si>
    <t>"( 1,240 + 2,270 * 2 ) * 0,200 * 5</t>
  </si>
  <si>
    <t>"( 1,060 + 2,170 * 2 ) * 0,200 * 4</t>
  </si>
  <si>
    <t>97</t>
  </si>
  <si>
    <t>311353112</t>
  </si>
  <si>
    <t>Bednění šachet oboustranné za každou stranu odstranění</t>
  </si>
  <si>
    <t>996623302</t>
  </si>
  <si>
    <t>https://podminky.urs.cz/item/CS_URS_2025_01/311353112</t>
  </si>
  <si>
    <t>98</t>
  </si>
  <si>
    <t>311361821</t>
  </si>
  <si>
    <t>Výztuž nadzákladových zdí nosných svislých nebo odkloněných od svislice, rovných nebo oblých z betonářské oceli 10 505 (R) nebo BSt 500</t>
  </si>
  <si>
    <t>-1957390336</t>
  </si>
  <si>
    <t>https://podminky.urs.cz/item/CS_URS_2025_01/311361821</t>
  </si>
  <si>
    <t>99</t>
  </si>
  <si>
    <t>315361821</t>
  </si>
  <si>
    <t>Výztuž nadzákladových zdí půdních, štítových, poprsních svislých nebo odkloněných od svislice, rovných nebo oblých z betonářské oceli 10 505 (R) nebo BSt 500</t>
  </si>
  <si>
    <t>-1658130176</t>
  </si>
  <si>
    <t>https://podminky.urs.cz/item/CS_URS_2025_01/315361821</t>
  </si>
  <si>
    <t>"m.č. 209b + 209c</t>
  </si>
  <si>
    <t>"podpora TR  40/140/0,6</t>
  </si>
  <si>
    <t>"počet stěn sedacího ochozu z BD tl. 250 mm * sedací ochoz z BD tl. 250 mm</t>
  </si>
  <si>
    <t>( VV0142 * 0,250 ) * 40,00 * 0,001</t>
  </si>
  <si>
    <t>Rozpad figury: VV0142</t>
  </si>
  <si>
    <t>28,700</t>
  </si>
  <si>
    <t>100</t>
  </si>
  <si>
    <t>330321712</t>
  </si>
  <si>
    <t>Sloupy, pilíře, táhla, rámové stojky, vzpěry z betonu železového (bez výztuže) odolného proti agresivnímu prostředí tř. C 35/45</t>
  </si>
  <si>
    <t>-911717171</t>
  </si>
  <si>
    <t>https://podminky.urs.cz/item/CS_URS_2025_01/330321712</t>
  </si>
  <si>
    <t>"1.NP</t>
  </si>
  <si>
    <t>"ŽB sloup 600x600x1500 mm* 1,500</t>
  </si>
  <si>
    <t>"ŽB sloup 600x600x2200 mm* 2,200</t>
  </si>
  <si>
    <t>"ŽB sloup 600x600x2500 mm * 2,500</t>
  </si>
  <si>
    <t>"ŽB sloup 600x600x2850 mm* 2,850</t>
  </si>
  <si>
    <t>101</t>
  </si>
  <si>
    <t>330321713</t>
  </si>
  <si>
    <t>Sloupy, pilíře, táhla, rámové stojky, vzpěry z betonu železového (bez výztuže) pohledového odolného proti agresivnímu prostředí tř. C 35/45</t>
  </si>
  <si>
    <t>-873845315</t>
  </si>
  <si>
    <t>https://podminky.urs.cz/item/CS_URS_2025_01/330321713</t>
  </si>
  <si>
    <t>0,400*0,400*3,000*33</t>
  </si>
  <si>
    <t>0,900*0,600*3,000*31</t>
  </si>
  <si>
    <t>0,850*0,300*3,000*14</t>
  </si>
  <si>
    <t>0,850*0,300*3,650*41</t>
  </si>
  <si>
    <t>102</t>
  </si>
  <si>
    <t>331123912</t>
  </si>
  <si>
    <t>Montáž sloupů ze železobetonu přivařených k základu,v budovách výšky do 18 m, hmotnosti přes 1,5 do 3 t</t>
  </si>
  <si>
    <t>-187811647</t>
  </si>
  <si>
    <t>https://podminky.urs.cz/item/CS_URS_2025_01/331123912</t>
  </si>
  <si>
    <t>"Prefa sloup D 500 výšky 5800 mm</t>
  </si>
  <si>
    <t>"Prefa sloup 300x600 výšky 5180 mm</t>
  </si>
  <si>
    <t>"Prefa sloup 250x1000 výšky 3020 mm</t>
  </si>
  <si>
    <t>"Prefa sloup 250x1000 výšky 3030 mm</t>
  </si>
  <si>
    <t>103</t>
  </si>
  <si>
    <t>59362002</t>
  </si>
  <si>
    <t>sloup ŽB včetně výztuže přes 200 do 230kg/m3 objem prefabrikátu do 1m3</t>
  </si>
  <si>
    <t>1325137496</t>
  </si>
  <si>
    <t>"Prefa sloup 300x600 výšky 5180 mm* (( 0,300 * 0,600 ) * 5,180 )</t>
  </si>
  <si>
    <t>"Prefa sloup 250x1000 výšky 3020 mm* (( 0,250 * 1,000 ) * 3,020 )</t>
  </si>
  <si>
    <t>"Prefa sloup 250x1000 výšky 3030 mm* (( 0,250 * 1,000 ) * 3,030 )</t>
  </si>
  <si>
    <t>104</t>
  </si>
  <si>
    <t>59362003</t>
  </si>
  <si>
    <t>sloup ŽB včetně výztuže přes 200 do 230kg/m3 objem prefabrikátu přes 1m3</t>
  </si>
  <si>
    <t>491027557</t>
  </si>
  <si>
    <t>"Prefa sloup D 500 výšky 5800 mm* (( Pi * 0,250 * 0,250 ) * 5,800 )</t>
  </si>
  <si>
    <t>105</t>
  </si>
  <si>
    <t>331351121</t>
  </si>
  <si>
    <t>Bednění hranatých sloupů a pilířů včetně vzepření průřezu pravoúhlého čtyřúhelníka výšky do 4 m, průřezu přes 0,08 do 0,16 m2 zřízení</t>
  </si>
  <si>
    <t>-978639487</t>
  </si>
  <si>
    <t>https://podminky.urs.cz/item/CS_URS_2025_01/331351121</t>
  </si>
  <si>
    <t>(0,400*4)*3,000*33</t>
  </si>
  <si>
    <t>106</t>
  </si>
  <si>
    <t>331351122</t>
  </si>
  <si>
    <t>Bednění hranatých sloupů a pilířů včetně vzepření průřezu pravoúhlého čtyřúhelníka výšky do 4 m, průřezu přes 0,08 do 0,16 m2 odstranění</t>
  </si>
  <si>
    <t>304836219</t>
  </si>
  <si>
    <t>https://podminky.urs.cz/item/CS_URS_2025_01/331351122</t>
  </si>
  <si>
    <t>107</t>
  </si>
  <si>
    <t>331351125</t>
  </si>
  <si>
    <t>Bednění hranatých sloupů a pilířů včetně vzepření průřezu pravoúhlého čtyřúhelníka výšky do 4 m, průřezu přes 0,16 m2 zřízení</t>
  </si>
  <si>
    <t>1143348187</t>
  </si>
  <si>
    <t>https://podminky.urs.cz/item/CS_URS_2025_01/331351125</t>
  </si>
  <si>
    <t>(0,900*2+0,600*2)*3,000*31</t>
  </si>
  <si>
    <t>(0,850*2+0,300*2)*3,000*14</t>
  </si>
  <si>
    <t>(0,850*2+0,300*2)*3,650*41</t>
  </si>
  <si>
    <t>108</t>
  </si>
  <si>
    <t>2123904311</t>
  </si>
  <si>
    <t>"obvod x výška</t>
  </si>
  <si>
    <t>"3,600 "ŽB sloup 600x600x1500 mm"</t>
  </si>
  <si>
    <t>"3,644 "ŽB sloup 600x600x1500 mm"</t>
  </si>
  <si>
    <t>"3,660 "ŽB sloup 600x600x1500 mm"</t>
  </si>
  <si>
    <t>"6,840 "ŽB sloup 600x600x2850 mm"</t>
  </si>
  <si>
    <t>"5,280 "ŽB sloup 600x600x2200 mm"</t>
  </si>
  <si>
    <t>"6,000 "ŽB sloup 600x600x2500 mm"</t>
  </si>
  <si>
    <t>109</t>
  </si>
  <si>
    <t>331351126</t>
  </si>
  <si>
    <t>Bednění hranatých sloupů a pilířů včetně vzepření průřezu pravoúhlého čtyřúhelníka výšky do 4 m, průřezu přes 0,16 m2 odstranění</t>
  </si>
  <si>
    <t>432174376</t>
  </si>
  <si>
    <t>https://podminky.urs.cz/item/CS_URS_2025_01/331351126</t>
  </si>
  <si>
    <t>110</t>
  </si>
  <si>
    <t>274210459</t>
  </si>
  <si>
    <t>111</t>
  </si>
  <si>
    <t>331361821</t>
  </si>
  <si>
    <t>Výztuž sloupů, pilířů, rámových stojek, táhel nebo vzpěr hranatých svislých nebo šikmých (odkloněných) z betonářské oceli 10 505 (R) nebo BSt 500</t>
  </si>
  <si>
    <t>2137754100</t>
  </si>
  <si>
    <t>https://podminky.urs.cz/item/CS_URS_2025_01/331361821</t>
  </si>
  <si>
    <t>114,931*150,00*0,001</t>
  </si>
  <si>
    <t>-43811035</t>
  </si>
  <si>
    <t>Poznámka k položce:_x000D_
Výměra stanovena empirickým výpočtem - množství výztuže bude upřesněno v dalším stupni PD ( RDS )</t>
  </si>
  <si>
    <t>"směrné množství výztuže - 180 kg/m3 betonu</t>
  </si>
  <si>
    <t>"(ŽB sloup 600x600x1500 mm* 1,500 ) * 180,00 * 0,001</t>
  </si>
  <si>
    <t>"(ŽB sloup 600x600x2200 mm* 2,200 ) * 180,00 * 0,001</t>
  </si>
  <si>
    <t>"(ŽB sloup 600x600x2500 mm* 2,500 ) * 180,00 * 0,001</t>
  </si>
  <si>
    <t>"(ŽB sloup 600x600x2850 mm* 2,850 ) * 180,00 * 0,001</t>
  </si>
  <si>
    <t>113</t>
  </si>
  <si>
    <t>342151112</t>
  </si>
  <si>
    <t>Montáž opláštění stěn ocelové konstrukce ze sendvičových panelů šroubovaných, výšky budovy přes 6 do 12 m</t>
  </si>
  <si>
    <t>1886910890</t>
  </si>
  <si>
    <t>https://podminky.urs.cz/item/CS_URS_2025_01/342151112</t>
  </si>
  <si>
    <t>"viz. SKLADBA STĚN</t>
  </si>
  <si>
    <t>"Fasáda - skladba S4a</t>
  </si>
  <si>
    <t>"Fasáda - skladba S4b</t>
  </si>
  <si>
    <t>114</t>
  </si>
  <si>
    <t>55324764</t>
  </si>
  <si>
    <t>panel sendvičový stěnový vnější, izolace minerální vlna, skryté kotvení, U 0,24W/m2K, modulová/celková š 1000/1054mm tl &gt;180mm</t>
  </si>
  <si>
    <t>-403207130</t>
  </si>
  <si>
    <t>388,39*1,1 'Přepočtené koeficientem množství</t>
  </si>
  <si>
    <t>115</t>
  </si>
  <si>
    <t>342244221</t>
  </si>
  <si>
    <t>Příčky jednoduché z cihel děrovaných broušených na tenkovrstvou maltu, pevnost cihel do P15, tl. příčky 140 mm</t>
  </si>
  <si>
    <t>-1934361012</t>
  </si>
  <si>
    <t>https://podminky.urs.cz/item/CS_URS_2025_01/342244221</t>
  </si>
  <si>
    <t>(10,126+4,599+10,088+4,329+3,015+1,469+2,744+1,509+13,141+3,672+3,131+3,169+24,504+24,504+40,118+3,247+23,228+3,324+3,363+3,324+3,325+1,623)*3,000</t>
  </si>
  <si>
    <t>(3,865+3,865+2,976+3,015+6,532+18,977+20,098+6,996+6,803+1,741+3,131+1,546+1,585+2,087+0,697)*3,000</t>
  </si>
  <si>
    <t>(6,592+4,382+2,015+26,487+6,908+7,421+3,632+2,211+1,106+9,158+3,553+4,342+3,632+2,171+1,067+5,408+8,684+8,724+8,763+6,750+3,711+6,632+4,895)*3,000</t>
  </si>
  <si>
    <t>(2,487+1,067+2,527)*3,000</t>
  </si>
  <si>
    <t>"PUDORYS_2NP.pdf</t>
  </si>
  <si>
    <t>(2,703+11,472+7,577+21,461+6,650+6,571+2,093+2,093+2,093+6,650+7,049+6,412)*3,000</t>
  </si>
  <si>
    <t>Mezisoučet " 2.NP</t>
  </si>
  <si>
    <t>116</t>
  </si>
  <si>
    <t>342272245</t>
  </si>
  <si>
    <t>Příčky z pórobetonových tvárnic hladkých na tenké maltové lože objemová hmotnost do 500 kg/m3, tloušťka příčky 150 mm</t>
  </si>
  <si>
    <t>-1897765447</t>
  </si>
  <si>
    <t>https://podminky.urs.cz/item/CS_URS_2025_01/342272245</t>
  </si>
  <si>
    <t>"podezdění 1. stupně sedacího ochozu výšky 200 mm</t>
  </si>
  <si>
    <t>"26,199 "delka sedacího ochozu š. 1000 mm" * 0,200</t>
  </si>
  <si>
    <t>"10,739 "délka sedacího ochozu š. 810 mm" * 0,200</t>
  </si>
  <si>
    <t>"11,140 "délka sedacího ochozu š. 810 mm" * 0,200</t>
  </si>
  <si>
    <t>"3.NP</t>
  </si>
  <si>
    <t>"výška příčky 4,65 m</t>
  </si>
  <si>
    <t>"11,625 "Porobet. příčka tl. 150 mm (3.NP)"</t>
  </si>
  <si>
    <t>"25,808 "Porobet. příčka tl. 150 mm (3.NP)"</t>
  </si>
  <si>
    <t>"13,020 "Porobet. příčka tl. 150 mm (3.NP)"</t>
  </si>
  <si>
    <t>"13,253 "Porobet. příčka tl. 150 mm (3.NP)"</t>
  </si>
  <si>
    <t>"7,556 "Porobet. příčka tl. 150 mm (3.NP)"</t>
  </si>
  <si>
    <t>"odpočet otvovru</t>
  </si>
  <si>
    <t>"- ( 0,800 * 1,970 * 2 )</t>
  </si>
  <si>
    <t>"- ( 1,100 * 1,970 * 2 )</t>
  </si>
  <si>
    <t>117</t>
  </si>
  <si>
    <t>342291112</t>
  </si>
  <si>
    <t>Ukotvení příček polyuretanovou pěnou, tl. příčky přes 100 mm</t>
  </si>
  <si>
    <t>17375889</t>
  </si>
  <si>
    <t>https://podminky.urs.cz/item/CS_URS_2025_01/342291112</t>
  </si>
  <si>
    <t>(10,126+4,599+10,088+4,329+3,015+1,469+2,744+1,509+13,141+3,672+3,131+3,169+24,504+24,504+40,118+3,247+23,228+3,324+3,363+3,324+3,325+1,623)</t>
  </si>
  <si>
    <t>(3,865+3,865+2,976+3,015+6,532+18,977+20,098+6,996+6,803+1,741+3,131+1,546+1,585+2,087+0,697)</t>
  </si>
  <si>
    <t>(6,592+4,382+2,015+26,487+6,908+7,421+3,632+2,211+1,106+9,158+3,553+4,342+3,632+2,171+1,067+5,408+8,684+8,724+8,763+6,750+3,711+6,632+4,895)</t>
  </si>
  <si>
    <t>(2,487+1,067+2,527)</t>
  </si>
  <si>
    <t>(2,703+11,472+7,577+21,461+6,650+6,571+2,093+2,093+2,093+6,650+7,049+6,412)</t>
  </si>
  <si>
    <t>118</t>
  </si>
  <si>
    <t>342291131</t>
  </si>
  <si>
    <t>Ukotvení příček plochými kotvami, do konstrukce betonové</t>
  </si>
  <si>
    <t>456071295</t>
  </si>
  <si>
    <t>https://podminky.urs.cz/item/CS_URS_2025_01/342291131</t>
  </si>
  <si>
    <t>3,000*50</t>
  </si>
  <si>
    <t>119</t>
  </si>
  <si>
    <t>346971153</t>
  </si>
  <si>
    <t>Izolace proti šíření zvuku prováděná současně při zdění z desek z minerální plsti do svislé mezery dvojitých příček tl. přes 40 do 60 mm</t>
  </si>
  <si>
    <t>1312204578</t>
  </si>
  <si>
    <t>https://podminky.urs.cz/item/CS_URS_2025_01/346971153</t>
  </si>
  <si>
    <t>24,465*3,000</t>
  </si>
  <si>
    <t>120</t>
  </si>
  <si>
    <t>346971157</t>
  </si>
  <si>
    <t>Izolace proti šíření zvuku prováděná současně při zdění z desek z minerální plsti do svislé mezery dvojitých příček tl. přes 120 do 140 mm</t>
  </si>
  <si>
    <t>-624244955</t>
  </si>
  <si>
    <t>https://podminky.urs.cz/item/CS_URS_2025_01/346971157</t>
  </si>
  <si>
    <t>(0,000+0,000+36,485)*3,000</t>
  </si>
  <si>
    <t>121</t>
  </si>
  <si>
    <t>380326353</t>
  </si>
  <si>
    <t>Kompletní konstrukce čistíren odpadních vod, nádrží, vodojemů, kanálů z betonu železového bez výztuže a bednění pro konstrukce bílých van tř. C 35/45, tl. přes 300 mm</t>
  </si>
  <si>
    <t>-1572141090</t>
  </si>
  <si>
    <t>https://podminky.urs.cz/item/CS_URS_2025_01/380326353</t>
  </si>
  <si>
    <t xml:space="preserve">Poznámka k položce:_x000D_
- BETON ČSN EN 206-1: C30/37-XD2(CZ)-Cl0,2-Dmax22-S3_x000D_
- MAX. PRŮSAK VODY 50 MM PŘI ZKOUŠCE DLE EN 12390-8_x000D_
- TŘÍDA NEPROPUSTNOSTI "1" DLE TAB 7.105 ČSN EN 1992-3_x000D_
- MIN. OBSAH CEMENTU VE SMĚSI JE 300 kg/m3_x000D_
- OCEL: B500B DLE EN 10080_x000D_
</t>
  </si>
  <si>
    <t>"vodo-stavební beton</t>
  </si>
  <si>
    <t>"2.NP</t>
  </si>
  <si>
    <t>"plavecký bazén - dno + stěny</t>
  </si>
  <si>
    <t>"Plavecký bazén - dno tl. 300 mm* 0,300</t>
  </si>
  <si>
    <t>"Plavecký bazén - dno tl. 355-416 mm* (( 0,355 + 0,416 ) / 2 )</t>
  </si>
  <si>
    <t>"PLBAZ - průřez 1 stěnou*PLBAZ - délka stěny průřezu 1</t>
  </si>
  <si>
    <t>"PLBAZ - průřez 2 stěnou*PLBAZ - délka stěny průřezu 2</t>
  </si>
  <si>
    <t>"PLBAZ - průřez 3 stěnou*PLBAZ - délka stěny průřezu 3</t>
  </si>
  <si>
    <t>"rekreační bazén - dno + stěny</t>
  </si>
  <si>
    <t>"(55,900+201,340+231,840+16,550) * 0,300</t>
  </si>
  <si>
    <t>"REBAZ - stěny* 1,250</t>
  </si>
  <si>
    <t>122</t>
  </si>
  <si>
    <t>380356211</t>
  </si>
  <si>
    <t>Bednění kompletních konstrukcí čistíren odpadních vod, nádrží, vodojemů, kanálů konstrukcí omítaných z betonu prostého nebo železového ploch rovinných zřízení</t>
  </si>
  <si>
    <t>150440985</t>
  </si>
  <si>
    <t>https://podminky.urs.cz/item/CS_URS_2025_01/380356211</t>
  </si>
  <si>
    <t>"Plav. bazén</t>
  </si>
  <si>
    <t>"dno</t>
  </si>
  <si>
    <t>"75,492 "Plavecký bazén - dno tl. 355-416 mm" * (( 0,355 + 0,416 ) / 2 )</t>
  </si>
  <si>
    <t>"81,660 "Plavecký bazén - dno tl. 300 mm" * 0,300</t>
  </si>
  <si>
    <t>"stěny</t>
  </si>
  <si>
    <t>"PLBAZ - bednění 1 vnější (dl.)*PLBAZ - bednění 1 vnější (h.)</t>
  </si>
  <si>
    <t>"PLBAZ - bednění 2 vnější (dl.)*PLBAZ - bednění 2 vnější (h.)</t>
  </si>
  <si>
    <t>"PLBAZ - bednění 3 vnější (dl.)*PLBAZ - bednění 3 vnější (h.)</t>
  </si>
  <si>
    <t>"Rekr. bazén</t>
  </si>
  <si>
    <t>"REBAZ - bednění vnější rov.* 0,300</t>
  </si>
  <si>
    <t>"REBAZ - bednění vnější rov. * 1,250</t>
  </si>
  <si>
    <t>123</t>
  </si>
  <si>
    <t>380356212</t>
  </si>
  <si>
    <t>Bednění kompletních konstrukcí čistíren odpadních vod, nádrží, vodojemů, kanálů konstrukcí omítaných z betonu prostého nebo železového ploch rovinných odstranění</t>
  </si>
  <si>
    <t>1813173598</t>
  </si>
  <si>
    <t>https://podminky.urs.cz/item/CS_URS_2025_01/380356212</t>
  </si>
  <si>
    <t>124</t>
  </si>
  <si>
    <t>380356221</t>
  </si>
  <si>
    <t>Bednění kompletních konstrukcí čistíren odpadních vod, nádrží, vodojemů, kanálů konstrukcí omítaných z betonu prostého nebo železového ploch zaoblených zřízení</t>
  </si>
  <si>
    <t>229267797</t>
  </si>
  <si>
    <t>https://podminky.urs.cz/item/CS_URS_2025_01/380356221</t>
  </si>
  <si>
    <t>"REBAZ - bednění vnější obl.* 0,300</t>
  </si>
  <si>
    <t>"REBAZ - bednění vnější obl.* 1,250</t>
  </si>
  <si>
    <t>125</t>
  </si>
  <si>
    <t>380356222</t>
  </si>
  <si>
    <t>Bednění kompletních konstrukcí čistíren odpadních vod, nádrží, vodojemů, kanálů konstrukcí omítaných z betonu prostého nebo železového ploch zaoblených odstranění</t>
  </si>
  <si>
    <t>-637304407</t>
  </si>
  <si>
    <t>https://podminky.urs.cz/item/CS_URS_2025_01/380356222</t>
  </si>
  <si>
    <t>126</t>
  </si>
  <si>
    <t>380356231</t>
  </si>
  <si>
    <t>Bednění kompletních konstrukcí čistíren odpadních vod, nádrží, vodojemů, kanálů konstrukcí neomítaných z betonu prostého nebo železového ploch rovinných zřízení</t>
  </si>
  <si>
    <t>-1787728162</t>
  </si>
  <si>
    <t>https://podminky.urs.cz/item/CS_URS_2025_01/380356231</t>
  </si>
  <si>
    <t>"PLBAZ - bednění 1 vnitřní (dl.)*PLBAZ - bednění 1 vnitřní (h.)</t>
  </si>
  <si>
    <t>"PLBAZ - bednění 2 vnitřní (dl.)*PLBAZ - bednění 2 vnitřní (h.)</t>
  </si>
  <si>
    <t>"PLBAZ - bednění 3 vnitřní (dl.)*PLBAZ - bednění 3 vnitřní (h.)</t>
  </si>
  <si>
    <t>"REBAZ - bednění vnitřní rov.* 1,250</t>
  </si>
  <si>
    <t>127</t>
  </si>
  <si>
    <t>380356232</t>
  </si>
  <si>
    <t>Bednění kompletních konstrukcí čistíren odpadních vod, nádrží, vodojemů, kanálů konstrukcí neomítaných z betonu prostého nebo železového ploch rovinných odstranění</t>
  </si>
  <si>
    <t>-871218376</t>
  </si>
  <si>
    <t>https://podminky.urs.cz/item/CS_URS_2025_01/380356232</t>
  </si>
  <si>
    <t>128</t>
  </si>
  <si>
    <t>380356241</t>
  </si>
  <si>
    <t>Bednění kompletních konstrukcí čistíren odpadních vod, nádrží, vodojemů, kanálů konstrukcí neomítaných z betonu prostého nebo železového ploch zaoblených zřízení</t>
  </si>
  <si>
    <t>-147031213</t>
  </si>
  <si>
    <t>https://podminky.urs.cz/item/CS_URS_2025_01/380356241</t>
  </si>
  <si>
    <t>"REBAZ - bednění vnitřní obl.* 1,250</t>
  </si>
  <si>
    <t>129</t>
  </si>
  <si>
    <t>380356242</t>
  </si>
  <si>
    <t>Bednění kompletních konstrukcí čistíren odpadních vod, nádrží, vodojemů, kanálů konstrukcí neomítaných z betonu prostého nebo železového ploch zaoblených odstranění</t>
  </si>
  <si>
    <t>-1493165678</t>
  </si>
  <si>
    <t>https://podminky.urs.cz/item/CS_URS_2025_01/380356242</t>
  </si>
  <si>
    <t>130</t>
  </si>
  <si>
    <t>380361006</t>
  </si>
  <si>
    <t>Výztuž kompletních konstrukcí čistíren odpadních vod, nádrží, vodojemů, kanálů z oceli 10 505 (R) nebo BSt 500</t>
  </si>
  <si>
    <t>-1269080603</t>
  </si>
  <si>
    <t>https://podminky.urs.cz/item/CS_URS_2025_01/380361006</t>
  </si>
  <si>
    <t>"směrné množství výztuže - 150 kg/m3 betonu</t>
  </si>
  <si>
    <t>"Plavecký bazén - dno tl. 300 mm * 0,300</t>
  </si>
  <si>
    <t>"Plavecký bazén - dno tl. 355-416 mm * (( 0,355 + 0,416 ) / 2 )</t>
  </si>
  <si>
    <t>"PLBAZ - průřez 1 stěnou * PLBAZ - délka stěny průřezu 1</t>
  </si>
  <si>
    <t>"PLBAZ - průřez 2 stěnou * PLBAZ - délka stěny průřezu 2</t>
  </si>
  <si>
    <t>"PLBAZ - průřez 3 stěnou * PLBAZ - délka stěny průřezu 3</t>
  </si>
  <si>
    <t>"( 55,900 + 201,340 + 231,840 + 16,550 ) * 0,300</t>
  </si>
  <si>
    <t>"REBAZ - stěny * 1,250</t>
  </si>
  <si>
    <t>VV0126 * 150,00 * 0,001</t>
  </si>
  <si>
    <t>131</t>
  </si>
  <si>
    <t>388129310</t>
  </si>
  <si>
    <t>Montáž dílců prefabrikovaných kanálů ze železobetonu pro rozvody se zalitím spár šířky do 30 mm tvaru uzavřeného profilu (skříně), hmotnosti do 2,0 t</t>
  </si>
  <si>
    <t>-1222406979</t>
  </si>
  <si>
    <t>https://podminky.urs.cz/item/CS_URS_2025_01/388129310</t>
  </si>
  <si>
    <t>38,000*2</t>
  </si>
  <si>
    <t>59385430.1</t>
  </si>
  <si>
    <t>energokanál tvaru U 239x340x142 cm</t>
  </si>
  <si>
    <t>120771676</t>
  </si>
  <si>
    <t>76*1,01 'Přepočtené koeficientem množství</t>
  </si>
  <si>
    <t>133</t>
  </si>
  <si>
    <t>59385411.1</t>
  </si>
  <si>
    <t>deska zákrytová energokanálu 239x340x15 cm</t>
  </si>
  <si>
    <t>1228871684</t>
  </si>
  <si>
    <t>Vodorovné konstrukce</t>
  </si>
  <si>
    <t>134</t>
  </si>
  <si>
    <t>411121125</t>
  </si>
  <si>
    <t>Montáž prefabrikovaných železobetonových stropů se zalitím spár, včetně podpěrné konstrukce, na cementovou maltu ze stropních panelů šířky do 1200 mm a délky přes 3800 do 7000 mm</t>
  </si>
  <si>
    <t>1944877426</t>
  </si>
  <si>
    <t>https://podminky.urs.cz/item/CS_URS_2025_01/411121125</t>
  </si>
  <si>
    <t>Poznámka k položce:_x000D_
Dostupná PD neobsahuje kladečský výkres stropní konstrukce - počet kusů stanoven šířkou zastropení 15,6 m / šířkou panelu 1,2 m.</t>
  </si>
  <si>
    <t>"4,244 "Prefa SPIROLL h.200 mm" * 13</t>
  </si>
  <si>
    <t>"6,494 "Prefa SPIROLL h.200 mm" * 13</t>
  </si>
  <si>
    <t>"2,5.NP</t>
  </si>
  <si>
    <t>"4,444 "Prefa SPIROLL h.200 mm" * 13</t>
  </si>
  <si>
    <t>135</t>
  </si>
  <si>
    <t>59346871</t>
  </si>
  <si>
    <t>panel stropní předpjatý š 1190mm v 200mm, počet lan 7 + 2</t>
  </si>
  <si>
    <t>-314698224</t>
  </si>
  <si>
    <t>281,788*1,02 'Přepočtené koeficientem množství</t>
  </si>
  <si>
    <t>136</t>
  </si>
  <si>
    <t>411133913.r1</t>
  </si>
  <si>
    <t>Montáž stropních panelů z předpjatého betonu typu TT, v budovách výšky do 18 m, hmotnosti přes 7 t</t>
  </si>
  <si>
    <t>521760647</t>
  </si>
  <si>
    <t>"Počet TT panelu dl. 7,73 m</t>
  </si>
  <si>
    <t>"Počet TT panelu dl. 12,59 m</t>
  </si>
  <si>
    <t>"Počet TT panelu dl. 12,73 m</t>
  </si>
  <si>
    <t>137</t>
  </si>
  <si>
    <t>59343001</t>
  </si>
  <si>
    <t>stropní panel ŽB včetně výztuže do 150kg/m3 objem prefabrikátu přes 1m3</t>
  </si>
  <si>
    <t>1558827344</t>
  </si>
  <si>
    <t>"Počet TT panelu dl. 7,73 m*Délka TT panelu (řez 4a)*TT panel (průřez)</t>
  </si>
  <si>
    <t>"Počet TT panelu dl. 12,59 m*Délka TT panelu (řez 4b)*TT panel (průřez)</t>
  </si>
  <si>
    <t>"Počet TT panelu dl. 12,73 m*Délka TT panelu (řez 6)*TT panel (průřez)</t>
  </si>
  <si>
    <t>138</t>
  </si>
  <si>
    <t>411171122</t>
  </si>
  <si>
    <t>Montáž ocelové konstrukce podlah a plošin pokrytou plechy hmotnosti konstrukce podlahy přes 30 do 50 kg/m2</t>
  </si>
  <si>
    <t>-560569719</t>
  </si>
  <si>
    <t>https://podminky.urs.cz/item/CS_URS_2025_01/411171122</t>
  </si>
  <si>
    <t>"odpočinková místnost 305a+305b</t>
  </si>
  <si>
    <t>"L 60x6 (odpočinková místnost)* 5,42 * 0,001</t>
  </si>
  <si>
    <t>"IPN 120 (odpočinková místnost)* 11,10 * 0,001</t>
  </si>
  <si>
    <t>"IPN 240 (odpočinková místnost)* 36,20 * 0,001</t>
  </si>
  <si>
    <t>"TR 160/250/1 (odpočinková místnost)* 15,70 * 0,001</t>
  </si>
  <si>
    <t>"přípočet 10% na prořez, sváry, montážní a pomocný materiál</t>
  </si>
  <si>
    <t>"( 0,081 + 0,029 + 2,110 + 1,252 ) * 10/100</t>
  </si>
  <si>
    <t>139</t>
  </si>
  <si>
    <t>15485.rmat1</t>
  </si>
  <si>
    <t>ocelová konstrukce podlah odpočinkové místnosti</t>
  </si>
  <si>
    <t>-184881832</t>
  </si>
  <si>
    <t>"přípočet 10% prořez</t>
  </si>
  <si>
    <t>"( 0,081 + 0,029 + 2,110 ) * 10/100</t>
  </si>
  <si>
    <t>140</t>
  </si>
  <si>
    <t>15485.rmat2</t>
  </si>
  <si>
    <t>ocelový plech trapézový TR 160/250/1 mm s antikondenzační úpravou</t>
  </si>
  <si>
    <t>-1068294550</t>
  </si>
  <si>
    <t>"TR 160/250/1 (odpočinková místnost)</t>
  </si>
  <si>
    <t>79,74*1,133 'Přepočtené koeficientem množství</t>
  </si>
  <si>
    <t>141</t>
  </si>
  <si>
    <t>411321717</t>
  </si>
  <si>
    <t>Stropy z betonu železového (bez výztuže) stropů deskových, plochých střech, desek balkonových, desek hřibových stropů včetně hlavic hřibových sloupů tř. C 35/45</t>
  </si>
  <si>
    <t>16382009</t>
  </si>
  <si>
    <t>https://podminky.urs.cz/item/CS_URS_2025_01/411321717</t>
  </si>
  <si>
    <t>"stropní deska tl. 200 mm</t>
  </si>
  <si>
    <t>"půdorys x tloušťka desky</t>
  </si>
  <si>
    <t>"1,016 "V1_STR deska "</t>
  </si>
  <si>
    <t>"0,966 "V2_STR deska"</t>
  </si>
  <si>
    <t>"1,656 "V3_STR deska"</t>
  </si>
  <si>
    <t>142</t>
  </si>
  <si>
    <t>411324747</t>
  </si>
  <si>
    <t>Stropy z betonu železového (bez výztuže) pohledového stropů deskových, plochých střech, desek balkonových, desek hřibových stropů včetně hlavic hřibových sloupů tř. C 35/45</t>
  </si>
  <si>
    <t>419458496</t>
  </si>
  <si>
    <t>https://podminky.urs.cz/item/CS_URS_2025_01/411324747</t>
  </si>
  <si>
    <t>3337,855*0,300</t>
  </si>
  <si>
    <t>594,712*0,300</t>
  </si>
  <si>
    <t>143</t>
  </si>
  <si>
    <t>41133_R01</t>
  </si>
  <si>
    <t>887623477</t>
  </si>
  <si>
    <t>144</t>
  </si>
  <si>
    <t>411351011</t>
  </si>
  <si>
    <t>Bednění stropních konstrukcí - bez podpěrné konstrukce desek tloušťky stropní desky přes 5 do 25 cm zřízení</t>
  </si>
  <si>
    <t>-1431708833</t>
  </si>
  <si>
    <t>https://podminky.urs.cz/item/CS_URS_2025_01/411351011</t>
  </si>
  <si>
    <t>"výtahové šachty V1, V2, V3</t>
  </si>
  <si>
    <t>"podhledový líc stropní desky</t>
  </si>
  <si>
    <t>"3,820 "V1_půdorys šachty"</t>
  </si>
  <si>
    <t>"3,600 "V2_půdorys šachty"</t>
  </si>
  <si>
    <t>"6,000 "V3_půdorys šachty"</t>
  </si>
  <si>
    <t>"boční líc stropní desky výšky 200 mm</t>
  </si>
  <si>
    <t>"1,804 "V1_STR deska "</t>
  </si>
  <si>
    <t>"1,760 "V2_STR deska"</t>
  </si>
  <si>
    <t>"2,340 "V3_STR deska"</t>
  </si>
  <si>
    <t>145</t>
  </si>
  <si>
    <t>411351012</t>
  </si>
  <si>
    <t>Bednění stropních konstrukcí - bez podpěrné konstrukce desek tloušťky stropní desky přes 5 do 25 cm odstranění</t>
  </si>
  <si>
    <t>-723635850</t>
  </si>
  <si>
    <t>https://podminky.urs.cz/item/CS_URS_2025_01/411351012</t>
  </si>
  <si>
    <t>146</t>
  </si>
  <si>
    <t>411351021</t>
  </si>
  <si>
    <t>Bednění stropních konstrukcí - bez podpěrné konstrukce desek tloušťky stropní desky přes 25 do 50 cm zřízení</t>
  </si>
  <si>
    <t>1826817461</t>
  </si>
  <si>
    <t>https://podminky.urs.cz/item/CS_URS_2025_01/411351021</t>
  </si>
  <si>
    <t>3337,855</t>
  </si>
  <si>
    <t>183,582</t>
  </si>
  <si>
    <t>594,712</t>
  </si>
  <si>
    <t>(15,315*2+38,832*2)*0,300</t>
  </si>
  <si>
    <t>147</t>
  </si>
  <si>
    <t>411351022</t>
  </si>
  <si>
    <t>Bednění stropních konstrukcí - bez podpěrné konstrukce desek tloušťky stropní desky přes 25 do 50 cm odstranění</t>
  </si>
  <si>
    <t>1252817316</t>
  </si>
  <si>
    <t>https://podminky.urs.cz/item/CS_URS_2025_01/411351022</t>
  </si>
  <si>
    <t>148</t>
  </si>
  <si>
    <t>411354203</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</si>
  <si>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lesklým, výšky vln 40 mm, tl. plechu &gt;0,75 mm</t>
  </si>
  <si>
    <t>239462660</t>
  </si>
  <si>
    <t>https://podminky.urs.cz/item/CS_URS_2025_01/411354203</t>
  </si>
  <si>
    <t>"(26,199 "delka sedacího ochozu š. 1000 mm" * 3 ) * 1,000</t>
  </si>
  <si>
    <t>149</t>
  </si>
  <si>
    <t>411354271</t>
  </si>
  <si>
    <t>Bednění stropů ztracené ocelové žebrované Příplatek k cenám za lože na rovných zdech, trámech, průvlacích, do traverz nebo do připravených ozubů na zdech s vyplněním celého profilu vlny v místě osazení z cementové malty (měří se výměry m2 plochy bednění)</t>
  </si>
  <si>
    <t>359857063</t>
  </si>
  <si>
    <t>https://podminky.urs.cz/item/CS_URS_2025_01/411354271</t>
  </si>
  <si>
    <t>150</t>
  </si>
  <si>
    <t>411354313</t>
  </si>
  <si>
    <t>Podpěrná konstrukce stropů - desek, kleneb a skořepin výška podepření do 4 m tloušťka stropu přes 15 do 25 cm zřízení</t>
  </si>
  <si>
    <t>208150899</t>
  </si>
  <si>
    <t>https://podminky.urs.cz/item/CS_URS_2025_01/411354313</t>
  </si>
  <si>
    <t>"od úrovně poslední pracovní lešenové podlahy</t>
  </si>
  <si>
    <t>151</t>
  </si>
  <si>
    <t>411354314</t>
  </si>
  <si>
    <t>Podpěrná konstrukce stropů - desek, kleneb a skořepin výška podepření do 4 m tloušťka stropu přes 15 do 25 cm odstranění</t>
  </si>
  <si>
    <t>-292970516</t>
  </si>
  <si>
    <t>https://podminky.urs.cz/item/CS_URS_2025_01/411354314</t>
  </si>
  <si>
    <t>152</t>
  </si>
  <si>
    <t>411354315</t>
  </si>
  <si>
    <t>Podpěrná konstrukce stropů - desek, kleneb a skořepin výška podepření do 4 m tloušťka stropu přes 25 do 35 cm zřízení</t>
  </si>
  <si>
    <t>-493953583</t>
  </si>
  <si>
    <t>https://podminky.urs.cz/item/CS_URS_2025_01/411354315</t>
  </si>
  <si>
    <t>153</t>
  </si>
  <si>
    <t>411354316</t>
  </si>
  <si>
    <t>Podpěrná konstrukce stropů - desek, kleneb a skořepin výška podepření do 4 m tloušťka stropu přes 25 do 35 cm odstranění</t>
  </si>
  <si>
    <t>-1375779602</t>
  </si>
  <si>
    <t>https://podminky.urs.cz/item/CS_URS_2025_01/411354316</t>
  </si>
  <si>
    <t>154</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</si>
  <si>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</si>
  <si>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</si>
  <si>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-19963386</t>
  </si>
  <si>
    <t>https://podminky.urs.cz/item/CS_URS_2025_01/411361821</t>
  </si>
  <si>
    <t>1179,771*120,00*0,001</t>
  </si>
  <si>
    <t>155</t>
  </si>
  <si>
    <t>413123924</t>
  </si>
  <si>
    <t>Montáž trámů, průvlaků, ztužidel a obdobných dílců vodorovných konstrukcí se svařovanými spoji do 18 m, hmotnosti přes 5 do 7 t</t>
  </si>
  <si>
    <t>-465415048</t>
  </si>
  <si>
    <t>https://podminky.urs.cz/item/CS_URS_2025_01/413123924</t>
  </si>
  <si>
    <t>Poznámka k položce:_x000D_
Dostupná PD neobsahuje kladečský výkres stropní konstrukce - délka odměřena z řezu 6 (?) - bude upřesněno v dalším stupni PD ( RDS )</t>
  </si>
  <si>
    <t>"2.NP + 2,5.NP</t>
  </si>
  <si>
    <t>"délka včetně uložení 8,1 m pro 1 ks</t>
  </si>
  <si>
    <t>"Prefa průvlak T pro Spiroll * 2</t>
  </si>
  <si>
    <t>156</t>
  </si>
  <si>
    <t>59329003</t>
  </si>
  <si>
    <t>trám ŽB včetně výztuže přes 200 do 230kg/m3 objem prefabrikátu přes 1m3</t>
  </si>
  <si>
    <t>-626222590</t>
  </si>
  <si>
    <t>"Prefa průvlak T pro Spiroll (průřez. plocha)* 8,100 * 4</t>
  </si>
  <si>
    <t>157</t>
  </si>
  <si>
    <t>430321616</t>
  </si>
  <si>
    <t>Schodišťové konstrukce a rampy z betonu železového (bez výztuže) stupně, schodnice, ramena, podesty s nosníky tř. C 30/37</t>
  </si>
  <si>
    <t>-1105300176</t>
  </si>
  <si>
    <t>https://podminky.urs.cz/item/CS_URS_2025_01/430321616</t>
  </si>
  <si>
    <t>Poznámka k položce:_x000D_
beton C 30/37-XA3</t>
  </si>
  <si>
    <t>"tl. 70-120 mm</t>
  </si>
  <si>
    <t>"delka sedacího ochozu š. 1000 mm*beton sedacího stupně (průřez 4 stupni)</t>
  </si>
  <si>
    <t>"délka sedacího ochozu š. 810 mm*beton sedacího stupně (průřez 2 stupni)</t>
  </si>
  <si>
    <t>158</t>
  </si>
  <si>
    <t>430361821</t>
  </si>
  <si>
    <t>Výztuž schodišťových konstrukcí a ramp stupňů, schodnic, ramen, podest s nosníky z betonářské oceli 10 505 (R) nebo BSt 500</t>
  </si>
  <si>
    <t>-1366297764</t>
  </si>
  <si>
    <t>https://podminky.urs.cz/item/CS_URS_2025_01/430361821</t>
  </si>
  <si>
    <t>"směrné množství výztuže - 90 kg/m3 betonu</t>
  </si>
  <si>
    <t>"delka sedacího ochozu š. 1000 mm * beton sedacího stupně (průřez 4 stupni)</t>
  </si>
  <si>
    <t>"délka sedacího ochozu š. 810 mm * beton sedacího stupně (průřez 2 stupni)</t>
  </si>
  <si>
    <t>VV0145 * 90,00 * 0,001</t>
  </si>
  <si>
    <t>159</t>
  </si>
  <si>
    <t>434351141</t>
  </si>
  <si>
    <t>Bednění stupňů betonovaných na podstupňové desce nebo na terénu půdorysně přímočarých zřízení</t>
  </si>
  <si>
    <t>-1284652465</t>
  </si>
  <si>
    <t>https://podminky.urs.cz/item/CS_URS_2025_01/434351141</t>
  </si>
  <si>
    <t>"delka sedacího ochozu š. 1000 mm* 4 * 0,450</t>
  </si>
  <si>
    <t>"délka sedacího ochozu š. 810 mm* 2 * 0,450</t>
  </si>
  <si>
    <t>160</t>
  </si>
  <si>
    <t>434351142</t>
  </si>
  <si>
    <t>Bednění stupňů betonovaných na podstupňové desce nebo na terénu půdorysně přímočarých odstranění</t>
  </si>
  <si>
    <t>390074668</t>
  </si>
  <si>
    <t>https://podminky.urs.cz/item/CS_URS_2025_01/434351142</t>
  </si>
  <si>
    <t>161</t>
  </si>
  <si>
    <t>441171152</t>
  </si>
  <si>
    <t>Montáž ocelové konstrukce zastřešení (vazníky, krovy) hmotnosti jednotlivých prvků přes 100 kg/m, délky přes 12 do 18 m</t>
  </si>
  <si>
    <t>-1996554035</t>
  </si>
  <si>
    <t>https://podminky.urs.cz/item/CS_URS_2025_01/441171152</t>
  </si>
  <si>
    <t>"10,000 "vazník ocelový C dl. 12480 mm" * 1,381</t>
  </si>
  <si>
    <t>162</t>
  </si>
  <si>
    <t>441171154</t>
  </si>
  <si>
    <t>Montáž ocelové konstrukce zastřešení (vazníky, krovy) hmotnosti jednotlivých prvků přes 100 kg/m, délky přes 24 do 30 m</t>
  </si>
  <si>
    <t>-1638974973</t>
  </si>
  <si>
    <t>https://podminky.urs.cz/item/CS_URS_2025_01/441171154</t>
  </si>
  <si>
    <t>"4,000 "vazník ocelový B dl. 25670 mm" * 4,4221</t>
  </si>
  <si>
    <t>"3,000 "vazník ocelový B1 dl. 25690 mm" * 7,9231</t>
  </si>
  <si>
    <t>"3,000 "vazník ocelový B2 dl. 25670 mm" * 7,5638</t>
  </si>
  <si>
    <t>"1,000 "vazník ocelový B3 dl. 25690 mm" * 7,3912</t>
  </si>
  <si>
    <t>"1,000 "vazník ocelový B4 dl. 25670 mm" * 4,4221</t>
  </si>
  <si>
    <t>"1,000 "vazník ocelový B5 dl. 25690 mm" * 7,9231</t>
  </si>
  <si>
    <t>163</t>
  </si>
  <si>
    <t>441171155</t>
  </si>
  <si>
    <t>Montáž ocelové konstrukce zastřešení (vazníky, krovy) hmotnosti jednotlivých prvků přes 100 kg/m, délky přes 30 m</t>
  </si>
  <si>
    <t>121831197</t>
  </si>
  <si>
    <t>https://podminky.urs.cz/item/CS_URS_2025_01/441171155</t>
  </si>
  <si>
    <t>"10,000 "vazník ocelový A dl. 32290 mm" * 10,866</t>
  </si>
  <si>
    <t>"1,000 "vazník ocelový P1 dl. 34940 mm" * 4,1773</t>
  </si>
  <si>
    <t>"1,000 "vazník ocelový P2 dl. 30410 mm" * 14,3358</t>
  </si>
  <si>
    <t>"1,000 "vazník ocelový P3 dl. 34940 mm" * 4,1773</t>
  </si>
  <si>
    <t>164</t>
  </si>
  <si>
    <t>138001.r1</t>
  </si>
  <si>
    <t>ocelová konstrukce zastřešení - ocelové vazník A, B, B1 - B5, C, P1 - P3</t>
  </si>
  <si>
    <t>-1665979106</t>
  </si>
  <si>
    <t>"10,000 "vazník ocelový A dl. 32290 mm" * 10,663</t>
  </si>
  <si>
    <t>165</t>
  </si>
  <si>
    <t>444171112</t>
  </si>
  <si>
    <t>Montáž krytiny střech ocelových konstrukcí z tvarovaných ocelových plechů šroubovaných, výšky budovy přes 6 do 12 m</t>
  </si>
  <si>
    <t>326233000</t>
  </si>
  <si>
    <t>https://podminky.urs.cz/item/CS_URS_2025_01/444171112</t>
  </si>
  <si>
    <t>"viz. skladby střech</t>
  </si>
  <si>
    <t>"Střecha ST1</t>
  </si>
  <si>
    <t>"Střecha ST2</t>
  </si>
  <si>
    <t>"Střecha ST2z</t>
  </si>
  <si>
    <t>"Střecha ST3</t>
  </si>
  <si>
    <t>166</t>
  </si>
  <si>
    <t>-1367069071</t>
  </si>
  <si>
    <t>3206,76*1,133 'Přepočtené koeficientem množství</t>
  </si>
  <si>
    <t>167</t>
  </si>
  <si>
    <t>444191911</t>
  </si>
  <si>
    <t>Montáž krytiny střech ocelových konstrukcí ocelových pomocných a kotevních prvků pro krytiny střech</t>
  </si>
  <si>
    <t>kg</t>
  </si>
  <si>
    <t>1036336990</t>
  </si>
  <si>
    <t>https://podminky.urs.cz/item/CS_URS_2025_01/444191911</t>
  </si>
  <si>
    <t>"spojovací a pomocný montážní materiál</t>
  </si>
  <si>
    <t>"ekvivalentní přepočet 0,15 kg/m2</t>
  </si>
  <si>
    <t>"VV viz. 444171112</t>
  </si>
  <si>
    <t>3206,760 * 0,150</t>
  </si>
  <si>
    <t>Komunikace pozemní</t>
  </si>
  <si>
    <t>168</t>
  </si>
  <si>
    <t>596811311</t>
  </si>
  <si>
    <t>Kladení velkoformátové dlažby pozemních komunikací a komunikací pro pěší s ložem z kameniva tl. 40 mm, s vyplněním spár, s hutněním, vibrováním a se smetením přebytečného materiálu tl. do 100 mm, velikosti dlaždic do 0,5 m2, pro plochy do 300 m2</t>
  </si>
  <si>
    <t>-823721717</t>
  </si>
  <si>
    <t>https://podminky.urs.cz/item/CS_URS_2025_01/596811311</t>
  </si>
  <si>
    <t>"28,190 "m.č. 315c"</t>
  </si>
  <si>
    <t>169</t>
  </si>
  <si>
    <t>59246004</t>
  </si>
  <si>
    <t>dlažba plošná terasová betonová 600x600mm tl 50mm</t>
  </si>
  <si>
    <t>-1860262488</t>
  </si>
  <si>
    <t>28,19*1,03 'Přepočtené koeficientem množství</t>
  </si>
  <si>
    <t>Úpravy povrchů, podlahy a osazování výplní</t>
  </si>
  <si>
    <t>170</t>
  </si>
  <si>
    <t>611111001</t>
  </si>
  <si>
    <t>Ubroušení výstupků betonu po odbednění neomítaných vnitřních ploch ze spár bednicích desek do roviny povrchu stropů</t>
  </si>
  <si>
    <t>1804696273</t>
  </si>
  <si>
    <t>https://podminky.urs.cz/item/CS_URS_2025_01/611111001</t>
  </si>
  <si>
    <t>171</t>
  </si>
  <si>
    <t>611111121</t>
  </si>
  <si>
    <t>Vyspravení povrchu neomítaných vnitřních ploch monolitických betonových nebo železobetonových konstrukcí rozetřením vysprávky do ztracena maltou cementovou lokálně v rozsahu vyspravované plochy do 30 % z celkové plochy stropů</t>
  </si>
  <si>
    <t>-926362242</t>
  </si>
  <si>
    <t>https://podminky.urs.cz/item/CS_URS_2025_01/611111121</t>
  </si>
  <si>
    <t>172</t>
  </si>
  <si>
    <t>611311131</t>
  </si>
  <si>
    <t>Vápenný štuk vnitřních ploch tloušťky do 3 mm vodorovných konstrukcí stropů rovných</t>
  </si>
  <si>
    <t>335387322</t>
  </si>
  <si>
    <t>https://podminky.urs.cz/item/CS_URS_2025_01/611311131</t>
  </si>
  <si>
    <t>173</t>
  </si>
  <si>
    <t>612111001</t>
  </si>
  <si>
    <t>Ubroušení výstupků betonu po odbednění neomítaných vnitřních ploch ze spár bednicích desek do roviny povrchu stěn</t>
  </si>
  <si>
    <t>438724472</t>
  </si>
  <si>
    <t>https://podminky.urs.cz/item/CS_URS_2025_01/612111001</t>
  </si>
  <si>
    <t>(10,165+27,364+11,324+56,274+32,929+4,715+13,527+13,605+13,566+13,566+13,605+5,682+5,681+8,773+4,484+3,749+4,144+25,470+4,522+10,551)*4,000*2</t>
  </si>
  <si>
    <t>(4,144+4,174+21,605+8,851+13,605+36,369+12,677+8,039+24,195+3,672+15,962+13,334)*4,000*2</t>
  </si>
  <si>
    <t>174</t>
  </si>
  <si>
    <t>612111121</t>
  </si>
  <si>
    <t>Vyspravení povrchu neomítaných vnitřních ploch monolitických betonových nebo železobetonových konstrukcí rozetřením vysprávky do ztracena maltou cementovou lokálně v rozsahu vyspravované plochy do 30 % z celkové plochy stěn</t>
  </si>
  <si>
    <t>1814382520</t>
  </si>
  <si>
    <t>https://podminky.urs.cz/item/CS_URS_2025_01/612111121</t>
  </si>
  <si>
    <t>175</t>
  </si>
  <si>
    <t>612131101</t>
  </si>
  <si>
    <t>Podkladní a spojovací vrstva vnitřních omítaných ploch cementový postřik nanášený ručně celoplošně stěn</t>
  </si>
  <si>
    <t>1879257457</t>
  </si>
  <si>
    <t>https://podminky.urs.cz/item/CS_URS_2025_01/612131101</t>
  </si>
  <si>
    <t>" zdivo tl. 150 mm" 1507,845*2</t>
  </si>
  <si>
    <t>" zdivo tl. 250 mm" 732,165*2</t>
  </si>
  <si>
    <t>" zdivo tl. 300 mm" 164,454*2</t>
  </si>
  <si>
    <t>" zdivo tl. 400 mm" 28,524*2</t>
  </si>
  <si>
    <t>176</t>
  </si>
  <si>
    <t>612311131</t>
  </si>
  <si>
    <t>Vápenný štuk vnitřních ploch tloušťky do 3 mm svislých konstrukcí stěn</t>
  </si>
  <si>
    <t>-929097536</t>
  </si>
  <si>
    <t>https://podminky.urs.cz/item/CS_URS_2025_01/612311131</t>
  </si>
  <si>
    <t>" zdivo tl. 300 mm" 164,454*2+3602,584</t>
  </si>
  <si>
    <t>177</t>
  </si>
  <si>
    <t>612321121</t>
  </si>
  <si>
    <t>Omítka vápenocementová vnitřních ploch nanášená ručně jednovrstvá, tloušťky do 10 mm hladká svislých konstrukcí stěn</t>
  </si>
  <si>
    <t>-924132923</t>
  </si>
  <si>
    <t>https://podminky.urs.cz/item/CS_URS_2025_01/612321121</t>
  </si>
  <si>
    <t>178</t>
  </si>
  <si>
    <t>613111001</t>
  </si>
  <si>
    <t>Ubroušení výstupků betonu po odbednění neomítaných vnitřních ploch ze spár bednicích desek do roviny povrchu pilířů nebo sloupů</t>
  </si>
  <si>
    <t>-1695727002</t>
  </si>
  <si>
    <t>https://podminky.urs.cz/item/CS_URS_2025_01/613111001</t>
  </si>
  <si>
    <t>179</t>
  </si>
  <si>
    <t>613111121</t>
  </si>
  <si>
    <t>Vyspravení povrchu neomítaných vnitřních ploch monolitických betonových nebo železobetonových konstrukcí rozetřením vysprávky do ztracena maltou cementovou lokálně v rozsahu vyspravované plochy do 30 % z celkové plochy pilířů nebo sloupů</t>
  </si>
  <si>
    <t>230147228</t>
  </si>
  <si>
    <t>https://podminky.urs.cz/item/CS_URS_2025_01/613111121</t>
  </si>
  <si>
    <t>619991001</t>
  </si>
  <si>
    <t>Zakrytí vnitřních ploch před znečištěním PE fólií včetně pozdějšího odkrytí podlah</t>
  </si>
  <si>
    <t>67229011</t>
  </si>
  <si>
    <t>https://podminky.urs.cz/item/CS_URS_2025_01/619991001</t>
  </si>
  <si>
    <t>3383,640</t>
  </si>
  <si>
    <t>3117,560</t>
  </si>
  <si>
    <t>503,360</t>
  </si>
  <si>
    <t>181</t>
  </si>
  <si>
    <t>62242.r1</t>
  </si>
  <si>
    <t>Fasáda S1a, S2a, S2b, S2c, S4a a S4b s keramickým zavěšeným obkladem včetně ostění</t>
  </si>
  <si>
    <t>95807853</t>
  </si>
  <si>
    <t>"S1a" 505,100</t>
  </si>
  <si>
    <t>"S2a" 833,910</t>
  </si>
  <si>
    <t>"S2b" 183,840</t>
  </si>
  <si>
    <t>"S2c" 127,160</t>
  </si>
  <si>
    <t>"S4a" 122,610</t>
  </si>
  <si>
    <t>"S4b" 269,400</t>
  </si>
  <si>
    <t>182</t>
  </si>
  <si>
    <t>631311214</t>
  </si>
  <si>
    <t>Mazanina z betonu prostého se zvýšenými nároky na prostředí tl. přes 50 do 80 mm tř. C 25/30</t>
  </si>
  <si>
    <t>1020902537</t>
  </si>
  <si>
    <t>https://podminky.urs.cz/item/CS_URS_2025_01/631311214</t>
  </si>
  <si>
    <t>3117,560*0,060</t>
  </si>
  <si>
    <t>503,360*0,060</t>
  </si>
  <si>
    <t>183</t>
  </si>
  <si>
    <t>631311224</t>
  </si>
  <si>
    <t>Mazanina z betonu prostého se zvýšenými nároky na prostředí tl. přes 80 do 120 mm tř. C 25/30</t>
  </si>
  <si>
    <t>1967724920</t>
  </si>
  <si>
    <t>https://podminky.urs.cz/item/CS_URS_2025_01/631311224</t>
  </si>
  <si>
    <t>3383,640*0,100</t>
  </si>
  <si>
    <t>184</t>
  </si>
  <si>
    <t>631319011</t>
  </si>
  <si>
    <t>Příplatek k cenám mazanin za úpravu povrchu mazaniny přehlazením, mazanina tl. přes 50 do 80 mm</t>
  </si>
  <si>
    <t>-1345212493</t>
  </si>
  <si>
    <t>https://podminky.urs.cz/item/CS_URS_2025_01/631319011</t>
  </si>
  <si>
    <t>185</t>
  </si>
  <si>
    <t>631319012</t>
  </si>
  <si>
    <t>Příplatek k cenám mazanin za úpravu povrchu mazaniny přehlazením, mazanina tl. přes 80 do 120 mm</t>
  </si>
  <si>
    <t>1332901539</t>
  </si>
  <si>
    <t>https://podminky.urs.cz/item/CS_URS_2025_01/631319012</t>
  </si>
  <si>
    <t>186</t>
  </si>
  <si>
    <t>631319171</t>
  </si>
  <si>
    <t>Příplatek k cenám mazanin za stržení povrchu spodní vrstvy mazaniny latí před vložením výztuže nebo pletiva pro tl. obou vrstev mazaniny přes 50 do 80 mm</t>
  </si>
  <si>
    <t>-699623880</t>
  </si>
  <si>
    <t>https://podminky.urs.cz/item/CS_URS_2025_01/631319171</t>
  </si>
  <si>
    <t>187</t>
  </si>
  <si>
    <t>631319173</t>
  </si>
  <si>
    <t>Příplatek k cenám mazanin za stržení povrchu spodní vrstvy mazaniny latí před vložením výztuže nebo pletiva pro tl. obou vrstev mazaniny přes 80 do 120 mm</t>
  </si>
  <si>
    <t>-1170711019</t>
  </si>
  <si>
    <t>https://podminky.urs.cz/item/CS_URS_2025_01/631319173</t>
  </si>
  <si>
    <t>188</t>
  </si>
  <si>
    <t>631319222</t>
  </si>
  <si>
    <t>Příplatek k cenám betonových mazanin za vyztužení polymerovými makrovlákny objemové vyztužení 3 kg/m3</t>
  </si>
  <si>
    <t>-98875209</t>
  </si>
  <si>
    <t>https://podminky.urs.cz/item/CS_URS_2025_01/631319222</t>
  </si>
  <si>
    <t>189</t>
  </si>
  <si>
    <t>631362021</t>
  </si>
  <si>
    <t>Výztuž mazanin ze svařovaných sítí z drátů typu KARI</t>
  </si>
  <si>
    <t>1962642661</t>
  </si>
  <si>
    <t>https://podminky.urs.cz/item/CS_URS_2025_01/631362021</t>
  </si>
  <si>
    <t>3383,640*4,44*0,001</t>
  </si>
  <si>
    <t>3117,560*4,44*0,001</t>
  </si>
  <si>
    <t>503,360*4,44*0,001</t>
  </si>
  <si>
    <t>" přípočet 30% na prostřih a stykování" (15,023+13,842+2,235)*30/100</t>
  </si>
  <si>
    <t>190</t>
  </si>
  <si>
    <t>636311132</t>
  </si>
  <si>
    <t>Kladení dlažby z betonových dlaždic na sucho na terče rozměr dlažby 600x600 mm, výška terče přes 25 do 70 mm</t>
  </si>
  <si>
    <t>-1480143766</t>
  </si>
  <si>
    <t>https://podminky.urs.cz/item/CS_URS_2025_01/636311132</t>
  </si>
  <si>
    <t>"48,310 "m.č. 315a"</t>
  </si>
  <si>
    <t>191</t>
  </si>
  <si>
    <t>696011217</t>
  </si>
  <si>
    <t>48,31*1,02 'Přepočtené koeficientem množství</t>
  </si>
  <si>
    <t>192</t>
  </si>
  <si>
    <t>636311155</t>
  </si>
  <si>
    <t>Kladení dlažby z betonových dlaždic na sucho na terče příplatek k cenám za vyrovnání spádu podkladu sklonovými korektory, rozměru dlažby 600x600 mm</t>
  </si>
  <si>
    <t>-331206033</t>
  </si>
  <si>
    <t>https://podminky.urs.cz/item/CS_URS_2025_01/636311155</t>
  </si>
  <si>
    <t>Vedení trubní dálková a přípojná</t>
  </si>
  <si>
    <t>193</t>
  </si>
  <si>
    <t>890431851</t>
  </si>
  <si>
    <t>Bourání šachet a jímek strojně velikosti obestavěného prostoru přes 1,5 do 3 m3 z prefabrikovaných skruží</t>
  </si>
  <si>
    <t>1594059236</t>
  </si>
  <si>
    <t>https://podminky.urs.cz/item/CS_URS_2025_01/890431851</t>
  </si>
  <si>
    <t>"1,000 "čerpací šachta DN 1000, dno -4,450" * (( Pi * 0,590 * 0,590 ) * 2,550 )</t>
  </si>
  <si>
    <t>194</t>
  </si>
  <si>
    <t>890451851.r1</t>
  </si>
  <si>
    <t>Bourání šachet a jímek strojně velikosti obestavěného prostoru přes 5 m3 z prefabrikovaných skruží</t>
  </si>
  <si>
    <t>-476710424</t>
  </si>
  <si>
    <t>"2,000 "čerpací šachta DN 1000, dno -5,050" * (( Pi * 0,590 * 0,590 ) * 5,550 )</t>
  </si>
  <si>
    <t>195</t>
  </si>
  <si>
    <t>933901111</t>
  </si>
  <si>
    <t>Zkoušky objektů a vymývání provedení zkoušky vodotěsnosti betonové nádrže jakéhokoliv druhu a tvaru, o obsahu do 1000 m3</t>
  </si>
  <si>
    <t>-1411917317</t>
  </si>
  <si>
    <t>https://podminky.urs.cz/item/CS_URS_2025_01/933901111</t>
  </si>
  <si>
    <t>"16,550 "m.č. 202e" * 1,250</t>
  </si>
  <si>
    <t>"201,340 "m.č. 202f" * 1,250</t>
  </si>
  <si>
    <t>"231,840 "m.č. 202f" * 1,250</t>
  </si>
  <si>
    <t>196</t>
  </si>
  <si>
    <t>08211321</t>
  </si>
  <si>
    <t>voda pitná pro ostatní odběratele</t>
  </si>
  <si>
    <t>1793522491</t>
  </si>
  <si>
    <t>562,163*1,03 'Přepočtené koeficientem množství</t>
  </si>
  <si>
    <t>197</t>
  </si>
  <si>
    <t>933901112</t>
  </si>
  <si>
    <t>Zkoušky objektů a vymývání provedení zkoušky vodotěsnosti betonové nádrže jakéhokoliv druhu a tvaru, o obsahu přes 1000 m3</t>
  </si>
  <si>
    <t>620218546</t>
  </si>
  <si>
    <t>https://podminky.urs.cz/item/CS_URS_2025_01/933901112</t>
  </si>
  <si>
    <t>"802,140 "Plav. bazén s hl. 3 m"</t>
  </si>
  <si>
    <t>"857,026 "Plav. bazén s hl. 2,3 m"</t>
  </si>
  <si>
    <t>198</t>
  </si>
  <si>
    <t>-420728712</t>
  </si>
  <si>
    <t>1659,166*1,03 'Přepočtené koeficientem množství</t>
  </si>
  <si>
    <t>199</t>
  </si>
  <si>
    <t>933901311</t>
  </si>
  <si>
    <t>Zkoušky objektů a vymývání naplnění a vyprázdnění nádrže pro účely vymývací (proplachovací) o obsahu do 1000 m3</t>
  </si>
  <si>
    <t>-1523712763</t>
  </si>
  <si>
    <t>https://podminky.urs.cz/item/CS_URS_2025_01/933901311</t>
  </si>
  <si>
    <t>200</t>
  </si>
  <si>
    <t>933901312</t>
  </si>
  <si>
    <t>Zkoušky objektů a vymývání naplnění a vyprázdnění nádrže pro účely vymývací (proplachovací) o obsahu přes 1000 m3</t>
  </si>
  <si>
    <t>-678731996</t>
  </si>
  <si>
    <t>https://podminky.urs.cz/item/CS_URS_2025_01/933901312</t>
  </si>
  <si>
    <t>201</t>
  </si>
  <si>
    <t>941_R01</t>
  </si>
  <si>
    <t>Lešení fasádní, pomocné a prostorové</t>
  </si>
  <si>
    <t>-429858049</t>
  </si>
  <si>
    <t>202</t>
  </si>
  <si>
    <t>944311112</t>
  </si>
  <si>
    <t>Ohrazení záchytné trubkové nebo dílcové na vnějších volných stranách objektů s hloubkou pádu do 6,0 m montáž</t>
  </si>
  <si>
    <t>932226763</t>
  </si>
  <si>
    <t>https://podminky.urs.cz/item/CS_URS_2025_01/944311112</t>
  </si>
  <si>
    <t>"zabezpečení - práce na střeše</t>
  </si>
  <si>
    <t>"Ohrazení na +3,18</t>
  </si>
  <si>
    <t>"Ohrazení na +3,940</t>
  </si>
  <si>
    <t>"Ohrazení na +7,050</t>
  </si>
  <si>
    <t>"Ohrazení na +7,210</t>
  </si>
  <si>
    <t>"Ohrazení na +9,450</t>
  </si>
  <si>
    <t>"Ohrazení na +10,860</t>
  </si>
  <si>
    <t>203</t>
  </si>
  <si>
    <t>944311212</t>
  </si>
  <si>
    <t>Ohrazení záchytné trubkové nebo dílcové na vnějších volných stranách objektů s hloubkou pádu do 6,0 m příplatek k ceně za každý den použití</t>
  </si>
  <si>
    <t>-2087960017</t>
  </si>
  <si>
    <t>https://podminky.urs.cz/item/CS_URS_2025_01/944311212</t>
  </si>
  <si>
    <t>VV0002 * 120</t>
  </si>
  <si>
    <t>204</t>
  </si>
  <si>
    <t>944311812</t>
  </si>
  <si>
    <t>Ohrazení záchytné trubkové nebo dílcové na vnějších volných stranách objektů s hloubkou pádu do 6,0 m demontáž</t>
  </si>
  <si>
    <t>2069701314</t>
  </si>
  <si>
    <t>https://podminky.urs.cz/item/CS_URS_2025_01/944311812</t>
  </si>
  <si>
    <t>205</t>
  </si>
  <si>
    <t>949311111</t>
  </si>
  <si>
    <t>Lešení trubkové do šachet (výtahových, potrubních) o půdorysné ploše do 6 m2, výšky do 10 m montáž</t>
  </si>
  <si>
    <t>-1818202876</t>
  </si>
  <si>
    <t>https://podminky.urs.cz/item/CS_URS_2025_01/949311111</t>
  </si>
  <si>
    <t>"9,690 "V2_stavební výška šachty"</t>
  </si>
  <si>
    <t>206</t>
  </si>
  <si>
    <t>949311112</t>
  </si>
  <si>
    <t>Lešení trubkové do šachet (výtahových, potrubních) o půdorysné ploše do 6 m2, výšky přes 10 do 20 m montáž</t>
  </si>
  <si>
    <t>1752662578</t>
  </si>
  <si>
    <t>https://podminky.urs.cz/item/CS_URS_2025_01/949311112</t>
  </si>
  <si>
    <t>"11,180 "V1_stavební výška šachty"</t>
  </si>
  <si>
    <t>"14,896 "V3_stavební výška šachty"</t>
  </si>
  <si>
    <t>207</t>
  </si>
  <si>
    <t>949311211</t>
  </si>
  <si>
    <t>Lešení trubkové do šachet (výtahových, potrubních) o půdorysné ploše do 6 m2, výšky do 10 m příplatek k ceně za každý den použití</t>
  </si>
  <si>
    <t>-1911557839</t>
  </si>
  <si>
    <t>https://podminky.urs.cz/item/CS_URS_2025_01/949311211</t>
  </si>
  <si>
    <t>"9,690  "V2_stavební výška šachty"</t>
  </si>
  <si>
    <t>VV0091 * 120</t>
  </si>
  <si>
    <t>208</t>
  </si>
  <si>
    <t>949311212</t>
  </si>
  <si>
    <t>Lešení trubkové do šachet (výtahových, potrubních) o půdorysné ploše do 6 m2, výšky přes 10 do 20 m příplatek k ceně za každý den použití</t>
  </si>
  <si>
    <t>795543770</t>
  </si>
  <si>
    <t>https://podminky.urs.cz/item/CS_URS_2025_01/949311212</t>
  </si>
  <si>
    <t>"11,180  "V1_stavební výška šachty"</t>
  </si>
  <si>
    <t>"14,896  "V3_stavební výška šachty"</t>
  </si>
  <si>
    <t>VV0092 * 120</t>
  </si>
  <si>
    <t>209</t>
  </si>
  <si>
    <t>949311811</t>
  </si>
  <si>
    <t>Lešení trubkové do šachet (výtahových, potrubních) o půdorysné ploše do 6 m2, výšky do 10 m demontáž</t>
  </si>
  <si>
    <t>-488713827</t>
  </si>
  <si>
    <t>https://podminky.urs.cz/item/CS_URS_2025_01/949311811</t>
  </si>
  <si>
    <t>210</t>
  </si>
  <si>
    <t>949311812</t>
  </si>
  <si>
    <t>Lešení trubkové do šachet (výtahových, potrubních) o půdorysné ploše do 6 m2, výšky přes 10 do 20 m demontáž</t>
  </si>
  <si>
    <t>-2126767696</t>
  </si>
  <si>
    <t>https://podminky.urs.cz/item/CS_URS_2025_01/949311812</t>
  </si>
  <si>
    <t>211</t>
  </si>
  <si>
    <t>952901111</t>
  </si>
  <si>
    <t>Vyčištění budov nebo objektů před předáním do užívání budov bytové nebo občanské výstavby, světlé výšky podlaží do 4 m</t>
  </si>
  <si>
    <t>-1468855419</t>
  </si>
  <si>
    <t>https://podminky.urs.cz/item/CS_URS_2025_01/952901111</t>
  </si>
  <si>
    <t>212</t>
  </si>
  <si>
    <t>1310444898</t>
  </si>
  <si>
    <t>"viz. Legendy místností</t>
  </si>
  <si>
    <t>"9,680 "m.č. 101"</t>
  </si>
  <si>
    <t>"46,530 "m.č. 102"</t>
  </si>
  <si>
    <t>"6,490 "m.č. 104"</t>
  </si>
  <si>
    <t>"5,730 "m.č. 105"</t>
  </si>
  <si>
    <t>"49,150 "m.č. 106"</t>
  </si>
  <si>
    <t>"5,000 "m.č. 106a"</t>
  </si>
  <si>
    <t>"15,670 "m.č. 106b"</t>
  </si>
  <si>
    <t>"9,410 "m.č. 108a"</t>
  </si>
  <si>
    <t>"16,240 "m.č. 108b"</t>
  </si>
  <si>
    <t>"55,700 "m.č. 108c"</t>
  </si>
  <si>
    <t>"37,370 "m.č. 108d"</t>
  </si>
  <si>
    <t>"65,190 "m.č. 109"</t>
  </si>
  <si>
    <t>"8,540 "m.č. 118a"</t>
  </si>
  <si>
    <t>"5,560 "m.č. 118b"</t>
  </si>
  <si>
    <t>"15,880 "m.č. 119a"</t>
  </si>
  <si>
    <t>"2,850 "m.č. 119b"</t>
  </si>
  <si>
    <t>"3,710 "m.č. 119c"</t>
  </si>
  <si>
    <t>"7,150 "m.č. 120"</t>
  </si>
  <si>
    <t>"7,320 "m.č. 121a"</t>
  </si>
  <si>
    <t>"5,610 "m.č. 121b"</t>
  </si>
  <si>
    <t>"8,030 "m.č. 121c"</t>
  </si>
  <si>
    <t>"15,660 "m.č. 122"</t>
  </si>
  <si>
    <t>"2,510 "m.č. 111a"</t>
  </si>
  <si>
    <t>"4,320 "m.č. 111b"</t>
  </si>
  <si>
    <t>"3,830 "m.č. 112"</t>
  </si>
  <si>
    <t>"4,810 "m.č. 113"</t>
  </si>
  <si>
    <t>"4,770 "m.č. 114"</t>
  </si>
  <si>
    <t>"4,230 "m.č. 115"</t>
  </si>
  <si>
    <t>"1,500 "m.č. 116"</t>
  </si>
  <si>
    <t>"5,470 "m.č. 117"</t>
  </si>
  <si>
    <t>"120,520 "m.č. 201a"</t>
  </si>
  <si>
    <t>"7,030 "m.č. 201b"</t>
  </si>
  <si>
    <t>"6,050 "m.č. 202b"</t>
  </si>
  <si>
    <t>"7,210 "m.č. 202c"</t>
  </si>
  <si>
    <t>"7,380 "m.č. 202m"</t>
  </si>
  <si>
    <t>"7,420 "m.č. 203a"</t>
  </si>
  <si>
    <t>"6,610 "m.č. 203b"</t>
  </si>
  <si>
    <t>"7,790 "m.č. 204"</t>
  </si>
  <si>
    <t>"4,300 "m.č. 206c"</t>
  </si>
  <si>
    <t>"3,980 "m.č. 207"</t>
  </si>
  <si>
    <t>"3,820 "m.č. 208"</t>
  </si>
  <si>
    <t>"110,460 "m.č. 209b"</t>
  </si>
  <si>
    <t>"52,400 "m.č. 209c"</t>
  </si>
  <si>
    <t>"20,370 "m.č. 211"</t>
  </si>
  <si>
    <t>"10,060 "m.č. 212a"</t>
  </si>
  <si>
    <t>"10,060 "m.č. 212b"</t>
  </si>
  <si>
    <t>"10,060 "m.č. 212c"</t>
  </si>
  <si>
    <t>"16,650 "m.č. 213"</t>
  </si>
  <si>
    <t>"1,610 "m.č. 214"</t>
  </si>
  <si>
    <t>"9,620 "m.č. 215a"</t>
  </si>
  <si>
    <t>"18,250 "m.č. 215b"</t>
  </si>
  <si>
    <t>"9,480 "m.č. 216"</t>
  </si>
  <si>
    <t>"19,320 "m.č. 218"</t>
  </si>
  <si>
    <t>"4,840 "m.č. 219"</t>
  </si>
  <si>
    <t>"9,980 "m.č. 220a"</t>
  </si>
  <si>
    <t>"6,080 "m.č. 220b"</t>
  </si>
  <si>
    <t>"2,880 "m.č. 220c"</t>
  </si>
  <si>
    <t>"9,620 "m.č. 221a"</t>
  </si>
  <si>
    <t>"6,120 "m.č. 221b"</t>
  </si>
  <si>
    <t>"3,350 "m.č. 221c"</t>
  </si>
  <si>
    <t>"79,670 "m.č. 222"</t>
  </si>
  <si>
    <t>"22,660 "m.č. 230a"</t>
  </si>
  <si>
    <t>"15,430 "m.č. 230b"</t>
  </si>
  <si>
    <t>"3,880 "m.č. 230c"</t>
  </si>
  <si>
    <t>"2,310 "m.č. 230d"</t>
  </si>
  <si>
    <t>"4,550 "m.č. 230e"</t>
  </si>
  <si>
    <t>"15,540 "m.č. 250"</t>
  </si>
  <si>
    <t>"41,540 "m.č. 251a"</t>
  </si>
  <si>
    <t>"4,620 "m.č. 251b"</t>
  </si>
  <si>
    <t>"2,280 "m.č. 252"</t>
  </si>
  <si>
    <t>"3,950 "m.č. 253a"</t>
  </si>
  <si>
    <t>"3,060 "m.č. 253b"</t>
  </si>
  <si>
    <t>"3,400 "m.č. 253c"</t>
  </si>
  <si>
    <t>"9,480 "m.č. 254"</t>
  </si>
  <si>
    <t>"6,200 "m.č. 255"</t>
  </si>
  <si>
    <t>"16,420 "m.č. 256"</t>
  </si>
  <si>
    <t>"109,930 "m.č. 257a"</t>
  </si>
  <si>
    <t>"6,590 "m.č. 257b"</t>
  </si>
  <si>
    <t>"6,750 "m.č. 258a"</t>
  </si>
  <si>
    <t>"6,900 "m.č. 258b"</t>
  </si>
  <si>
    <t>"5,070 "m.č. 258c"</t>
  </si>
  <si>
    <t>"7,480 "m.č. 258d"</t>
  </si>
  <si>
    <t>"16,070 "m.č. 301"</t>
  </si>
  <si>
    <t>"3,600 "m.č. 302"</t>
  </si>
  <si>
    <t>"119,190 "m.č. 303a"</t>
  </si>
  <si>
    <t>"13,510 "m.č. 303b"</t>
  </si>
  <si>
    <t>"11,370 "m.č. 304"</t>
  </si>
  <si>
    <t>"41,470 "m.č. 305a"</t>
  </si>
  <si>
    <t>"47,230 "m.č. 305b"</t>
  </si>
  <si>
    <t>"6,030 "m.č. 306a"</t>
  </si>
  <si>
    <t>"4,090 "m.č. 306b"</t>
  </si>
  <si>
    <t>"1,600 "m.č. 306c"</t>
  </si>
  <si>
    <t>"4,770 "m.č. 307"</t>
  </si>
  <si>
    <t>"12,420 "m.č. 308"</t>
  </si>
  <si>
    <t>"6,230 "m.č. 309a"</t>
  </si>
  <si>
    <t>"6,720 "m.č. 309b"</t>
  </si>
  <si>
    <t>"14,600 "m.č. 309c"</t>
  </si>
  <si>
    <t>"31,040 "m.č. 310"</t>
  </si>
  <si>
    <t>"12,890 "m.č. 311a"</t>
  </si>
  <si>
    <t>"19,260 "m.č. 311b"</t>
  </si>
  <si>
    <t>"18,470 "m.č. 311c"</t>
  </si>
  <si>
    <t>"12,900 "m.č. 311d"</t>
  </si>
  <si>
    <t>"3,030 "m.č. 312"</t>
  </si>
  <si>
    <t>"3,880 "m.č. 313"</t>
  </si>
  <si>
    <t>"7,780 "m.č. 314"</t>
  </si>
  <si>
    <t>"4,380 "m.č. 315b"</t>
  </si>
  <si>
    <t>"2176,120 "m.č. 320a-d"</t>
  </si>
  <si>
    <t>"32,060 "m.č. 321"</t>
  </si>
  <si>
    <t>"8,760 "m.č. 322"</t>
  </si>
  <si>
    <t>"6,200 "m.č. 323"</t>
  </si>
  <si>
    <t>"9,480 "m.č. 324"</t>
  </si>
  <si>
    <t>"36,610 "m.č. 325a"</t>
  </si>
  <si>
    <t>"6,890 "m.č. 325b"</t>
  </si>
  <si>
    <t>"7,300 "m.č. 325c"</t>
  </si>
  <si>
    <t>"3,820 "m.č. 325d"</t>
  </si>
  <si>
    <t>213</t>
  </si>
  <si>
    <t>952901114</t>
  </si>
  <si>
    <t>Vyčištění budov nebo objektů před předáním do užívání budov bytové nebo občanské výstavby, světlé výšky podlaží přes 4 m</t>
  </si>
  <si>
    <t>1058130528</t>
  </si>
  <si>
    <t>https://podminky.urs.cz/item/CS_URS_2025_01/952901114</t>
  </si>
  <si>
    <t>"viz. LEGENDY MÍSTNOSTÍ</t>
  </si>
  <si>
    <t>"6,200 "m.č. 103"</t>
  </si>
  <si>
    <t>"694,330 "m.č. 107"</t>
  </si>
  <si>
    <t>"1083,460 "m.č. 107"</t>
  </si>
  <si>
    <t>"155,650 "m.č. 107"</t>
  </si>
  <si>
    <t>"3,820 "m.č. 110"</t>
  </si>
  <si>
    <t>"198,680 "m.č. 202a"</t>
  </si>
  <si>
    <t>"140,590 "m.č. 202a"</t>
  </si>
  <si>
    <t>"55,900 "m.č. 202d"</t>
  </si>
  <si>
    <t>"16,550 "m.č. 202e"</t>
  </si>
  <si>
    <t>"201,340 "m.č. 202f"</t>
  </si>
  <si>
    <t>"231,840 "m.č. 202f"</t>
  </si>
  <si>
    <t>"16,970 "m.č. 202g"</t>
  </si>
  <si>
    <t>"13,910 "m.č. 202h"</t>
  </si>
  <si>
    <t>"180,180 "m.č. 202ch"</t>
  </si>
  <si>
    <t>"8,350 "m.č. 202j"</t>
  </si>
  <si>
    <t>"13,900 "m.č. 202k"</t>
  </si>
  <si>
    <t>"12,190 "m.č. 203c"</t>
  </si>
  <si>
    <t>"15,130 "m.č. 205a"</t>
  </si>
  <si>
    <t>"3,600 "m.č. 205b"</t>
  </si>
  <si>
    <t>"14,950 "m.č. 206a"</t>
  </si>
  <si>
    <t>"12,350 "m.č. 206b"</t>
  </si>
  <si>
    <t>"205,800 "m.č. 209a"</t>
  </si>
  <si>
    <t>"637,980 "m.č. 209d"</t>
  </si>
  <si>
    <t>"1,170 "m.č. 209d"</t>
  </si>
  <si>
    <t>"14,700 "m.č. 209d"</t>
  </si>
  <si>
    <t>"7,380 "m.č. 209d"</t>
  </si>
  <si>
    <t>"7,610 "m.č. 209d"</t>
  </si>
  <si>
    <t>"7,140 "m.č. 209d"</t>
  </si>
  <si>
    <t>"14,120 "m.č. 209e"</t>
  </si>
  <si>
    <t>"13,850 "m.č. 209f"</t>
  </si>
  <si>
    <t>"8,660 "m.č. 210"</t>
  </si>
  <si>
    <t>214</t>
  </si>
  <si>
    <t>952902611</t>
  </si>
  <si>
    <t>Čištění budov při provádění oprav a udržovacích prací vysátím prachu z ostatních ploch</t>
  </si>
  <si>
    <t>-1829748499</t>
  </si>
  <si>
    <t>https://podminky.urs.cz/item/CS_URS_2025_01/952902611</t>
  </si>
  <si>
    <t>"podklad před prováděním skladeb střešní konstrukce</t>
  </si>
  <si>
    <t>"Střecha ST4</t>
  </si>
  <si>
    <t>"Střecha ST5</t>
  </si>
  <si>
    <t>"Střecha ST6</t>
  </si>
  <si>
    <t>"Střecha ST7</t>
  </si>
  <si>
    <t>215</t>
  </si>
  <si>
    <t>953312123</t>
  </si>
  <si>
    <t>Vložky svislé do dilatačních spár z polystyrenových desek extrudovaných včetně dodání a osazení, v jakémkoliv zdivu přes 20 do 30 mm</t>
  </si>
  <si>
    <t>-1785607890</t>
  </si>
  <si>
    <t>https://podminky.urs.cz/item/CS_URS_2025_01/953312123</t>
  </si>
  <si>
    <t>" dilateční spára v úrovni podlahy a stropu" ((31,190+17,045+31,074+17,006)*0,300)*2</t>
  </si>
  <si>
    <t>" dilatační spára v úrovni podlahy a stropu" ((33,355+18,355+33,395+18,355)*0,300)*2</t>
  </si>
  <si>
    <t>216</t>
  </si>
  <si>
    <t>953334124</t>
  </si>
  <si>
    <t>Bobtnavý pásek do pracovních spar betonových konstrukcí bentonitový, rozměru 20 x 25 mm s prodlouženou dobou bobtnání</t>
  </si>
  <si>
    <t>1954125575</t>
  </si>
  <si>
    <t>https://podminky.urs.cz/item/CS_URS_2025_01/953334124</t>
  </si>
  <si>
    <t>" dilatační spára v úrovni podlahy a stropu" (31,190+17,045+31,074+17,006)*2</t>
  </si>
  <si>
    <t>" dilatační spára v úrovni podlahy a stropu" (33,355+18,355+33,395+18,355)*2</t>
  </si>
  <si>
    <t>217</t>
  </si>
  <si>
    <t>977271115</t>
  </si>
  <si>
    <t>Řezání ocelových profilů na staveništi úhlovou bruskou průřezu přes 2000 do 2500 mm2</t>
  </si>
  <si>
    <t>-1199144776</t>
  </si>
  <si>
    <t>https://podminky.urs.cz/item/CS_URS_2025_01/977271115</t>
  </si>
  <si>
    <t>"úprava převázky na požadovaný rozměr dle finální rozteče zápor</t>
  </si>
  <si>
    <t>"převázka P2 dl. 1200 mm U 160 zdvojená* 2</t>
  </si>
  <si>
    <t>218</t>
  </si>
  <si>
    <t>977271117</t>
  </si>
  <si>
    <t>Řezání ocelových profilů na staveništi úhlovou bruskou průřezu přes 3000 do 3500 mm2</t>
  </si>
  <si>
    <t>779450473</t>
  </si>
  <si>
    <t>https://podminky.urs.cz/item/CS_URS_2025_01/977271117</t>
  </si>
  <si>
    <t>"převázka P1 dl. 1200 mm U 200 zdvojená* 2</t>
  </si>
  <si>
    <t>219</t>
  </si>
  <si>
    <t>977271121</t>
  </si>
  <si>
    <t>Řezání ocelových profilů na staveništi úhlovou bruskou průřezu přes 5000 do 5500 mm2</t>
  </si>
  <si>
    <t>2139615290</t>
  </si>
  <si>
    <t>https://podminky.urs.cz/item/CS_URS_2025_01/977271121</t>
  </si>
  <si>
    <t>"úprava zhlaví ponechaných zápor dle konfigurace terénu ČTÚ</t>
  </si>
  <si>
    <t>"zápora HE160B zhlaví</t>
  </si>
  <si>
    <t>220</t>
  </si>
  <si>
    <t>977271124</t>
  </si>
  <si>
    <t>Řezání ocelových profilů na staveništi úhlovou bruskou průřezu přes 6500 do 7000 mm2</t>
  </si>
  <si>
    <t>-1100064224</t>
  </si>
  <si>
    <t>https://podminky.urs.cz/item/CS_URS_2025_01/977271124</t>
  </si>
  <si>
    <t>"zápora HE200B zhlaví</t>
  </si>
  <si>
    <t>998</t>
  </si>
  <si>
    <t>Přesun hmot</t>
  </si>
  <si>
    <t>221</t>
  </si>
  <si>
    <t>998011003</t>
  </si>
  <si>
    <t>Přesun hmot pro budovy občanské výstavby, bydlení, výrobu a služby s nosnou svislou konstrukcí zděnou z cihel, tvárnic nebo kamene vodorovná dopravní vzdálenost do 100 m základní pro budovy výšky přes 12 do 24 m</t>
  </si>
  <si>
    <t>-239642235</t>
  </si>
  <si>
    <t>https://podminky.urs.cz/item/CS_URS_2025_01/998011003</t>
  </si>
  <si>
    <t>PSV</t>
  </si>
  <si>
    <t>Práce a dodávky PSV</t>
  </si>
  <si>
    <t>711</t>
  </si>
  <si>
    <t>Izolace proti vodě, vlhkosti a plynům</t>
  </si>
  <si>
    <t>222</t>
  </si>
  <si>
    <t>711_R01</t>
  </si>
  <si>
    <t>Hydroizolace (penetrace + asfaltové pásy)</t>
  </si>
  <si>
    <t>1462219549</t>
  </si>
  <si>
    <t>223</t>
  </si>
  <si>
    <t>711193121</t>
  </si>
  <si>
    <t>Izolace proti zemní vlhkosti ostatní těsnicí hmotou dvousložkovou na bázi cementu na ploše vodorovné V</t>
  </si>
  <si>
    <t>-1130907595</t>
  </si>
  <si>
    <t>https://podminky.urs.cz/item/CS_URS_2025_01/711193121</t>
  </si>
  <si>
    <t>" reliéfní dlažba" 2765,000</t>
  </si>
  <si>
    <t>" velkoplošná dlažba" 1414,8</t>
  </si>
  <si>
    <t>224</t>
  </si>
  <si>
    <t>711193131</t>
  </si>
  <si>
    <t>Izolace proti zemní vlhkosti ostatní těsnicí hmotou dvousložkovou na bázi cementu na ploše svislé S</t>
  </si>
  <si>
    <t>1749368666</t>
  </si>
  <si>
    <t>https://podminky.urs.cz/item/CS_URS_2025_01/711193131</t>
  </si>
  <si>
    <t>" m.č. 1.01 - brouzdaliště" (7,600*2+7,900*2)*0,150</t>
  </si>
  <si>
    <t>" m.č. 1.01 - relaxační bazén" (12,000*2+7,900*2)*1,200</t>
  </si>
  <si>
    <t>" m.č. 1.01 - dojezdový a výukový bazén" (8,200*2+7,900*2)*1,100</t>
  </si>
  <si>
    <t>" m.č. 1.01 - plavecký bazén" (25,000*2+13,000*2)*1,400</t>
  </si>
  <si>
    <t>" m.č. 1.01" (20,000*2+7,500)*1,500</t>
  </si>
  <si>
    <t>" vytažení na stěny" 3761,000*0,150</t>
  </si>
  <si>
    <t>225</t>
  </si>
  <si>
    <t>998711203</t>
  </si>
  <si>
    <t>Přesun hmot pro izolace proti vodě, vlhkosti a plynům stanovený procentní sazbou (%) z ceny vodorovná dopravní vzdálenost do 50 m základní v objektech výšky přes 12 do 60 m</t>
  </si>
  <si>
    <t>%</t>
  </si>
  <si>
    <t>1816373275</t>
  </si>
  <si>
    <t>https://podminky.urs.cz/item/CS_URS_2025_01/998711203</t>
  </si>
  <si>
    <t>712</t>
  </si>
  <si>
    <t>Povlakové krytiny</t>
  </si>
  <si>
    <t>226</t>
  </si>
  <si>
    <t>712331111</t>
  </si>
  <si>
    <t>Provedení povlakové krytiny střech plochých do 10° pásy na sucho podkladní samolepící asfaltový pás</t>
  </si>
  <si>
    <t>-517778117</t>
  </si>
  <si>
    <t>https://podminky.urs.cz/item/CS_URS_2025_01/712331111</t>
  </si>
  <si>
    <t>"viz. skladba střech</t>
  </si>
  <si>
    <t>"parozábrana SBS mod. asf. pás</t>
  </si>
  <si>
    <t>"parozábrana al. fólie</t>
  </si>
  <si>
    <t>227</t>
  </si>
  <si>
    <t>62853001</t>
  </si>
  <si>
    <t>pás asfaltový samolepicí modifikovaný SBS s vložkou ze skleněné tkaniny se spalitelnou fólií nebo jemnozrnným minerálním posypem nebo textilií na horním povrchu tl 4,0mm</t>
  </si>
  <si>
    <t>-1250688244</t>
  </si>
  <si>
    <t>"Střecha ST1+Střecha ST2+Střecha ST2z+Střecha ST4+Střecha ST5+Střecha ST6+Střecha ST7</t>
  </si>
  <si>
    <t>1025,01*1,1655 'Přepočtené koeficientem množství</t>
  </si>
  <si>
    <t>228</t>
  </si>
  <si>
    <t>62856003</t>
  </si>
  <si>
    <t>pás samolepicí s vrchní spřaženou speciální nosnou vložkou z hliníkové fólie se sníženou hořlavostí tl 0,45mm 1,5x40m</t>
  </si>
  <si>
    <t>1901658755</t>
  </si>
  <si>
    <t>2323,26*1,1655 'Přepočtené koeficientem množství</t>
  </si>
  <si>
    <t>229</t>
  </si>
  <si>
    <t>712363451</t>
  </si>
  <si>
    <t>Provedení povlakové krytiny střech plochých do 10° z mechanicky kotvených hydroizolačních fólií včetně položení fólie a horkovzdušného svaření tl. tepelné izolace přes 100 do 140 mm budovy výšky do 18 m, kotvené do trapézového plechu nebo do dřeva vnitřní pole</t>
  </si>
  <si>
    <t>-1836632339</t>
  </si>
  <si>
    <t>https://podminky.urs.cz/item/CS_URS_2025_01/712363451</t>
  </si>
  <si>
    <t>Poznámka k položce:_x000D_
Přesné vymezení rohových a okrajových částí je dané kotevním plánem zpracovaným dle realizační/zhotovitelské dokumentace v dalším stupni PD se zohledněním zásad uvedených v ČSN EN 1991-1-4.</t>
  </si>
  <si>
    <t>"viz. poznámka k položce - pro VV SP stanoveno 85 % plochy</t>
  </si>
  <si>
    <t>"Střecha ST7 * 85/100</t>
  </si>
  <si>
    <t>230</t>
  </si>
  <si>
    <t>712363452</t>
  </si>
  <si>
    <t>Provedení povlakové krytiny střech plochých do 10° z mechanicky kotvených hydroizolačních fólií včetně položení fólie a horkovzdušného svaření tl. tepelné izolace přes 100 do 140 mm budovy výšky do 18 m, kotvené do trapézového plechu nebo do dřeva krajní pole</t>
  </si>
  <si>
    <t>1018379666</t>
  </si>
  <si>
    <t>https://podminky.urs.cz/item/CS_URS_2025_01/712363452</t>
  </si>
  <si>
    <t>"viz. poznámka k položce - pro VV SP stanoveno 10 % plochy</t>
  </si>
  <si>
    <t>"Střecha ST7 * 10/100</t>
  </si>
  <si>
    <t>231</t>
  </si>
  <si>
    <t>712363453</t>
  </si>
  <si>
    <t>Provedení povlakové krytiny střech plochých do 10° z mechanicky kotvených hydroizolačních fólií včetně položení fólie a horkovzdušného svaření tl. tepelné izolace přes 100 do 140 mm budovy výšky do 18 m, kotvené do trapézového plechu nebo do dřeva rohové pole</t>
  </si>
  <si>
    <t>-185956440</t>
  </si>
  <si>
    <t>https://podminky.urs.cz/item/CS_URS_2025_01/712363453</t>
  </si>
  <si>
    <t>"viz. poznámka k položce - pro VV SP stanoveno 5 % plochy</t>
  </si>
  <si>
    <t>"Střecha ST7* 5/100</t>
  </si>
  <si>
    <t>232</t>
  </si>
  <si>
    <t>28329022</t>
  </si>
  <si>
    <t>fólie hydroizolační střešní TPO (FPO), mechanicky kotvená tl 1,8mm</t>
  </si>
  <si>
    <t>576000959</t>
  </si>
  <si>
    <t>Poznámka k položce:_x000D_
střešní hydroizolační fólie na bázi flexibilních polyolefinů s vnitřní _x000D_
polyesterovou výztuží a netkanou skelnou textilii dle EN 13956,_x000D_
mechanicky kotvená tl.1,8mm vyhovující BROOF (t3), rozměrová stabilita ≤ 0,3%</t>
  </si>
  <si>
    <t>9,44*1,1655 'Přepočtené koeficientem množství</t>
  </si>
  <si>
    <t>233</t>
  </si>
  <si>
    <t>712363551</t>
  </si>
  <si>
    <t>Provedení povlakové krytiny střech plochých do 10° z mechanicky kotvených hydroizolačních fólií včetně položení fólie a horkovzdušného svaření tl. tepelné izolace přes 200 do 240 mm budovy výšky do 18 m, kotvené do trapézového plechu nebo do dřeva vnitřní pole</t>
  </si>
  <si>
    <t>-420009897</t>
  </si>
  <si>
    <t>https://podminky.urs.cz/item/CS_URS_2025_01/712363551</t>
  </si>
  <si>
    <t>"(Střecha ST3+Střecha ST5+Střecha ST6) * 85/100</t>
  </si>
  <si>
    <t>234</t>
  </si>
  <si>
    <t>712363552</t>
  </si>
  <si>
    <t>Provedení povlakové krytiny střech plochých do 10° z mechanicky kotvených hydroizolačních fólií včetně položení fólie a horkovzdušného svaření tl. tepelné izolace přes 200 do 240 mm budovy výšky do 18 m, kotvené do trapézového plechu nebo do dřeva krajní pole</t>
  </si>
  <si>
    <t>31687192</t>
  </si>
  <si>
    <t>https://podminky.urs.cz/item/CS_URS_2025_01/712363552</t>
  </si>
  <si>
    <t>"(Střecha ST3+Střecha ST5+Střecha ST6) * 10/100</t>
  </si>
  <si>
    <t>235</t>
  </si>
  <si>
    <t>712363553</t>
  </si>
  <si>
    <t>Provedení povlakové krytiny střech plochých do 10° z mechanicky kotvených hydroizolačních fólií včetně položení fólie a horkovzdušného svaření tl. tepelné izolace přes 200 do 240 mm budovy výšky do 18 m, kotvené do trapézového plechu nebo do dřeva rohové pole</t>
  </si>
  <si>
    <t>-271413560</t>
  </si>
  <si>
    <t>https://podminky.urs.cz/item/CS_URS_2025_01/712363553</t>
  </si>
  <si>
    <t>"(Střecha ST3+Střecha ST5+Střecha ST6) * 5/100</t>
  </si>
  <si>
    <t>236</t>
  </si>
  <si>
    <t>-100578549</t>
  </si>
  <si>
    <t>"Střecha ST3+Střecha ST5+Střecha ST6</t>
  </si>
  <si>
    <t>2452,49*1,1655 'Přepočtené koeficientem množství</t>
  </si>
  <si>
    <t>237</t>
  </si>
  <si>
    <t>712363611</t>
  </si>
  <si>
    <t>Provedení povlakové krytiny střech plochých do 10° z mechanicky kotvených hydroizolačních fólií včetně položení fólie a horkovzdušného svaření tl. tepelné izolace přes 240 mm budovy výšky do 18 m, kotvené do trapézového plechu nebo do dřeva vnitřní pole</t>
  </si>
  <si>
    <t>1553497520</t>
  </si>
  <si>
    <t>https://podminky.urs.cz/item/CS_URS_2025_01/712363611</t>
  </si>
  <si>
    <t>"(Střecha ST1+Střecha ST2+Střecha ST2z+Střecha ST4) * 85/100</t>
  </si>
  <si>
    <t>238</t>
  </si>
  <si>
    <t>712363612</t>
  </si>
  <si>
    <t>Provedení povlakové krytiny střech plochých do 10° z mechanicky kotvených hydroizolačních fólií včetně položení fólie a horkovzdušného svaření tl. tepelné izolace přes 240 mm budovy výšky do 18 m, kotvené do trapézového plechu nebo do dřeva krajní pole</t>
  </si>
  <si>
    <t>261868225</t>
  </si>
  <si>
    <t>https://podminky.urs.cz/item/CS_URS_2025_01/712363612</t>
  </si>
  <si>
    <t>"(Střecha ST1+Střecha ST2+Střecha ST2z+Střecha ST4) * 10/100</t>
  </si>
  <si>
    <t>239</t>
  </si>
  <si>
    <t>712363613</t>
  </si>
  <si>
    <t>Provedení povlakové krytiny střech plochých do 10° z mechanicky kotvených hydroizolačních fólií včetně položení fólie a horkovzdušného svaření tl. tepelné izolace přes 240 mm budovy výšky do 18 m, kotvené do trapézového plechu nebo do dřeva rohové pole</t>
  </si>
  <si>
    <t>723165788</t>
  </si>
  <si>
    <t>https://podminky.urs.cz/item/CS_URS_2025_01/712363613</t>
  </si>
  <si>
    <t>"(Střecha ST1+Střecha ST2+Střecha ST2z+Střecha ST4) * 5/100</t>
  </si>
  <si>
    <t>240</t>
  </si>
  <si>
    <t>-661582953</t>
  </si>
  <si>
    <t>"Střecha ST1+Střecha ST2+Střecha ST2z+Střecha ST4</t>
  </si>
  <si>
    <t>886,34*1,1655 'Přepočtené koeficientem množství</t>
  </si>
  <si>
    <t>241</t>
  </si>
  <si>
    <t>712363683</t>
  </si>
  <si>
    <t>Provedení povlakové krytiny střech plochých do 10° z mechanicky kotvených hydroizolačních fólií ostatní práce mechanické kotvení kruhového prostupu do podkladu z trapézového plechu nebo ze dřeva</t>
  </si>
  <si>
    <t>1116264939</t>
  </si>
  <si>
    <t>https://podminky.urs.cz/item/CS_URS_2025_01/712363683</t>
  </si>
  <si>
    <t>"Střešní vpusť DN 70 (TI)</t>
  </si>
  <si>
    <t>"Střešní vpusť DN 110 (TI)</t>
  </si>
  <si>
    <t>"Střešní vpusť DN 200 (potlaková)</t>
  </si>
  <si>
    <t>242</t>
  </si>
  <si>
    <t>28342012</t>
  </si>
  <si>
    <t>manžeta těsnící pro prostupy hydroizolací z PVC uzavřená kruhová vnitřní průměr 72-83</t>
  </si>
  <si>
    <t>-2075829708</t>
  </si>
  <si>
    <t>243</t>
  </si>
  <si>
    <t>28342013</t>
  </si>
  <si>
    <t>manžeta těsnící pro prostupy hydroizolací z PVC uzavřená kruhová vnitřní průměr 90-114</t>
  </si>
  <si>
    <t>-740709039</t>
  </si>
  <si>
    <t>244</t>
  </si>
  <si>
    <t>28342015</t>
  </si>
  <si>
    <t>manžeta těsnící pro prostupy hydroizolací z PVC uzavřená kruhová vnitřní průměr 200</t>
  </si>
  <si>
    <t>-981671305</t>
  </si>
  <si>
    <t>245</t>
  </si>
  <si>
    <t>712771101</t>
  </si>
  <si>
    <t>Provedení ochranné vrstvy vegetační střechy proti prorůstání kořenů, proti mechanickému poškození hydroizolace z textilií nebo rohoží volně kladených s přesahem, sklon střechy do 5°</t>
  </si>
  <si>
    <t>41715750</t>
  </si>
  <si>
    <t>https://podminky.urs.cz/item/CS_URS_2025_01/712771101</t>
  </si>
  <si>
    <t>246</t>
  </si>
  <si>
    <t>1702659771</t>
  </si>
  <si>
    <t>141,45*1,05 'Přepočtené koeficientem množství</t>
  </si>
  <si>
    <t>247</t>
  </si>
  <si>
    <t>712771221</t>
  </si>
  <si>
    <t>Provedení drenážní vrstvy vegetační střechy z plastových nopových fólií, výšky nopů do 25 mm, sklon střechy do 5°</t>
  </si>
  <si>
    <t>947200793</t>
  </si>
  <si>
    <t>https://podminky.urs.cz/item/CS_URS_2025_01/712771221</t>
  </si>
  <si>
    <t>248</t>
  </si>
  <si>
    <t>69334152</t>
  </si>
  <si>
    <t>fólie profilovaná (nopová) perforovaná HDPE s hydroakumulační a drenážní funkcí do vegetačních střech s výškou nopů 20mm</t>
  </si>
  <si>
    <t>-531956924</t>
  </si>
  <si>
    <t>141,45*1,1025 'Přepočtené koeficientem množství</t>
  </si>
  <si>
    <t>249</t>
  </si>
  <si>
    <t>712771321</t>
  </si>
  <si>
    <t>Provedení hydroakumulační vrstvy vegetační střechy z hydrofilních minerálních pásů, sklon střechy do 5°</t>
  </si>
  <si>
    <t>1956821182</t>
  </si>
  <si>
    <t>https://podminky.urs.cz/item/CS_URS_2025_01/712771321</t>
  </si>
  <si>
    <t>250</t>
  </si>
  <si>
    <t>693341.r1</t>
  </si>
  <si>
    <t>hydrofilní kamenná vlna tl. 30 mm</t>
  </si>
  <si>
    <t>-2028938830</t>
  </si>
  <si>
    <t>Poznámka k položce:_x000D_
ref. výrobek :_x000D_
- např. ISOVER FLORA</t>
  </si>
  <si>
    <t>141,45*1,1 'Přepočtené koeficientem množství</t>
  </si>
  <si>
    <t>251</t>
  </si>
  <si>
    <t>712771361</t>
  </si>
  <si>
    <t>Provedení hydroakumulační vrstvy vegetační střechy z desek z recyklovaného PES, sklon střechy do 5°</t>
  </si>
  <si>
    <t>583855828</t>
  </si>
  <si>
    <t>https://podminky.urs.cz/item/CS_URS_2025_01/712771361</t>
  </si>
  <si>
    <t>252</t>
  </si>
  <si>
    <t>69334193</t>
  </si>
  <si>
    <t>deska hydroakumulační vegetačních střech z recyklovaného PES do tl 20mm</t>
  </si>
  <si>
    <t>177986168</t>
  </si>
  <si>
    <t>253</t>
  </si>
  <si>
    <t>712771401</t>
  </si>
  <si>
    <t>Provedení vegetační vrstvy vegetační střechy ze substrátu, tloušťky do 100 mm, sklon střechy do 5°</t>
  </si>
  <si>
    <t>-1744596574</t>
  </si>
  <si>
    <t>https://podminky.urs.cz/item/CS_URS_2025_01/712771401</t>
  </si>
  <si>
    <t>254</t>
  </si>
  <si>
    <t>10321230</t>
  </si>
  <si>
    <t>substrát vegetačních střech extenzivní s vyšším obsahem organické složky</t>
  </si>
  <si>
    <t>1544302707</t>
  </si>
  <si>
    <t>141,45*0,088 'Přepočtené koeficientem množství</t>
  </si>
  <si>
    <t>255</t>
  </si>
  <si>
    <t>712771521</t>
  </si>
  <si>
    <t>Založení vegetace vegetační střechy položením vegetační nebo trávníkové rohože, sklon střechy do 5°</t>
  </si>
  <si>
    <t>-218393278</t>
  </si>
  <si>
    <t>https://podminky.urs.cz/item/CS_URS_2025_01/712771521</t>
  </si>
  <si>
    <t>256</t>
  </si>
  <si>
    <t>69334504</t>
  </si>
  <si>
    <t>koberec rozchodníkový vegetačních střech se směsí extenzivních rostlin výšky 25-40 mm</t>
  </si>
  <si>
    <t>1483705432</t>
  </si>
  <si>
    <t>257</t>
  </si>
  <si>
    <t>712861703</t>
  </si>
  <si>
    <t>Provedení povlakové krytiny střech samostatným vytažením izolačního povlaku fólií na konstrukce převyšující úroveň střechy, přilepenou lepidlem v plné ploše</t>
  </si>
  <si>
    <t>1941913253</t>
  </si>
  <si>
    <t>https://podminky.urs.cz/item/CS_URS_2025_01/712861703</t>
  </si>
  <si>
    <t>"vodorovná část atiky</t>
  </si>
  <si>
    <t>"Atika šířky 90 mm* 0,090</t>
  </si>
  <si>
    <t>"Atika šířky 175 mm* 0,175</t>
  </si>
  <si>
    <t>"Atika šířky 180 mm* 0,180</t>
  </si>
  <si>
    <t>"Atika šířky 215 mm* 0,215</t>
  </si>
  <si>
    <t>"Atika šířky 240 mm* 0,240</t>
  </si>
  <si>
    <t>"Atika šířky 270 mm* 0,270</t>
  </si>
  <si>
    <t>"Atika šířky 300 mm* 0,300</t>
  </si>
  <si>
    <t>"Atika šířky 390 mm* 0,390</t>
  </si>
  <si>
    <t>"Atika šířky 414 mm* 0,414</t>
  </si>
  <si>
    <t>"svislá část atiky</t>
  </si>
  <si>
    <t>"Přechod na atiku* 0,400</t>
  </si>
  <si>
    <t>258</t>
  </si>
  <si>
    <t>28329016</t>
  </si>
  <si>
    <t>fólie hydroizolační střešní TPO (FPO) s nakašírovanou textilií určená k lepení tl 1,5mm</t>
  </si>
  <si>
    <t>187437802</t>
  </si>
  <si>
    <t>366,343*1,2 'Přepočtené koeficientem množství</t>
  </si>
  <si>
    <t>259</t>
  </si>
  <si>
    <t>712862701</t>
  </si>
  <si>
    <t>Provedení povlakové krytiny střech samostatným vytažením izolačního povlaku fólií na konstrukce převyšující úroveň střechy, zesílením spojů páskem se zalitím okrajů spoje</t>
  </si>
  <si>
    <t>1697085554</t>
  </si>
  <si>
    <t>https://podminky.urs.cz/item/CS_URS_2025_01/712862701</t>
  </si>
  <si>
    <t>260</t>
  </si>
  <si>
    <t>1051597532</t>
  </si>
  <si>
    <t>366,343*0,18 'Přepočtené koeficientem množství</t>
  </si>
  <si>
    <t>261</t>
  </si>
  <si>
    <t>712995111</t>
  </si>
  <si>
    <t>Pochozí plochy plochých střech z desek na bázi FPO přivařené horkovzdušným svarem na povrch fólie tl. 9,3 mm, 600 mm x 600 mm</t>
  </si>
  <si>
    <t>1837953508</t>
  </si>
  <si>
    <t>https://podminky.urs.cz/item/CS_URS_2025_01/712995111</t>
  </si>
  <si>
    <t>"pro cca. 300 bm trasy</t>
  </si>
  <si>
    <t>"500,000 "Pochozí trasy pro FVE z desek 600x600x9 mm" * 0,600 * 0,600</t>
  </si>
  <si>
    <t>262</t>
  </si>
  <si>
    <t>998712102</t>
  </si>
  <si>
    <t>Přesun hmot pro povlakové krytiny stanovený z hmotnosti přesunovaného materiálu vodorovná dopravní vzdálenost do 50 m základní v objektech výšky přes 6 do 12 m</t>
  </si>
  <si>
    <t>-26997745</t>
  </si>
  <si>
    <t>https://podminky.urs.cz/item/CS_URS_2025_01/998712102</t>
  </si>
  <si>
    <t>713</t>
  </si>
  <si>
    <t>Izolace tepelné</t>
  </si>
  <si>
    <t>263</t>
  </si>
  <si>
    <t>713132332</t>
  </si>
  <si>
    <t>Montáž tepelné izolace stěn do roštu dvousměrného výšky přes 6 do 12 m</t>
  </si>
  <si>
    <t>-1535088461</t>
  </si>
  <si>
    <t>https://podminky.urs.cz/item/CS_URS_2025_01/713132332</t>
  </si>
  <si>
    <t>"viz. SKLADBY STĚN</t>
  </si>
  <si>
    <t>"Fasáda - skladba S2a</t>
  </si>
  <si>
    <t>"Fasáda - skladba S2b</t>
  </si>
  <si>
    <t>"Fasáda - skladba S2c</t>
  </si>
  <si>
    <t>63148160</t>
  </si>
  <si>
    <t>deska tepelně izolační minerální provětrávaných fasád λ=0,034-0,035 tl 80mm</t>
  </si>
  <si>
    <t>586767549</t>
  </si>
  <si>
    <t>183,84*1,05 'Přepočtené koeficientem množství</t>
  </si>
  <si>
    <t>265</t>
  </si>
  <si>
    <t>63148161</t>
  </si>
  <si>
    <t>deska tepelně izolační minerální provětrávaných fasád λ=0,034-0,035 tl 100mm</t>
  </si>
  <si>
    <t>-1798579405</t>
  </si>
  <si>
    <t>266</t>
  </si>
  <si>
    <t>63148162</t>
  </si>
  <si>
    <t>deska tepelně izolační minerální provětrávaných fasád λ=0,034-0,035 tl 120mm</t>
  </si>
  <si>
    <t>-220331374</t>
  </si>
  <si>
    <t>953,91*1,05 'Přepočtené koeficientem množství</t>
  </si>
  <si>
    <t>267</t>
  </si>
  <si>
    <t>63148165</t>
  </si>
  <si>
    <t>deska tepelně izolační minerální provětrávaných fasád λ=0,034-0,035 tl 180mm</t>
  </si>
  <si>
    <t>1339682934</t>
  </si>
  <si>
    <t>268</t>
  </si>
  <si>
    <t>713141136</t>
  </si>
  <si>
    <t>Montáž tepelné izolace střech plochých rohožemi, pásy, deskami, dílci, bloky (izolační materiál ve specifikaci) přilepenými za studena jednovrstvá nízkoexpanzní (PUR) pěnou</t>
  </si>
  <si>
    <t>-1546705047</t>
  </si>
  <si>
    <t>https://podminky.urs.cz/item/CS_URS_2025_01/713141136</t>
  </si>
  <si>
    <t>"1x tl. 160 mm</t>
  </si>
  <si>
    <t>269</t>
  </si>
  <si>
    <t>63151474</t>
  </si>
  <si>
    <t>deska tepelně izolační minerální plochých střech spodní vrstva 50kPa λ=0,036-0,039 tl 160mm</t>
  </si>
  <si>
    <t>-285330310</t>
  </si>
  <si>
    <t>2,84*1,05 'Přepočtené koeficientem množství</t>
  </si>
  <si>
    <t>270</t>
  </si>
  <si>
    <t>713141138</t>
  </si>
  <si>
    <t>Montáž tepelné izolace střech plochých rohožemi, pásy, deskami, dílci, bloky (izolační materiál ve specifikaci) přilepenými za studena dvouvrstvá nízkoexpanzní (PUR) pěnou</t>
  </si>
  <si>
    <t>-1791308876</t>
  </si>
  <si>
    <t>https://podminky.urs.cz/item/CS_URS_2025_01/713141138</t>
  </si>
  <si>
    <t>"2x tl. 160 mm</t>
  </si>
  <si>
    <t>271</t>
  </si>
  <si>
    <t>2076277931</t>
  </si>
  <si>
    <t>278,65*2,1 'Přepočtené koeficientem množství</t>
  </si>
  <si>
    <t>272</t>
  </si>
  <si>
    <t>713141151</t>
  </si>
  <si>
    <t>Montáž tepelné izolace střech plochých rohožemi, pásy, deskami, dílci, bloky (izolační materiál ve specifikaci) kladenými volně jednovrstvá</t>
  </si>
  <si>
    <t>-1969835960</t>
  </si>
  <si>
    <t>https://podminky.urs.cz/item/CS_URS_2025_01/713141151</t>
  </si>
  <si>
    <t>"1x tl. 80 mm</t>
  </si>
  <si>
    <t>273</t>
  </si>
  <si>
    <t>63151468</t>
  </si>
  <si>
    <t>deska tepelně izolační minerální plochých střech spodní vrstva 50kPa λ=0,036-0,039 tl 80mm</t>
  </si>
  <si>
    <t>-1871278496</t>
  </si>
  <si>
    <t>"Střecha ST1+Střecha ST3</t>
  </si>
  <si>
    <t>2601,91*1,05 'Přepočtené koeficientem množství</t>
  </si>
  <si>
    <t>274</t>
  </si>
  <si>
    <t>-1240855300</t>
  </si>
  <si>
    <t>"Střecha ST2+Střecha ST2z+Střecha ST3</t>
  </si>
  <si>
    <t>2928,11*1,05 'Přepočtené koeficientem množství</t>
  </si>
  <si>
    <t>275</t>
  </si>
  <si>
    <t>713141152</t>
  </si>
  <si>
    <t>Montáž tepelné izolace střech plochých rohožemi, pásy, deskami, dílci, bloky (izolační materiál ve specifikaci) kladenými volně dvouvrstvá</t>
  </si>
  <si>
    <t>-2112851325</t>
  </si>
  <si>
    <t>https://podminky.urs.cz/item/CS_URS_2025_01/713141152</t>
  </si>
  <si>
    <t>"viz. skladby střechy</t>
  </si>
  <si>
    <t>"2x tl. 80 mm</t>
  </si>
  <si>
    <t>276</t>
  </si>
  <si>
    <t>-1046601655</t>
  </si>
  <si>
    <t>"Střecha ST2+Střecha ST2z+Střecha ST4</t>
  </si>
  <si>
    <t>607,69*2,1 'Přepočtené koeficientem množství</t>
  </si>
  <si>
    <t>277</t>
  </si>
  <si>
    <t>713141212</t>
  </si>
  <si>
    <t>Montáž tepelné izolace střech plochých atikovými klíny přilepenými za studena nízkoexpanzní (PUR) pěnou</t>
  </si>
  <si>
    <t>138272601</t>
  </si>
  <si>
    <t>https://podminky.urs.cz/item/CS_URS_2025_01/713141212</t>
  </si>
  <si>
    <t>"Přechod na atiku</t>
  </si>
  <si>
    <t>278</t>
  </si>
  <si>
    <t>63152007</t>
  </si>
  <si>
    <t>klín atikový přechodný minerální plochých střech tl 80x80mm</t>
  </si>
  <si>
    <t>1691355480</t>
  </si>
  <si>
    <t>619,254*1,05 'Přepočtené koeficientem množství</t>
  </si>
  <si>
    <t>279</t>
  </si>
  <si>
    <t>713141336</t>
  </si>
  <si>
    <t>Montáž tepelné izolace střech plochých spádovými klíny v ploše přilepenými za studena nízkoexpanzní (PUR) pěnou</t>
  </si>
  <si>
    <t>164663509</t>
  </si>
  <si>
    <t>https://podminky.urs.cz/item/CS_URS_2025_01/713141336</t>
  </si>
  <si>
    <t>280</t>
  </si>
  <si>
    <t>28376143</t>
  </si>
  <si>
    <t>klín izolační spád do 5% EPS 200</t>
  </si>
  <si>
    <t>-2142845256</t>
  </si>
  <si>
    <t>"ekvivalentní přepočet v ploše tl. 240</t>
  </si>
  <si>
    <t>"Střecha ST5* 0,240</t>
  </si>
  <si>
    <t>"ekvivalentní přepočet v ploše tl. 212 mm</t>
  </si>
  <si>
    <t>"Střecha ST6* 0,212</t>
  </si>
  <si>
    <t>"ekvivalentní přepočet v ploše tl. 90 mm</t>
  </si>
  <si>
    <t>"Střecha ST7* 0,090</t>
  </si>
  <si>
    <t>29,115*1,05 'Přepočtené koeficientem množství</t>
  </si>
  <si>
    <t>281</t>
  </si>
  <si>
    <t>998713102</t>
  </si>
  <si>
    <t>Přesun hmot pro izolace tepelné stanovený z hmotnosti přesunovaného materiálu vodorovná dopravní vzdálenost do 50 m s užitím mechanizace v objektech výšky přes 6 m do 12 m</t>
  </si>
  <si>
    <t>443528762</t>
  </si>
  <si>
    <t>https://podminky.urs.cz/item/CS_URS_2025_01/998713102</t>
  </si>
  <si>
    <t>721</t>
  </si>
  <si>
    <t>Zdravotechnika - vnitřní kanalizace</t>
  </si>
  <si>
    <t>282</t>
  </si>
  <si>
    <t>721_R01</t>
  </si>
  <si>
    <t>Vnitřní kanalizace a vodovod (viz. samostatná příloha PD)</t>
  </si>
  <si>
    <t>543132141</t>
  </si>
  <si>
    <t>283</t>
  </si>
  <si>
    <t>721-ZV</t>
  </si>
  <si>
    <t>Zednické výpomoci pro oddíl 721</t>
  </si>
  <si>
    <t>-649550256</t>
  </si>
  <si>
    <t>725</t>
  </si>
  <si>
    <t>Zdravotechnika - zařizovací předměty</t>
  </si>
  <si>
    <t>284</t>
  </si>
  <si>
    <t>725_R01</t>
  </si>
  <si>
    <t>Zařizovací předměty (viz. samostatná příloha PD)</t>
  </si>
  <si>
    <t>740340026</t>
  </si>
  <si>
    <t>731-735</t>
  </si>
  <si>
    <t>Ústřední vytápění</t>
  </si>
  <si>
    <t>285</t>
  </si>
  <si>
    <t>731-735_R01</t>
  </si>
  <si>
    <t>Ústřední vytápění (viz. samostatná příloha) - dodávka, montáž, demontáže, tlakové a topné zkoušky, doplňkové konstrukce</t>
  </si>
  <si>
    <t>-1124900376</t>
  </si>
  <si>
    <t>Poznámka k položce:_x000D_
- včetně původních šaten (1056 m2)</t>
  </si>
  <si>
    <t>286</t>
  </si>
  <si>
    <t>731-735_R02</t>
  </si>
  <si>
    <t xml:space="preserve">Vybavení strojovny </t>
  </si>
  <si>
    <t>942914476</t>
  </si>
  <si>
    <t>287</t>
  </si>
  <si>
    <t>731-735_R03</t>
  </si>
  <si>
    <t>Kotelna včetně nových kotlů</t>
  </si>
  <si>
    <t>-1180172478</t>
  </si>
  <si>
    <t>288</t>
  </si>
  <si>
    <t>731-735_ZV</t>
  </si>
  <si>
    <t>Zednické výpomoci pro oddíl 731-735 (sekání, vrtání, průrazy, zazdívky, zaomítnutí, začištění apod.)</t>
  </si>
  <si>
    <t>-2022523691</t>
  </si>
  <si>
    <t>Poznámka k položce:_x000D_
Doplnit celkovou cenu dělenou 100</t>
  </si>
  <si>
    <t>741</t>
  </si>
  <si>
    <t>Elektroinstalace - silnoproud</t>
  </si>
  <si>
    <t>289</t>
  </si>
  <si>
    <t>741_R01</t>
  </si>
  <si>
    <t>Elektroinstalace silnoproudá včetně dodávky svítidel</t>
  </si>
  <si>
    <t>1557079928</t>
  </si>
  <si>
    <t>742</t>
  </si>
  <si>
    <t>Elektroinstalace - slaboproud</t>
  </si>
  <si>
    <t>290</t>
  </si>
  <si>
    <t>742_R01</t>
  </si>
  <si>
    <t>Elektroinstalace slaboproudá</t>
  </si>
  <si>
    <t>-2020583429</t>
  </si>
  <si>
    <t>291</t>
  </si>
  <si>
    <t>742_R02</t>
  </si>
  <si>
    <t>Platební odbavovací systém - viz. samostatná příloha</t>
  </si>
  <si>
    <t>-2093317835</t>
  </si>
  <si>
    <t>292</t>
  </si>
  <si>
    <t>742_R02.1</t>
  </si>
  <si>
    <t>Odbavovací systém - skříňky pro sportovce a ZTP - viz. samostatná příloha</t>
  </si>
  <si>
    <t>322622266</t>
  </si>
  <si>
    <t>293</t>
  </si>
  <si>
    <t>742_R02.2</t>
  </si>
  <si>
    <t>Odbavovací systém - skříňky pro veřejnost - viz. samostatná příloha</t>
  </si>
  <si>
    <t>-526322633</t>
  </si>
  <si>
    <t>742_R03</t>
  </si>
  <si>
    <t>Měření a regulace</t>
  </si>
  <si>
    <t>-314673826</t>
  </si>
  <si>
    <t>295</t>
  </si>
  <si>
    <t>742_R04</t>
  </si>
  <si>
    <t>Docházkový systém</t>
  </si>
  <si>
    <t>543246304</t>
  </si>
  <si>
    <t>296</t>
  </si>
  <si>
    <t>742_R05</t>
  </si>
  <si>
    <t>EZS - elektronická zabezpečovací signalizace</t>
  </si>
  <si>
    <t>-1126100059</t>
  </si>
  <si>
    <t>751</t>
  </si>
  <si>
    <t>Vzduchotechnika</t>
  </si>
  <si>
    <t>297</t>
  </si>
  <si>
    <t>751.R01</t>
  </si>
  <si>
    <t>Vzduchotechnika (viz.samostatná příloha) - dodávka, montáž, demontáž stáv.zařízení, doprava, komplexní vyzkoušení, zaregulování, zaškolení obsluhy</t>
  </si>
  <si>
    <t>soubor</t>
  </si>
  <si>
    <t>-1839890628</t>
  </si>
  <si>
    <t>298</t>
  </si>
  <si>
    <t>751.ZV</t>
  </si>
  <si>
    <t>Zednické výpomoci pro oddíl 751 (sekání, vrtání, průrazy, zazdívky, zaomítnutí, začištění apod.)</t>
  </si>
  <si>
    <t>183333439</t>
  </si>
  <si>
    <t>766</t>
  </si>
  <si>
    <t>Konstrukce truhlářské</t>
  </si>
  <si>
    <t>299</t>
  </si>
  <si>
    <t>766_R01</t>
  </si>
  <si>
    <t>Dodávka a montáž truhlářských konstrukcí dle výpisu prvků</t>
  </si>
  <si>
    <t>-1773075452</t>
  </si>
  <si>
    <t>300</t>
  </si>
  <si>
    <t>766412224</t>
  </si>
  <si>
    <t>Montáž obložení stěn palubkami na pero a drážku plochy přes 5 m2 modřínovými, šířky přes 100 mm</t>
  </si>
  <si>
    <t>-1969955930</t>
  </si>
  <si>
    <t>https://podminky.urs.cz/item/CS_URS_2025_01/766412224</t>
  </si>
  <si>
    <t>"palubkový obklad výšky 2,50 m</t>
  </si>
  <si>
    <t>"(15,474+18,692+18,611+15,477) * 2,500</t>
  </si>
  <si>
    <t>"- ( 0,900 * 2,000 * 4 )</t>
  </si>
  <si>
    <t>301</t>
  </si>
  <si>
    <t>61191164</t>
  </si>
  <si>
    <t>palubky obkladové sibiřský modřín profil rhombus 25x70mm jakost A/B</t>
  </si>
  <si>
    <t>372445575</t>
  </si>
  <si>
    <t>163,435*1,1 'Přepočtené koeficientem množství</t>
  </si>
  <si>
    <t>302</t>
  </si>
  <si>
    <t>766417211</t>
  </si>
  <si>
    <t>Montáž obložení stěn rošt podkladový</t>
  </si>
  <si>
    <t>887338907</t>
  </si>
  <si>
    <t>https://podminky.urs.cz/item/CS_URS_2025_01/766417211</t>
  </si>
  <si>
    <t>"ekvivalentní přepočet m/m2 = 1,666 m/m2</t>
  </si>
  <si>
    <t>"(15,474+18,692+18,611+15,477) * 2,500 * 1,666</t>
  </si>
  <si>
    <t>303</t>
  </si>
  <si>
    <t>60514106</t>
  </si>
  <si>
    <t>řezivo jehličnaté lať pevnostní třída S10-13 průřez 40x60mm</t>
  </si>
  <si>
    <t>-758483972</t>
  </si>
  <si>
    <t>284,278*0,00264 'Přepočtené koeficientem množství</t>
  </si>
  <si>
    <t>304</t>
  </si>
  <si>
    <t>766423124</t>
  </si>
  <si>
    <t>Montáž obložení podhledů členitých palubkami na pero a drážku modřínovými, šířky přes 100 mm</t>
  </si>
  <si>
    <t>915581197</t>
  </si>
  <si>
    <t>https://podminky.urs.cz/item/CS_URS_2025_01/766423124</t>
  </si>
  <si>
    <t>"výška podhledu 2,30 m</t>
  </si>
  <si>
    <t>305</t>
  </si>
  <si>
    <t>61191160</t>
  </si>
  <si>
    <t>palubky obkladové sibiřský modřín profil rhombus 20x95mm jakost A/B</t>
  </si>
  <si>
    <t>795537753</t>
  </si>
  <si>
    <t>63,52*1,1 'Přepočtené koeficientem množství</t>
  </si>
  <si>
    <t>306</t>
  </si>
  <si>
    <t>766427112</t>
  </si>
  <si>
    <t>Montáž obložení podhledů rošt podkladový</t>
  </si>
  <si>
    <t>961723831</t>
  </si>
  <si>
    <t>https://podminky.urs.cz/item/CS_URS_2025_01/766427112</t>
  </si>
  <si>
    <t>"(12,890+19,260+18,470+12,900) * 1,666</t>
  </si>
  <si>
    <t>307</t>
  </si>
  <si>
    <t>1511184955</t>
  </si>
  <si>
    <t>105,824*0,00264 'Přepočtené koeficientem množství</t>
  </si>
  <si>
    <t>308</t>
  </si>
  <si>
    <t>766492100</t>
  </si>
  <si>
    <t>Ostatní práce při obkládání montáž dřevěného obložení ostění</t>
  </si>
  <si>
    <t>1860770020</t>
  </si>
  <si>
    <t>https://podminky.urs.cz/item/CS_URS_2025_01/766492100</t>
  </si>
  <si>
    <t>"m.č. 311a-311d</t>
  </si>
  <si>
    <t>"hloubka ostění 140 mm + 20 mm</t>
  </si>
  <si>
    <t>"(( 0,900 + 2,000 * 2 ) * 0,160 ) * 4</t>
  </si>
  <si>
    <t>309</t>
  </si>
  <si>
    <t>467078322</t>
  </si>
  <si>
    <t>3,136*1,1 'Přepočtené koeficientem množství</t>
  </si>
  <si>
    <t>310</t>
  </si>
  <si>
    <t>766629314</t>
  </si>
  <si>
    <t>Montáž oken dřevěných Příplatek k cenám za izolaci mezi ostěním a rámem okna při zalomeném ostění, připojovací spára tl. do 15 mm, se spárou zalomení do 10 mm</t>
  </si>
  <si>
    <t>739038744</t>
  </si>
  <si>
    <t>https://podminky.urs.cz/item/CS_URS_2025_01/766629314</t>
  </si>
  <si>
    <t xml:space="preserve">"těsnění mezi Al rámečky FVE </t>
  </si>
  <si>
    <t>650,000</t>
  </si>
  <si>
    <t>311</t>
  </si>
  <si>
    <t>998766203</t>
  </si>
  <si>
    <t>Přesun hmot pro konstrukce truhlářské stanovený procentní sazbou (%) z ceny vodorovná dopravní vzdálenost do 50 m základní v objektech výšky přes 12 do 24 m</t>
  </si>
  <si>
    <t>341970159</t>
  </si>
  <si>
    <t>https://podminky.urs.cz/item/CS_URS_2025_01/998766203</t>
  </si>
  <si>
    <t>767</t>
  </si>
  <si>
    <t>Konstrukce zámečnické</t>
  </si>
  <si>
    <t>312</t>
  </si>
  <si>
    <t>767_R01</t>
  </si>
  <si>
    <t>Střešní konstrukce včetně nosné konstrukce</t>
  </si>
  <si>
    <t>-131170479</t>
  </si>
  <si>
    <t xml:space="preserve">Poznámka k položce:_x000D_
kompletní skladba střechy :_x000D_
</t>
  </si>
  <si>
    <t>"STRECHA.pdf</t>
  </si>
  <si>
    <t>(3319,333+(3319,333*10/100))/Cos(20)</t>
  </si>
  <si>
    <t>313</t>
  </si>
  <si>
    <t>767_R02</t>
  </si>
  <si>
    <t>Opláštění fasády včetně nosných prvků</t>
  </si>
  <si>
    <t>-244989665</t>
  </si>
  <si>
    <t>314</t>
  </si>
  <si>
    <t>767_R03</t>
  </si>
  <si>
    <t>Výplně otvorů a vnitřní stěny z hliníkových profilů se zasklením</t>
  </si>
  <si>
    <t>86970777</t>
  </si>
  <si>
    <t>315</t>
  </si>
  <si>
    <t>767_R04</t>
  </si>
  <si>
    <t>Zámečnické prvky a výrobky dle výpisu prvků</t>
  </si>
  <si>
    <t>972473567</t>
  </si>
  <si>
    <t>316</t>
  </si>
  <si>
    <t>767_R05</t>
  </si>
  <si>
    <t>Zavěšené podhledy včetně opláštění a nosné konstrukce</t>
  </si>
  <si>
    <t>1014873212</t>
  </si>
  <si>
    <t>317</t>
  </si>
  <si>
    <t>767-R06</t>
  </si>
  <si>
    <t>K.3 - Nosná ocelová konstrukce akustické zástěny diesel generátoru</t>
  </si>
  <si>
    <t>-50421281</t>
  </si>
  <si>
    <t>Poznámka k položce:_x000D_
k3.1 - trubka silnostěnná 160/90/8mm - 6ks dl. 2,7m_x000D_
k3.2 - L80/60/6 - 6ks dl. 2,3m_x000D_
k3.3 - trapéz. plech s výškou vlny 50mm, tl. pl 1mm, 12,21 x 2,74 = 33,46m2_x000D_
kotevní a spojovací plechy</t>
  </si>
  <si>
    <t>318</t>
  </si>
  <si>
    <t>767-R07</t>
  </si>
  <si>
    <t>K.2 - Nosná ocelová konstrukce velkoplošného okna a snížené střechy v jižní fasádě</t>
  </si>
  <si>
    <t>743978863</t>
  </si>
  <si>
    <t>Poznámka k položce:_x000D_
k2.1 - trubka silnostěnná 200/100/12,5mm - 5ks dl. 8,72m_x000D_
k2.2 - HEB200 - 2ks dl. 14,5m_x000D_
k2.3 - IPE240 - 5ks dl. 3,21m_x000D_
k2.4 - IPE180 - 5ks dl. 3,08m_x000D_
k2.5 - IPE100 - 4ks dl. 4,2m_x000D_
kotevní a spojovací plechy</t>
  </si>
  <si>
    <t>319</t>
  </si>
  <si>
    <t>767-R08</t>
  </si>
  <si>
    <t>K.1 - Nosná ocelová konstrukce velkoplošných oken, snížené střechy a akustické zástěny v severní fasádě</t>
  </si>
  <si>
    <t>1303043253</t>
  </si>
  <si>
    <t>Poznámka k položce:_x000D_
k1.1 - trubka silnostěnná 200/100/12,5mm - 7ks dl. 6,71m + 9ks dl. 4,86m_x000D_
k1.2 - HEB200 - 20,02m + 24,1m_x000D_
k1.3 - IPE240 - 14ks dl. 3,16m_x000D_
k1.4 - IPE160 - 16ks dl. 8,74m_x000D_
k1.5 - U120 - 2x 66,2m_x000D_
k1.6 - trapéz. plech s výškou vlny 50mm, tl. pl 1mm, 66,2 x 2,2 = 145,64m2_x000D_
trubka silnostěnná 100/100/8mm - 4ks dl. 2m_x000D_
L80/80/8 - 2ks dl. 4,06m + 4ks dl. 5,15m_x000D_
L60/60/6 - 12ks dl. 4,5m_x000D_
kotevní a spojovací plechy</t>
  </si>
  <si>
    <t>320</t>
  </si>
  <si>
    <t>767-R09</t>
  </si>
  <si>
    <t>ST.3 - Nosníky IPE 180 pro ST3</t>
  </si>
  <si>
    <t>-2016205840</t>
  </si>
  <si>
    <t>321</t>
  </si>
  <si>
    <t>767-R10</t>
  </si>
  <si>
    <t>Hliníkové rámečky pro uchyvení FVE panelů z Al plechu tl. 3mm + kotevní a montážní materiál</t>
  </si>
  <si>
    <t>132574028</t>
  </si>
  <si>
    <t>"Al plech tl. 3 mm</t>
  </si>
  <si>
    <t>"Al.1</t>
  </si>
  <si>
    <t>( 1,200 * 78 + 1,700 * 78 ) * 8,10</t>
  </si>
  <si>
    <t>"Al.2</t>
  </si>
  <si>
    <t>( 1,450 * 78 ) * 8,10</t>
  </si>
  <si>
    <t>"Al tyč 40/5 dl. 100 ( tvar. Z )</t>
  </si>
  <si>
    <t>( 0,100 * 1092 ) * 0,532</t>
  </si>
  <si>
    <t>"Al tyč 40/8 dl. 100 ( tvar. L )</t>
  </si>
  <si>
    <t>( 0,100 * 312 ) * 0,501</t>
  </si>
  <si>
    <t>322</t>
  </si>
  <si>
    <t>767330112</t>
  </si>
  <si>
    <t>Montáž tubusových světlovodů kopule s lemováním plochá střecha</t>
  </si>
  <si>
    <t>-272702588</t>
  </si>
  <si>
    <t>https://podminky.urs.cz/item/CS_URS_2025_01/767330112</t>
  </si>
  <si>
    <t>Poznámka k položce:_x000D_
Specifikace světlovodu není v dostupné PD specifikovanána, bude upřesněno dle požadavků zpracovatele projekční části v dalším stupni PD.</t>
  </si>
  <si>
    <t>"2,000 "světlovod DN 800"</t>
  </si>
  <si>
    <t>323</t>
  </si>
  <si>
    <t>767330124</t>
  </si>
  <si>
    <t>Montáž tubusových světlovodů tubus, průměru přes 550 do 800 mm</t>
  </si>
  <si>
    <t>1366803471</t>
  </si>
  <si>
    <t>https://podminky.urs.cz/item/CS_URS_2025_01/767330124</t>
  </si>
  <si>
    <t>"2,000  "světlovod DN 800"</t>
  </si>
  <si>
    <t>VV0100 * 2,000</t>
  </si>
  <si>
    <t>324</t>
  </si>
  <si>
    <t>767330134</t>
  </si>
  <si>
    <t>Montáž tubusových světlovodů rozptylovač světla přes 550 do 800 mm</t>
  </si>
  <si>
    <t>-1898272916</t>
  </si>
  <si>
    <t>https://podminky.urs.cz/item/CS_URS_2025_01/767330134</t>
  </si>
  <si>
    <t>325</t>
  </si>
  <si>
    <t>55381.rmat1</t>
  </si>
  <si>
    <t>světlovod DN 800 - kompletní dodávka ( kopule, těsnění, tubus, difusor, tepelná izolace, montážní a pomocný materiál )</t>
  </si>
  <si>
    <t>sada</t>
  </si>
  <si>
    <t>-1259707094</t>
  </si>
  <si>
    <t>326</t>
  </si>
  <si>
    <t>767391237</t>
  </si>
  <si>
    <t>Montáž krytiny z tvarovaných plechů vložení těsnícího pásku do spojů plechů ve sklonu do 10°</t>
  </si>
  <si>
    <t>-270897471</t>
  </si>
  <si>
    <t>https://podminky.urs.cz/item/CS_URS_2025_01/767391237</t>
  </si>
  <si>
    <t>"formátovaná šířka TR-plechu 0,75 m</t>
  </si>
  <si>
    <t>"přepočet koef. 1,333 / m2</t>
  </si>
  <si>
    <t>"(Střecha ST1+Střecha ST2+Střecha ST2z+Střecha ST3) * 1,333</t>
  </si>
  <si>
    <t>327</t>
  </si>
  <si>
    <t>55350006</t>
  </si>
  <si>
    <t>páska těsnící butylkaučuková 3x10mm</t>
  </si>
  <si>
    <t>705699195</t>
  </si>
  <si>
    <t>4274,611*1,05 'Přepočtené koeficientem množství</t>
  </si>
  <si>
    <t>328</t>
  </si>
  <si>
    <t>767881118</t>
  </si>
  <si>
    <t>Montáž záchytného systému proti pádu bodů samostatných nebo v systému s poddajným kotvícím vedením do trapézového plechu samořeznými vruty, motýlkovými a provlékacími příchytkami</t>
  </si>
  <si>
    <t>-496476400</t>
  </si>
  <si>
    <t>https://podminky.urs.cz/item/CS_URS_2025_01/767881118</t>
  </si>
  <si>
    <t>"nerezový tuhý bod - sklopné kotvy</t>
  </si>
  <si>
    <t>"Záchytný systém - KB 1</t>
  </si>
  <si>
    <t>"nerezový tyčový bod - sklopné kotvy</t>
  </si>
  <si>
    <t>"Záchytný systém - KB 2</t>
  </si>
  <si>
    <t>329</t>
  </si>
  <si>
    <t>70921309</t>
  </si>
  <si>
    <t>kotvicí bod pro trapézové a sendvičových konstrukce ztužený dl 600mm</t>
  </si>
  <si>
    <t>-1634798993</t>
  </si>
  <si>
    <t>330</t>
  </si>
  <si>
    <t>70921303</t>
  </si>
  <si>
    <t>kotvicí bod pro trapézové a sendvičových konstrukce dl 500mm</t>
  </si>
  <si>
    <t>-2066958759</t>
  </si>
  <si>
    <t>331</t>
  </si>
  <si>
    <t>70921304</t>
  </si>
  <si>
    <t>kotvicí bod pro trapézové a sendvičových konstrukce dl 600mm</t>
  </si>
  <si>
    <t>-1725139664</t>
  </si>
  <si>
    <t>332</t>
  </si>
  <si>
    <t>31452201</t>
  </si>
  <si>
    <t>nerezové lano určené pro systémy s požadavkem na permanentní kotvicí vedení tl 8mm</t>
  </si>
  <si>
    <t>1656614231</t>
  </si>
  <si>
    <t>"Záchytný systém - nerez. lano pr. 8 mm</t>
  </si>
  <si>
    <t>333</t>
  </si>
  <si>
    <t>31452205</t>
  </si>
  <si>
    <t>koncovka k nerez lanu pevná určená k nalisování na nerezové lano lano tl 8mm</t>
  </si>
  <si>
    <t>786378924</t>
  </si>
  <si>
    <t>334</t>
  </si>
  <si>
    <t>31452212</t>
  </si>
  <si>
    <t>úchytka průběžná rohová k nerez lanu pro systémy s požadavkem na permanentní kotvicí vedení lano tl 8mm</t>
  </si>
  <si>
    <t>-729561526</t>
  </si>
  <si>
    <t>335</t>
  </si>
  <si>
    <t>767881151</t>
  </si>
  <si>
    <t>Montáž záchytného systému proti pádu nástavců určených k upevnění na sloupky nebo body v systému poddajného kotvícího vedení středových, rohových, dělících délky vedení do 50 m</t>
  </si>
  <si>
    <t>1483671847</t>
  </si>
  <si>
    <t>https://podminky.urs.cz/item/CS_URS_2025_01/767881151</t>
  </si>
  <si>
    <t>336</t>
  </si>
  <si>
    <t>767881152</t>
  </si>
  <si>
    <t>Montáž záchytného systému proti pádu nástavců určených k upevnění na sloupky nebo body v systému poddajného kotvícího vedení středových, rohových, dělících délky vedení přes 50 do 200 m</t>
  </si>
  <si>
    <t>1425501338</t>
  </si>
  <si>
    <t>https://podminky.urs.cz/item/CS_URS_2025_01/767881152</t>
  </si>
  <si>
    <t>337</t>
  </si>
  <si>
    <t>998767102</t>
  </si>
  <si>
    <t>Přesun hmot pro zámečnické konstrukce stanovený z hmotnosti přesunovaného materiálu vodorovná dopravní vzdálenost do 50 m základní v objektech výšky přes 6 do 12 m</t>
  </si>
  <si>
    <t>-714416482</t>
  </si>
  <si>
    <t>https://podminky.urs.cz/item/CS_URS_2025_01/998767102</t>
  </si>
  <si>
    <t>338</t>
  </si>
  <si>
    <t>998767203</t>
  </si>
  <si>
    <t>Přesun hmot pro zámečnické konstrukce stanovený procentní sazbou (%) z ceny vodorovná dopravní vzdálenost do 50 m základní v objektech výšky přes 12 do 24 m</t>
  </si>
  <si>
    <t>-4971526</t>
  </si>
  <si>
    <t>https://podminky.urs.cz/item/CS_URS_2025_01/998767203</t>
  </si>
  <si>
    <t>771</t>
  </si>
  <si>
    <t>Podlahy z dlaždic</t>
  </si>
  <si>
    <t>339</t>
  </si>
  <si>
    <t>771274123</t>
  </si>
  <si>
    <t>Montáž obkladů schodišť z dlaždic keramických lepených cementovým flexibilním lepidlem stupnic reliéfních nebo z dekorů, šířky přes 250 do 300 mm</t>
  </si>
  <si>
    <t>-324779190</t>
  </si>
  <si>
    <t>https://podminky.urs.cz/item/CS_URS_2025_01/771274123</t>
  </si>
  <si>
    <t>" m.č. 1.11" 1,500*21</t>
  </si>
  <si>
    <t>340</t>
  </si>
  <si>
    <t>59761337</t>
  </si>
  <si>
    <t>schodovka podlahy (barevné)</t>
  </si>
  <si>
    <t>-4202532</t>
  </si>
  <si>
    <t>105*1,1 'Přepočtené koeficientem množství</t>
  </si>
  <si>
    <t>341</t>
  </si>
  <si>
    <t>771274232</t>
  </si>
  <si>
    <t>Montáž obkladů schodišť z dlaždic keramických lepených cementovým flexibilním lepidlem podstupnic hladkých, výšky přes 150 do 200 mm</t>
  </si>
  <si>
    <t>-597535045</t>
  </si>
  <si>
    <t>https://podminky.urs.cz/item/CS_URS_2025_01/771274232</t>
  </si>
  <si>
    <t>342</t>
  </si>
  <si>
    <t>59761004</t>
  </si>
  <si>
    <t>dlaždice keramické koupelnové (barevné) přes 4 do 6 ks/m2</t>
  </si>
  <si>
    <t>-1334872886</t>
  </si>
  <si>
    <t>5,828*1,1 'Přepočtené koeficientem množství</t>
  </si>
  <si>
    <t>343</t>
  </si>
  <si>
    <t>771474143</t>
  </si>
  <si>
    <t>Montáž soklů z dlaždic keramických lepených cementovým flexibilním lepidlem s požlábkem nebo francouzských, výšky přes 120 do 150 mm</t>
  </si>
  <si>
    <t>1472880379</t>
  </si>
  <si>
    <t>https://podminky.urs.cz/item/CS_URS_2025_01/771474143</t>
  </si>
  <si>
    <t>344</t>
  </si>
  <si>
    <t>59761417.1</t>
  </si>
  <si>
    <t>sokl - dlaždice keramické slinuté neglazované mrazuvzdorné 300x150mm</t>
  </si>
  <si>
    <t>-1212270004</t>
  </si>
  <si>
    <t>12524*1,1 'Přepočtené koeficientem množství</t>
  </si>
  <si>
    <t>345</t>
  </si>
  <si>
    <t>771574131</t>
  </si>
  <si>
    <t>Montáž podlah z dlaždic keramických lepených flexibilním lepidlem režných nebo glazovaných protiskluzných nebo reliefovaných do 50 ks/ m2</t>
  </si>
  <si>
    <t>-764965446</t>
  </si>
  <si>
    <t>https://podminky.urs.cz/item/CS_URS_2025_01/771574131</t>
  </si>
  <si>
    <t>" m.č. 1.01" 764,600</t>
  </si>
  <si>
    <t>" m.č. 1.02" 667,830</t>
  </si>
  <si>
    <t>" m.č. 1.03" 613,710</t>
  </si>
  <si>
    <t>" m.č. 1.08" 32,240</t>
  </si>
  <si>
    <t>" m.č. 1.09" 24,740</t>
  </si>
  <si>
    <t>" m.č. 1.10" 18,520</t>
  </si>
  <si>
    <t>" m.č. 1.11" 37,750</t>
  </si>
  <si>
    <t>" m.č. 1.12" 86,380</t>
  </si>
  <si>
    <t>" m.č. 1.13" 8,960</t>
  </si>
  <si>
    <t>" m.č. 1.14" 9,570</t>
  </si>
  <si>
    <t>" m.č. 1.15" 1,790</t>
  </si>
  <si>
    <t>" m.č. 1.16" 9,730</t>
  </si>
  <si>
    <t>" m.č. 1.17" 10,070</t>
  </si>
  <si>
    <t>" m.č. 1.18" 15,100</t>
  </si>
  <si>
    <t>" m.č. 1.19" 17,180</t>
  </si>
  <si>
    <t>" m.č. 1.20" 3,870</t>
  </si>
  <si>
    <t>" m.č. 1.21" 24,210</t>
  </si>
  <si>
    <t>" m.č. 1.22" 9,080</t>
  </si>
  <si>
    <t>" m.č. 1.23" 2,370</t>
  </si>
  <si>
    <t>" m.č. 1.24" 3,870</t>
  </si>
  <si>
    <t>" m.č. 2.01" 58,320</t>
  </si>
  <si>
    <t>" m.č. 2.02" 38,060</t>
  </si>
  <si>
    <t>" m.č. 2.03" 27,970</t>
  </si>
  <si>
    <t>" m.č. 2.04" 33,820</t>
  </si>
  <si>
    <t>" m.č. 2.05" 78,910</t>
  </si>
  <si>
    <t>" m.č. 2.07" 9,650</t>
  </si>
  <si>
    <t>" m.č. 2.08" 2,420</t>
  </si>
  <si>
    <t>" m.č. 2.09" 2,590</t>
  </si>
  <si>
    <t>" m.č. 2.10" 126,980</t>
  </si>
  <si>
    <t>" m.č. 2.11" 12,550</t>
  </si>
  <si>
    <t>" m.č. 2.12" 3,000</t>
  </si>
  <si>
    <t>" m.č. 2.13" 4,000</t>
  </si>
  <si>
    <t>" m.č. 2.14" 3,000</t>
  </si>
  <si>
    <t>" m.č. 2.15" 2,160</t>
  </si>
  <si>
    <t>346</t>
  </si>
  <si>
    <t>59761432</t>
  </si>
  <si>
    <t>dlaždice keramické slinuté neglazované mrazuvzdorné pro extrémní mechanické namáhání přes 19 do 25 ks/m2 - reliéfní dlažba</t>
  </si>
  <si>
    <t>-1906458207</t>
  </si>
  <si>
    <t>Poznámka k položce:_x000D_
- ztratné 10%</t>
  </si>
  <si>
    <t>2765*1,1 'Přepočtené koeficientem množství</t>
  </si>
  <si>
    <t>347</t>
  </si>
  <si>
    <t>771574154</t>
  </si>
  <si>
    <t>Montáž podlah z dlaždic keramických lepených cementovým flexibilním lepidlem hladkých, tloušťky do 10 mm přes 4 do 6 ks/m2</t>
  </si>
  <si>
    <t>371295261</t>
  </si>
  <si>
    <t>https://podminky.urs.cz/item/CS_URS_2025_01/771574154</t>
  </si>
  <si>
    <t>" m.č. 0.01" 230,940</t>
  </si>
  <si>
    <t>" m.č. 0.02" 61,270</t>
  </si>
  <si>
    <t>" m.č. 0.03" 13,090</t>
  </si>
  <si>
    <t>" m.č. 0.04" 5,400</t>
  </si>
  <si>
    <t>" m.č. 0.05" 102,460</t>
  </si>
  <si>
    <t>" m.č. 0.06" 12,260</t>
  </si>
  <si>
    <t>" m.č. 0.07" 11,890</t>
  </si>
  <si>
    <t>" m.č. 0.09" 12,710</t>
  </si>
  <si>
    <t>" m.č. 0.10" 27,230</t>
  </si>
  <si>
    <t>" m.č. 0.11" 27,720</t>
  </si>
  <si>
    <t>" m.č. 0.12" 16,680</t>
  </si>
  <si>
    <t>" m.č. 0.14" 29,800</t>
  </si>
  <si>
    <t>" m.č. 0.15" 17,950</t>
  </si>
  <si>
    <t>" m.č. 0.16" 29,800</t>
  </si>
  <si>
    <t>" m.č. 0.17" 17,950</t>
  </si>
  <si>
    <t>" m.č. 0.18" 29,800</t>
  </si>
  <si>
    <t>" m.č. 0.19" 12,620</t>
  </si>
  <si>
    <t>" m.č. 0.20" 49,920</t>
  </si>
  <si>
    <t>" m.č. 0.21" 4,840</t>
  </si>
  <si>
    <t>" m.č. 0.22" 37,530</t>
  </si>
  <si>
    <t>" m.č. 0.23" 6,230</t>
  </si>
  <si>
    <t>" m.č. 0.24" 6,150</t>
  </si>
  <si>
    <t>" m.č. 0.28" 4,900</t>
  </si>
  <si>
    <t>" m.č. 0.29" 2,920</t>
  </si>
  <si>
    <t>" m.č. 0.30" 19,560</t>
  </si>
  <si>
    <t>" m.č. 0.59" 1,340</t>
  </si>
  <si>
    <t>" m.č. 0.60" 3,240</t>
  </si>
  <si>
    <t>" m.č. 0.65" 14,440</t>
  </si>
  <si>
    <t>" m.č. 0.66" 7,940</t>
  </si>
  <si>
    <t>" m.č. 1.04" 263,980</t>
  </si>
  <si>
    <t>" m.č. 1.05" 37,730</t>
  </si>
  <si>
    <t>" m.č. 1.06" 23,400</t>
  </si>
  <si>
    <t>" m.č. 1.30" 19,520</t>
  </si>
  <si>
    <t>" m.č. 1.31" 202,780</t>
  </si>
  <si>
    <t>" m.č. 1.32" 5,340</t>
  </si>
  <si>
    <t>" m.č. 1.33" 11,450</t>
  </si>
  <si>
    <t>" m.č. 1.34" 6,720</t>
  </si>
  <si>
    <t>" m.č. 1.35" 4,960</t>
  </si>
  <si>
    <t>" m.č. 1.36" 10,160</t>
  </si>
  <si>
    <t>" m.č. 1.37" 10,180</t>
  </si>
  <si>
    <t>348</t>
  </si>
  <si>
    <t>-1664148746</t>
  </si>
  <si>
    <t>1414,8*1,15 'Přepočtené koeficientem množství</t>
  </si>
  <si>
    <t>349</t>
  </si>
  <si>
    <t>771579191</t>
  </si>
  <si>
    <t>Montáž podlah z dlaždic keramických Příplatek k cenám za plochu do 5 m2 jednotlivě</t>
  </si>
  <si>
    <t>-748062633</t>
  </si>
  <si>
    <t>https://podminky.urs.cz/item/CS_URS_2025_01/771579191</t>
  </si>
  <si>
    <t>Mezisoučet " 1.NP + 2.NP (reliéfní dlažba)</t>
  </si>
  <si>
    <t>Mezisoučet " 1.PP (velkoplošná dlažba)</t>
  </si>
  <si>
    <t>350</t>
  </si>
  <si>
    <t>771579196</t>
  </si>
  <si>
    <t>Montáž podlah z dlaždic keramických Příplatek k cenám za dvousložkový spárovací tmel</t>
  </si>
  <si>
    <t>-1676186828</t>
  </si>
  <si>
    <t>https://podminky.urs.cz/item/CS_URS_2025_01/771579196</t>
  </si>
  <si>
    <t>" schody" (1,500*21)*(0,2633+0,1833)</t>
  </si>
  <si>
    <t>" sokl" 3761,000*0,150</t>
  </si>
  <si>
    <t>351</t>
  </si>
  <si>
    <t>771579197</t>
  </si>
  <si>
    <t>Montáž podlah z dlaždic keramických Příplatek k cenám za dvousložkové lepidlo</t>
  </si>
  <si>
    <t>2135446325</t>
  </si>
  <si>
    <t>https://podminky.urs.cz/item/CS_URS_2025_01/771579197</t>
  </si>
  <si>
    <t>352</t>
  </si>
  <si>
    <t>771591111</t>
  </si>
  <si>
    <t>Podlahy - ostatní práce penetrace podkladu</t>
  </si>
  <si>
    <t>1546836874</t>
  </si>
  <si>
    <t>https://podminky.urs.cz/item/CS_URS_2025_01/771591111</t>
  </si>
  <si>
    <t>353</t>
  </si>
  <si>
    <t>771591116</t>
  </si>
  <si>
    <t>Podlahy - dokončovací práce spárování epoxidem</t>
  </si>
  <si>
    <t>270798702</t>
  </si>
  <si>
    <t>https://podminky.urs.cz/item/CS_URS_2025_01/771591116</t>
  </si>
  <si>
    <t>" m.č. 1.01" (8,500*2+21,700*2+8,800*2+8,500*2+13,600*2+25,600*2+7,500+21,300*2+8,100*2)*2</t>
  </si>
  <si>
    <t>" m.č. 1.02" (4,485*6+4,535*4)*2</t>
  </si>
  <si>
    <t>354</t>
  </si>
  <si>
    <t>771591161</t>
  </si>
  <si>
    <t>Podlahy - ostatní práce montáž profilu dilatační spáry v rovině dlažby</t>
  </si>
  <si>
    <t>360894891</t>
  </si>
  <si>
    <t>https://podminky.urs.cz/item/CS_URS_2025_01/771591161</t>
  </si>
  <si>
    <t>" m.č. 1.02" 4,485*6+4,535*4</t>
  </si>
  <si>
    <t>355</t>
  </si>
  <si>
    <t>59054164</t>
  </si>
  <si>
    <t>profil dilatační s bočními díly z PVC/CPE tl 10mm</t>
  </si>
  <si>
    <t>-1939027275</t>
  </si>
  <si>
    <t>524,45*1,1 'Přepočtené koeficientem množství</t>
  </si>
  <si>
    <t>356</t>
  </si>
  <si>
    <t>771591436</t>
  </si>
  <si>
    <t>Liniové odvodnění odvodňovacím žlabem s napojením na kontaktní izolaci pro bezbariérové sprchy v úrovni podlahy s horizontálním nebo vertikálním odtokem s bezrámovým krytem a nosičem pro nalepení dlažby délky 1000 mm</t>
  </si>
  <si>
    <t>-588456066</t>
  </si>
  <si>
    <t>https://podminky.urs.cz/item/CS_URS_2025_01/771591436</t>
  </si>
  <si>
    <t>" m.č. 1.01" 9,000*2+22,000*2+9,000*2+9,000*2+14,000*2+26,000*2+8,000+22,000*2+9,000*2</t>
  </si>
  <si>
    <t>" m.č. 1.02" 5,000*6+5,000*4</t>
  </si>
  <si>
    <t>357</t>
  </si>
  <si>
    <t>771990111</t>
  </si>
  <si>
    <t>Vyrovnání podkladní vrstvy samonivelační stěrkou tl. 4 mm, min. pevnosti 15 MPa</t>
  </si>
  <si>
    <t>1505633980</t>
  </si>
  <si>
    <t>https://podminky.urs.cz/item/CS_URS_2025_01/771990111</t>
  </si>
  <si>
    <t>" velkoplošná dlažba" 1414,800</t>
  </si>
  <si>
    <t>358</t>
  </si>
  <si>
    <t>771990191</t>
  </si>
  <si>
    <t>Vyrovnání podkladní vrstvy samonivelační stěrkou tl. 4 mm, min. pevnosti Příplatek k cenám za každý další 1 mm tloušťky, min. pevnosti 15 MPa</t>
  </si>
  <si>
    <t>1417018321</t>
  </si>
  <si>
    <t>https://podminky.urs.cz/item/CS_URS_2025_01/771990191</t>
  </si>
  <si>
    <t>359</t>
  </si>
  <si>
    <t>998771203</t>
  </si>
  <si>
    <t>Přesun hmot pro podlahy z dlaždic stanovený procentní sazbou (%) z ceny vodorovná dopravní vzdálenost do 50 m základní v objektech výšky přes 12 do 24 m</t>
  </si>
  <si>
    <t>105427405</t>
  </si>
  <si>
    <t>https://podminky.urs.cz/item/CS_URS_2025_01/998771203</t>
  </si>
  <si>
    <t>781</t>
  </si>
  <si>
    <t>Dokončovací práce - obklady</t>
  </si>
  <si>
    <t>360</t>
  </si>
  <si>
    <t>781_R01</t>
  </si>
  <si>
    <t>Keramické obklady stěn včetně dodávky a včetně nerezových lišt</t>
  </si>
  <si>
    <t>-386014596</t>
  </si>
  <si>
    <t>361</t>
  </si>
  <si>
    <t>998781203</t>
  </si>
  <si>
    <t>Přesun hmot pro obklady keramické stanovený procentní sazbou (%) z ceny vodorovná dopravní vzdálenost do 50 m základní v objektech výšky přes 12 do 24 m</t>
  </si>
  <si>
    <t>1356817691</t>
  </si>
  <si>
    <t>https://podminky.urs.cz/item/CS_URS_2025_01/998781203</t>
  </si>
  <si>
    <t>783</t>
  </si>
  <si>
    <t>Dokončovací práce - nátěry</t>
  </si>
  <si>
    <t>362</t>
  </si>
  <si>
    <t>783801401</t>
  </si>
  <si>
    <t>Příprava podkladu omítek před provedením nátěru ometení</t>
  </si>
  <si>
    <t>1635835889</t>
  </si>
  <si>
    <t>https://podminky.urs.cz/item/CS_URS_2025_01/783801401</t>
  </si>
  <si>
    <t>2016,21*4,500*3,400</t>
  </si>
  <si>
    <t>363</t>
  </si>
  <si>
    <t>783813101</t>
  </si>
  <si>
    <t>Penetrační nátěr omítek hladkých betonových povrchů syntetický</t>
  </si>
  <si>
    <t>415328954</t>
  </si>
  <si>
    <t>https://podminky.urs.cz/item/CS_URS_2025_01/783813101</t>
  </si>
  <si>
    <t>364</t>
  </si>
  <si>
    <t>783817401</t>
  </si>
  <si>
    <t>Krycí (ochranný) nátěr omítek dvojnásobný hladkých betonových povrchů nebo povrchů z desek na bázi dřeva (dřevovláknitých apod.) syntetický</t>
  </si>
  <si>
    <t>-1186380943</t>
  </si>
  <si>
    <t>https://podminky.urs.cz/item/CS_URS_2025_01/783817401</t>
  </si>
  <si>
    <t>365</t>
  </si>
  <si>
    <t>783823135</t>
  </si>
  <si>
    <t>Penetrační nátěr omítek hladkých omítek hladkých, zrnitých tenkovrstvých nebo štukových stupně členitosti 1 a 2 silikonový</t>
  </si>
  <si>
    <t>-382690073</t>
  </si>
  <si>
    <t>https://podminky.urs.cz/item/CS_URS_2025_01/783823135</t>
  </si>
  <si>
    <t>"Fasáda - skladba S1a</t>
  </si>
  <si>
    <t>366</t>
  </si>
  <si>
    <t>783826615</t>
  </si>
  <si>
    <t>Hydrofobizační nátěr omítek silikonový, transparentní, povrchů hladkých omítek hladkých, zrnitých tenkovrstvých nebo štukových stupně členitosti 1 a 2</t>
  </si>
  <si>
    <t>-454572388</t>
  </si>
  <si>
    <t>https://podminky.urs.cz/item/CS_URS_2025_01/783826615</t>
  </si>
  <si>
    <t>367</t>
  </si>
  <si>
    <t>783901451</t>
  </si>
  <si>
    <t>Příprava podkladu betonových podlah před provedením nátěru zametením</t>
  </si>
  <si>
    <t>812997515</t>
  </si>
  <si>
    <t>https://podminky.urs.cz/item/CS_URS_2025_01/783901451</t>
  </si>
  <si>
    <t>" m.č. 0.31" 1298,500</t>
  </si>
  <si>
    <t>" m.č. 0.40" 217,040</t>
  </si>
  <si>
    <t>" m.č. 0.41" 83,360</t>
  </si>
  <si>
    <t>" m.č. 0.42" 16,530</t>
  </si>
  <si>
    <t>" m.č. 0.43" 16,560</t>
  </si>
  <si>
    <t>" m.č. 0.44" 16,490</t>
  </si>
  <si>
    <t>" m.č. 0.45" 84,600</t>
  </si>
  <si>
    <t>" m.č. 0.46" 18,000</t>
  </si>
  <si>
    <t>" m.č. 0.47" 115,860</t>
  </si>
  <si>
    <t>" m.č. 0.48" 26,820</t>
  </si>
  <si>
    <t>" m.č. 0.49" 22,350</t>
  </si>
  <si>
    <t>" m.č. 0.50" 14,370</t>
  </si>
  <si>
    <t>" m.č. 0.51" 16,110</t>
  </si>
  <si>
    <t>" m.č. 0.52" 12,850</t>
  </si>
  <si>
    <t>" m.č. 0.53" 7,810</t>
  </si>
  <si>
    <t>" m.č. 0.54" 11,170</t>
  </si>
  <si>
    <t>" m.č. 0.55" 2,660</t>
  </si>
  <si>
    <t>" m.č. 0.56" 4,540</t>
  </si>
  <si>
    <t>" m.č. 0.58" 6,370</t>
  </si>
  <si>
    <t>" m.č. 0.61" 3,200</t>
  </si>
  <si>
    <t>" m.č. 0.62" 2,310</t>
  </si>
  <si>
    <t>" m.č. 0.63" 3,370</t>
  </si>
  <si>
    <t>" m.č. 0.67" 5,380</t>
  </si>
  <si>
    <t>" m.č. 0.68" 9,960</t>
  </si>
  <si>
    <t>368</t>
  </si>
  <si>
    <t>-692796488</t>
  </si>
  <si>
    <t>369</t>
  </si>
  <si>
    <t>783901453</t>
  </si>
  <si>
    <t>Příprava podkladu betonových podlah před provedením nátěru vysátím</t>
  </si>
  <si>
    <t>-1078723965</t>
  </si>
  <si>
    <t>https://podminky.urs.cz/item/CS_URS_2025_01/783901453</t>
  </si>
  <si>
    <t>370</t>
  </si>
  <si>
    <t>783943151</t>
  </si>
  <si>
    <t>Penetrační nátěr betonových podlah hladkých (z pohledového nebo gletovaného betonu, stěrky apod.) polyuretanový</t>
  </si>
  <si>
    <t>1353620447</t>
  </si>
  <si>
    <t>https://podminky.urs.cz/item/CS_URS_2025_01/783943151</t>
  </si>
  <si>
    <t>371</t>
  </si>
  <si>
    <t>783947161</t>
  </si>
  <si>
    <t>Krycí (uzavírací) nátěr betonových podlah dvojnásobný polyuretanový vodou ředitelný</t>
  </si>
  <si>
    <t>1541603555</t>
  </si>
  <si>
    <t>https://podminky.urs.cz/item/CS_URS_2025_01/783947161</t>
  </si>
  <si>
    <t>372</t>
  </si>
  <si>
    <t>783997151</t>
  </si>
  <si>
    <t>Krycí (uzavírací) nátěr betonových podlah Příplatek k cenám za protiskluznou vrstvu prosypem křemičitým pískem nebo skleněnými kuličkami</t>
  </si>
  <si>
    <t>1632423232</t>
  </si>
  <si>
    <t>https://podminky.urs.cz/item/CS_URS_2025_01/783997151</t>
  </si>
  <si>
    <t>784</t>
  </si>
  <si>
    <t>Dokončovací práce - malby a tapety</t>
  </si>
  <si>
    <t>373</t>
  </si>
  <si>
    <t>784_R01</t>
  </si>
  <si>
    <t>Malby do vlhkého prostředí bílé, otěruvzdorné</t>
  </si>
  <si>
    <t>-1414763475</t>
  </si>
  <si>
    <t>374</t>
  </si>
  <si>
    <t>784111005</t>
  </si>
  <si>
    <t>Oprášení (ometení) podkladu v místnostech výšky přes 5,00 m</t>
  </si>
  <si>
    <t>1367128424</t>
  </si>
  <si>
    <t>https://podminky.urs.cz/item/CS_URS_2025_01/784111005</t>
  </si>
  <si>
    <t>"strop</t>
  </si>
  <si>
    <t>"97,203 "V1_půdorys šachty"</t>
  </si>
  <si>
    <t>"73,644 "V2_půdorys šachty"</t>
  </si>
  <si>
    <t>"148,960 "V3_půdorys šachty"</t>
  </si>
  <si>
    <t>375</t>
  </si>
  <si>
    <t>784111045</t>
  </si>
  <si>
    <t>Omytí podkladu omytí omytím s odmaštěním a následným opláchnutím v místnostech výšky přes 5,00 m</t>
  </si>
  <si>
    <t>-105535188</t>
  </si>
  <si>
    <t>https://podminky.urs.cz/item/CS_URS_2025_01/784111045</t>
  </si>
  <si>
    <t>376</t>
  </si>
  <si>
    <t>784181125</t>
  </si>
  <si>
    <t>Penetrace podkladu jednonásobná hloubková akrylátová bezbarvá v místnostech výšky přes 5,00 m</t>
  </si>
  <si>
    <t>949037322</t>
  </si>
  <si>
    <t>https://podminky.urs.cz/item/CS_URS_2025_01/784181125</t>
  </si>
  <si>
    <t>377</t>
  </si>
  <si>
    <t>784221105</t>
  </si>
  <si>
    <t>Malby z malířských směsí otěruvzdorných za sucha dvojnásobné, bílé za sucha otěruvzdorné dobře v místnostech výšky přes 5,00 m</t>
  </si>
  <si>
    <t>-1160699471</t>
  </si>
  <si>
    <t>https://podminky.urs.cz/item/CS_URS_2025_01/784221105</t>
  </si>
  <si>
    <t>791</t>
  </si>
  <si>
    <t>Zařízení velkokuchyní</t>
  </si>
  <si>
    <t>378</t>
  </si>
  <si>
    <t>791_R02</t>
  </si>
  <si>
    <t>Vybavení restaurace a bufetu nábytkem</t>
  </si>
  <si>
    <t>-909070743</t>
  </si>
  <si>
    <t>Práce a dodávky M</t>
  </si>
  <si>
    <t>33-M</t>
  </si>
  <si>
    <t>Montáže dopr.zaříz.,sklad. zař. a váh</t>
  </si>
  <si>
    <t>379</t>
  </si>
  <si>
    <t>330_R01</t>
  </si>
  <si>
    <t>Dodávka a montáž výtahu pro ZTP - 3 stanice</t>
  </si>
  <si>
    <t>-1883200671</t>
  </si>
  <si>
    <t>380</t>
  </si>
  <si>
    <t>330_R02</t>
  </si>
  <si>
    <t>Dodávka a montáž výtahu pro zásobování - 3 stanice</t>
  </si>
  <si>
    <t>691653097</t>
  </si>
  <si>
    <t>381</t>
  </si>
  <si>
    <t>330_R03</t>
  </si>
  <si>
    <t>Dodávka a montáž jídelního výtahu</t>
  </si>
  <si>
    <t>13321472</t>
  </si>
  <si>
    <t>35-M</t>
  </si>
  <si>
    <t>Montáž čerpadel, kompr.a vodoh.zař.</t>
  </si>
  <si>
    <t>382</t>
  </si>
  <si>
    <t>350_R01</t>
  </si>
  <si>
    <t>Technologie plaveckého bazénu 25 m</t>
  </si>
  <si>
    <t>-1698354472</t>
  </si>
  <si>
    <t>383</t>
  </si>
  <si>
    <t>350_R02</t>
  </si>
  <si>
    <t>Technologie rekreačního bazénu</t>
  </si>
  <si>
    <t>1106148924</t>
  </si>
  <si>
    <t>384</t>
  </si>
  <si>
    <t>350_R03</t>
  </si>
  <si>
    <t>Technologie dětského bazénu</t>
  </si>
  <si>
    <t>-1867349505</t>
  </si>
  <si>
    <t>385</t>
  </si>
  <si>
    <t>350_R04</t>
  </si>
  <si>
    <t>Technologie vířivek</t>
  </si>
  <si>
    <t>-1778753914</t>
  </si>
  <si>
    <t>386</t>
  </si>
  <si>
    <t>350_R05</t>
  </si>
  <si>
    <t>Bazénové příslušenství</t>
  </si>
  <si>
    <t>287581637</t>
  </si>
  <si>
    <t>387</t>
  </si>
  <si>
    <t>350_R06</t>
  </si>
  <si>
    <t>Zdvihací dne včetně dělící stěny</t>
  </si>
  <si>
    <t>-427802303</t>
  </si>
  <si>
    <t>388</t>
  </si>
  <si>
    <t>350_R07</t>
  </si>
  <si>
    <t>Bezpečnostní počítačový systém detekce nehody/tonutí</t>
  </si>
  <si>
    <t>-690493203</t>
  </si>
  <si>
    <t>389</t>
  </si>
  <si>
    <t>350_R08</t>
  </si>
  <si>
    <t>Skluzavka</t>
  </si>
  <si>
    <t>1054064138</t>
  </si>
  <si>
    <t>390</t>
  </si>
  <si>
    <t>350_R09</t>
  </si>
  <si>
    <t>Prvky plynné chlorace</t>
  </si>
  <si>
    <t>664034706</t>
  </si>
  <si>
    <t>391</t>
  </si>
  <si>
    <t>350_R10</t>
  </si>
  <si>
    <t>Ostatní náklady bazénové technologie</t>
  </si>
  <si>
    <t>1047592679</t>
  </si>
  <si>
    <t>392</t>
  </si>
  <si>
    <t>350_R11</t>
  </si>
  <si>
    <t>Vnitřní nerezové bazény - rekreační bazén</t>
  </si>
  <si>
    <t>-309764877</t>
  </si>
  <si>
    <t>393</t>
  </si>
  <si>
    <t>350_R12</t>
  </si>
  <si>
    <t>Vnitřní nerezové bazény - dětský bazén</t>
  </si>
  <si>
    <t>1413693130</t>
  </si>
  <si>
    <t>394</t>
  </si>
  <si>
    <t>350_R13</t>
  </si>
  <si>
    <t>Vnitřní nerezové bazény - vířivá vana 1</t>
  </si>
  <si>
    <t>1024774314</t>
  </si>
  <si>
    <t>395</t>
  </si>
  <si>
    <t>350_R14</t>
  </si>
  <si>
    <t>Vnitřní nerezové bazény - vířivá vana 2</t>
  </si>
  <si>
    <t>926321857</t>
  </si>
  <si>
    <t>350_R15</t>
  </si>
  <si>
    <t>Vnitřní nerezové bazény - Kneippův chodník</t>
  </si>
  <si>
    <t>-1859362734</t>
  </si>
  <si>
    <t>397</t>
  </si>
  <si>
    <t>350_R16</t>
  </si>
  <si>
    <t>Technologie regenerace prací vody</t>
  </si>
  <si>
    <t>-1435324839</t>
  </si>
  <si>
    <t>856,45</t>
  </si>
  <si>
    <t>1445,977</t>
  </si>
  <si>
    <t>988,7</t>
  </si>
  <si>
    <t>96,834</t>
  </si>
  <si>
    <t>VV0032</t>
  </si>
  <si>
    <t>769,2</t>
  </si>
  <si>
    <t>76,92</t>
  </si>
  <si>
    <t>7,403</t>
  </si>
  <si>
    <t>02a - SO 02 - Dostavba - 2. část ( šatny )</t>
  </si>
  <si>
    <t>4,627</t>
  </si>
  <si>
    <t>849,056</t>
  </si>
  <si>
    <t>Výkaz (33)</t>
  </si>
  <si>
    <t>0,046</t>
  </si>
  <si>
    <t>6,411</t>
  </si>
  <si>
    <t>70,463</t>
  </si>
  <si>
    <t>Výkaz (2)</t>
  </si>
  <si>
    <t>281,373</t>
  </si>
  <si>
    <t>548,96</t>
  </si>
  <si>
    <t>Výkaz (49)</t>
  </si>
  <si>
    <t>VV0051</t>
  </si>
  <si>
    <t>Výkaz (50)</t>
  </si>
  <si>
    <t>VV0052</t>
  </si>
  <si>
    <t>VV0043</t>
  </si>
  <si>
    <t>VV0053</t>
  </si>
  <si>
    <t>Výkaz (52)</t>
  </si>
  <si>
    <t>VV0044</t>
  </si>
  <si>
    <t>VV0054</t>
  </si>
  <si>
    <t>Výkaz (53)</t>
  </si>
  <si>
    <t>VV0045</t>
  </si>
  <si>
    <t>Výkaz (44)</t>
  </si>
  <si>
    <t>VV0055</t>
  </si>
  <si>
    <t>Výkaz (54)</t>
  </si>
  <si>
    <t>VV0056</t>
  </si>
  <si>
    <t>Výkaz (55)</t>
  </si>
  <si>
    <t>VV0046</t>
  </si>
  <si>
    <t>Výkaz (45)</t>
  </si>
  <si>
    <t>VV0057</t>
  </si>
  <si>
    <t>Výkaz (56)</t>
  </si>
  <si>
    <t>VV0058</t>
  </si>
  <si>
    <t>Výkaz (57)</t>
  </si>
  <si>
    <t>VV0059</t>
  </si>
  <si>
    <t>Výkaz (58)</t>
  </si>
  <si>
    <t>VV0047</t>
  </si>
  <si>
    <t>Výkaz (46)</t>
  </si>
  <si>
    <t>VV0048</t>
  </si>
  <si>
    <t>Výkaz (47)</t>
  </si>
  <si>
    <t>VV0060</t>
  </si>
  <si>
    <t>Výkaz (59)</t>
  </si>
  <si>
    <t>VV0049</t>
  </si>
  <si>
    <t>Výkaz (48)</t>
  </si>
  <si>
    <t>VV0061</t>
  </si>
  <si>
    <t>Výkaz (60)</t>
  </si>
  <si>
    <t>VV0062</t>
  </si>
  <si>
    <t>Výkaz (61)</t>
  </si>
  <si>
    <t>VV0063</t>
  </si>
  <si>
    <t>Výkaz (62)</t>
  </si>
  <si>
    <t>VV0064</t>
  </si>
  <si>
    <t>Výkaz (63)</t>
  </si>
  <si>
    <t>429,97</t>
  </si>
  <si>
    <t>220,24</t>
  </si>
  <si>
    <t>12,59</t>
  </si>
  <si>
    <t>536,37</t>
  </si>
  <si>
    <t>871,856</t>
  </si>
  <si>
    <t>23,864</t>
  </si>
  <si>
    <t>49,784</t>
  </si>
  <si>
    <t>124,46</t>
  </si>
  <si>
    <t>77,5</t>
  </si>
  <si>
    <t>VV0065</t>
  </si>
  <si>
    <t>Výkaz (64)</t>
  </si>
  <si>
    <t>VV0066</t>
  </si>
  <si>
    <t>Výkaz (65)</t>
  </si>
  <si>
    <t>VV0067</t>
  </si>
  <si>
    <t>Výkaz (66)</t>
  </si>
  <si>
    <t>VV0068</t>
  </si>
  <si>
    <t>Výkaz (67)</t>
  </si>
  <si>
    <t>422</t>
  </si>
  <si>
    <t xml:space="preserve">    722 - Zdravotechnika - vnitřní vodovod</t>
  </si>
  <si>
    <t xml:space="preserve">    775 - Podlahy skládané</t>
  </si>
  <si>
    <t>HZS - Hodinové zúčtovací sazby</t>
  </si>
  <si>
    <t>OST - Ostatní</t>
  </si>
  <si>
    <t xml:space="preserve">    OST1 - Ostatní práce, dodávky a činnosti </t>
  </si>
  <si>
    <t>VRN - Vedlejší rozpočtové náklady</t>
  </si>
  <si>
    <t xml:space="preserve">    VRN3 - Zařízení staveniště</t>
  </si>
  <si>
    <t xml:space="preserve">    VRN6 - Územní vlivy</t>
  </si>
  <si>
    <t xml:space="preserve">    VRN7 - Provozní vlivy</t>
  </si>
  <si>
    <t>611325416</t>
  </si>
  <si>
    <t>Oprava vápenocementové omítky vnitřních ploch hladké, tl. do 20 mm, s celoplošným přeštukováním, tl. štuku do 3 mm stropů, v rozsahu opravované plochy do 10%</t>
  </si>
  <si>
    <t>1698612897</t>
  </si>
  <si>
    <t>https://podminky.urs.cz/item/CS_URS_2025_01/611325416</t>
  </si>
  <si>
    <t>"43,220 "m.č. 103"</t>
  </si>
  <si>
    <t>"40,800 "m.č. 104"</t>
  </si>
  <si>
    <t>"2,690 "m.č. 104.1"</t>
  </si>
  <si>
    <t>"2,690 "m.č. 104.2"</t>
  </si>
  <si>
    <t>"40,990 "m.č. 105"</t>
  </si>
  <si>
    <t>"2,690 "m.č. 105.1"</t>
  </si>
  <si>
    <t>"2,720 "m.č. 105.2"</t>
  </si>
  <si>
    <t>"32,120 "m.č. 106"</t>
  </si>
  <si>
    <t>"1,570 "m.č. 107"</t>
  </si>
  <si>
    <t>"16,740 "m.č. 108"</t>
  </si>
  <si>
    <t>"4,730 "m.č. 108.1"</t>
  </si>
  <si>
    <t>"1,360 "m.č. 108.2"</t>
  </si>
  <si>
    <t>"1,450 "m.č. 108.3"</t>
  </si>
  <si>
    <t>"16,250 "m.č. 109"</t>
  </si>
  <si>
    <t>"5,580 "m.č. 109.1"</t>
  </si>
  <si>
    <t>"1,260 "m.č. 109.2"</t>
  </si>
  <si>
    <t>"1,220 "m.č. 109.3"</t>
  </si>
  <si>
    <t>"16,240 "m.č. 110"</t>
  </si>
  <si>
    <t>"5,580 "m.č. 110.1"</t>
  </si>
  <si>
    <t>"1,260 "m.č. 110.2"</t>
  </si>
  <si>
    <t>"1,210 "m.č. 110.3"</t>
  </si>
  <si>
    <t>"43,260 "m.č. 113"</t>
  </si>
  <si>
    <t>"40,840 "m.č. 114"</t>
  </si>
  <si>
    <t>"2,680 "m.č. 114.1"</t>
  </si>
  <si>
    <t>"2,690 "m.č. 114.2"</t>
  </si>
  <si>
    <t>"41,020 "m.č. 115"</t>
  </si>
  <si>
    <t>"2,680 "m.č. 115.1"</t>
  </si>
  <si>
    <t>"2,660 "m.č. 115.2"</t>
  </si>
  <si>
    <t>"31,560 "m.č. 116"</t>
  </si>
  <si>
    <t>"0,460 "m.č. 117"</t>
  </si>
  <si>
    <t>"16,600 "m.č. 118"</t>
  </si>
  <si>
    <t>"4,730 "m.č. 118.1"</t>
  </si>
  <si>
    <t>"2,990 "m.č. 118.2"</t>
  </si>
  <si>
    <t>"16,250 "m.č. 119"</t>
  </si>
  <si>
    <t>"5,580 "m.č. 119.1"</t>
  </si>
  <si>
    <t>"1,270 "m.č. 119.2"</t>
  </si>
  <si>
    <t>"1,220 "m.č. 119.3"</t>
  </si>
  <si>
    <t>"14,170 "m.č. 120"</t>
  </si>
  <si>
    <t>"5,580 "m.č. 120.1"</t>
  </si>
  <si>
    <t>"1,270 "m.č. 120.2"</t>
  </si>
  <si>
    <t>"1,220 "m.č. 120.3"</t>
  </si>
  <si>
    <t>"32,480 "m.č. 121"</t>
  </si>
  <si>
    <t>"9,480 "m.č. 122"</t>
  </si>
  <si>
    <t>"11,470 "m.č. 123"</t>
  </si>
  <si>
    <t>"8,640 "m.č. 124"</t>
  </si>
  <si>
    <t>"2,560 "m.č. 125"</t>
  </si>
  <si>
    <t>"1,560 "m.č. 125.1"</t>
  </si>
  <si>
    <t>"2,120 "m.č. 126"</t>
  </si>
  <si>
    <t>-1813689898</t>
  </si>
  <si>
    <t>"K.O. do výšky stropu/podlhedu</t>
  </si>
  <si>
    <t>"415,268 "m.č. 101, 101.1, 101.2, 102 a 112"</t>
  </si>
  <si>
    <t>"K.O. do výšky 2,50 m</t>
  </si>
  <si>
    <t>"42,804 "m.č. 106" * 2,500</t>
  </si>
  <si>
    <t>"5,490 "m.č. 107" * 2,500</t>
  </si>
  <si>
    <t>"20,064 "m.č. 108" * 2,500</t>
  </si>
  <si>
    <t>"8,775 "m.č. 108.1" * 2,500</t>
  </si>
  <si>
    <t>"4,849 "m.č. 108.2" * 2,500</t>
  </si>
  <si>
    <t>"4,975 "m.č. 108.3" * 2,500</t>
  </si>
  <si>
    <t>"21,921 "m.č. 109" * 2,500</t>
  </si>
  <si>
    <t>"9,623 "m.č. 109.1" * 2,500</t>
  </si>
  <si>
    <t>"4,565 "m.č. 109.2" * 2,500</t>
  </si>
  <si>
    <t>"4,501 "Plocha m.č. 109.3" * 2,500</t>
  </si>
  <si>
    <t>"21,901 "m.č. 110" * 2,500</t>
  </si>
  <si>
    <t>"9,625 "m.č. 110.1" * 2,500</t>
  </si>
  <si>
    <t>"4,566 "m.č. 110.2" * 2,500</t>
  </si>
  <si>
    <t>"4,499 "m.č. 110.3" * 2,500</t>
  </si>
  <si>
    <t>"43,144 "m.č. 116" * 2,500</t>
  </si>
  <si>
    <t>"2,720 "m.č. 117" * 2,500</t>
  </si>
  <si>
    <t>"22,267 "m.č. 118" * 2,500</t>
  </si>
  <si>
    <t>"8,775 "m.č. 118.1" * 2,500</t>
  </si>
  <si>
    <t>"7,130 "m.č. 118.2" * 2,500</t>
  </si>
  <si>
    <t>"21,919 "m.č. 119" * 2,500</t>
  </si>
  <si>
    <t>"9,625 "m.č. 119.1" * 2,500</t>
  </si>
  <si>
    <t>"4,575 "m.č. 119.2" * 2,500</t>
  </si>
  <si>
    <t>"4,500 "m.č. 119.3" * 2,500</t>
  </si>
  <si>
    <t>"21,917 "m.č. 120" * 2,500</t>
  </si>
  <si>
    <t>"9,625 "m.č. 120.1" * 2,500</t>
  </si>
  <si>
    <t>"4,575 "m.č. 120.2" * 2,500</t>
  </si>
  <si>
    <t>"4,500 "m.č. 120.3" * 2,500</t>
  </si>
  <si>
    <t>"14,920 "m.č. 123" * 2,500</t>
  </si>
  <si>
    <t>"6,415 "m.č. 125" * 2,500</t>
  </si>
  <si>
    <t>"5,263 "m.č. 125.1" * 2,500</t>
  </si>
  <si>
    <t>"6,042 "m.č. 126" * 2,500</t>
  </si>
  <si>
    <t>"7,348 "m.č. 127" * 2,500</t>
  </si>
  <si>
    <t>"10,350 "m.č. 128" * 2,500</t>
  </si>
  <si>
    <t>"4,799 "m.č. 128.2" * 2,500</t>
  </si>
  <si>
    <t>"4,900 "m.č. 129.1" * 2,500</t>
  </si>
  <si>
    <t>"5,000 "m.č. 129.2" * 2,500</t>
  </si>
  <si>
    <t>"5,001 "m.č. 130" * 2,500</t>
  </si>
  <si>
    <t>"4,198 "m.č. 131" * 2,500</t>
  </si>
  <si>
    <t>"4,613 "m.č. 132" * 2,500</t>
  </si>
  <si>
    <t>612325416</t>
  </si>
  <si>
    <t>Oprava vápenocementové omítky vnitřních ploch hladké, tl. do 20 mm, s celoplošným přeštukováním, tl. štuku do 3 mm stěn, v rozsahu opravované plochy do 10%</t>
  </si>
  <si>
    <t>1321234633</t>
  </si>
  <si>
    <t>https://podminky.urs.cz/item/CS_URS_2025_01/612325416</t>
  </si>
  <si>
    <t>"pruh nad keramickým obkladem výšky 0,27 m</t>
  </si>
  <si>
    <t>"42,804 "m.č. 106" * 0,270</t>
  </si>
  <si>
    <t>"5,490 "m.č. 107" * 0,270</t>
  </si>
  <si>
    <t>"20,064 "m.č. 108" * 0,270</t>
  </si>
  <si>
    <t>"8,775 "m.č. 108.1" * 0,270</t>
  </si>
  <si>
    <t>"4,849 "m.č. 108.2" * 0,270</t>
  </si>
  <si>
    <t>"4,975 "m.č. 108.3" * 0,270</t>
  </si>
  <si>
    <t>"21,921 "m.č. 109" * 0,270</t>
  </si>
  <si>
    <t>"9,623 "m.č. 109.1" * 0,270</t>
  </si>
  <si>
    <t>"4,565 "m.č. 109.2" * 0,270</t>
  </si>
  <si>
    <t>"4,501 "Plocha m.č. 109.3" * 0,270</t>
  </si>
  <si>
    <t>"21,901 "m.č. 110" * 0,270</t>
  </si>
  <si>
    <t>"9,625 "m.č. 110.1" * 0,270</t>
  </si>
  <si>
    <t>"4,566 "m.č. 110.2" * 0,270</t>
  </si>
  <si>
    <t>"4,499 "m.č. 110.3" * 0,270</t>
  </si>
  <si>
    <t>"43,144 "m.č. 116" * 0,270</t>
  </si>
  <si>
    <t>"2,720 "m.č. 117" * 0,270</t>
  </si>
  <si>
    <t>"22,267 "m.č. 118" * 0,270</t>
  </si>
  <si>
    <t>"8,775 "m.č. 118.1" * 0,270</t>
  </si>
  <si>
    <t>"7,130 "m.č. 118.2" * 0,270</t>
  </si>
  <si>
    <t>"21,919 "m.č. 119" * 0,270</t>
  </si>
  <si>
    <t>"9,625 "m.č. 119.1" * 0,270</t>
  </si>
  <si>
    <t>"4,575 "m.č. 119.2" * 0,270</t>
  </si>
  <si>
    <t>"4,500 "m.č. 119.3" * 0,270</t>
  </si>
  <si>
    <t>"21,917 "m.č. 120" * 0,270</t>
  </si>
  <si>
    <t>"9,625 "m.č. 120.1" * 0,270</t>
  </si>
  <si>
    <t>"4,575 "m.č. 120.2" * 0,270</t>
  </si>
  <si>
    <t>"4,500 "m.č. 120.3" * 0,270</t>
  </si>
  <si>
    <t>"14,920 "m.č. 123" * 0,270</t>
  </si>
  <si>
    <t>"6,415 "m.č. 125" * 0,270</t>
  </si>
  <si>
    <t>"5,263 "m.č. 125.1" * 0,270</t>
  </si>
  <si>
    <t>"6,042 "m.č. 126" * 0,270</t>
  </si>
  <si>
    <t>"7,348 "m.č. 127" * 0,270</t>
  </si>
  <si>
    <t>"10,350 "m.č. 128" * 0,270</t>
  </si>
  <si>
    <t>"4,799 "m.č. 128.2" * 0,270</t>
  </si>
  <si>
    <t>"4,900 "m.č. 129.1" * 0,270</t>
  </si>
  <si>
    <t>"5,000 "m.č. 129.2" * 0,270</t>
  </si>
  <si>
    <t>"5,001 "m.č. 130" * 0,270</t>
  </si>
  <si>
    <t>"4,198 "m.č. 131" * 0,270</t>
  </si>
  <si>
    <t>"4,613 "m.č. 132" * 0,270</t>
  </si>
  <si>
    <t>"plná výška místnosti</t>
  </si>
  <si>
    <t>"19,060 "m.č. 102.1"</t>
  </si>
  <si>
    <t>"88,910 "m.č. 103"</t>
  </si>
  <si>
    <t>"88,873 "m.č. 104"</t>
  </si>
  <si>
    <t>"20,873 "m.č. 104.1"</t>
  </si>
  <si>
    <t>"20,873 "m.č. 104.2"</t>
  </si>
  <si>
    <t>"88,975 "m.č. 105"</t>
  </si>
  <si>
    <t>"20,873 "m.č. 105.1"</t>
  </si>
  <si>
    <t>"21,023 "m.č. 105.2"</t>
  </si>
  <si>
    <t>"17,226 "m.č. 112.1"</t>
  </si>
  <si>
    <t>"88,680 "m.č. 113"</t>
  </si>
  <si>
    <t>"88,573 "m.č. 114"</t>
  </si>
  <si>
    <t>"20,864 "m.č. 114.1"</t>
  </si>
  <si>
    <t>"20,873 "m.č. 114.2"</t>
  </si>
  <si>
    <t>"88,723 "m.č. 115"</t>
  </si>
  <si>
    <t>"20,855 "m.č. 115.1"</t>
  </si>
  <si>
    <t>"20,876 "m.č. 115.2"</t>
  </si>
  <si>
    <t>"46,980 "m.č. 122"</t>
  </si>
  <si>
    <t>"45,433 "m.č. 124"</t>
  </si>
  <si>
    <t>"19,863 "m.č. 128.1"</t>
  </si>
  <si>
    <t>"28,980 "m.č. 129"</t>
  </si>
  <si>
    <t>612331121</t>
  </si>
  <si>
    <t>Omítka cementová vnitřních ploch nanášená ručně jednovrstvá, tloušťky do 10 mm hladká svislých konstrukcí stěn</t>
  </si>
  <si>
    <t>549923387</t>
  </si>
  <si>
    <t>https://podminky.urs.cz/item/CS_URS_2025_01/612331121</t>
  </si>
  <si>
    <t>619996127</t>
  </si>
  <si>
    <t>Ochrana stavebních konstrukcí a samostatných prvků včetně pozdějšího odstranění obedněním z OSB desek svislých ploch</t>
  </si>
  <si>
    <t>-172625831</t>
  </si>
  <si>
    <t>https://podminky.urs.cz/item/CS_URS_2025_01/619996127</t>
  </si>
  <si>
    <t>"15,330 "Stěna výšky 2690 mm"</t>
  </si>
  <si>
    <t>"15,866 "Stěna výšky 2690 mm"</t>
  </si>
  <si>
    <t>"15,876 "Stěna výšky 2690 mm"</t>
  </si>
  <si>
    <t>"1,000 "Stěna ST3 5600x2690 mm" * 5,600 * 2,690</t>
  </si>
  <si>
    <t>"2,000 "Dveře 900x2030/2690 mm" * 0,900 * 2,690</t>
  </si>
  <si>
    <t>"6,000 "Vstupní dveře DV2 - 900x1970/2690 mm" * 0,900 * 2,690</t>
  </si>
  <si>
    <t>619996137</t>
  </si>
  <si>
    <t>Ochrana stavebních konstrukcí a samostatných prvků včetně pozdějšího odstranění obedněním z OSB desek samostatných konstrukcí a prvků</t>
  </si>
  <si>
    <t>-68600544</t>
  </si>
  <si>
    <t>https://podminky.urs.cz/item/CS_URS_2025_01/619996137</t>
  </si>
  <si>
    <t>"rozvody VZT</t>
  </si>
  <si>
    <t>500,000</t>
  </si>
  <si>
    <t>619996147</t>
  </si>
  <si>
    <t>Ochrana stavebních konstrukcí a samostatných prvků včetně pozdějšího odstranění geotextilií zakrytím podlahy</t>
  </si>
  <si>
    <t>889503591</t>
  </si>
  <si>
    <t>https://podminky.urs.cz/item/CS_URS_2025_01/619996147</t>
  </si>
  <si>
    <t>"postupné ochránění dotčených ploch před poškozením stavební činností</t>
  </si>
  <si>
    <t>"(220,240+2,820+43,220+40,800+2,690+2,690+40,990+2,690+2,720+32,120+1,570+16,740+4,730+1,360+1,450+16,250+5,580+1,260+1,220+16,240+5,580+1,260+1,21...</t>
  </si>
  <si>
    <t>631311126</t>
  </si>
  <si>
    <t>Mazanina z betonu prostého bez zvýšených nároků na prostředí tl. přes 80 do 120 mm tř. C 25/30</t>
  </si>
  <si>
    <t>-1176161246</t>
  </si>
  <si>
    <t>https://podminky.urs.cz/item/CS_URS_2025_01/631311126</t>
  </si>
  <si>
    <t>"viz. skladba podlah A 170/02_03/2025</t>
  </si>
  <si>
    <t>"vyztužená mazanina se sítí</t>
  </si>
  <si>
    <t>"m.č. 101 - 110.3; m.č. 112 - 132</t>
  </si>
  <si>
    <t>-1538682842</t>
  </si>
  <si>
    <t>-70109827</t>
  </si>
  <si>
    <t>631319196</t>
  </si>
  <si>
    <t>Příplatek k cenám mazanin za malou plochu do 5 m2 jednotlivě, mazanina tl. přes 80 do 120 mm</t>
  </si>
  <si>
    <t>1657534976</t>
  </si>
  <si>
    <t>https://podminky.urs.cz/item/CS_URS_2025_01/631319196</t>
  </si>
  <si>
    <t>"(2,820+2,690+2,690+2,690+2,720+1,570+4,730+1,360+1,450+1,260+1,220+1,260+1,210+1,860+2,680+2,690+2,680+2,660+0,460+4,730+2,990+1,270+1,220+1,270+1...</t>
  </si>
  <si>
    <t>-1308763080</t>
  </si>
  <si>
    <t>"1x KARI 6/6-100x100 mm - celková plocha 801,68 m2</t>
  </si>
  <si>
    <t>"( 801,680 * 4,44 ) * 0,001</t>
  </si>
  <si>
    <t>"přípočet 30 % na prostřih a stykování</t>
  </si>
  <si>
    <t>"3,559 * 30/100</t>
  </si>
  <si>
    <t>632481213</t>
  </si>
  <si>
    <t>Separační vrstva k oddělení podlahových vrstev z polyetylénové fólie</t>
  </si>
  <si>
    <t>-269255623</t>
  </si>
  <si>
    <t>https://podminky.urs.cz/item/CS_URS_2025_01/632481213</t>
  </si>
  <si>
    <t>"m.č. 101 - 110, 112 - 132</t>
  </si>
  <si>
    <t>633811111</t>
  </si>
  <si>
    <t>Povrchová úprava betonových podlah broušení nerovností do 2 mm (stržení šlemu)</t>
  </si>
  <si>
    <t>-472373894</t>
  </si>
  <si>
    <t>https://podminky.urs.cz/item/CS_URS_2025_01/633811111</t>
  </si>
  <si>
    <t>633991111</t>
  </si>
  <si>
    <t>Povrchová úprava betonových podlah nástřik proti odpařování vody</t>
  </si>
  <si>
    <t>-219296421</t>
  </si>
  <si>
    <t>https://podminky.urs.cz/item/CS_URS_2025_01/633991111</t>
  </si>
  <si>
    <t>634112127</t>
  </si>
  <si>
    <t>Obvodová dilatace mezi stěnou a mazaninou nebo potěrem podlahovým páskem z pěnového PE s fólií tl. do 10 mm, výšky 120 mm</t>
  </si>
  <si>
    <t>159427999</t>
  </si>
  <si>
    <t>https://podminky.urs.cz/item/CS_URS_2025_01/634112127</t>
  </si>
  <si>
    <t>"m.č. 101 - 110.3 a 112 - 132</t>
  </si>
  <si>
    <t>"(148,310+6,807+28,961+28,949+6,799+6,799+28,982+6,799+6,848+42,804+5,490+20,064+8,775+4,849+4,975+21,921+9,623+4,565+4,501+21,901+9,625+4,566+4,49...</t>
  </si>
  <si>
    <t>949101111</t>
  </si>
  <si>
    <t>Lešení pomocné pracovní pro objekty pozemních staveb pro zatížení do 150 kg/m2, o výšce lešeňové podlahy do 1,9 m</t>
  </si>
  <si>
    <t>-792685965</t>
  </si>
  <si>
    <t>https://podminky.urs.cz/item/CS_URS_2025_01/949101111</t>
  </si>
  <si>
    <t>-495957757</t>
  </si>
  <si>
    <t>952902021</t>
  </si>
  <si>
    <t>Čištění budov při provádění oprav a udržovacích prací podlah hladkých zametením</t>
  </si>
  <si>
    <t>-1226612831</t>
  </si>
  <si>
    <t>https://podminky.urs.cz/item/CS_URS_2025_01/952902021</t>
  </si>
  <si>
    <t>"po odstranění původních skladeb</t>
  </si>
  <si>
    <t>769,200</t>
  </si>
  <si>
    <t>952902031</t>
  </si>
  <si>
    <t>Čištění budov při provádění oprav a udržovacích prací podlah hladkých omytím</t>
  </si>
  <si>
    <t>385767182</t>
  </si>
  <si>
    <t>https://podminky.urs.cz/item/CS_URS_2025_01/952902031</t>
  </si>
  <si>
    <t>965042121</t>
  </si>
  <si>
    <t>Bourání mazanin betonových nebo z litého asfaltu tl. do 100 mm, plochy do 1 m2</t>
  </si>
  <si>
    <t>-1684748003</t>
  </si>
  <si>
    <t>https://podminky.urs.cz/item/CS_URS_2025_01/965042121</t>
  </si>
  <si>
    <t>"0,460 "m.č. 117" * 0,100</t>
  </si>
  <si>
    <t>965042131</t>
  </si>
  <si>
    <t>Bourání mazanin betonových nebo z litého asfaltu tl. do 100 mm, plochy do 4 m2</t>
  </si>
  <si>
    <t>1347807312</t>
  </si>
  <si>
    <t>https://podminky.urs.cz/item/CS_URS_2025_01/965042131</t>
  </si>
  <si>
    <t>"2,820 "m.č. 102.1" * 0,100</t>
  </si>
  <si>
    <t>"2,690 "m.č. 104.1" * 0,100</t>
  </si>
  <si>
    <t>"2,690 "m.č. 104.2" * 0,100</t>
  </si>
  <si>
    <t>"2,690 "m.č. 105.1" * 0,100</t>
  </si>
  <si>
    <t>"2,720 "m.č. 105.2" * 0,100</t>
  </si>
  <si>
    <t>"1,570 "m.č. 107" * 0,100</t>
  </si>
  <si>
    <t>"1,360 "m.č. 108.2" * 0,100</t>
  </si>
  <si>
    <t>"1,450 "m.č. 108.3" * 0,100</t>
  </si>
  <si>
    <t>"1,260 "m.č. 109.2" * 0,100</t>
  </si>
  <si>
    <t>"1,220 "m.č. 109.3" * 0,100</t>
  </si>
  <si>
    <t>"1,260 "m.č. 110.2" * 0,100</t>
  </si>
  <si>
    <t>"1,210 "m.č. 110.3" * 0,100</t>
  </si>
  <si>
    <t>"1,860 "m.č. 112.1" * 0,100</t>
  </si>
  <si>
    <t>"2,680 "m.č. 114.1" * 0,100</t>
  </si>
  <si>
    <t>"2,690 "m.č. 114.2" * 0,100</t>
  </si>
  <si>
    <t>"2,680 "m.č. 115.1" * 0,100</t>
  </si>
  <si>
    <t>"2,660 "m.č. 115.2" * 0,100</t>
  </si>
  <si>
    <t>"2,990 "m.č. 118.2" * 0,100</t>
  </si>
  <si>
    <t>"1,270 "m.č. 119.2" * 0,100</t>
  </si>
  <si>
    <t>"1,220 "m.č. 119.3" * 0,100</t>
  </si>
  <si>
    <t>"1,270 "m.č. 120.2" * 0,100</t>
  </si>
  <si>
    <t>"1,220 "m.č. 120.3" * 0,100</t>
  </si>
  <si>
    <t>"2,560 "m.č. 125" * 0,100</t>
  </si>
  <si>
    <t>"1,560 "m.č. 125.1" * 0,100</t>
  </si>
  <si>
    <t>"2,120 "m.č. 126" * 0,100</t>
  </si>
  <si>
    <t>"3,340 "m.č. 127" * 0,100</t>
  </si>
  <si>
    <t>"3,070 "m.č. 128.1" * 0,100</t>
  </si>
  <si>
    <t>"1,350 "m.č. 128.2" * 0,100</t>
  </si>
  <si>
    <t>"1,400 "m.č. 129.1" * 0,100</t>
  </si>
  <si>
    <t>"1,470 "m.č. 129.2" * 0,100</t>
  </si>
  <si>
    <t>"1,490 "m.č. 130" * 0,100</t>
  </si>
  <si>
    <t>"1,100 "m.č. 131" * 0,100</t>
  </si>
  <si>
    <t>"1,170 "m.č. 132" * 0,100</t>
  </si>
  <si>
    <t>965042141</t>
  </si>
  <si>
    <t>Bourání mazanin betonových nebo z litého asfaltu tl. do 100 mm, plochy přes 4 m2</t>
  </si>
  <si>
    <t>733924463</t>
  </si>
  <si>
    <t>https://podminky.urs.cz/item/CS_URS_2025_01/965042141</t>
  </si>
  <si>
    <t>"220,240 "m.č. 101, 101.1, 101.2, 102 a 112" * 0,100</t>
  </si>
  <si>
    <t>"43,220 "m.č. 103" * 0,100</t>
  </si>
  <si>
    <t>"40,800 "m.č. 104" * 0,100</t>
  </si>
  <si>
    <t>"40,990 "m.č. 105" * 0,100</t>
  </si>
  <si>
    <t>"32,120 "m.č. 106" * 0,100</t>
  </si>
  <si>
    <t>"16,740 "m.č. 108" * 0,100</t>
  </si>
  <si>
    <t>"4,730 "m.č. 108.1" * 0,100</t>
  </si>
  <si>
    <t>"16,250 "m.č. 109" * 0,100</t>
  </si>
  <si>
    <t>"5,580 "m.č. 109.1" * 0,100</t>
  </si>
  <si>
    <t>"16,240 "m.č. 110" * 0,100</t>
  </si>
  <si>
    <t>"5,580 "m.č. 110.1" * 0,100</t>
  </si>
  <si>
    <t>"43,260 "m.č. 113" * 0,100</t>
  </si>
  <si>
    <t>"40,840 "m.č. 114" * 0,100</t>
  </si>
  <si>
    <t>"41,020 "m.č. 115" * 0,100</t>
  </si>
  <si>
    <t>"31,560 "m.č. 116" * 0,100</t>
  </si>
  <si>
    <t>"16,600 "m.č. 118" * 0,100</t>
  </si>
  <si>
    <t>"4,730 "m.č. 118.1" * 0,100</t>
  </si>
  <si>
    <t>"16,250 "m.č. 119" * 0,100</t>
  </si>
  <si>
    <t>"5,580 "m.č. 119.1" * 0,100</t>
  </si>
  <si>
    <t>"14,170 "m.č. 120" * 0,100</t>
  </si>
  <si>
    <t>"5,580 "m.č. 120.1" * 0,100</t>
  </si>
  <si>
    <t>"9,480 "m.č. 122" * 0,100</t>
  </si>
  <si>
    <t>"11,470 "m.č. 123" * 0,100</t>
  </si>
  <si>
    <t>"8,640 "m.č. 124" * 0,100</t>
  </si>
  <si>
    <t>"6,480 "m.č. 128" * 0,100</t>
  </si>
  <si>
    <t>"6,480 "m.č. 129" * 0,100</t>
  </si>
  <si>
    <t>965046111</t>
  </si>
  <si>
    <t>Broušení stávajících betonových podlah úběr do 3 mm</t>
  </si>
  <si>
    <t>-1119559133</t>
  </si>
  <si>
    <t>https://podminky.urs.cz/item/CS_URS_2025_01/965046111</t>
  </si>
  <si>
    <t>"po odstranění původních skladebních vrstev, příprava podkladu pro nové skladby</t>
  </si>
  <si>
    <t>"celkový úběr v tl. 5 mm</t>
  </si>
  <si>
    <t>"220,240 "m.č. 101, 101.1, 101.2, 102 a 112"</t>
  </si>
  <si>
    <t>"2,820 "m.č. 102.1"</t>
  </si>
  <si>
    <t>"1,860 "m.č. 112.1"</t>
  </si>
  <si>
    <t>"3,340 "m.č. 127"</t>
  </si>
  <si>
    <t>"6,480 "m.č. 128"</t>
  </si>
  <si>
    <t>"3,070 "m.č. 128.1"</t>
  </si>
  <si>
    <t>"1,350 "m.č. 128.2"</t>
  </si>
  <si>
    <t>"6,480 "m.č. 129"</t>
  </si>
  <si>
    <t>"1,400 "m.č. 129.1"</t>
  </si>
  <si>
    <t>"1,470 "m.č. 129.2"</t>
  </si>
  <si>
    <t>"1,490 "m.č. 130"</t>
  </si>
  <si>
    <t>"1,100 "m.č. 131"</t>
  </si>
  <si>
    <t>"1,170 "m.č. 132"</t>
  </si>
  <si>
    <t>965046119</t>
  </si>
  <si>
    <t>Broušení stávajících betonových podlah Příplatek k ceně za každý další 1 mm úběru</t>
  </si>
  <si>
    <t>-74858854</t>
  </si>
  <si>
    <t>https://podminky.urs.cz/item/CS_URS_2025_01/965046119</t>
  </si>
  <si>
    <t>"220,240  "m.č. 101, 101.1, 101.2, 102 a 112"</t>
  </si>
  <si>
    <t>"2,820  "m.č. 102.1"</t>
  </si>
  <si>
    <t>"43,220  "m.č. 103"</t>
  </si>
  <si>
    <t>"40,800  "m.č. 104"</t>
  </si>
  <si>
    <t>"2,690  "m.č. 104.1"</t>
  </si>
  <si>
    <t>"2,690  "m.č. 104.2"</t>
  </si>
  <si>
    <t>"40,990  "m.č. 105"</t>
  </si>
  <si>
    <t>"2,690  "m.č. 105.1"</t>
  </si>
  <si>
    <t>"2,720  "m.č. 105.2"</t>
  </si>
  <si>
    <t>"32,120  "m.č. 106"</t>
  </si>
  <si>
    <t>"1,570  "m.č. 107"</t>
  </si>
  <si>
    <t>"16,740  "m.č. 108"</t>
  </si>
  <si>
    <t>"4,730  "m.č. 108.1"</t>
  </si>
  <si>
    <t>"1,360  "m.č. 108.2"</t>
  </si>
  <si>
    <t>"1,450  "m.č. 108.3"</t>
  </si>
  <si>
    <t>"16,250  "m.č. 109"</t>
  </si>
  <si>
    <t>"5,580  "m.č. 109.1"</t>
  </si>
  <si>
    <t>"1,260  "m.č. 109.2"</t>
  </si>
  <si>
    <t>"1,220  "m.č. 109.3"</t>
  </si>
  <si>
    <t>"16,240  "m.č. 110"</t>
  </si>
  <si>
    <t>"5,580  "m.č. 110.1"</t>
  </si>
  <si>
    <t>"1,260  "m.č. 110.2"</t>
  </si>
  <si>
    <t>"1,210  "m.č. 110.3"</t>
  </si>
  <si>
    <t>"1,860  "m.č. 112.1"</t>
  </si>
  <si>
    <t>"43,260  "m.č. 113"</t>
  </si>
  <si>
    <t>"40,840  "m.č. 114"</t>
  </si>
  <si>
    <t>"2,680  "m.č. 114.1"</t>
  </si>
  <si>
    <t>"2,690  "m.č. 114.2"</t>
  </si>
  <si>
    <t>"41,020  "m.č. 115"</t>
  </si>
  <si>
    <t>"2,680  "m.č. 115.1"</t>
  </si>
  <si>
    <t>"2,660  "m.č. 115.2"</t>
  </si>
  <si>
    <t>"31,560  "m.č. 116"</t>
  </si>
  <si>
    <t>"0,460  "m.č. 117"</t>
  </si>
  <si>
    <t>"16,600  "m.č. 118"</t>
  </si>
  <si>
    <t>"4,730  "m.č. 118.1"</t>
  </si>
  <si>
    <t>"2,990  "m.č. 118.2"</t>
  </si>
  <si>
    <t>"16,250  "m.č. 119"</t>
  </si>
  <si>
    <t>"5,580  "m.č. 119.1"</t>
  </si>
  <si>
    <t>"1,270  "m.č. 119.2"</t>
  </si>
  <si>
    <t>"1,220  "m.č. 119.3"</t>
  </si>
  <si>
    <t>"14,170  "m.č. 120"</t>
  </si>
  <si>
    <t>"5,580  "m.č. 120.1"</t>
  </si>
  <si>
    <t>"1,270  "m.č. 120.2"</t>
  </si>
  <si>
    <t>"1,220  "m.č. 120.3"</t>
  </si>
  <si>
    <t>"32,480  "m.č. 121"</t>
  </si>
  <si>
    <t>"9,480  "m.č. 122"</t>
  </si>
  <si>
    <t>"11,470  "m.č. 123"</t>
  </si>
  <si>
    <t>"8,640  "m.č. 124"</t>
  </si>
  <si>
    <t>"2,560  "m.č. 125"</t>
  </si>
  <si>
    <t>"1,560  "m.č. 125.1"</t>
  </si>
  <si>
    <t>"2,120  "m.č. 126"</t>
  </si>
  <si>
    <t>"3,340  "m.č. 127"</t>
  </si>
  <si>
    <t>"6,480  "m.č. 128"</t>
  </si>
  <si>
    <t>"3,070  "m.č. 128.1"</t>
  </si>
  <si>
    <t>"1,350  "m.č. 128.2"</t>
  </si>
  <si>
    <t>"6,480  "m.č. 129"</t>
  </si>
  <si>
    <t>"1,400  "m.č. 129.1"</t>
  </si>
  <si>
    <t>"1,470  "m.č. 129.2"</t>
  </si>
  <si>
    <t>"1,490  "m.č. 130"</t>
  </si>
  <si>
    <t>"1,100  "m.č. 131"</t>
  </si>
  <si>
    <t>"1,170  "m.č. 132"</t>
  </si>
  <si>
    <t>VV0037 * 2</t>
  </si>
  <si>
    <t>965049111</t>
  </si>
  <si>
    <t>Bourání mazanin Příplatek k cenám za bourání mazanin betonových se svařovanou sítí, tl. do 100 mm</t>
  </si>
  <si>
    <t>1635079298</t>
  </si>
  <si>
    <t>https://podminky.urs.cz/item/CS_URS_2025_01/965049111</t>
  </si>
  <si>
    <t>"VV viz. 965042121</t>
  </si>
  <si>
    <t>"VV viz. 965042131</t>
  </si>
  <si>
    <t>"VV viz. 965042141</t>
  </si>
  <si>
    <t>965081213</t>
  </si>
  <si>
    <t>Bourání podlah z dlaždic bez podkladního lože nebo mazaniny, s jakoukoliv výplní spár keramických nebo xylolitových tl. do 10 mm, plochy přes 1 m2</t>
  </si>
  <si>
    <t>-8159160</t>
  </si>
  <si>
    <t>https://podminky.urs.cz/item/CS_URS_2025_01/965081213</t>
  </si>
  <si>
    <t>965081611</t>
  </si>
  <si>
    <t>Odsekání soklíků včetně otlučení podkladní omítky až na zdivo rovných</t>
  </si>
  <si>
    <t>1202336737</t>
  </si>
  <si>
    <t>https://podminky.urs.cz/item/CS_URS_2025_01/965081611</t>
  </si>
  <si>
    <t>"6,807 "m.č. 102.1"</t>
  </si>
  <si>
    <t>"28,961 "m.č. 103"</t>
  </si>
  <si>
    <t>"28,949 "m.č. 104"</t>
  </si>
  <si>
    <t>"6,799 "m.č. 104.1"</t>
  </si>
  <si>
    <t>"6,799 "m.č. 104.2"</t>
  </si>
  <si>
    <t>"28,982 "m.č. 105"</t>
  </si>
  <si>
    <t>"6,799 "m.č. 105.1"</t>
  </si>
  <si>
    <t>"6,848 "m.č. 105.2"</t>
  </si>
  <si>
    <t>"6,152 "m.č. 112.1"</t>
  </si>
  <si>
    <t>"28,886 "m.č. 113"</t>
  </si>
  <si>
    <t>"28,851 "m.č. 114"</t>
  </si>
  <si>
    <t>"6,796 "m.č. 114.1"</t>
  </si>
  <si>
    <t>"6,799 "m.č. 114.2"</t>
  </si>
  <si>
    <t>"28,900 "m.č. 115"</t>
  </si>
  <si>
    <t>"6,793 "m.č. 115.1"</t>
  </si>
  <si>
    <t>"6,800 "m.č. 115.2"</t>
  </si>
  <si>
    <t>"15,303 "m.č. 122"</t>
  </si>
  <si>
    <t>"14,799 "m.č. 124"</t>
  </si>
  <si>
    <t>"10,350 "m.č. 129"</t>
  </si>
  <si>
    <t>978011121</t>
  </si>
  <si>
    <t>Otlučení vápenných nebo vápenocementových omítek vnitřních ploch stropů, v rozsahu přes 5 do 10 %</t>
  </si>
  <si>
    <t>28812949</t>
  </si>
  <si>
    <t>https://podminky.urs.cz/item/CS_URS_2025_01/978011121</t>
  </si>
  <si>
    <t>978013121</t>
  </si>
  <si>
    <t>Otlučení vápenných nebo vápenocementových omítek vnitřních ploch stěn s vyškrabáním spar, s očištěním zdiva, v rozsahu přes 5 do 10 %</t>
  </si>
  <si>
    <t>-1905407939</t>
  </si>
  <si>
    <t>https://podminky.urs.cz/item/CS_URS_2025_01/978013121</t>
  </si>
  <si>
    <t>978059541</t>
  </si>
  <si>
    <t>Odsekání obkladů stěn včetně otlučení podkladní omítky až na zdivo z obkládaček vnitřních, z jakýchkoliv materiálů, plochy přes 1 m2</t>
  </si>
  <si>
    <t>-1204403815</t>
  </si>
  <si>
    <t>https://podminky.urs.cz/item/CS_URS_2025_01/978059541</t>
  </si>
  <si>
    <t>993121111</t>
  </si>
  <si>
    <t>Dovoz a odvoz lešení včetně naložení a složení prostorového lehkého, na vzdálenost do 10 km</t>
  </si>
  <si>
    <t>796381662</t>
  </si>
  <si>
    <t>https://podminky.urs.cz/item/CS_URS_2025_01/993121111</t>
  </si>
  <si>
    <t>"celkovová dovozová vzdálenost max. &gt; 25 km</t>
  </si>
  <si>
    <t>"VV viz. 949101111</t>
  </si>
  <si>
    <t>769,200 * 1,000</t>
  </si>
  <si>
    <t>993121119</t>
  </si>
  <si>
    <t>Dovoz a odvoz lešení včetně naložení a složení prostorového lehkého, na vzdálenost Příplatek k ceně za každých dalších i započatých 10 km přes 10 km</t>
  </si>
  <si>
    <t>2040066957</t>
  </si>
  <si>
    <t>https://podminky.urs.cz/item/CS_URS_2025_01/993121119</t>
  </si>
  <si>
    <t>( 769,200 * 1,000 ) * 15</t>
  </si>
  <si>
    <t>653852266</t>
  </si>
  <si>
    <t>"separace výztuže bet. mazaniny - druhotné využití</t>
  </si>
  <si>
    <t>997013211</t>
  </si>
  <si>
    <t>Vnitrostaveništní doprava suti a vybouraných hmot vodorovně do 50 m s naložením ručně pro budovy a haly výšky do 6 m</t>
  </si>
  <si>
    <t>1798530150</t>
  </si>
  <si>
    <t>https://podminky.urs.cz/item/CS_URS_2025_01/997013211</t>
  </si>
  <si>
    <t>997013501</t>
  </si>
  <si>
    <t>Odvoz suti a vybouraných hmot na skládku nebo meziskládku se složením, na vzdálenost do 1 km</t>
  </si>
  <si>
    <t>-2025314572</t>
  </si>
  <si>
    <t>https://podminky.urs.cz/item/CS_URS_2025_01/997013501</t>
  </si>
  <si>
    <t>997013509</t>
  </si>
  <si>
    <t>Odvoz suti a vybouraných hmot na skládku nebo meziskládku se složením, na vzdálenost Příplatek k ceně za každý další započatý 1 km přes 1 km</t>
  </si>
  <si>
    <t>-1583152443</t>
  </si>
  <si>
    <t>https://podminky.urs.cz/item/CS_URS_2025_01/997013509</t>
  </si>
  <si>
    <t>329,59*24 'Přepočtené koeficientem množství</t>
  </si>
  <si>
    <t>997013645</t>
  </si>
  <si>
    <t>Poplatek za uložení stavebního odpadu na skládce (skládkovné) asfaltového bez obsahu dehtu zatříděného do Katalogu odpadů pod kódem 17 03 02</t>
  </si>
  <si>
    <t>-1228768594</t>
  </si>
  <si>
    <t>https://podminky.urs.cz/item/CS_URS_2025_01/997013645</t>
  </si>
  <si>
    <t>"asfaltové pásy</t>
  </si>
  <si>
    <t>6,039</t>
  </si>
  <si>
    <t>9970138.r1</t>
  </si>
  <si>
    <t>Výzisk z prodeje kovového odpadu/šrotu ve sběrně druhotných surovin</t>
  </si>
  <si>
    <t>2088380570</t>
  </si>
  <si>
    <t>"separovaná výztuž bet. mazanin</t>
  </si>
  <si>
    <t>- 4,627</t>
  </si>
  <si>
    <t>1142347197</t>
  </si>
  <si>
    <t>"OSB desky</t>
  </si>
  <si>
    <t>1,937</t>
  </si>
  <si>
    <t>997013813</t>
  </si>
  <si>
    <t>Poplatek za uložení stavebního odpadu na skládce (skládkovné) z plastických hmot zatříděného do Katalogu odpadů pod kódem 17 02 03</t>
  </si>
  <si>
    <t>-852652200</t>
  </si>
  <si>
    <t>https://podminky.urs.cz/item/CS_URS_2025_01/997013813</t>
  </si>
  <si>
    <t>"kročejová izolace</t>
  </si>
  <si>
    <t>0,274</t>
  </si>
  <si>
    <t>997013814</t>
  </si>
  <si>
    <t>Poplatek za uložení stavebního odpadu na skládce (skládkovné) z izolačních materiálů zatříděného do Katalogu odpadů pod kódem 17 06 04</t>
  </si>
  <si>
    <t>-482938782</t>
  </si>
  <si>
    <t>https://podminky.urs.cz/item/CS_URS_2025_01/997013814</t>
  </si>
  <si>
    <t>"geotextílie</t>
  </si>
  <si>
    <t>0,462</t>
  </si>
  <si>
    <t>"EPS</t>
  </si>
  <si>
    <t>1,372</t>
  </si>
  <si>
    <t>997013861</t>
  </si>
  <si>
    <t>Poplatek za uložení stavebního odpadu na recyklační skládce (skládkovné) z prostého betonu zatříděného do Katalogu odpadů pod kódem 17 01 01</t>
  </si>
  <si>
    <t>1463182243</t>
  </si>
  <si>
    <t>https://podminky.urs.cz/item/CS_URS_2025_01/997013861</t>
  </si>
  <si>
    <t>"bet. mazanina</t>
  </si>
  <si>
    <t>0,101 + 14,104 + 155,019</t>
  </si>
  <si>
    <t>997013863</t>
  </si>
  <si>
    <t>Poplatek za uložení stavebního odpadu na recyklační skládce (skládkovné) cihelného zatříděného do Katalogu odpadů pod kódem 17 01 02</t>
  </si>
  <si>
    <t>-1052134237</t>
  </si>
  <si>
    <t>https://podminky.urs.cz/item/CS_URS_2025_01/997013863</t>
  </si>
  <si>
    <t>"omítky</t>
  </si>
  <si>
    <t>3,426 + 3,955</t>
  </si>
  <si>
    <t>"malby</t>
  </si>
  <si>
    <t>0,598</t>
  </si>
  <si>
    <t>997013867</t>
  </si>
  <si>
    <t>Poplatek za uložení stavebního odpadu na recyklační skládce (skládkovné) z tašek a keramických výrobků zatříděného do Katalogu odpadů pod kódem 17 01 03</t>
  </si>
  <si>
    <t>2026055006</t>
  </si>
  <si>
    <t>https://podminky.urs.cz/item/CS_URS_2025_01/997013867</t>
  </si>
  <si>
    <t>"ker. dlažba</t>
  </si>
  <si>
    <t>26,922 + 2,532</t>
  </si>
  <si>
    <t>"ker. obklad</t>
  </si>
  <si>
    <t>98,326</t>
  </si>
  <si>
    <t>998018001</t>
  </si>
  <si>
    <t>Přesun hmot pro budovy občanské výstavby, bydlení, výrobu a služby ruční (bez užití mechanizace) vodorovná dopravní vzdálenost do 100 m pro budovy s jakoukoliv nosnou konstrukcí výšky do 6 m</t>
  </si>
  <si>
    <t>-2140073539</t>
  </si>
  <si>
    <t>https://podminky.urs.cz/item/CS_URS_2025_01/998018001</t>
  </si>
  <si>
    <t>711131111</t>
  </si>
  <si>
    <t>Provedení izolace proti zemní vlhkosti pásy na sucho samolepícího asfaltového pásu na ploše vodorovné V</t>
  </si>
  <si>
    <t>1907050886</t>
  </si>
  <si>
    <t>https://podminky.urs.cz/item/CS_URS_2025_01/711131111</t>
  </si>
  <si>
    <t>"v místě sprch a šaten</t>
  </si>
  <si>
    <t>"Keramická dlažba hladká 300x300 mm</t>
  </si>
  <si>
    <t>"Keramická dlažba protiskluzná 300x300 mm</t>
  </si>
  <si>
    <t>-366410206</t>
  </si>
  <si>
    <t>548,96*1,1655 'Přepočtené koeficientem množství</t>
  </si>
  <si>
    <t>711141559</t>
  </si>
  <si>
    <t>Provedení izolace proti zemní vlhkosti pásy přitavením NAIP na ploše vodorovné V</t>
  </si>
  <si>
    <t>-1638278689</t>
  </si>
  <si>
    <t>https://podminky.urs.cz/item/CS_URS_2025_01/711141559</t>
  </si>
  <si>
    <t>62855001</t>
  </si>
  <si>
    <t>pás asfaltový natavitelný modifikovaný SBS s vložkou z polyesterové rohože a spalitelnou PE fólií nebo jemnozrnným minerálním posypem na horním povrchu tl 4,0mm</t>
  </si>
  <si>
    <t>1002428199</t>
  </si>
  <si>
    <t>711141821</t>
  </si>
  <si>
    <t>Odstranění izolace proti vodě, vlhkosti a plynům z přitavených pásů NAIP z plochy vodorovné V dvouvrstvé</t>
  </si>
  <si>
    <t>-831219638</t>
  </si>
  <si>
    <t>https://podminky.urs.cz/item/CS_URS_2025_01/711141821</t>
  </si>
  <si>
    <t>"původní HI skladba</t>
  </si>
  <si>
    <t>"2x asfaltový pás</t>
  </si>
  <si>
    <t>998711121</t>
  </si>
  <si>
    <t>Přesun hmot pro izolace proti vodě, vlhkosti a plynům stanovený z hmotnosti přesunovaného materiálu vodorovná dopravní vzdálenost do 50 m ruční (bez užití mechanizace) v objektech výšky do 6 m</t>
  </si>
  <si>
    <t>-1561642760</t>
  </si>
  <si>
    <t>https://podminky.urs.cz/item/CS_URS_2025_01/998711121</t>
  </si>
  <si>
    <t>713120821</t>
  </si>
  <si>
    <t>Odstranění tepelné izolace podlah z rohoží, pásů, dílců, desek, bloků podlah volně kladených nebo mezi trámy z polystyrenu, tloušťka izolace suchého, tloušťka izolace do 100 mm</t>
  </si>
  <si>
    <t>1880320957</t>
  </si>
  <si>
    <t>https://podminky.urs.cz/item/CS_URS_2025_01/713120821</t>
  </si>
  <si>
    <t>713121111</t>
  </si>
  <si>
    <t>Montáž tepelné izolace podlah rohožemi, pásy, deskami, dílci, bloky (izolační materiál ve specifikaci) kladenými volně jednovrstvá</t>
  </si>
  <si>
    <t>-1826976721</t>
  </si>
  <si>
    <t>https://podminky.urs.cz/item/CS_URS_2025_01/713121111</t>
  </si>
  <si>
    <t>28372309</t>
  </si>
  <si>
    <t>deska EPS 100 pro konstrukce s běžným zatížením λ=0,037 tl 100mm</t>
  </si>
  <si>
    <t>-741016195</t>
  </si>
  <si>
    <t>548,96*1,05 'Přepočtené koeficientem množství</t>
  </si>
  <si>
    <t>713121121</t>
  </si>
  <si>
    <t>Montáž tepelné izolace podlah rohožemi, pásy, deskami, dílci, bloky (izolační materiál ve specifikaci) kladenými volně dvouvrstvá</t>
  </si>
  <si>
    <t>-2039779569</t>
  </si>
  <si>
    <t>https://podminky.urs.cz/item/CS_URS_2025_01/713121121</t>
  </si>
  <si>
    <t>"kročejová izolace 2x tl. 5 mm</t>
  </si>
  <si>
    <t>61155353</t>
  </si>
  <si>
    <t>podložka pod plovoucí podlahy dřevovláknitá pro kročejový útlum tl 5mm</t>
  </si>
  <si>
    <t>681272493</t>
  </si>
  <si>
    <t>769,2*2,1 'Přepočtené koeficientem množství</t>
  </si>
  <si>
    <t>998713121</t>
  </si>
  <si>
    <t>Přesun hmot pro izolace tepelné stanovený z hmotnosti přesunovaného materiálu vodorovná dopravní vzdálenost do 50 m ruční (bez užití mechanizace) v objektech výšky do 6 m</t>
  </si>
  <si>
    <t>-1788614447</t>
  </si>
  <si>
    <t>https://podminky.urs.cz/item/CS_URS_2025_01/998713121</t>
  </si>
  <si>
    <t>721100911</t>
  </si>
  <si>
    <t>Opravy potrubí hrdlového zazátkování hrdla kanalizačního potrubí</t>
  </si>
  <si>
    <t>-83010248</t>
  </si>
  <si>
    <t>https://podminky.urs.cz/item/CS_URS_2025_01/721100911</t>
  </si>
  <si>
    <t>"22,000 "Um"</t>
  </si>
  <si>
    <t>"3,000 "Umm"</t>
  </si>
  <si>
    <t>"17,000 "Wc"</t>
  </si>
  <si>
    <t>"1,000 "Bid"</t>
  </si>
  <si>
    <t>"10,000 "Pis"</t>
  </si>
  <si>
    <t>"7,000 "Výl"</t>
  </si>
  <si>
    <t>"1,000 "Spr. kabina"</t>
  </si>
  <si>
    <t>722</t>
  </si>
  <si>
    <t>Zdravotechnika - vnitřní vodovod</t>
  </si>
  <si>
    <t>722130901</t>
  </si>
  <si>
    <t>Opravy vodovodního potrubí z ocelových trubek pozinkovaných závitových zazátkování vývodu</t>
  </si>
  <si>
    <t>1086746465</t>
  </si>
  <si>
    <t>https://podminky.urs.cz/item/CS_URS_2025_01/722130901</t>
  </si>
  <si>
    <t>"22,000 "Um" * 2</t>
  </si>
  <si>
    <t>"3,000 "Umm" * 2</t>
  </si>
  <si>
    <t>"17,000 "Wc" * 1</t>
  </si>
  <si>
    <t>"1,000 "Bid" * 2</t>
  </si>
  <si>
    <t>"10,000 "Pis" * 1</t>
  </si>
  <si>
    <t>"7,000 "Výl" * 1</t>
  </si>
  <si>
    <t>"1,000 "Spr. kabina" * 2</t>
  </si>
  <si>
    <t>722190901</t>
  </si>
  <si>
    <t>Opravy ostatní uzavření nebo otevření vodovodního potrubí při opravách včetně vypuštění a napuštění</t>
  </si>
  <si>
    <t>968651049</t>
  </si>
  <si>
    <t>https://podminky.urs.cz/item/CS_URS_2025_01/722190901</t>
  </si>
  <si>
    <t>725110811</t>
  </si>
  <si>
    <t>Demontáž klozetů splachovacíchch s nádrží nebo tlakovým splachovačem</t>
  </si>
  <si>
    <t>142847041</t>
  </si>
  <si>
    <t>https://podminky.urs.cz/item/CS_URS_2025_01/725110811</t>
  </si>
  <si>
    <t>725119125</t>
  </si>
  <si>
    <t>Zařízení záchodů montáž klozetových mís závěsných na nosné stěny</t>
  </si>
  <si>
    <t>690376281</t>
  </si>
  <si>
    <t>https://podminky.urs.cz/item/CS_URS_2025_01/725119125</t>
  </si>
  <si>
    <t>725119131</t>
  </si>
  <si>
    <t>Zařízení záchodů montáž klozetových sedátek standardních</t>
  </si>
  <si>
    <t>-7206659</t>
  </si>
  <si>
    <t>https://podminky.urs.cz/item/CS_URS_2025_01/725119131</t>
  </si>
  <si>
    <t>55167394</t>
  </si>
  <si>
    <t>sedátko klozetové duroplastové bílé antibakteriální</t>
  </si>
  <si>
    <t>952642642</t>
  </si>
  <si>
    <t>725129101</t>
  </si>
  <si>
    <t>Pisoárové záchodky montáž ostatních typů keramických</t>
  </si>
  <si>
    <t>-333893228</t>
  </si>
  <si>
    <t>https://podminky.urs.cz/item/CS_URS_2025_01/725129101</t>
  </si>
  <si>
    <t>725210821</t>
  </si>
  <si>
    <t>Demontáž umyvadel bez výtokových armatur umyvadel</t>
  </si>
  <si>
    <t>546612938</t>
  </si>
  <si>
    <t>https://podminky.urs.cz/item/CS_URS_2025_01/725210821</t>
  </si>
  <si>
    <t>725210826</t>
  </si>
  <si>
    <t>Demontáž umyvadel bez výtokových armatur umývátek</t>
  </si>
  <si>
    <t>-1871012086</t>
  </si>
  <si>
    <t>https://podminky.urs.cz/item/CS_URS_2025_01/725210826</t>
  </si>
  <si>
    <t>725219102</t>
  </si>
  <si>
    <t>Umyvadla montáž umyvadel ostatních typů na šrouby</t>
  </si>
  <si>
    <t>1691317013</t>
  </si>
  <si>
    <t>https://podminky.urs.cz/item/CS_URS_2025_01/725219102</t>
  </si>
  <si>
    <t>725230811</t>
  </si>
  <si>
    <t>Demontáž bidetů diturvitových</t>
  </si>
  <si>
    <t>-198114220</t>
  </si>
  <si>
    <t>https://podminky.urs.cz/item/CS_URS_2025_01/725230811</t>
  </si>
  <si>
    <t>725239101</t>
  </si>
  <si>
    <t>Bidety montáž ostatních typů</t>
  </si>
  <si>
    <t>2144075708</t>
  </si>
  <si>
    <t>https://podminky.urs.cz/item/CS_URS_2025_01/725239101</t>
  </si>
  <si>
    <t>725240812</t>
  </si>
  <si>
    <t>Demontáž sprchových kabin a vaniček bez výtokových armatur vaniček</t>
  </si>
  <si>
    <t>1318417691</t>
  </si>
  <si>
    <t>https://podminky.urs.cz/item/CS_URS_2025_01/725240812</t>
  </si>
  <si>
    <t>725241901</t>
  </si>
  <si>
    <t>Sprchové vaničky montáž sprchových vaniček</t>
  </si>
  <si>
    <t>1102088950</t>
  </si>
  <si>
    <t>https://podminky.urs.cz/item/CS_URS_2025_01/725241901</t>
  </si>
  <si>
    <t>725244907</t>
  </si>
  <si>
    <t>Sprchové dveře a zástěny montáž sprchové zástěny rohové (kout)</t>
  </si>
  <si>
    <t>69325213</t>
  </si>
  <si>
    <t>https://podminky.urs.cz/item/CS_URS_2025_01/725244907</t>
  </si>
  <si>
    <t>725330820</t>
  </si>
  <si>
    <t>Demontáž výlevek bez výtokových armatur a bez nádrže a splachovacího potrubí diturvitových</t>
  </si>
  <si>
    <t>81014858</t>
  </si>
  <si>
    <t>https://podminky.urs.cz/item/CS_URS_2025_01/725330820</t>
  </si>
  <si>
    <t>725339111</t>
  </si>
  <si>
    <t>Výlevky montáž výlevky</t>
  </si>
  <si>
    <t>1976206749</t>
  </si>
  <si>
    <t>https://podminky.urs.cz/item/CS_URS_2025_01/725339111</t>
  </si>
  <si>
    <t>725819402</t>
  </si>
  <si>
    <t>Ventily montáž ventilů ostatních typů rohových bez připojovací trubičky G 1/2"</t>
  </si>
  <si>
    <t>2016503661</t>
  </si>
  <si>
    <t>https://podminky.urs.cz/item/CS_URS_2025_01/725819402</t>
  </si>
  <si>
    <t>55141002</t>
  </si>
  <si>
    <t>ventil kulový rohový s filtrem 1/2"x3/8" s celokovovým kulatým designem</t>
  </si>
  <si>
    <t>-670437137</t>
  </si>
  <si>
    <t>725820802</t>
  </si>
  <si>
    <t>Demontáž baterií stojánkových do 1 otvoru</t>
  </si>
  <si>
    <t>761433516</t>
  </si>
  <si>
    <t>https://podminky.urs.cz/item/CS_URS_2025_01/725820802</t>
  </si>
  <si>
    <t>725829101</t>
  </si>
  <si>
    <t>Baterie dřezové montáž ostatních typů nástěnných pákových nebo klasických</t>
  </si>
  <si>
    <t>914078138</t>
  </si>
  <si>
    <t>https://podminky.urs.cz/item/CS_URS_2025_01/725829101</t>
  </si>
  <si>
    <t>725829131</t>
  </si>
  <si>
    <t>Baterie umyvadlové montáž ostatních typů stojánkových G 1/2"</t>
  </si>
  <si>
    <t>-1838035576</t>
  </si>
  <si>
    <t>https://podminky.urs.cz/item/CS_URS_2025_01/725829131</t>
  </si>
  <si>
    <t>725829142</t>
  </si>
  <si>
    <t>Baterie bidetové montáž ostatních typů stojánkových klasických souprav</t>
  </si>
  <si>
    <t>1329193058</t>
  </si>
  <si>
    <t>https://podminky.urs.cz/item/CS_URS_2025_01/725829142</t>
  </si>
  <si>
    <t>725840850</t>
  </si>
  <si>
    <t>Demontáž baterií sprchových diferenciálních do G 3/4 x 1</t>
  </si>
  <si>
    <t>-1466406148</t>
  </si>
  <si>
    <t>https://podminky.urs.cz/item/CS_URS_2025_01/725840850</t>
  </si>
  <si>
    <t>725840860</t>
  </si>
  <si>
    <t>Demontáž baterií sprchových diferenciálních sprchových ramen nebo sprch táhlových</t>
  </si>
  <si>
    <t>1132145926</t>
  </si>
  <si>
    <t>https://podminky.urs.cz/item/CS_URS_2025_01/725840860</t>
  </si>
  <si>
    <t>"35,000 "Sprcha M+Ž"</t>
  </si>
  <si>
    <t>725849412</t>
  </si>
  <si>
    <t>Baterie sprchové montáž nástěnných baterií s pevnou výškou sprchy</t>
  </si>
  <si>
    <t>-1252870353</t>
  </si>
  <si>
    <t>https://podminky.urs.cz/item/CS_URS_2025_01/725849412</t>
  </si>
  <si>
    <t>725860811</t>
  </si>
  <si>
    <t>Demontáž zápachových uzávěrek pro zařizovací předměty jednoduchých</t>
  </si>
  <si>
    <t>-653642106</t>
  </si>
  <si>
    <t>https://podminky.urs.cz/item/CS_URS_2025_01/725860811</t>
  </si>
  <si>
    <t>725861102</t>
  </si>
  <si>
    <t>Zápachové uzávěrky zařizovacích předmětů pro umyvadla DN 40</t>
  </si>
  <si>
    <t>-1849667609</t>
  </si>
  <si>
    <t>https://podminky.urs.cz/item/CS_URS_2025_01/725861102</t>
  </si>
  <si>
    <t>725863311</t>
  </si>
  <si>
    <t>Zápachové uzávěrky zařizovacích předmětů pro bidety DN 40</t>
  </si>
  <si>
    <t>1590420631</t>
  </si>
  <si>
    <t>https://podminky.urs.cz/item/CS_URS_2025_01/725863311</t>
  </si>
  <si>
    <t>725865312</t>
  </si>
  <si>
    <t>Zápachové uzávěrky zařizovacích předmětů pro vany sprchových koutů s kulovým kloubem na odtoku DN 40/50 a odpadním ventilem</t>
  </si>
  <si>
    <t>509720971</t>
  </si>
  <si>
    <t>https://podminky.urs.cz/item/CS_URS_2025_01/725865312</t>
  </si>
  <si>
    <t>725865411</t>
  </si>
  <si>
    <t>Zápachové uzávěrky zařizovacích předmětů pro pisoáry DN 32/40</t>
  </si>
  <si>
    <t>-244603744</t>
  </si>
  <si>
    <t>https://podminky.urs.cz/item/CS_URS_2025_01/725865411</t>
  </si>
  <si>
    <t>771111011</t>
  </si>
  <si>
    <t>Příprava podkladu před provedením dlažby vysátí podlah</t>
  </si>
  <si>
    <t>-925344755</t>
  </si>
  <si>
    <t>https://podminky.urs.cz/item/CS_URS_2025_01/771111011</t>
  </si>
  <si>
    <t>"Keramická dlažba 300x600 mm</t>
  </si>
  <si>
    <t>771121011</t>
  </si>
  <si>
    <t>Příprava podkladu před provedením dlažby nátěr penetrační na podlahu</t>
  </si>
  <si>
    <t>-201149882</t>
  </si>
  <si>
    <t>https://podminky.urs.cz/item/CS_URS_2025_01/771121011</t>
  </si>
  <si>
    <t>771121022</t>
  </si>
  <si>
    <t>Příprava podkladu před provedením dlažby broušení podlah nového podkladu betonového</t>
  </si>
  <si>
    <t>-1522238570</t>
  </si>
  <si>
    <t>https://podminky.urs.cz/item/CS_URS_2025_01/771121022</t>
  </si>
  <si>
    <t>771151022</t>
  </si>
  <si>
    <t>Příprava podkladu před provedením dlažby samonivelační stěrka min. pevnosti 30 MPa, tloušťky přes 3 do 5 mm</t>
  </si>
  <si>
    <t>1145256717</t>
  </si>
  <si>
    <t>https://podminky.urs.cz/item/CS_URS_2025_01/771151022</t>
  </si>
  <si>
    <t>771161011</t>
  </si>
  <si>
    <t>Příprava podkladu před provedením dlažby montáž profilu dilatační spáry v rovině dlažby</t>
  </si>
  <si>
    <t>20395779</t>
  </si>
  <si>
    <t>https://podminky.urs.cz/item/CS_URS_2025_01/771161011</t>
  </si>
  <si>
    <t>"dilatační formát max. 3 x 3 m</t>
  </si>
  <si>
    <t>85* 6,000</t>
  </si>
  <si>
    <t>851937959</t>
  </si>
  <si>
    <t>510*1,1 'Přepočtené koeficientem množství</t>
  </si>
  <si>
    <t>771474241</t>
  </si>
  <si>
    <t>Montáž soklů z dlaždic keramických lepených cementovým flexibilním rychletuhnoucím lepidlem s požlábkem nebo francouzských, výšky do 90 mm</t>
  </si>
  <si>
    <t>1983270160</t>
  </si>
  <si>
    <t>https://podminky.urs.cz/item/CS_URS_2025_01/771474241</t>
  </si>
  <si>
    <t>"148,310 "m.č. 101, 101.1, 101.2, 102 a 112"</t>
  </si>
  <si>
    <t>"7,094 "m.č. 128.1"</t>
  </si>
  <si>
    <t>59761195</t>
  </si>
  <si>
    <t>sokl keramický mrazuvzdorný s požlábkem povrch hladký/matný tl do 10mm výšky přes 65 do 90mm</t>
  </si>
  <si>
    <t>-1786361169</t>
  </si>
  <si>
    <t>429,97*1,1 'Přepočtené koeficientem množství</t>
  </si>
  <si>
    <t>771574413</t>
  </si>
  <si>
    <t>Montáž podlah z dlaždic keramických lepených cementovým flexibilním lepidlem hladkých, tloušťky do 10 mm přes 2 do 4 ks/m2</t>
  </si>
  <si>
    <t>-1011761325</t>
  </si>
  <si>
    <t>https://podminky.urs.cz/item/CS_URS_2025_01/771574413</t>
  </si>
  <si>
    <t>59761136</t>
  </si>
  <si>
    <t>dlažba keramická slinutá mrazuvzdorná povrch hladký/lesklý tl do 10mm přes 2 do 4ks/m2</t>
  </si>
  <si>
    <t>1996425724</t>
  </si>
  <si>
    <t>220,24*1,15 'Přepočtené koeficientem množství</t>
  </si>
  <si>
    <t>771575616</t>
  </si>
  <si>
    <t>Montáž podlah z dlaždic keramických lepených hydroizolačním polyuretanovým lepidlem včetně hydroizolační vrstvy hladkých, tloušťky do 10 mm přes 9 do 12 ks/m2</t>
  </si>
  <si>
    <t>489654952</t>
  </si>
  <si>
    <t>https://podminky.urs.cz/item/CS_URS_2025_01/771575616</t>
  </si>
  <si>
    <t>59761160</t>
  </si>
  <si>
    <t>dlažba keramická slinutá mrazuvzdorná povrch hladký/matný tl do 10mm přes 9 do 12ks/m2</t>
  </si>
  <si>
    <t>-2062240896</t>
  </si>
  <si>
    <t>12,59*1,1 'Přepočtené koeficientem množství</t>
  </si>
  <si>
    <t>59761120</t>
  </si>
  <si>
    <t>dlažba keramická slinutá mrazuvzdorná R9/A povrch reliéfní/matný tl do 10mm přes 9 do 12ks/m2</t>
  </si>
  <si>
    <t>-1612605871</t>
  </si>
  <si>
    <t>536,37*1,1 'Přepočtené koeficientem množství</t>
  </si>
  <si>
    <t>771591112</t>
  </si>
  <si>
    <t>Izolace podlahy pod dlažbu nátěrem nebo stěrkou ve dvou vrstvách</t>
  </si>
  <si>
    <t>1470646657</t>
  </si>
  <si>
    <t>https://podminky.urs.cz/item/CS_URS_2025_01/771591112</t>
  </si>
  <si>
    <t>771591115</t>
  </si>
  <si>
    <t>Podlahy - dokončovací práce spárování silikonem</t>
  </si>
  <si>
    <t>1917160160</t>
  </si>
  <si>
    <t>https://podminky.urs.cz/item/CS_URS_2025_01/771591115</t>
  </si>
  <si>
    <t>771591184</t>
  </si>
  <si>
    <t>Podlahy - dokončovací práce pracnější řezání dlaždic keramických rovné</t>
  </si>
  <si>
    <t>1770111678</t>
  </si>
  <si>
    <t>https://podminky.urs.cz/item/CS_URS_2025_01/771591184</t>
  </si>
  <si>
    <t>771591186</t>
  </si>
  <si>
    <t>Podlahy - dokončovací práce pracnější řezání dlaždic keramických do oblouku</t>
  </si>
  <si>
    <t>1414678327</t>
  </si>
  <si>
    <t>https://podminky.urs.cz/item/CS_URS_2025_01/771591186</t>
  </si>
  <si>
    <t>"76,000 "řez obloukový 1/4 sloupu" * 0,314</t>
  </si>
  <si>
    <t>771591241</t>
  </si>
  <si>
    <t>Izolace podlahy pod dlažbu těsnícími izolačními pásy vnitřní kout</t>
  </si>
  <si>
    <t>395356455</t>
  </si>
  <si>
    <t>https://podminky.urs.cz/item/CS_URS_2025_01/771591241</t>
  </si>
  <si>
    <t>"místnost č. 108, 109, 110, 118, 119, 120 a 125</t>
  </si>
  <si>
    <t>"31,000 "koutová tvarovka HI"</t>
  </si>
  <si>
    <t>771591264</t>
  </si>
  <si>
    <t>Izolace podlahy pod dlažbu těsnícími izolačními pásy mezi podlahou a stěnu</t>
  </si>
  <si>
    <t>1870822192</t>
  </si>
  <si>
    <t>https://podminky.urs.cz/item/CS_URS_2025_01/771591264</t>
  </si>
  <si>
    <t>"(4,046+4,046+4,046+4,118+4,118+4,120+1,600+4,044+4,118+4,119+4,042+4,048+3,319)</t>
  </si>
  <si>
    <t>771591414</t>
  </si>
  <si>
    <t>Liniové odvodnění odvodňovacím žlabem s napojením na kontaktní izolaci pro bezbariérové sprchy v úrovni podlahy s horizontálním nebo vertikálním odtokem s rámovým krytem a děrovaným roštem délky 800 mm</t>
  </si>
  <si>
    <t>1342547052</t>
  </si>
  <si>
    <t>https://podminky.urs.cz/item/CS_URS_2025_01/771591414</t>
  </si>
  <si>
    <t>"místnost č. 108, 109, 110, 118, 119 a 120</t>
  </si>
  <si>
    <t>"34,000</t>
  </si>
  <si>
    <t>771591451</t>
  </si>
  <si>
    <t>Dvoudílný spádový profil pro napojení na stěnu a obložení zdí u liniového odvodnění délky 1000 mm, výšky do 35 mm</t>
  </si>
  <si>
    <t>1082094868</t>
  </si>
  <si>
    <t>https://podminky.urs.cz/item/CS_URS_2025_01/771591451</t>
  </si>
  <si>
    <t>771591471</t>
  </si>
  <si>
    <t>Spádová a vyrovnávací deska s kontakní izolací , rozměru 1000 mm x 1000 mm</t>
  </si>
  <si>
    <t>-191655707</t>
  </si>
  <si>
    <t>https://podminky.urs.cz/item/CS_URS_2025_01/771591471</t>
  </si>
  <si>
    <t>771592011</t>
  </si>
  <si>
    <t>Čištění vnitřních ploch po položení dlažby podlah nebo schodišť chemickými prostředky</t>
  </si>
  <si>
    <t>1758847735</t>
  </si>
  <si>
    <t>https://podminky.urs.cz/item/CS_URS_2025_01/771592011</t>
  </si>
  <si>
    <t>998771121</t>
  </si>
  <si>
    <t>Přesun hmot pro podlahy z dlaždic stanovený z hmotnosti přesunovaného materiálu vodorovná dopravní vzdálenost do 50 m ruční (bez užití mechanizace) v objektech výšky do 6 m</t>
  </si>
  <si>
    <t>1679179127</t>
  </si>
  <si>
    <t>https://podminky.urs.cz/item/CS_URS_2025_01/998771121</t>
  </si>
  <si>
    <t>775</t>
  </si>
  <si>
    <t>Podlahy skládané</t>
  </si>
  <si>
    <t>775145811</t>
  </si>
  <si>
    <t>Demontáž ostatních prvků skládaných podlah podložek a parozábran volně položených</t>
  </si>
  <si>
    <t>-288404102</t>
  </si>
  <si>
    <t>https://podminky.urs.cz/item/CS_URS_2025_01/775145811</t>
  </si>
  <si>
    <t>"2x kročejová izolace Ethafoam tl. 5 mm</t>
  </si>
  <si>
    <t>781111011</t>
  </si>
  <si>
    <t>Příprava podkladu před provedením obkladu oprášení (ometení) stěny</t>
  </si>
  <si>
    <t>-1098447482</t>
  </si>
  <si>
    <t>https://podminky.urs.cz/item/CS_URS_2025_01/781111011</t>
  </si>
  <si>
    <t>781121011</t>
  </si>
  <si>
    <t>Příprava podkladu před provedením obkladu nátěr penetrační na stěnu</t>
  </si>
  <si>
    <t>-2132787823</t>
  </si>
  <si>
    <t>https://podminky.urs.cz/item/CS_URS_2025_01/781121011</t>
  </si>
  <si>
    <t>781131112</t>
  </si>
  <si>
    <t>Izolace stěny pod obklad izolace nátěrem nebo stěrkou ve dvou vrstvách</t>
  </si>
  <si>
    <t>1216157431</t>
  </si>
  <si>
    <t>https://podminky.urs.cz/item/CS_URS_2025_01/781131112</t>
  </si>
  <si>
    <t>"výška 2,50 m od podlahy</t>
  </si>
  <si>
    <t>"svislá stěrková HI* 2,500</t>
  </si>
  <si>
    <t>781131232</t>
  </si>
  <si>
    <t>Izolace stěny pod obklad izolace těsnícími izolačními pásy pro styčné nebo dilatační spáry</t>
  </si>
  <si>
    <t>1206737183</t>
  </si>
  <si>
    <t>https://podminky.urs.cz/item/CS_URS_2025_01/781131232</t>
  </si>
  <si>
    <t>"31,000* 2,500</t>
  </si>
  <si>
    <t>781472217</t>
  </si>
  <si>
    <t>Montáž keramických obkladů stěn lepených cementovým flexibilním lepidlem hladkých přes 12 do 19 ks/m2</t>
  </si>
  <si>
    <t>-1679837244</t>
  </si>
  <si>
    <t>https://podminky.urs.cz/item/CS_URS_2025_01/781472217</t>
  </si>
  <si>
    <t>59761701</t>
  </si>
  <si>
    <t>obklad keramický nemrazuvzdorný povrch hladký/lesklý tl do 10mm přes 12 do 19ks/m2</t>
  </si>
  <si>
    <t>-1327884149</t>
  </si>
  <si>
    <t>1445,977*1,1 'Přepočtené koeficientem množství</t>
  </si>
  <si>
    <t>781495141</t>
  </si>
  <si>
    <t>Obklad - dokončující práce průnik obkladem kruhový, bez izolace do DN 30</t>
  </si>
  <si>
    <t>-1948144144</t>
  </si>
  <si>
    <t>https://podminky.urs.cz/item/CS_URS_2025_01/781495141</t>
  </si>
  <si>
    <t>"7,000 "Výl" * 2</t>
  </si>
  <si>
    <t>"35,000 "Sprcha M+Ž" * 2</t>
  </si>
  <si>
    <t>781495142</t>
  </si>
  <si>
    <t>Obklad - dokončující práce průnik obkladem kruhový, bez izolace přes DN 30 do DN 90</t>
  </si>
  <si>
    <t>-325793768</t>
  </si>
  <si>
    <t>https://podminky.urs.cz/item/CS_URS_2025_01/781495142</t>
  </si>
  <si>
    <t>781495143</t>
  </si>
  <si>
    <t>Obklad - dokončující práce průnik obkladem kruhový, bez izolace přes DN 90</t>
  </si>
  <si>
    <t>-1815987446</t>
  </si>
  <si>
    <t>https://podminky.urs.cz/item/CS_URS_2025_01/781495143</t>
  </si>
  <si>
    <t>781495184</t>
  </si>
  <si>
    <t>Obklad - dokončující práce pracnější řezání obkladaček rovné</t>
  </si>
  <si>
    <t>656607593</t>
  </si>
  <si>
    <t>https://podminky.urs.cz/item/CS_URS_2025_01/781495184</t>
  </si>
  <si>
    <t>"předpoklad 0,5 m / m2</t>
  </si>
  <si>
    <t>1445,977 * 0,500</t>
  </si>
  <si>
    <t>781495211</t>
  </si>
  <si>
    <t>Čištění vnitřních ploch po provedení obkladu stěn chemickými prostředky</t>
  </si>
  <si>
    <t>-774348757</t>
  </si>
  <si>
    <t>https://podminky.urs.cz/item/CS_URS_2025_01/781495211</t>
  </si>
  <si>
    <t>998781121</t>
  </si>
  <si>
    <t>Přesun hmot pro obklady keramické stanovený z hmotnosti přesunovaného materiálu vodorovná dopravní vzdálenost do 50 m ruční (bez užití mechanizace) v objektech výšky do 6 m</t>
  </si>
  <si>
    <t>-930777464</t>
  </si>
  <si>
    <t>https://podminky.urs.cz/item/CS_URS_2025_01/998781121</t>
  </si>
  <si>
    <t>784111001</t>
  </si>
  <si>
    <t>Oprášení (ometení) podkladu v místnostech výšky do 3,80 m</t>
  </si>
  <si>
    <t>-1026173600</t>
  </si>
  <si>
    <t>https://podminky.urs.cz/item/CS_URS_2025_01/784111001</t>
  </si>
  <si>
    <t>"VV viz. 611325416</t>
  </si>
  <si>
    <t>856,450</t>
  </si>
  <si>
    <t>"VV viz. 612325416</t>
  </si>
  <si>
    <t>988,700</t>
  </si>
  <si>
    <t>784111031</t>
  </si>
  <si>
    <t>Omytí podkladu omytí v místnostech výšky do 3,80 m</t>
  </si>
  <si>
    <t>-1460738597</t>
  </si>
  <si>
    <t>https://podminky.urs.cz/item/CS_URS_2025_01/784111031</t>
  </si>
  <si>
    <t>784121001</t>
  </si>
  <si>
    <t>Oškrabání malby v místnostech výšky do 3,80 m</t>
  </si>
  <si>
    <t>887746433</t>
  </si>
  <si>
    <t>https://podminky.urs.cz/item/CS_URS_2025_01/784121001</t>
  </si>
  <si>
    <t>784171101</t>
  </si>
  <si>
    <t>Zakrytí nemalovaných ploch (materiál ve specifikaci) včetně pozdějšího odkrytí podlah</t>
  </si>
  <si>
    <t>-2063533874</t>
  </si>
  <si>
    <t>https://podminky.urs.cz/item/CS_URS_2025_01/784171101</t>
  </si>
  <si>
    <t>"VV viz. 619996147</t>
  </si>
  <si>
    <t>28323156</t>
  </si>
  <si>
    <t>fólie pro malířské potřeby zakrývací tl 41µ 4x5m</t>
  </si>
  <si>
    <t>1769900932</t>
  </si>
  <si>
    <t>769,2*1,05 'Přepočtené koeficientem množství</t>
  </si>
  <si>
    <t>784171111</t>
  </si>
  <si>
    <t>Zakrytí nemalovaných ploch (materiál ve specifikaci) včetně pozdějšího odkrytí svislých ploch např. stěn, oken, dveří v místnostech výšky do 3,80</t>
  </si>
  <si>
    <t>-290146355</t>
  </si>
  <si>
    <t>https://podminky.urs.cz/item/CS_URS_2025_01/784171111</t>
  </si>
  <si>
    <t>"VV viz. 619996127</t>
  </si>
  <si>
    <t>1070542638</t>
  </si>
  <si>
    <t>96,834*1,05 'Přepočtené koeficientem množství</t>
  </si>
  <si>
    <t>784181121</t>
  </si>
  <si>
    <t>Penetrace podkladu jednonásobná hloubková akrylátová bezbarvá v místnostech výšky do 3,80 m</t>
  </si>
  <si>
    <t>-1469154450</t>
  </si>
  <si>
    <t>https://podminky.urs.cz/item/CS_URS_2025_01/784181121</t>
  </si>
  <si>
    <t>784191005</t>
  </si>
  <si>
    <t>Čištění vnitřních ploch hrubý úklid po provedení malířských prací omytím dveří nebo vrat</t>
  </si>
  <si>
    <t>627303008</t>
  </si>
  <si>
    <t>https://podminky.urs.cz/item/CS_URS_2025_01/784191005</t>
  </si>
  <si>
    <t>784191007</t>
  </si>
  <si>
    <t>Čištění vnitřních ploch hrubý úklid po provedení malířských prací omytím podlah</t>
  </si>
  <si>
    <t>-368198537</t>
  </si>
  <si>
    <t>https://podminky.urs.cz/item/CS_URS_2025_01/784191007</t>
  </si>
  <si>
    <t>784351031</t>
  </si>
  <si>
    <t>Malby antibakteriální v místnostech výšky do 3,80 m</t>
  </si>
  <si>
    <t>-1508350723</t>
  </si>
  <si>
    <t>https://podminky.urs.cz/item/CS_URS_2025_01/784351031</t>
  </si>
  <si>
    <t>HZS</t>
  </si>
  <si>
    <t>Hodinové zúčtovací sazby</t>
  </si>
  <si>
    <t>HZS1291</t>
  </si>
  <si>
    <t>Hodinové zúčtovací sazby profesí HSV zemní a pomocné práce pomocný stavební dělník</t>
  </si>
  <si>
    <t>512</t>
  </si>
  <si>
    <t>-1679532937</t>
  </si>
  <si>
    <t>https://podminky.urs.cz/item/CS_URS_2025_01/HZS1291</t>
  </si>
  <si>
    <t>"zařizovací předměty ZTI</t>
  </si>
  <si>
    <t>"2 pracovníci / 3 dny</t>
  </si>
  <si>
    <t>"obalení streč. fólií, uskladnění dle dispozice objednatele</t>
  </si>
  <si>
    <t>24,000 * 2</t>
  </si>
  <si>
    <t>"naložení, přemístění, rozbalení</t>
  </si>
  <si>
    <t>HZS2212</t>
  </si>
  <si>
    <t>Hodinové zúčtovací sazby profesí PSV provádění stavebních instalací instalatér odborný</t>
  </si>
  <si>
    <t>-817539951</t>
  </si>
  <si>
    <t>https://podminky.urs.cz/item/CS_URS_2025_01/HZS2212</t>
  </si>
  <si>
    <t>"práce a činnosti neuvedené v položkách SP spojených s demontáží a montáží zařizovacích předmětů</t>
  </si>
  <si>
    <t>100,000</t>
  </si>
  <si>
    <t>HZS2491</t>
  </si>
  <si>
    <t>Hodinové zúčtovací sazby profesí PSV zednické výpomoci a pomocné práce PSV dělník zednických výpomocí</t>
  </si>
  <si>
    <t>-484612656</t>
  </si>
  <si>
    <t>https://podminky.urs.cz/item/CS_URS_2025_01/HZS2491</t>
  </si>
  <si>
    <t>"součinnost při provádění ZTI instalací</t>
  </si>
  <si>
    <t>80,000</t>
  </si>
  <si>
    <t>OST</t>
  </si>
  <si>
    <t>Ostatní</t>
  </si>
  <si>
    <t>OST1</t>
  </si>
  <si>
    <t xml:space="preserve">Ostatní práce, dodávky a činnosti </t>
  </si>
  <si>
    <t>OST1.r1</t>
  </si>
  <si>
    <t>Repase zámků nerezových odkládacích skříněk včetně případné výměny dle zjištěného stavu</t>
  </si>
  <si>
    <t>1551795125</t>
  </si>
  <si>
    <t>"Šatní nerezová odkládací skříňka</t>
  </si>
  <si>
    <t>VRN</t>
  </si>
  <si>
    <t>Vedlejší rozpočtové náklady</t>
  </si>
  <si>
    <t>VRN3</t>
  </si>
  <si>
    <t>Zařízení staveniště</t>
  </si>
  <si>
    <t>032002000</t>
  </si>
  <si>
    <t>Vybavení staveniště - skladovací kontejner pro drobné nářadí a materiál</t>
  </si>
  <si>
    <t>1024</t>
  </si>
  <si>
    <t>-1758892353</t>
  </si>
  <si>
    <t>https://podminky.urs.cz/item/CS_URS_2025_01/032002000</t>
  </si>
  <si>
    <t>032803000</t>
  </si>
  <si>
    <t>Ostatní vybavení staveniště - mobilní chemická toaleta včetně nákladů na provozování a udržování po celou dobu provádění prací</t>
  </si>
  <si>
    <t>1940061094</t>
  </si>
  <si>
    <t>https://podminky.urs.cz/item/CS_URS_2025_01/032803000</t>
  </si>
  <si>
    <t>VRN6</t>
  </si>
  <si>
    <t>Územní vlivy</t>
  </si>
  <si>
    <t>065103000</t>
  </si>
  <si>
    <t>Mimostaveništní doprava materiálů a výrobků</t>
  </si>
  <si>
    <t>649857906</t>
  </si>
  <si>
    <t>https://podminky.urs.cz/item/CS_URS_2025_01/065103000</t>
  </si>
  <si>
    <t>VRN7</t>
  </si>
  <si>
    <t>Provozní vlivy</t>
  </si>
  <si>
    <t>071103000</t>
  </si>
  <si>
    <t>Provoz investora</t>
  </si>
  <si>
    <t>284478821</t>
  </si>
  <si>
    <t>https://podminky.urs.cz/item/CS_URS_2025_01/071103000</t>
  </si>
  <si>
    <t>SO 101 - Komunikace a parkoviště</t>
  </si>
  <si>
    <t>113154558</t>
  </si>
  <si>
    <t>Frézování živičného podkladu nebo krytu s naložením hmot na dopravní prostředek plochy přes 2 000 do 10 000 m2 tloušťky vrstvy 100 mm</t>
  </si>
  <si>
    <t>Výkop pro trativody:</t>
  </si>
  <si>
    <t>187,5*2</t>
  </si>
  <si>
    <t>Odkopávky nezpevněné plochy a velkého záhonu:</t>
  </si>
  <si>
    <t>0,5*(3070+1977)</t>
  </si>
  <si>
    <t>Podkladní vrstvy komunikace</t>
  </si>
  <si>
    <t>3070*0,4*2</t>
  </si>
  <si>
    <t>113107124.1</t>
  </si>
  <si>
    <t>Odstranění podkladů nebo krytů ručně s přemístěním hmot na skládku na vzdálenost do 3 m nebo s naložením na dopravní prostředek z kameniva hrubého drceného, o tl. vrstvy přes 300 do 400 mm</t>
  </si>
  <si>
    <t>122351106</t>
  </si>
  <si>
    <t>Odkopávky a prokopávky nezapažené strojně v hornině třídy těžitelnosti II skupiny 4 přes 1 000 do 5 000 m3</t>
  </si>
  <si>
    <t>Odkopávky v tl. 0,5m plochy velkého záhonu a nezpevněné plochy</t>
  </si>
  <si>
    <t>3070+1977</t>
  </si>
  <si>
    <t>132251104</t>
  </si>
  <si>
    <t>Hloubení nezapažených rýh šířky do 800 mm strojně s urovnáním dna do předepsaného profilu a spádu v hornině třídy těžitelnosti I skupiny 3 přes 100 m3</t>
  </si>
  <si>
    <t>750*0,5*0,5</t>
  </si>
  <si>
    <t>187,5</t>
  </si>
  <si>
    <t>Odkopávky nezpevněné plochy a velkého záhonu tl. 0,5m:</t>
  </si>
  <si>
    <t>podkladní vrstvy vozovky:</t>
  </si>
  <si>
    <t>3070*0,4</t>
  </si>
  <si>
    <t>Vyfrézovaná živice:</t>
  </si>
  <si>
    <t>3070*0,1</t>
  </si>
  <si>
    <t>181951114</t>
  </si>
  <si>
    <t>Úprava pláně vyrovnáním výškových rozdílů strojně v hornině třídy těžitelnosti II, skupiny 4 a 5 se zhutněním</t>
  </si>
  <si>
    <t>3070*0,1*2,3</t>
  </si>
  <si>
    <t>212750103</t>
  </si>
  <si>
    <t>Trativody z drenážních a melioračních trubek pro budovy se zřízením štěrkového lože pod trubky a s jejich obsypem v otevřeném výkopu trubka tyčová PVC-U plocha pro vtékání vody min. 80 cm2/m SN 4 celoperforovaná 360° DN 160</t>
  </si>
  <si>
    <t>180405114</t>
  </si>
  <si>
    <t>Založení trávníků ve vegetačních dlaždicích nebo prefabrikátech výsevem směsi substrátu a semene v rovině nebo na svahu do 1:5</t>
  </si>
  <si>
    <t>Parkovací stání</t>
  </si>
  <si>
    <t>2135</t>
  </si>
  <si>
    <t>00572470</t>
  </si>
  <si>
    <t>osivo směs travní univerzál</t>
  </si>
  <si>
    <t>2135*0,0025</t>
  </si>
  <si>
    <t>181411131</t>
  </si>
  <si>
    <t>Založení trávníku na půdě předem připravené plochy do 1000 m2 výsevem včetně utažení parkového v rovině nebo na svahu do 1:5</t>
  </si>
  <si>
    <t>Plochy zeleně</t>
  </si>
  <si>
    <t>2495</t>
  </si>
  <si>
    <t>00572410</t>
  </si>
  <si>
    <t>osivo směs travní parková</t>
  </si>
  <si>
    <t>2495*0,0025</t>
  </si>
  <si>
    <t>564851011.a</t>
  </si>
  <si>
    <t>Podklad ze štěrkodrti ŠD s rozprostřením a zhutněním plochy jednotlivě do 100 m2, po zhutnění tl. 150 mm</t>
  </si>
  <si>
    <t>Obslužná komunikace</t>
  </si>
  <si>
    <t>2570</t>
  </si>
  <si>
    <t>564851011.b</t>
  </si>
  <si>
    <t>564861111</t>
  </si>
  <si>
    <t>Podklad ze štěrkodrti ŠD s rozprostřením a zhutněním plochy přes 100 m2, po zhutnění tl. 200 mm</t>
  </si>
  <si>
    <t>Slepecká dlažba</t>
  </si>
  <si>
    <t>Chodníky pro pěší</t>
  </si>
  <si>
    <t>585</t>
  </si>
  <si>
    <t>564952113</t>
  </si>
  <si>
    <t>Podklad z mechanicky zpevněného kameniva MZK (minerální beton) s rozprostřením a s hutněním, po zhutnění tl. 170 mm</t>
  </si>
  <si>
    <t>565135121</t>
  </si>
  <si>
    <t>Asfaltový beton vrstva podkladní ACP 16 (obalované kamenivo střednězrnné - OKS) s rozprostřením a zhutněním v pruhu šířky přes 3 m, po zhutnění tl. 50 mm</t>
  </si>
  <si>
    <t>573231112</t>
  </si>
  <si>
    <t>Postřik spojovací PS bez posypu kamenivem ze silniční emulze, v množství 0,80 kg/m2</t>
  </si>
  <si>
    <t>Obslužná komunikace:</t>
  </si>
  <si>
    <t>2*2570</t>
  </si>
  <si>
    <t>577134121</t>
  </si>
  <si>
    <t>Asfaltový beton vrstva obrusná ACO 11 (ABS) s rozprostřením a se zhutněním z nemodifikovaného asfaltu v pruhu šířky přes 3 m tř. I (ACO 11+), po zhutnění tl. 40 mm</t>
  </si>
  <si>
    <t>577155122</t>
  </si>
  <si>
    <t>Asfaltový beton vrstva ložní ACL 16 (ABH) s rozprostřením a zhutněním z nemodifikovaného asfaltu v pruhu šířky přes 3 m, po zhutnění tl. 60 mm</t>
  </si>
  <si>
    <t>BET.B08C01</t>
  </si>
  <si>
    <t>BEST-BEATON NESKLADBA/8CM PŘÍRODNÍ</t>
  </si>
  <si>
    <t>585*1,03</t>
  </si>
  <si>
    <t>2135*1,03</t>
  </si>
  <si>
    <t>596211213</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</si>
  <si>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přes 300 m2</t>
  </si>
  <si>
    <t>Chodníky</t>
  </si>
  <si>
    <t>BET.K08N02</t>
  </si>
  <si>
    <t>BEST-KLASIKO PRO NEVIDOMÉ/8CM ČERVENÁ</t>
  </si>
  <si>
    <t>43*1,03</t>
  </si>
  <si>
    <t>916131113</t>
  </si>
  <si>
    <t>Osazení silničního obrubníku betonového se zřízením lože, s vyplněním a zatřením spár cementovou maltou ležatého s boční opěrou z betonu prostého, do lože z betonu prostého</t>
  </si>
  <si>
    <t>Obruby mezi parkovacím stáním a vozovkou</t>
  </si>
  <si>
    <t>430*1,03</t>
  </si>
  <si>
    <t>916131213</t>
  </si>
  <si>
    <t>Osazení silničního obrubníku betonového se zřízením lože, s vyplněním a zatřením spár cementovou maltou stojatého s boční opěrou z betonu prostého, do lože z betonu prostého</t>
  </si>
  <si>
    <t>903+28</t>
  </si>
  <si>
    <t>59217031</t>
  </si>
  <si>
    <t>obrubník silniční betonový 1000x150x250mm</t>
  </si>
  <si>
    <t>Stojaté obruby:</t>
  </si>
  <si>
    <t>(903+28)*1,03</t>
  </si>
  <si>
    <t>Obruby naležato:</t>
  </si>
  <si>
    <t>101-1</t>
  </si>
  <si>
    <t>Svislé dopravní značení - D+M</t>
  </si>
  <si>
    <t>ks</t>
  </si>
  <si>
    <t>101-2</t>
  </si>
  <si>
    <t>Svislé dopravní značení - doplňkové tabulky</t>
  </si>
  <si>
    <t>101-3</t>
  </si>
  <si>
    <t>VDZ - znak invalidy</t>
  </si>
  <si>
    <t>101-4</t>
  </si>
  <si>
    <t>VDZ - znak kočárku</t>
  </si>
  <si>
    <t>101-5</t>
  </si>
  <si>
    <t>VDZ - směrové šipky</t>
  </si>
  <si>
    <t>101-6</t>
  </si>
  <si>
    <t>Demontáž a zpětná montáž vjezdové a výjezdové závory</t>
  </si>
  <si>
    <t>1099532237</t>
  </si>
  <si>
    <t>919735112</t>
  </si>
  <si>
    <t>Řezání stávajícího živičného krytu nebo podkladu hloubky přes 50 do 100 mm</t>
  </si>
  <si>
    <t>SO 301 - Dešťová kanalizace</t>
  </si>
  <si>
    <t xml:space="preserve">    1 - Uliční vpusti</t>
  </si>
  <si>
    <t xml:space="preserve">    2 - Šachty</t>
  </si>
  <si>
    <t xml:space="preserve">    3 - Liniový žlab</t>
  </si>
  <si>
    <t xml:space="preserve">    4 - Stoka dešťové kanalizace DN250</t>
  </si>
  <si>
    <t xml:space="preserve">    5 - Stoka dešťové kanalizace DN300</t>
  </si>
  <si>
    <t>Uliční vpusti</t>
  </si>
  <si>
    <t>301-1</t>
  </si>
  <si>
    <t>Uliční vpusti - D+M</t>
  </si>
  <si>
    <t>301-2</t>
  </si>
  <si>
    <t>Přípojky UV</t>
  </si>
  <si>
    <t>301-3</t>
  </si>
  <si>
    <t>Napojení přípojek UV na řad dešťové kanalizace</t>
  </si>
  <si>
    <t>Šachty</t>
  </si>
  <si>
    <t>301-4</t>
  </si>
  <si>
    <t>Šachty - výkopové práce vč. dopravy a skládkovného</t>
  </si>
  <si>
    <t>10*2,5*2,5*3</t>
  </si>
  <si>
    <t>301-5</t>
  </si>
  <si>
    <t>Šachty - zřízení základů</t>
  </si>
  <si>
    <t>2*2*10</t>
  </si>
  <si>
    <t>301-6</t>
  </si>
  <si>
    <t>Šachty - D+M</t>
  </si>
  <si>
    <t>301-7</t>
  </si>
  <si>
    <t>Šachty - zásypy, úprava povrchu</t>
  </si>
  <si>
    <t>Liniový žlab</t>
  </si>
  <si>
    <t>301-8</t>
  </si>
  <si>
    <t>Výkop rýhy vč. dopravy a skládkovného</t>
  </si>
  <si>
    <t>89*0,6*0,5</t>
  </si>
  <si>
    <t>301-9</t>
  </si>
  <si>
    <t>Liniový žlab - Dodávka</t>
  </si>
  <si>
    <t>301-10</t>
  </si>
  <si>
    <t>301-11</t>
  </si>
  <si>
    <t>Liniový žlab - přípojky, čistící kus</t>
  </si>
  <si>
    <t>kpl</t>
  </si>
  <si>
    <t>Stoka dešťové kanalizace DN250</t>
  </si>
  <si>
    <t>301-12</t>
  </si>
  <si>
    <t>Výkopové práce vč. dopravy a skládkovného</t>
  </si>
  <si>
    <t>240*3*1,2</t>
  </si>
  <si>
    <t>301-13</t>
  </si>
  <si>
    <t>Korugované potrubí DN250 - dodávka</t>
  </si>
  <si>
    <t>301-14</t>
  </si>
  <si>
    <t>Korugované potrubí DN250 - montáž</t>
  </si>
  <si>
    <t>301-15</t>
  </si>
  <si>
    <t>Podsyp</t>
  </si>
  <si>
    <t>240*0,1*0,5</t>
  </si>
  <si>
    <t>301-16</t>
  </si>
  <si>
    <t>Obsyp</t>
  </si>
  <si>
    <t>240*0,6*0,5</t>
  </si>
  <si>
    <t>301-17</t>
  </si>
  <si>
    <t>Zásyp</t>
  </si>
  <si>
    <t>240*0,5*2,3</t>
  </si>
  <si>
    <t>Stoka dešťové kanalizace DN300</t>
  </si>
  <si>
    <t>301-18</t>
  </si>
  <si>
    <t>301-19</t>
  </si>
  <si>
    <t>Potrubí DN300 - dodávka</t>
  </si>
  <si>
    <t>301-20</t>
  </si>
  <si>
    <t>Potrubí DN300 - montáž</t>
  </si>
  <si>
    <t>301-21</t>
  </si>
  <si>
    <t>301-22</t>
  </si>
  <si>
    <t>301-23</t>
  </si>
  <si>
    <t>SO 302 - Odlučovač ropných látek</t>
  </si>
  <si>
    <t>N00 - SO 302 - ORL</t>
  </si>
  <si>
    <t xml:space="preserve">    N01 - ORL</t>
  </si>
  <si>
    <t>N00</t>
  </si>
  <si>
    <t>SO 302 - ORL</t>
  </si>
  <si>
    <t>N01</t>
  </si>
  <si>
    <t>ORL</t>
  </si>
  <si>
    <t>302-1</t>
  </si>
  <si>
    <t>Výkopové práce vč. odvozu a skládkování</t>
  </si>
  <si>
    <t>262144</t>
  </si>
  <si>
    <t>302-2</t>
  </si>
  <si>
    <t>Zřízení základů pod ORL</t>
  </si>
  <si>
    <t>302-3</t>
  </si>
  <si>
    <t>Dodávka ORL</t>
  </si>
  <si>
    <t>302-4</t>
  </si>
  <si>
    <t>Montáž ORL</t>
  </si>
  <si>
    <t>302-5</t>
  </si>
  <si>
    <t>Napojení ORL na šachty RŠD 1-1 a RŠD 1-2</t>
  </si>
  <si>
    <t>KPL</t>
  </si>
  <si>
    <t>302-6</t>
  </si>
  <si>
    <t>Dokončovací práce - zásyp, povrchy</t>
  </si>
  <si>
    <t>SO 303 - Retenční nádrž</t>
  </si>
  <si>
    <t>N00 - Nepojmenované práce</t>
  </si>
  <si>
    <t xml:space="preserve">    N01 - Nepojmenovaný díl</t>
  </si>
  <si>
    <t>Nepojmenované práce</t>
  </si>
  <si>
    <t>Nepojmenovaný díl</t>
  </si>
  <si>
    <t>303-1</t>
  </si>
  <si>
    <t>Výkopové práce vč. dopravy a poplatku za skládku</t>
  </si>
  <si>
    <t>3*6*12*1,5</t>
  </si>
  <si>
    <t>303-2</t>
  </si>
  <si>
    <t>Zřízení základů pod retenční nádrží</t>
  </si>
  <si>
    <t>(6+0,5*2)*(12+0,5*2)</t>
  </si>
  <si>
    <t>303-3</t>
  </si>
  <si>
    <t>303-4</t>
  </si>
  <si>
    <t>Montáž retenční nádrže</t>
  </si>
  <si>
    <t>303-5</t>
  </si>
  <si>
    <t>Zřízení bezpečnostního přepadu</t>
  </si>
  <si>
    <t>303-6</t>
  </si>
  <si>
    <t>Napojení retenční nádrže na přilehlé šachty</t>
  </si>
  <si>
    <t>303-7</t>
  </si>
  <si>
    <t>SO 304 - Akumulační nádrž</t>
  </si>
  <si>
    <t>N00 - SO 304 - Akumulační nádrž</t>
  </si>
  <si>
    <t xml:space="preserve">    N01 - Akumulační nádrž</t>
  </si>
  <si>
    <t>304-1</t>
  </si>
  <si>
    <t>6*4*3*1,5</t>
  </si>
  <si>
    <t>304-2</t>
  </si>
  <si>
    <t>Zřízení základů pod akumulační nádrží</t>
  </si>
  <si>
    <t>(6+2*0,5)*(4+2*0,5)</t>
  </si>
  <si>
    <t>304-3</t>
  </si>
  <si>
    <t>Dodávka akumunační nádrže</t>
  </si>
  <si>
    <t>304-4</t>
  </si>
  <si>
    <t>Montáž akumulační nádrže</t>
  </si>
  <si>
    <t>304-5</t>
  </si>
  <si>
    <t>Napojení nádrže</t>
  </si>
  <si>
    <t>304-6</t>
  </si>
  <si>
    <t>Dokončovací práce - zásyp, povrch</t>
  </si>
  <si>
    <t>SO 305 - Splašková kanalizace</t>
  </si>
  <si>
    <t xml:space="preserve">    1 - Šachty</t>
  </si>
  <si>
    <t xml:space="preserve">    4 - Stoky splaškové kanalizace DN250</t>
  </si>
  <si>
    <t xml:space="preserve">    5 - Stoka splaškové  kanalizace DN300</t>
  </si>
  <si>
    <t>305-1</t>
  </si>
  <si>
    <t>305-2</t>
  </si>
  <si>
    <t>305-3</t>
  </si>
  <si>
    <t>Šachyt - Dodávka</t>
  </si>
  <si>
    <t>305-4</t>
  </si>
  <si>
    <t>Šachty - Montáž</t>
  </si>
  <si>
    <t>Stoky splaškové kanalizace DN250</t>
  </si>
  <si>
    <t>Stoka splaškové  kanalizace DN300</t>
  </si>
  <si>
    <t>SO 306 - Retenční nádrž na odpadní vody</t>
  </si>
  <si>
    <t>N00 - SO 306 - Retenční nádrž na odpadní vody</t>
  </si>
  <si>
    <t xml:space="preserve">    N01 - Retenční nádrž na odpadní vody</t>
  </si>
  <si>
    <t>SO 901 - Vegetační úpravy</t>
  </si>
  <si>
    <t xml:space="preserve">    1 - VEGETAČNÍ ÚPRAVY</t>
  </si>
  <si>
    <t>VEGETAČNÍ ÚPRAVY</t>
  </si>
  <si>
    <t>901-1</t>
  </si>
  <si>
    <t>Výsadba stromů vč. dodávky, zemních prací a následné péče</t>
  </si>
  <si>
    <t>901-2</t>
  </si>
  <si>
    <t>Stříhané habry s hustou výsadbou - KPL vč. dodávky, výsadby a následné péče</t>
  </si>
  <si>
    <t>901-3</t>
  </si>
  <si>
    <t>Popínavé rostliny - KPL dodávka vč. konstrukce a následné péče</t>
  </si>
  <si>
    <t>VON - Vedlejší a ostatní náklady</t>
  </si>
  <si>
    <t xml:space="preserve">    VRN1 - Průzkumné, zeměměřičské a projektové práce</t>
  </si>
  <si>
    <t xml:space="preserve">    VRN9 - Ostatní náklady</t>
  </si>
  <si>
    <t>VRN1</t>
  </si>
  <si>
    <t>Průzkumné, zeměměřičské a projektové práce</t>
  </si>
  <si>
    <t>010001000</t>
  </si>
  <si>
    <t>1587832738</t>
  </si>
  <si>
    <t>https://podminky.urs.cz/item/CS_URS_2025_01/010001000</t>
  </si>
  <si>
    <t>030001000</t>
  </si>
  <si>
    <t>461284583</t>
  </si>
  <si>
    <t>https://podminky.urs.cz/item/CS_URS_2025_01/030001000</t>
  </si>
  <si>
    <t>060001000</t>
  </si>
  <si>
    <t>1273326499</t>
  </si>
  <si>
    <t>https://podminky.urs.cz/item/CS_URS_2025_01/060001000</t>
  </si>
  <si>
    <t>070001000</t>
  </si>
  <si>
    <t>-829858961</t>
  </si>
  <si>
    <t>https://podminky.urs.cz/item/CS_URS_2025_01/070001000</t>
  </si>
  <si>
    <t>VRN9</t>
  </si>
  <si>
    <t>Ostatní náklady</t>
  </si>
  <si>
    <t>090001000</t>
  </si>
  <si>
    <t>-1476829329</t>
  </si>
  <si>
    <t>https://podminky.urs.cz/item/CS_URS_2025_01/090001000</t>
  </si>
  <si>
    <t>SEZNAM FIGUR</t>
  </si>
  <si>
    <t>Výměra</t>
  </si>
  <si>
    <t>3348,270</t>
  </si>
  <si>
    <t>Použití figury:</t>
  </si>
  <si>
    <t>Čištění budov vysátí prachu z ostatních ploch</t>
  </si>
  <si>
    <t>Montáž záchytného ohrazení trubkového/dílcového na vnějších stranách objektů hl pádu do 6 m</t>
  </si>
  <si>
    <t>Příplatek k záchytnému ohrazení na vnějších stranách objektů hl pádu do 6 m za každý den použití</t>
  </si>
  <si>
    <t>Demontáž záchytného ohrazení trubkového/dílcového na vnějších stranách objektů hl pádu do 6 m</t>
  </si>
  <si>
    <t>Montáž krytiny ocelových střech z tvarovaných ocelových plechů šroubovaných budov v přes 6 do 12 m</t>
  </si>
  <si>
    <t>Provedení povlakové krytiny střech do 10° podkladní vrstvy pásy na sucho samolepící</t>
  </si>
  <si>
    <t>1025,010</t>
  </si>
  <si>
    <t>886,340</t>
  </si>
  <si>
    <t>Provedení ochranné vrstvy z textilií nebo rohoží volně s přesahem vegetační střechy sklon do 5°</t>
  </si>
  <si>
    <t>Provedení drenážní vrstvy vegetační střechy z plastových nopových fólií v nopů do 25 mm do 5°</t>
  </si>
  <si>
    <t>Provedení hydroakumulační vrstvy z hydrofilních minerálních pásů vegetační střechy sklon do 5°</t>
  </si>
  <si>
    <t>Provedení hydroakumulační vrstvy z desek z recyklovaného PES vegetační střechy sklon do 5°</t>
  </si>
  <si>
    <t>Provedení vegetační vrstvy ze substrátu tl do 100 mm vegetační střechy sklon do 5°</t>
  </si>
  <si>
    <t>Položení vegetační nebo trávníkové rohože vegetační střechy sklon do 5°</t>
  </si>
  <si>
    <t>Montáž izolace tepelné střech plochých lepené za studena nízkoexpanzní (PUR) pěnou 1 vrstva rohoží, pásů, dílců, desek</t>
  </si>
  <si>
    <t>Montáž izolace tepelné střech plochých lepené za studena nízkoexpanzní (PUR) pěnou 2 vrstvy rohoží, pásů, dílců, desek</t>
  </si>
  <si>
    <t>Montáž izolace tepelné střech plochých kladené volně 1 vrstva rohoží, pásů, dílců, desek</t>
  </si>
  <si>
    <t>2601,910</t>
  </si>
  <si>
    <t>2928,110</t>
  </si>
  <si>
    <t>Montáž izolace tepelné střech plochých kladené volně 2 vrstvy rohoží, pásů, dílců, desek</t>
  </si>
  <si>
    <t>607,690</t>
  </si>
  <si>
    <t>2452,490</t>
  </si>
  <si>
    <t>9,440</t>
  </si>
  <si>
    <t>Provedení povlak krytiny mechanicky kotvenou do trapézu TI tl přes 100 do 140 mm vnitřní pole, budova v do 18 m</t>
  </si>
  <si>
    <t>Provedení povlak krytiny mechanicky kotvenou do trapézu TI tl přes 100 do 140 mm krajní pole, budova v do 18 m</t>
  </si>
  <si>
    <t>Provedení povlak krytiny mechanicky kotvenou do trapézu TI tl přes 100 do 140 mm rohové pole, budova v do 18 m</t>
  </si>
  <si>
    <t>Provedení povlak krytiny mechanicky kotvenou do trapézu TI tl přes 200 do 240 mm vnitřní pole, budova v do 18 m</t>
  </si>
  <si>
    <t>Provedení povlak krytiny mechanicky kotvenou do trapézu TI tl přes 200 do 240 mm krajní pole, budova v do 18 m</t>
  </si>
  <si>
    <t>Provedení povlak krytiny mechanicky kotvenou do trapézu TI tl přes 200 do 240 mm rohové pole, budova v do 18 m</t>
  </si>
  <si>
    <t>Provedení povlak krytiny mechanicky kotvenou do trapézu TI tl přes 240 mm vnitřní pole, budova v do 18 m</t>
  </si>
  <si>
    <t>Provedení povlak krytiny mechanicky kotvenou do trapézu TI tl přes 240 mm krajní pole, budova v do 18 m</t>
  </si>
  <si>
    <t>Provedení povlak krytiny mechanicky kotvenou do trapézu TI tl přes 240 mm rohové pole, budova v do 18 m</t>
  </si>
  <si>
    <t>Montáž bodů záchytného systému do trapézového plechu samořeznými vruty, příchytkami</t>
  </si>
  <si>
    <t>180,000</t>
  </si>
  <si>
    <t>Pochozí plochy plochých střech z desek FPO tl. 9,3 mm, 600 mm x 600 mm</t>
  </si>
  <si>
    <t>Osazení zápor ocelových dl do 14 m</t>
  </si>
  <si>
    <t>Montáž izolace tepelné střech plochých lepené nízkoexpanzní (PUR) pěnou atikový klín</t>
  </si>
  <si>
    <t>Montáž izolace tepelné střech plochých lepené za studena nízkoexpanzní (PUR) pěnou, spádová vrstva</t>
  </si>
  <si>
    <t>73,200</t>
  </si>
  <si>
    <t>Převázka ocelová zdvojená pro kotvení záporového pažení</t>
  </si>
  <si>
    <t>Vložení těsnícího pásku do spojů tvarovaných plechů ve sklonu do 10°</t>
  </si>
  <si>
    <t>37,310</t>
  </si>
  <si>
    <t>Zřízení pažení do ocelových zápor hl výkopu do 4 m s jeho následným odstraněním</t>
  </si>
  <si>
    <t>Provedení povlakové krytiny vytažením na konstrukce fólií přilepenou v plné ploše</t>
  </si>
  <si>
    <t>Provedení povlakové krytiny vytažením na konstrukce zesílením spojů páskem fólie</t>
  </si>
  <si>
    <t>367,920</t>
  </si>
  <si>
    <t>Zřízení pažení do ocelových zápor hl výkopu do 10 m s jeho následným odstraněním</t>
  </si>
  <si>
    <t>Provedení povlakové krytiny mechanicky kotvené prostupy do ocelového plechu</t>
  </si>
  <si>
    <t>606,000</t>
  </si>
  <si>
    <t>Osazení kotvy tyčové dl přes 5 m D od 20 do 28 mm</t>
  </si>
  <si>
    <t>Příplatek ke kotvám tyčovým za antikorozní úpravu trvalých kotev</t>
  </si>
  <si>
    <t>Napnutí kotev tyčových únosnost kotvy do 0,45 MN</t>
  </si>
  <si>
    <t>Injektování povrchové vysokotlaké s dvojitým obturátorem mikropilot a kotev tlakem přes 2 do 4,5 MPa</t>
  </si>
  <si>
    <t>Vrty maloprofilové jádrové D přes 195 do 245 mm úklon do 45° hl 0 až 25 m hornina I a II</t>
  </si>
  <si>
    <t>Vrty maloprofilové jádrové D přes 195 do 245 mm úklon do 45° hl 0 až 25 m hornina III a IV</t>
  </si>
  <si>
    <t>4111,210</t>
  </si>
  <si>
    <t>Vyčištění budov bytové a občanské výstavby při výšce podlaží do 4 m</t>
  </si>
  <si>
    <t>10,000</t>
  </si>
  <si>
    <t>112,000</t>
  </si>
  <si>
    <t>1128,000</t>
  </si>
  <si>
    <t>Zřízení pilot svislých zapažených D přes 450 do 650 mm hl od 0 do 10 m s vytažením pažnic z betonu železového</t>
  </si>
  <si>
    <t>264,000</t>
  </si>
  <si>
    <t>Zřízení pilot svislých zapažených D přes 650 do 1250 mm hl od 0 do 10 m s vytažením pažnic z betonu železového</t>
  </si>
  <si>
    <t>588,000</t>
  </si>
  <si>
    <t>Zřízení pilot svislých zapažených D přes 450 do 650 mm hl od 0 do 20 m s vytažením pažnic z betonu železového</t>
  </si>
  <si>
    <t>132,000</t>
  </si>
  <si>
    <t>Zřízení pilot svislých zapažených D přes 650 do 1250 mm hl od 0 do 20 m s vytažením pažnic z betonu železového</t>
  </si>
  <si>
    <t>Příčka z pórobetonových hladkých tvárnic na tenkovrstvou maltu tl 150 mm</t>
  </si>
  <si>
    <t>95,000</t>
  </si>
  <si>
    <t>Odbourání vrchní části znehodnocené výplně pilot D piloty přes 450 do 650 mm</t>
  </si>
  <si>
    <t>22,000</t>
  </si>
  <si>
    <t>Odbourání vrchní části znehodnocené výplně pilot D piloty přes 650 do 1250 mm</t>
  </si>
  <si>
    <t>564,000</t>
  </si>
  <si>
    <t>Vrty velkoprofilové svislé zapažené D přes 550 do 650 mm hl od 0 do 10 m hornina II</t>
  </si>
  <si>
    <t>Vrty velkoprofilové svislé zapažené D přes 550 do 650 mm hl od 0 do 10 m hornina III</t>
  </si>
  <si>
    <t>294,000</t>
  </si>
  <si>
    <t>Vrty velkoprofilové svislé zapažené D přes 550 do 650 mm hl od 0 do 20 m hornina II</t>
  </si>
  <si>
    <t>Vrty velkoprofilové svislé zapažené D přes 550 do 650 mm hl od 0 do 20 m hornina III</t>
  </si>
  <si>
    <t>Vrty velkoprofilové svislé zapažené D přes 850 do 1050 mm hl od 0 do 10 m hornina II</t>
  </si>
  <si>
    <t>Vrty velkoprofilové svislé zapažené D přes 850 do 1050 mm hl od 0 do 10 m hornina III</t>
  </si>
  <si>
    <t>66,000</t>
  </si>
  <si>
    <t>Vrty velkoprofilové svislé zapažené D přes 850 do 1050 mm hl od 0 do 20 m hornina II</t>
  </si>
  <si>
    <t>Vrty velkoprofilové svislé zapažené D přes 850 do 1050 mm hl od 0 do 20 m hornina III</t>
  </si>
  <si>
    <t>1716,000</t>
  </si>
  <si>
    <t>396,000</t>
  </si>
  <si>
    <t>Odpažení velkoprofilových vrtů průměru přes 850 do 1050 mm</t>
  </si>
  <si>
    <t>1051,420</t>
  </si>
  <si>
    <t>Zřízení vrstvy z geotextilie v rovině nebo ve sklonu do 1:5 š přes 6 do 8,5 m</t>
  </si>
  <si>
    <t>181,370</t>
  </si>
  <si>
    <t>Ochranná vrstva na základové spáře z betonu prostého bez zvláštních nároků na prostředí tl do 150 mm tř. C 12/15</t>
  </si>
  <si>
    <t>Základové pay z betonu tř. C 16/20</t>
  </si>
  <si>
    <t>Výztuž základových pasů betonářskou ocelí 10 505 (R)</t>
  </si>
  <si>
    <t>Základové pasy ze ŽB se zvýšenými nároky na prostředí tř. C 35/45</t>
  </si>
  <si>
    <t>Zřízení bednění základových pasů rovného</t>
  </si>
  <si>
    <t>Odstranění bednění základových pasů rovného</t>
  </si>
  <si>
    <t>Základové desky ze ŽB se zvýšenými nároky na prostředí tř. C 35/45</t>
  </si>
  <si>
    <t>3379,810</t>
  </si>
  <si>
    <t>Příplatek k ŽB základových desek za úpravu povrchů strojním hlazením</t>
  </si>
  <si>
    <t>Zřízení bednění základových desek</t>
  </si>
  <si>
    <t>Odstranění bednění základových desek</t>
  </si>
  <si>
    <t>Výztuž základových desek betonářskou ocelí 10 505 (R)</t>
  </si>
  <si>
    <t>63,520</t>
  </si>
  <si>
    <t>Montáž obložení podhledů členitých palubkami modřínovými š přes 100 mm</t>
  </si>
  <si>
    <t>Montáž podkladového roštu pro obložení podhledů</t>
  </si>
  <si>
    <t>Základová zeď tl přes 250 do 300 mm z tvárnic ztraceného bednění včetně výplně z betonu tř. C 16/20</t>
  </si>
  <si>
    <t>Montáž obložení stěn pl přes 5 m2 palubkami modřínovými přes 100 mm</t>
  </si>
  <si>
    <t>Základová zeď tl přes 400 do 500 mm z tvárnic ztraceného bednění včetně výplně z betonu tř. C 16/20</t>
  </si>
  <si>
    <t>Montáž podkladového roštu pro obložení stěn</t>
  </si>
  <si>
    <t>Výztuž základových zdí nosných betonářskou ocelí 10 505</t>
  </si>
  <si>
    <t>Montáž obložení ostění</t>
  </si>
  <si>
    <t>Zásyp v prostoru s omezeným pohybem stroje sypaninou se zhutněním</t>
  </si>
  <si>
    <t>Příplatek k ceně za prohození sypaniny strojně</t>
  </si>
  <si>
    <t>Zhutnění podloží z hornin soudržných nebo nesoudržných pod násypy</t>
  </si>
  <si>
    <t>Úprava pláně v hornině třídy těžitelnosti I skupiny 1 až 3 bez zhutnění strojně</t>
  </si>
  <si>
    <t>48,310</t>
  </si>
  <si>
    <t>Kladení dlažby z betonových dlaždic 600x600 mm na sucho na terče do výšky přes 25 do 70 mm</t>
  </si>
  <si>
    <t>Příplatek k cenám betonové dlažby 600x600 mmna rektifikačních terčích za vyrovnání spádu podkladu sklonovými korektory</t>
  </si>
  <si>
    <t>28,190</t>
  </si>
  <si>
    <t>Kladení velkoformátové betonové dlažby tl do 100 mm velikosti do 0,5 m2 pl do 300 m2</t>
  </si>
  <si>
    <t>2295,740</t>
  </si>
  <si>
    <t>Zametení betonových podlah před provedením nátěru</t>
  </si>
  <si>
    <t>13,810</t>
  </si>
  <si>
    <t>Montáž ocelových kcí zastřešení vazníky nebo krovy hmotnosti prvku přes 100 kg/m dl přes 12 do 18 m</t>
  </si>
  <si>
    <t>Montáž ocelových kcí zastřešení vazníky nebo krovy hmotnosti prvku přes 100 kg/m dl přes 24 do 30 m</t>
  </si>
  <si>
    <t>131,350</t>
  </si>
  <si>
    <t>Montáž ocelových kcí zastřešení vazníky nebo krovy hmotnosti prvku přes 100 kg/m dl přes 30 m</t>
  </si>
  <si>
    <t>3998,300</t>
  </si>
  <si>
    <t>Vyčištění budov bytové a občanské výstavby při výšce podlaží přes 4 m</t>
  </si>
  <si>
    <t>9,690</t>
  </si>
  <si>
    <t>Montáž lešení trubkového do šachet o půdorysné ploše do 6 m2 v do 10 m</t>
  </si>
  <si>
    <t>Příplatek k lešení trubkovému do šachet do 6 m2 v do 10 m za každý den použití</t>
  </si>
  <si>
    <t>Demontáž lešení trubkového do šachet o půdorysné ploše do 6 m2 v do 10 m</t>
  </si>
  <si>
    <t>Montáž lešení trubkového do šachet o půdorysné ploše do 6 m2 v přes 10 do 20 m</t>
  </si>
  <si>
    <t>Příplatek k lešení trubkovému do šachet do 6 m2 v přes 10 do 20 m za každý den použití</t>
  </si>
  <si>
    <t>Demontáž lešení trubkového do šachet o půdorysné ploše do 6 m2 v přes 10 do 20 m</t>
  </si>
  <si>
    <t>49,520</t>
  </si>
  <si>
    <t>Nosná zeď ze ŽB odolného proti agresivnímu prostředí tř. C 35/45 bez výztuže</t>
  </si>
  <si>
    <t>506,530</t>
  </si>
  <si>
    <t>Zřízení oboustranného bednění šachet</t>
  </si>
  <si>
    <t>Odstranění oboustranného bednění šachet</t>
  </si>
  <si>
    <t>Stropy deskové ze ŽB tř. C 35/45</t>
  </si>
  <si>
    <t>Zřízení bednění stropů deskových tl přes 5 do 25 cm bez podpěrné kce</t>
  </si>
  <si>
    <t>Odstranění bednění stropů deskových tl přes 5 do 25 cm bez podpěrné kce</t>
  </si>
  <si>
    <t>13,420</t>
  </si>
  <si>
    <t>Zřízení podpěrné konstrukce stropů výšky do 4 m tl přes 15 do 25 cm</t>
  </si>
  <si>
    <t>Odstranění podpěrné konstrukce stropů výšky do 4 m tl přes 15 do 25 cm</t>
  </si>
  <si>
    <t>Oprášení (ometení ) podkladu v místnostech v přes 5,00 m</t>
  </si>
  <si>
    <t>Omytí podkladu s odmaštěním v místnostech v přes 5,00 m</t>
  </si>
  <si>
    <t>Hloubková jednonásobná bezbarvá penetrace podkladu v místnostech v přes 5,00 m</t>
  </si>
  <si>
    <t>Dvojnásobné bílé malby ze směsí za sucha dobře otěruvzdorných v místnostech přes 5,00 m</t>
  </si>
  <si>
    <t>2,000</t>
  </si>
  <si>
    <t>Montáž tubusového světlovodu kopule s lemováním zabudovaného v rovné střeše</t>
  </si>
  <si>
    <t>Montáž tubusového světlovodu tubus D přes 550 do 800 mm</t>
  </si>
  <si>
    <t>Montáž tubusového světlovodu rozptylovač světla D přes 550 do 800 mm</t>
  </si>
  <si>
    <t>Trativody z drenážních trubek plastových flexibilních DN 100 mm bez lože a obsypu</t>
  </si>
  <si>
    <t>Výplň odvodňovacích žeber nebo trativodů kamenivem hrubým drceným frakce 16 až 63 mm</t>
  </si>
  <si>
    <t>Zřízení opláštění žeber nebo trativodů geotextilií v rýze nebo zářezu sklonu přes 1:2 š do 2,5 m</t>
  </si>
  <si>
    <t>14,150</t>
  </si>
  <si>
    <t>Osazení pláště kopané studny z betonových skruží dílcových DN 1 m</t>
  </si>
  <si>
    <t>Výplň na dně studny hloubky do 10 m z kameniva hrubého drceného 32 až 63 mm</t>
  </si>
  <si>
    <t>Bourání šachet z prefabrikovaných skruží strojně obestavěného prostoru přes 1,5 do 3 m3</t>
  </si>
  <si>
    <t>12960,000</t>
  </si>
  <si>
    <t>Čerpání vody na dopravní výšku do 10 m průměrný přítok do 500 l/min</t>
  </si>
  <si>
    <t>540,000</t>
  </si>
  <si>
    <t>Pohotovost čerpací soupravy pro dopravní výšku do 10 m přítok do 500 l/min</t>
  </si>
  <si>
    <t>90,000</t>
  </si>
  <si>
    <t>Převedení vody potrubím DN do 100</t>
  </si>
  <si>
    <t>Základová zeď tl přes 250 do 300 mm z tvárnic ztraceného bednění včetně výplně z betonu tř. C 25/30</t>
  </si>
  <si>
    <t>Sloupy nebo pilíře z betonu odolného agresivnímu prostředí tř. C 35/45 bez výztuže</t>
  </si>
  <si>
    <t>Zřízení bednění čtyřúhelníkových sloupů v do 4 m průřezu přes 0,16 do 0,36 m2</t>
  </si>
  <si>
    <t>Odstranění bednění čtyřúhelníkových sloupů v do 4 m průřezu přes 0,16 do 0,36 m2</t>
  </si>
  <si>
    <t>Výztuž sloupů hranatých betonářskou ocelí 10 505</t>
  </si>
  <si>
    <t>23,000</t>
  </si>
  <si>
    <t>Montáž ŽB sloupů přivařením k základu hmotnosti přes 1,5 do 3 t budova v do 18 m</t>
  </si>
  <si>
    <t>Montáž prefabrikovaných ŽB stropů ze stropních panelů š 1200 mm dl přes 3800 do 7000 mm</t>
  </si>
  <si>
    <t>4,000</t>
  </si>
  <si>
    <t>Montáž trámů, průvlaků, ztužidel se svařovanými spoji hmotnosti přes 5 do 7 t budova v do 18 m</t>
  </si>
  <si>
    <t>Kompletní konstrukce ČOV, nádrží, vodojemů, žlabů ze ŽB pro konstrukce bílých van tř. C 35/45 tl přes 300 mm</t>
  </si>
  <si>
    <t>Výztuž kompletních konstrukcí ČOV, nádrží nebo vodojemů z betonářské oceli 10 505</t>
  </si>
  <si>
    <t>Bednění kompletních konstrukcí ČOV, nádrží nebo vodojemů omítaných ploch rovinných zřízení</t>
  </si>
  <si>
    <t>Bednění kompletních konstrukcí ČOV, nádrží nebo vodojemů omítaných ploch rovinných odstranění</t>
  </si>
  <si>
    <t>Bednění kompletních konstrukcí ČOV, nádrží nebo vodojemů neomítaných ploch rovinných zřízení</t>
  </si>
  <si>
    <t>Bednění kompletních konstrukcí ČOV, nádrží nebo vodojemů neomítaných ploch rovinných odstranění</t>
  </si>
  <si>
    <t>131,130</t>
  </si>
  <si>
    <t>Bednění kompletních konstrukcí ČOV, nádrží nebo vodojemů omítaných ploch zaoblených zřízení</t>
  </si>
  <si>
    <t>Bednění kompletních konstrukcí ČOV, nádrží nebo vodojemů omítaných ploch zaoblených odstranění</t>
  </si>
  <si>
    <t>Bednění kompletních konstrukcí ČOV, nádrží nebo vodojemů neomítaných ploch zaoblených zřízení</t>
  </si>
  <si>
    <t>Bednění kompletních konstrukcí ČOV, nádrží nebo vodojemů neomítaných ploch zaoblených odstranění</t>
  </si>
  <si>
    <t>Penetrační silikonový nátěr hladkých, tenkovrstvých zrnitých nebo štukových omítek</t>
  </si>
  <si>
    <t>Hydrofobizační transparentní silikonový nátěr omítek stupně členitosti 1 a 2</t>
  </si>
  <si>
    <t>Montáž izolace tepelné do roštu dvousměrného výšky přes 6 do 12 m</t>
  </si>
  <si>
    <t>Montáž opláštění stěn ocelových kcí ze sendvičových panelů šroubovaných budov v přes 6 do 12 m</t>
  </si>
  <si>
    <t>Provedení zkoušky vodotěsnosti nádrže přes 1000 m3</t>
  </si>
  <si>
    <t>Naplnění a vyprázdnění nádrže pro propláchnutí přes 1000 m3</t>
  </si>
  <si>
    <t>Provedení zkoušky vodotěsnosti nádrže do 1000 m3</t>
  </si>
  <si>
    <t>Naplnění a vyprázdnění nádrže pro propláchnutí do 1000 m3</t>
  </si>
  <si>
    <t>Výztuž půdních zdí betonářskou ocelí 10 505</t>
  </si>
  <si>
    <t>Bednění stropů ztracené z hraněných trapézových vln v 40 mm plech lesklý tl &gt;0,75 mm</t>
  </si>
  <si>
    <t>Příplatek k ztracenému bednění stropů za lože z MC</t>
  </si>
  <si>
    <t>28,960</t>
  </si>
  <si>
    <t>Schodišťová konstrukce a rampa ze ŽB tř. C 30/37</t>
  </si>
  <si>
    <t>Výztuž schodišťové konstrukce a rampy betonářskou ocelí 10 505</t>
  </si>
  <si>
    <t>Příplatek k mazaninám za přidání polymerových makrovláken pro objemové vyztužení 3 kg/m3</t>
  </si>
  <si>
    <t>Zřízení bednění stupňů přímočarých schodišť</t>
  </si>
  <si>
    <t>Odstranění bednění stupňů přímočarých schodišť</t>
  </si>
  <si>
    <t>Zdivo z pórobetonových tvárnic hladkých do P2 do 450 kg/m3 na tenkovrstvou maltu tl 300 mm</t>
  </si>
  <si>
    <t>Montáž stropních panelů z betonu předpjatého typu TT hmotnosti přes 7 t budova v do 18 m</t>
  </si>
  <si>
    <t>Vrty velkoprofilové svislé zapažené D přes 1050 do 1250 mm hl od 0 do 5 m hornina II</t>
  </si>
  <si>
    <t>Vrty velkoprofilové svislé zapažené D přes 1050 do 1250 mm hl od 0 do 5 m hornina III</t>
  </si>
  <si>
    <t>Montáž ocelových kcí podlah a plošin hmotnosti přes 30 do 50 kg/m2 pokrytých plechy</t>
  </si>
  <si>
    <t>Separační vrstva z PE fólie</t>
  </si>
  <si>
    <t>Broušení nerovností betonových podlah do 2 mm - stržení šlemu</t>
  </si>
  <si>
    <t>Nástřik betonových podlah proti odpařování vody</t>
  </si>
  <si>
    <t>Lešení pomocné pro objekty pozemních staveb s lešeňovou podlahou v do 1,9 m zatížení do 150 kg/m2</t>
  </si>
  <si>
    <t>Bourání podlah z dlaždic keramických nebo xylolitových tl do 10 mm plochy přes 1 m2</t>
  </si>
  <si>
    <t>Odsekání soklíků rovných</t>
  </si>
  <si>
    <t>Cementový postřik vnitřních stěn nanášený celoplošně ručně</t>
  </si>
  <si>
    <t>Cementová omítka hladká jednovrstvá vnitřních stěn nanášená ručně</t>
  </si>
  <si>
    <t>Ometení (oprášení) stěny při přípravě podkladu</t>
  </si>
  <si>
    <t>Nátěr penetrační na stěnu</t>
  </si>
  <si>
    <t>Montáž obkladů keramických hladkých lepených cementovým flexibilním lepidlem přes 12 do 19 ks/m2</t>
  </si>
  <si>
    <t>Čištění vnitřních ploch stěn po provedení obkladu chemickými prostředky</t>
  </si>
  <si>
    <t>Odsekání a odebrání obkladů stěn z vnitřních obkládaček plochy přes 1 m2</t>
  </si>
  <si>
    <t>76,920</t>
  </si>
  <si>
    <t>Mazanina tl přes 80 do 120 mm z betonu prostého bez zvýšených nároků na prostředí tř. C 25/30</t>
  </si>
  <si>
    <t>Příplatek k mazanině tl přes 80 do 120 mm za přehlazení povrchu</t>
  </si>
  <si>
    <t>Příplatek k mazanině tl přes 80 do 120 mm za stržení povrchu spodní vrstvy před vložením výztuže</t>
  </si>
  <si>
    <t>Příplatek k mazanině tl přes 80 do 120 mm za plochu do 5 m2</t>
  </si>
  <si>
    <t>Výztuž mazanin svařovanými sítěmi Kari</t>
  </si>
  <si>
    <t>Obvodová dilatace podlahovým páskem z pěnového PE s fólií mezi stěnou a mazaninou nebo potěrem v 120 mm</t>
  </si>
  <si>
    <t>Montáž izolace tepelné podlah volně kladenými rohožemi, pásy, dílci, deskami 2 vrstvy</t>
  </si>
  <si>
    <t>Vysátí podkladu před pokládkou dlažby</t>
  </si>
  <si>
    <t>Nátěr penetrační na podlahu</t>
  </si>
  <si>
    <t>Broušení betonového podkladu před pokládkou dlažby</t>
  </si>
  <si>
    <t>Samonivelační stěrka podlah pevnosti 30 MPa tl přes 3 do 5 mm</t>
  </si>
  <si>
    <t>Čištění vnitřních ploch podlah nebo schodišť po položení dlažby chemickými prostředky</t>
  </si>
  <si>
    <t>Montáž podlah keramických hladkých lepených cementovým flexibilním lepidlem přes 2 do 4 ks/m2</t>
  </si>
  <si>
    <t>Montáž podlah keramických hladkých lepených hydroizolačním polyuretanovým lepidlem přes 9 do 12 ks/m2</t>
  </si>
  <si>
    <t>Izolace pod dlažbu nátěrem nebo stěrkou ve dvou vrstvách</t>
  </si>
  <si>
    <t>429,970</t>
  </si>
  <si>
    <t>Montáž soklů z dlaždic keramických s požlábkem nebo francouzských lepených cementovým flexibilním rychletuhnoucím lepidlem v do 90 mm</t>
  </si>
  <si>
    <t>Podlahy spárování silikonem</t>
  </si>
  <si>
    <t>Pracnější řezání podlah z dlaždic keramických rovné</t>
  </si>
  <si>
    <t>Pracnější řezání podlah z dlaždic keramických do oblouku</t>
  </si>
  <si>
    <t>Oprava vnitřní vápenocementové hladké omítky tl do 20 mm stropů v rozsahu plochy do 10 % s celoplošným přeštukováním tl do 3 mm</t>
  </si>
  <si>
    <t>Otlučení (osekání) vnitřní vápenné nebo vápenocementové omítky stropů v rozsahu přes 5 do 10 %</t>
  </si>
  <si>
    <t>31,000</t>
  </si>
  <si>
    <t>Izolace těsnícími pásy vnitřní kout</t>
  </si>
  <si>
    <t>Izolace těsnícími pásy mezi podlahou a stěnou</t>
  </si>
  <si>
    <t>124,460</t>
  </si>
  <si>
    <t>Izolace pod obklad nátěrem nebo stěrkou ve dvou vrstvách</t>
  </si>
  <si>
    <t>77,500</t>
  </si>
  <si>
    <t>Izolace pod obklad těsnícími pásy pro styčné nebo dilatační spáry</t>
  </si>
  <si>
    <t>Liniové odvodnění v úrovni podlahy s H nebo V odtokem s rámem a roštem délky 800 mm</t>
  </si>
  <si>
    <t>Dvoudílný spádový profil pro napojení na stěnu délky 1 m a výšky do 35 mm</t>
  </si>
  <si>
    <t>Spádová a vyrovnávací deska rozměru 1000 mm x 1000 mm</t>
  </si>
  <si>
    <t>Odstranění tepelné izolace podlah volně kladené z polystyrenu suchého tl do 100 mm</t>
  </si>
  <si>
    <t>Montáž izolace tepelné podlah volně kladenými rohožemi, pásy, dílci, deskami 1 vrstva</t>
  </si>
  <si>
    <t>Demontáž podložek a parozábran skládaných podlah volně položených</t>
  </si>
  <si>
    <t>548,960</t>
  </si>
  <si>
    <t>Provedení izolace proti zemní vlhkosti pásy na sucho samolepící vodorovné</t>
  </si>
  <si>
    <t>Provedení izolace proti zemní vlhkosti pásy přitavením vodorovné NAIP</t>
  </si>
  <si>
    <t>Odstranění izolace proti vodě, vlhkosti a plynům z pásů NAIP přitavených dvouvrstvých z plochy vodorovné</t>
  </si>
  <si>
    <t>Oprava vnitřní vápenocementové hladké omítky tl do 20 mm stěn v rozsahu plochy do 10 % s celoplošným přeštukováním tl do 3 mm</t>
  </si>
  <si>
    <t>Otlučení (osekání) vnitřní vápenné nebo vápenocementové omítky stěn v rozsahu přes 5 do 10 %</t>
  </si>
  <si>
    <t>Ochrana podlahy zakrytím geotextilií</t>
  </si>
  <si>
    <t>Ochrana stěn nebo svislých ploch obedněním z OSB desek</t>
  </si>
  <si>
    <t>Bourání podkladů pod dlažby nebo mazanin betonových nebo z litého asfaltu tl do 100 mm pl do 1 m2</t>
  </si>
  <si>
    <t>Bourání podkladů pod dlažby nebo mazanin betonových nebo z litého asfaltu tl do 100 mm pl do 4 m2</t>
  </si>
  <si>
    <t>Bourání podkladů pod dlažby nebo mazanin betonových nebo z litého asfaltu tl do 100 mm pl přes 4 m2</t>
  </si>
  <si>
    <t>Příplatek k broušení stávajících betonových podlah za každý další 1 mm úběru</t>
  </si>
  <si>
    <t>61,000</t>
  </si>
  <si>
    <t>Zazátkování hrdla potrubí kanalizačního</t>
  </si>
  <si>
    <t>88,000</t>
  </si>
  <si>
    <t>Potrubí pozinkované závitové zazátkování vývodu</t>
  </si>
  <si>
    <t>17,000</t>
  </si>
  <si>
    <t>Demontáž klozetů splachovacích s nádrží</t>
  </si>
  <si>
    <t>Demontáž umyvadel bez výtokových armatur</t>
  </si>
  <si>
    <t>3,000</t>
  </si>
  <si>
    <t>Demontáž umývátek bez výtokových armatur</t>
  </si>
  <si>
    <t>1,000</t>
  </si>
  <si>
    <t>Demontáž vaniček sprchových bez výtokových armatur</t>
  </si>
  <si>
    <t>Demontáž výlevka diturvitová</t>
  </si>
  <si>
    <t>25,000</t>
  </si>
  <si>
    <t>Demontáž baterie stojánkové do jednoho otvoru</t>
  </si>
  <si>
    <t>Demontáž baterie sprch diferenciální do G 3/4x1</t>
  </si>
  <si>
    <t>36,000</t>
  </si>
  <si>
    <t>Demontáž ramen sprchových nebo sprch táhlových</t>
  </si>
  <si>
    <t>Demontáž uzávěrů zápachu jednoduchých</t>
  </si>
  <si>
    <t>Montáž klozetových mís závěsných na nosné stěny</t>
  </si>
  <si>
    <t>Montáž klozetových sedátek standardních</t>
  </si>
  <si>
    <t>Montáž pisoáru keramického</t>
  </si>
  <si>
    <t>Montáž umyvadla připevněného na šrouby do zdiva</t>
  </si>
  <si>
    <t>Montáž bidetů bez výtokových armatur ostatní typ</t>
  </si>
  <si>
    <t>Montáž vaničky sprchové</t>
  </si>
  <si>
    <t>Montáž zástěny sprchové rohové (sprchový kout)</t>
  </si>
  <si>
    <t>Montáž výlevky</t>
  </si>
  <si>
    <t>52,000</t>
  </si>
  <si>
    <t>Montáž ventilů rohových G 1/2" bez připojovací trubičky</t>
  </si>
  <si>
    <t>Montáž baterie nástěnné dřezové pákové a klasické</t>
  </si>
  <si>
    <t>Montáž baterie umyvadlové stojánkové G 1/2" ostatní typ</t>
  </si>
  <si>
    <t>Montáž baterie bidetové stojánkové soupravy klasické ostatní typ</t>
  </si>
  <si>
    <t>Montáž baterie sprchové nástěnné s pevnou výškou sprchy</t>
  </si>
  <si>
    <t>Zápachová uzávěrka pro umyvadla DN 40</t>
  </si>
  <si>
    <t>Zápachová uzávěrka pro bidety DN 40</t>
  </si>
  <si>
    <t>Zápachová uzávěrka sprchových van DN 40/50 s kulovým kloubem na odtoku a odpadním ventilem</t>
  </si>
  <si>
    <t>Zápachová uzávěrka pisoárová DN 32/40</t>
  </si>
  <si>
    <t>148,000</t>
  </si>
  <si>
    <t>Průnik obkladem kruhový do DN 30</t>
  </si>
  <si>
    <t>42,000</t>
  </si>
  <si>
    <t>Průnik obkladem kruhový přes DN 30 do DN 90</t>
  </si>
  <si>
    <t>18,000</t>
  </si>
  <si>
    <t>Průnik obkladem kruhový přes DN 90</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</si>
  <si>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</si>
  <si>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</si>
  <si>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</si>
  <si>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</si>
  <si>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charset val="238"/>
      </rPr>
      <t xml:space="preserve">Rekapitulace stavby </t>
    </r>
    <r>
      <rPr>
        <sz val="8"/>
        <rFont val="Arial CE"/>
        <charset val="238"/>
      </rPr>
      <t>obsahuje sestavu Rekapitulace stavby a Rekapitulace objektů stavby a soupisů prací.</t>
    </r>
  </si>
  <si>
    <r>
      <t xml:space="preserve">V sestavě </t>
    </r>
    <r>
      <rPr>
        <b/>
        <sz val="8"/>
        <rFont val="Arial CE"/>
        <charset val="238"/>
      </rPr>
      <t>Rekapitulace stavby</t>
    </r>
    <r>
      <rPr>
        <sz val="8"/>
        <rFont val="Arial CE"/>
        <charset val="238"/>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</si>
  <si>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</si>
  <si>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</si>
  <si>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b/>
        <sz val="8"/>
        <rFont val="Arial CE"/>
        <charset val="238"/>
      </rPr>
      <t>Rekapitulace objektů stavby a soupisů prací</t>
    </r>
    <r>
      <rPr>
        <sz val="8"/>
        <rFont val="Arial CE"/>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</si>
  <si>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</si>
  <si>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</si>
  <si>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</si>
  <si>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</si>
  <si>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</si>
  <si>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</si>
  <si>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</si>
  <si>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Soupis</t>
  </si>
  <si>
    <t>Soupis prací pro daný typ objektu</t>
  </si>
  <si>
    <r>
      <rPr>
        <i/>
        <sz val="8"/>
        <rFont val="Arial CE"/>
        <charset val="238"/>
      </rPr>
      <t xml:space="preserve">Soupis prací </t>
    </r>
    <r>
      <rPr>
        <sz val="8"/>
        <rFont val="Arial CE"/>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</si>
  <si>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</si>
  <si>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charset val="238"/>
      </rPr>
      <t>Krycí list soupisu</t>
    </r>
    <r>
      <rPr>
        <sz val="8"/>
        <rFont val="Arial CE"/>
        <charset val="238"/>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</si>
  <si>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</si>
  <si>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b/>
        <sz val="8"/>
        <rFont val="Arial CE"/>
        <charset val="238"/>
      </rPr>
      <t>Rekapitulace členění soupisu prací</t>
    </r>
    <r>
      <rPr>
        <sz val="8"/>
        <rFont val="Arial CE"/>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</si>
  <si>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</si>
  <si>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charset val="238"/>
      </rPr>
      <t xml:space="preserve">Soupis prací </t>
    </r>
    <r>
      <rPr>
        <sz val="8"/>
        <rFont val="Arial CE"/>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</si>
  <si>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</si>
  <si>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</si>
  <si>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</si>
  <si>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</si>
  <si>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</si>
  <si>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</si>
  <si>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</si>
  <si>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</si>
  <si>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</si>
  <si>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</si>
  <si>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</si>
  <si>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</si>
  <si>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</si>
  <si>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</si>
  <si>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</si>
  <si>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</si>
  <si>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</si>
  <si>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</si>
  <si>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</si>
  <si>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</si>
  <si>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</si>
  <si>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</si>
  <si>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</si>
  <si>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</si>
  <si>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</si>
  <si>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</si>
  <si>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</si>
  <si>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</si>
  <si>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</si>
  <si>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</si>
  <si>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</si>
  <si>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</si>
  <si>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</si>
  <si>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</si>
  <si>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</si>
  <si>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</si>
  <si>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</si>
  <si>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</si>
  <si>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</si>
  <si>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</si>
  <si>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</si>
  <si>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</si>
  <si>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</si>
  <si>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</si>
  <si>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</si>
  <si>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</si>
  <si>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</si>
  <si>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</si>
  <si>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</si>
  <si>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</si>
  <si>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</si>
  <si>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</si>
  <si>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</si>
  <si>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</si>
  <si>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</si>
  <si>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</si>
  <si>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</si>
  <si>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</si>
  <si>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</si>
  <si>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</si>
  <si>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</si>
  <si>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</si>
  <si>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</si>
  <si>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</si>
  <si>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</si>
  <si>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</si>
  <si>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</si>
  <si>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</si>
  <si>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</si>
  <si>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</si>
  <si>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</si>
  <si>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</si>
  <si>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</si>
  <si>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</si>
  <si>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</si>
  <si>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</si>
  <si>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</si>
  <si>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</si>
  <si>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</si>
  <si>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</si>
  <si>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</si>
  <si>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</si>
  <si>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</si>
  <si>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</si>
  <si>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</si>
  <si>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</si>
  <si>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</si>
  <si>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</si>
  <si>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</si>
  <si>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</si>
  <si>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</si>
  <si>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</si>
  <si>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</si>
  <si>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</si>
  <si>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</si>
  <si>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</si>
  <si>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</si>
  <si>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</si>
  <si>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</si>
  <si>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</si>
  <si>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</si>
  <si>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</si>
  <si>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</si>
  <si>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</si>
  <si>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</si>
  <si>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</si>
  <si>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</si>
  <si>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</si>
  <si>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</si>
  <si>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</si>
  <si>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</si>
  <si>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</si>
  <si>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</si>
  <si>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</si>
  <si>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</si>
  <si>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</si>
  <si>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</si>
  <si>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</si>
  <si>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</si>
  <si>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</si>
  <si>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</si>
  <si>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</si>
  <si>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</si>
  <si>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</si>
  <si>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</si>
  <si>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</si>
  <si>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</si>
  <si>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</si>
  <si>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</si>
  <si>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</si>
  <si>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</si>
  <si>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</si>
  <si>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</si>
  <si>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</si>
  <si>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</si>
  <si>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</si>
  <si>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</si>
  <si>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</si>
  <si>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</si>
  <si>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</si>
  <si>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</si>
  <si>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</si>
  <si>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</si>
  <si>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</si>
  <si>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</si>
  <si>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</si>
  <si>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</si>
  <si>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</si>
  <si>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</si>
  <si>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</si>
  <si>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</si>
  <si>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</si>
  <si>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</si>
  <si>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</si>
  <si>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</si>
  <si>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</si>
  <si>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</si>
  <si>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</si>
  <si>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ROZPOČET S VÝKAZEM VÝMĚR</t>
  </si>
  <si>
    <t>Stavba:   DPS - Petynka</t>
  </si>
  <si>
    <t>Objekt:   Výměna zařizovacích předmětů se stávající budově</t>
  </si>
  <si>
    <t xml:space="preserve">Objednatel:   </t>
  </si>
  <si>
    <t xml:space="preserve">Zhotovitel:   </t>
  </si>
  <si>
    <t xml:space="preserve">Zpracoval:   </t>
  </si>
  <si>
    <t xml:space="preserve">Místo:   </t>
  </si>
  <si>
    <t>Datum:   27. 6. 2025</t>
  </si>
  <si>
    <t>Č.</t>
  </si>
  <si>
    <t>KCN</t>
  </si>
  <si>
    <t>Množství celkem</t>
  </si>
  <si>
    <t>Cena jednotková</t>
  </si>
  <si>
    <t xml:space="preserve">Práce a dodávky HSV   </t>
  </si>
  <si>
    <t xml:space="preserve">Doprava suti a vybouraných hmot   </t>
  </si>
  <si>
    <t>013</t>
  </si>
  <si>
    <t>997013511</t>
  </si>
  <si>
    <t xml:space="preserve">Odvoz suti a vybouraných hmot z meziskládky na skládku s naložením a se složením, na vzdálenost do 1 km   </t>
  </si>
  <si>
    <t>997013609</t>
  </si>
  <si>
    <t xml:space="preserve">Poplatek za uložení stavebního odpadu na skládce (skládkovné) ze směsí nebo oddělených frakcí betonu, cihel a keramických výrobků zatříděného do Katalogu odpadů pod kódem 17 01 07   </t>
  </si>
  <si>
    <t xml:space="preserve">Poplatek za uložení stavebního odpadu na skládce (skládkovné) z plastických hmot zatříděného do Katalogu odpadů pod kódem 17 02 03   </t>
  </si>
  <si>
    <t xml:space="preserve">Práce a dodávky PSV   </t>
  </si>
  <si>
    <t xml:space="preserve">Zdravotechnika - vnitřní kanalizace   </t>
  </si>
  <si>
    <t>721210812</t>
  </si>
  <si>
    <t xml:space="preserve">Demontáž kanalizačního příslušenství vpustí podlahových z kyselinovzdorné kameniny DN 70 (sprchových žlabů) - počet bude upřesně na stavbě dle skutečného stavu   </t>
  </si>
  <si>
    <t>721219128</t>
  </si>
  <si>
    <t xml:space="preserve">Odtokové sprchové žlaby montáž odtokových sprchových žlabů ostatních typů délky do 1050 mm   </t>
  </si>
  <si>
    <t>552</t>
  </si>
  <si>
    <t>55233203</t>
  </si>
  <si>
    <t xml:space="preserve">žlab sprchového koutu se zápachovou uzávěrkou š 1000mm   </t>
  </si>
  <si>
    <t>998721201</t>
  </si>
  <si>
    <t xml:space="preserve">Přesun hmot pro vnitřní kanalizaci stanovený procentní sazbou (%) z ceny vodorovná dopravní vzdálenost do 50 m základní v objektech výšky do 6 m   </t>
  </si>
  <si>
    <t xml:space="preserve">Zdravotechnika - zařizovací předměty   </t>
  </si>
  <si>
    <t xml:space="preserve">Demontáž klozetů splachovacíchch s nádrží nebo tlakovým splachovačem   </t>
  </si>
  <si>
    <t>725112022</t>
  </si>
  <si>
    <t xml:space="preserve">Zařízení záchodů klozety keramické závěsné na nosné stěny s hlubokým splachováním odpad vodorovný   </t>
  </si>
  <si>
    <t>725112023</t>
  </si>
  <si>
    <t xml:space="preserve">Zařízení záchodů klozety keramické závěsné na nosné stěny s hlubokým splachováním pro handicapované odpad vodorovný   </t>
  </si>
  <si>
    <t>725121001</t>
  </si>
  <si>
    <t xml:space="preserve">Pisoárové záchodky splachovače automatické bez montážní krabice   </t>
  </si>
  <si>
    <t>725122817</t>
  </si>
  <si>
    <t xml:space="preserve">Demontáž pisoárů bez nádrže s rohovým ventilem s 1 záchodkem   </t>
  </si>
  <si>
    <t xml:space="preserve">Demontáž umyvadel bez výtokových armatur umyvadel   </t>
  </si>
  <si>
    <t>725211617</t>
  </si>
  <si>
    <t xml:space="preserve">Umyvadla keramická bílá bez výtokových armatur připevněná na stěnu šrouby s krytem na sifon (polosloupem), šířka umyvadla 600 mm   </t>
  </si>
  <si>
    <t>725211681</t>
  </si>
  <si>
    <t xml:space="preserve">Umyvadla keramická bílá bez výtokových armatur připevněná na stěnu šrouby zdravotní, šířka umyvadla 640 mm   </t>
  </si>
  <si>
    <t>725330840</t>
  </si>
  <si>
    <t xml:space="preserve">Demontáž výlevek bez výtokových armatur a bez nádrže a splachovacího potrubí ocelových nebo litinových   </t>
  </si>
  <si>
    <t>725331112</t>
  </si>
  <si>
    <t xml:space="preserve">Výlevky bez výtokových armatur a splachovací nádrže keramické se sklopnou plastovou mřížkou závěsné, výšky 500 mm   </t>
  </si>
  <si>
    <t>725810811</t>
  </si>
  <si>
    <t xml:space="preserve">Demontáž výtokových ventilů nástěnných   </t>
  </si>
  <si>
    <t>725813111</t>
  </si>
  <si>
    <t xml:space="preserve">Ventily rohové bez připojovací trubičky nebo flexi hadičky G 1/2"   </t>
  </si>
  <si>
    <t>725820801</t>
  </si>
  <si>
    <t xml:space="preserve">Demontáž baterií nástěnných do G 3/4   </t>
  </si>
  <si>
    <t xml:space="preserve">Demontáž baterií stojánkových do 1 otvoru   </t>
  </si>
  <si>
    <t>725821316</t>
  </si>
  <si>
    <t xml:space="preserve">Baterie pro výlevku nástěnné pákové s otáčivým plochým ústím a délkou ramínka 300 mm   </t>
  </si>
  <si>
    <t>725840851</t>
  </si>
  <si>
    <t xml:space="preserve">Demontáž baterií sprchových diferenciálních přes 3/4 x 1 do G 5/4 x 6/4   </t>
  </si>
  <si>
    <t>725841354</t>
  </si>
  <si>
    <t xml:space="preserve">Baterie sprchové automatické s termostatickým ventilem a sprchovou růžicí   </t>
  </si>
  <si>
    <t xml:space="preserve">Demontáž zápachových uzávěrek pro zařizovací předměty jednoduchých   </t>
  </si>
  <si>
    <t xml:space="preserve">Zápachové uzávěrky zařizovacích předmětů pro umyvadla DN 40   </t>
  </si>
  <si>
    <t xml:space="preserve">Zápachové uzávěrky zařizovacích předmětů pro pisoáry DN 32/40   </t>
  </si>
  <si>
    <t>725991811</t>
  </si>
  <si>
    <t xml:space="preserve">Demontáž ostatní konzol pro potrubí vysekáním ze zdi (bez úpravy otvoru) nebo upálením (včetně začištění konců) jednoduchých   </t>
  </si>
  <si>
    <t>998725201</t>
  </si>
  <si>
    <t xml:space="preserve">Přesun hmot pro zařizovací předměty stanovený procentní sazbou (%) z ceny vodorovná dopravní vzdálenost do 50 m základní v objektech výšky do 6 m   </t>
  </si>
  <si>
    <t xml:space="preserve">Vedlejší rozpočtové náklady   </t>
  </si>
  <si>
    <t>VRN4</t>
  </si>
  <si>
    <t xml:space="preserve">Ostatní   </t>
  </si>
  <si>
    <t>000</t>
  </si>
  <si>
    <t>043103000</t>
  </si>
  <si>
    <t xml:space="preserve">Uvedení do provozu   </t>
  </si>
  <si>
    <t>043103001</t>
  </si>
  <si>
    <t xml:space="preserve">stavební přípomoce - prostupy, drážky, zaklopení, začištění atd..   </t>
  </si>
  <si>
    <t>043103002</t>
  </si>
  <si>
    <t xml:space="preserve">Koordinační činnost   </t>
  </si>
  <si>
    <t xml:space="preserve">Celkem   </t>
  </si>
  <si>
    <t>Objekt:   Zařizovací předměty v nové budově</t>
  </si>
  <si>
    <t>997013635</t>
  </si>
  <si>
    <t xml:space="preserve">Poplatek za uložení stavebního odpadu na skládce (skládkovné) komunálního zatříděného do Katalogu odpadů pod kódem 20 03 01   </t>
  </si>
  <si>
    <t>725121521</t>
  </si>
  <si>
    <t xml:space="preserve">Pisoárové záchodky keramické automatické s infračerveným senzorem   </t>
  </si>
  <si>
    <t>725211618</t>
  </si>
  <si>
    <t xml:space="preserve">Umyvadla keramická bílá bez výtokových armatur připevněná na stěnu šrouby s krytem na sifon (polosloupem), šířka umyvadla 650 mm   </t>
  </si>
  <si>
    <t>725241213</t>
  </si>
  <si>
    <t xml:space="preserve">Sprchové vaničky z litého polymermramoru čtvercové 900x900 mm   </t>
  </si>
  <si>
    <t>725311111</t>
  </si>
  <si>
    <t xml:space="preserve">Dřezy bez výtokových armatur jednoduché se zápachovou uzávěrkou keramické 590x450 mm   </t>
  </si>
  <si>
    <t>725331111</t>
  </si>
  <si>
    <t xml:space="preserve">Výlevky bez výtokových armatur a splachovací nádrže keramické se sklopnou plastovou mřížkou stojící, výšky 460 mm   </t>
  </si>
  <si>
    <t>725821325</t>
  </si>
  <si>
    <t xml:space="preserve">Baterie dřezové stojánkové pákové s otáčivým ústím a délkou ramínka 220 mm   </t>
  </si>
  <si>
    <t>725822654</t>
  </si>
  <si>
    <t xml:space="preserve">Baterie umyvadlové stojánkové automatické senzorové směšovací s termostatickým ventilem   </t>
  </si>
  <si>
    <t>725841322</t>
  </si>
  <si>
    <t xml:space="preserve">Baterie sprchové klasické s roztečí 150 mm   </t>
  </si>
  <si>
    <t>725862103</t>
  </si>
  <si>
    <t xml:space="preserve">Zápachové uzávěrky zařizovacích předmětů pro dřezy DN 40/50   </t>
  </si>
  <si>
    <t>725865312.HLE</t>
  </si>
  <si>
    <t xml:space="preserve">Zápachová uzávěrka HL514SN sprchových van DN 40/50 s kulovým kloubem na odtoku a odpadním ventilem   </t>
  </si>
  <si>
    <t>998725202</t>
  </si>
  <si>
    <t xml:space="preserve">Přesun hmot pro zařizovací předměty stanovený procentní sazbou (%) z ceny vodorovná dopravní vzdálenost do 50 m základní v objektech výšky přes 6 do 12 m   </t>
  </si>
  <si>
    <t>726</t>
  </si>
  <si>
    <t xml:space="preserve">Zdravotechnika - předstěnové instalace   </t>
  </si>
  <si>
    <t>726131001</t>
  </si>
  <si>
    <t xml:space="preserve">Předstěnové instalační systémy do lehkých stěn s kovovou konstrukcí pro umyvadla stavební výšky do 1120 mm se stojánkovou baterií   </t>
  </si>
  <si>
    <t>726131021</t>
  </si>
  <si>
    <t xml:space="preserve">Předstěnové instalační systémy do lehkých stěn s kovovou konstrukcí pro pisoáry stavební výška 1300 mm   </t>
  </si>
  <si>
    <t>726131041</t>
  </si>
  <si>
    <t xml:space="preserve">Předstěnové instalační systémy do lehkých stěn s kovovou konstrukcí pro závěsné klozety ovládání zepředu, stavební výšky 1120 mm   </t>
  </si>
  <si>
    <t>726131043</t>
  </si>
  <si>
    <t xml:space="preserve">Předstěnové instalační systémy do lehkých stěn s kovovou konstrukcí pro závěsné klozety ovládání zepředu, stavební výšky 1120 mm pro tělesně postižené   </t>
  </si>
  <si>
    <t>726191001</t>
  </si>
  <si>
    <t xml:space="preserve">Ostatní příslušenství instalačních systémů zvukoizolační souprava pro WC a bidet   </t>
  </si>
  <si>
    <t>726191002</t>
  </si>
  <si>
    <t xml:space="preserve">Ostatní příslušenství instalačních systémů souprava pro předstěnovou montáž   </t>
  </si>
  <si>
    <t>726191011</t>
  </si>
  <si>
    <t xml:space="preserve">Ostatní příslušenství instalačních systémů montáž ovládacích tlačítek k WC   </t>
  </si>
  <si>
    <t>55281792</t>
  </si>
  <si>
    <t xml:space="preserve">tlačítko pro ovládání WC zepředu, chrom, Stop splachování, 246x164mm   </t>
  </si>
  <si>
    <t>998726211</t>
  </si>
  <si>
    <t xml:space="preserve">Přesun hmot pro instalační prefabrikáty stanovený procentní sazbou (%) z ceny vodorovná dopravní vzdálenost do 50 m základní v objektech výšky do 6 m   </t>
  </si>
  <si>
    <t>Objekt:   Vodovod a kanalizace</t>
  </si>
  <si>
    <t xml:space="preserve">Zemní práce   </t>
  </si>
  <si>
    <t>001</t>
  </si>
  <si>
    <t>175151101</t>
  </si>
  <si>
    <t xml:space="preserve">Obsypání potrubí strojně sypaninou z vhodných třídy těžitelnosti I a II, skupiny 1 až 4 nebo materiálem připraveným podél výkopu ve vzdálenosti do 3 m od jeho kraje, pro jakoukoliv hloubku výkopu a míru zhutnění bez prohození sypaniny   </t>
  </si>
  <si>
    <t xml:space="preserve">DN225 300 x 0,5 x 1,0 = 150m3 - potrubí 11,8m3 = 138,2m3
DN90 90 x 0,4 x 1,0 = 36m3 - potrubí 0,6m3 = 35,4m3
   </t>
  </si>
  <si>
    <t>583</t>
  </si>
  <si>
    <t>58337303</t>
  </si>
  <si>
    <t xml:space="preserve">štěrkopísek frakce 0/8   </t>
  </si>
  <si>
    <t xml:space="preserve">135 * 2   </t>
  </si>
  <si>
    <t>899722114</t>
  </si>
  <si>
    <t xml:space="preserve">Krytí potrubí z plastů výstražnou fólií z PVC šířky 40 cm   </t>
  </si>
  <si>
    <t xml:space="preserve">Stoka DN400 - 271,59m
Přípojky DN200 - 140,18m   </t>
  </si>
  <si>
    <t xml:space="preserve">Vodorovné konstrukce   </t>
  </si>
  <si>
    <t>451572111</t>
  </si>
  <si>
    <t xml:space="preserve">Lože pod potrubí, stoky a drobné objekty v otevřeném výkopu z kameniva drobného těženého 0 až 4 mm   </t>
  </si>
  <si>
    <t xml:space="preserve">390 x 0,1 x1 = 39m3   </t>
  </si>
  <si>
    <t xml:space="preserve">Izolace tepelné   </t>
  </si>
  <si>
    <t>713463211</t>
  </si>
  <si>
    <t xml:space="preserve">Montáž izolace tepelné potrubí a ohybů tvarovkami nebo deskami potrubními pouzdry s povrchovou úpravou hliníkovou fólií (izolační materiál ve specifikaci) přelepenými samolepící hliníkovou páskou potrubí jednovrstvá D do 50 mm   </t>
  </si>
  <si>
    <t>631</t>
  </si>
  <si>
    <t>63154012</t>
  </si>
  <si>
    <t xml:space="preserve">pouzdro izolační potrubní z minerální vlny s Al fólií max. 250/100°C 15/30mm   </t>
  </si>
  <si>
    <t xml:space="preserve">358 * 1,02   </t>
  </si>
  <si>
    <t>63154530</t>
  </si>
  <si>
    <t xml:space="preserve">pouzdro izolační potrubní z minerální vlny s Al fólií max. 250/100°C 22/30mm   </t>
  </si>
  <si>
    <t xml:space="preserve">275 * 1,02   </t>
  </si>
  <si>
    <t>63154013</t>
  </si>
  <si>
    <t xml:space="preserve">pouzdro izolační potrubní z minerální vlny s Al fólií max. 250/100°C 18/30mm   </t>
  </si>
  <si>
    <t xml:space="preserve">243 * 1,02   </t>
  </si>
  <si>
    <t>63154571</t>
  </si>
  <si>
    <t xml:space="preserve">pouzdro izolační potrubní z minerální vlny s Al fólií max. 250/100°C 28/40mm   </t>
  </si>
  <si>
    <t xml:space="preserve">248 * 1,02   </t>
  </si>
  <si>
    <t>63154602</t>
  </si>
  <si>
    <t xml:space="preserve">pouzdro izolační potrubní z minerální vlny s Al fólií max. 250/100°C 35/50mm   </t>
  </si>
  <si>
    <t xml:space="preserve">235 * 1,02   </t>
  </si>
  <si>
    <t>63154603</t>
  </si>
  <si>
    <t xml:space="preserve">pouzdro izolační potrubní z minerální vlny s Al fólií max. 250/100°C 42/50mm   </t>
  </si>
  <si>
    <t xml:space="preserve">57 * 1,02   </t>
  </si>
  <si>
    <t>721173402</t>
  </si>
  <si>
    <t xml:space="preserve">Potrubí z trub PVC SN4 svodné (ležaté) DN 125   </t>
  </si>
  <si>
    <t>721173403</t>
  </si>
  <si>
    <t xml:space="preserve">Potrubí z trub PVC SN4 svodné (ležaté) DN 160   </t>
  </si>
  <si>
    <t>721173404</t>
  </si>
  <si>
    <t xml:space="preserve">Potrubí z trub PVC SN4 svodné (ležaté) DN 200   </t>
  </si>
  <si>
    <t>721173405</t>
  </si>
  <si>
    <t xml:space="preserve">Potrubí z trub PVC SN4 svodné (ležaté) DN 250   </t>
  </si>
  <si>
    <t>721173406</t>
  </si>
  <si>
    <t xml:space="preserve">Potrubí z trub PVC SN4 svodné (ležaté) DN 315   </t>
  </si>
  <si>
    <t>721173604</t>
  </si>
  <si>
    <t xml:space="preserve">Potrubí z trub polyetylenových svařované svodné (ležaté) DN 70   </t>
  </si>
  <si>
    <t>721173605</t>
  </si>
  <si>
    <t xml:space="preserve">Potrubí z trub polyetylenových svařované svodné (ležaté) DN 90   </t>
  </si>
  <si>
    <t>721173606</t>
  </si>
  <si>
    <t xml:space="preserve">Potrubí z trub polyetylenových svařované svodné (ležaté) DN 100   </t>
  </si>
  <si>
    <t>721173607</t>
  </si>
  <si>
    <t xml:space="preserve">Potrubí z trub polyetylenových svařované svodné (ležaté) DN 125   </t>
  </si>
  <si>
    <t>721173608</t>
  </si>
  <si>
    <t xml:space="preserve">Potrubí z trub polyetylenových svařované svodné (ležaté) DN 150   </t>
  </si>
  <si>
    <t>721173708</t>
  </si>
  <si>
    <t xml:space="preserve">Potrubí z trub polyetylenových svařované odpadní (svislé) DN 150   </t>
  </si>
  <si>
    <t>721174005</t>
  </si>
  <si>
    <t xml:space="preserve">Potrubí z trub polypropylenových svodné (ležaté) DN 110   </t>
  </si>
  <si>
    <t>721174006</t>
  </si>
  <si>
    <t xml:space="preserve">Potrubí z trub polypropylenových svodné (ležaté) DN 125   </t>
  </si>
  <si>
    <t>721174007</t>
  </si>
  <si>
    <t xml:space="preserve">Potrubí z trub polypropylenových svodné (ležaté) DN 160   </t>
  </si>
  <si>
    <t>721174043</t>
  </si>
  <si>
    <t xml:space="preserve">Potrubí z trub polypropylenových připojovací DN 50   </t>
  </si>
  <si>
    <t>721174044</t>
  </si>
  <si>
    <t xml:space="preserve">Potrubí z trub polypropylenových připojovací DN 75   </t>
  </si>
  <si>
    <t>721174045</t>
  </si>
  <si>
    <t xml:space="preserve">Potrubí z trub polypropylenových připojovací DN 110   </t>
  </si>
  <si>
    <t>721174062</t>
  </si>
  <si>
    <t xml:space="preserve">Potrubí z trub polypropylenových větrací DN 75   </t>
  </si>
  <si>
    <t>721174063</t>
  </si>
  <si>
    <t xml:space="preserve">Potrubí z trub polypropylenových větrací DN 110   </t>
  </si>
  <si>
    <t>721233121</t>
  </si>
  <si>
    <t xml:space="preserve">Střešní vtoky (vpusti) polypropylenové (PP) pro ploché střechy s odtokem vodorovným standardní svěrná příruba DN 75/110   </t>
  </si>
  <si>
    <t xml:space="preserve">14 ks DN70 pro standardní střechy
7 ks DN100 pro zelené střechy
9 ks DN100 pro standardní střechy
   </t>
  </si>
  <si>
    <t>721273152</t>
  </si>
  <si>
    <t xml:space="preserve">Ventilační hlavice z polypropylenu (PP) DN 75   </t>
  </si>
  <si>
    <t>721273153</t>
  </si>
  <si>
    <t xml:space="preserve">Ventilační hlavice z polypropylenu (PP) DN 110   </t>
  </si>
  <si>
    <t xml:space="preserve">Zdravotechnika - vnitřní vodovod   </t>
  </si>
  <si>
    <t>722140111</t>
  </si>
  <si>
    <t xml:space="preserve">Potrubí z ocelových trubek z ušlechtilé oceli (nerez) spojované lisováním PN 16 do 85°C O 15/1   </t>
  </si>
  <si>
    <t>722140112</t>
  </si>
  <si>
    <t xml:space="preserve">Potrubí z ocelových trubek z ušlechtilé oceli (nerez) spojované lisováním PN 16 do 85°C O 18/1   </t>
  </si>
  <si>
    <t>722140113</t>
  </si>
  <si>
    <t xml:space="preserve">Potrubí z ocelových trubek z ušlechtilé oceli (nerez) spojované lisováním PN 16 do 85°C O 22/1,2   </t>
  </si>
  <si>
    <t>722140114</t>
  </si>
  <si>
    <t xml:space="preserve">Potrubí z ocelových trubek z ušlechtilé oceli (nerez) spojované lisováním PN 16 do 85°C O 28/1,2   </t>
  </si>
  <si>
    <t>722140115</t>
  </si>
  <si>
    <t xml:space="preserve">Potrubí z ocelových trubek z ušlechtilé oceli (nerez) spojované lisováním PN 16 do 85°C O 35/1,5   </t>
  </si>
  <si>
    <t xml:space="preserve">Potrubí z ocelových trubek z ušlechtilé oceli (nerez) spojované lisováním PN 16 do 85°C O 35/1,5 - požární   </t>
  </si>
  <si>
    <t>722140116</t>
  </si>
  <si>
    <t xml:space="preserve">Potrubí z ocelových trubek z ušlechtilé oceli (nerez) spojované lisováním PN 16 do 85°C O 42/1,5   </t>
  </si>
  <si>
    <t xml:space="preserve">Potrubí z ocelových trubek z ušlechtilé oceli (nerez) spojované lisováním PN 16 do 85°C O 42/1,5 - požární   </t>
  </si>
  <si>
    <t>722221134</t>
  </si>
  <si>
    <t xml:space="preserve">Armatury s jedním závitem ventily výtokové G 1/2"   </t>
  </si>
  <si>
    <t>722221135</t>
  </si>
  <si>
    <t xml:space="preserve">Armatury s jedním závitem ventily výtokové G 3/4"   </t>
  </si>
  <si>
    <t>722224153</t>
  </si>
  <si>
    <t xml:space="preserve">Armatury s jedním závitem ventily kulové zahradní uzávěry PN 15 do 120° C G 3/4" - 1"   </t>
  </si>
  <si>
    <t>722239101</t>
  </si>
  <si>
    <t xml:space="preserve">Armatury se dvěma závity montáž vodovodních armatur se dvěma závity ostatních typů G 1/2"   </t>
  </si>
  <si>
    <t>VGA.746766</t>
  </si>
  <si>
    <t xml:space="preserve">Viega Profipress Easytop-kulový kohout, lisovací přípoj, Rp-závity, DN: 15; d: 18; Rp: 1, těleso ventilu z křemíkového bronzu podle DIN 50930-6 / DIN EN 1982, bezúdržbová ovládací hřídel, nerezová koule, těsnicí prvek EPDM (lisovací přípoj)   </t>
  </si>
  <si>
    <t>VGA.778873</t>
  </si>
  <si>
    <t xml:space="preserve">Viega Easytop-regulační ventil pro cirkulace S/E - křemíkový bronz, G-závity, DN: 15; G: 3, G-závit pro šroubení s těsněním na plochu, těleso ventilu z křemíkového bronzu podle DIN 50930-6 / DIN EN 1982, nerezová koule, vypouštěcí zátka   </t>
  </si>
  <si>
    <t>722239102</t>
  </si>
  <si>
    <t xml:space="preserve">Armatury se dvěma závity montáž vodovodních armatur se dvěma závity ostatních typů G 3/4"   </t>
  </si>
  <si>
    <t>VGA.746773</t>
  </si>
  <si>
    <t xml:space="preserve">Viega Profipress Easytop-kulový kohout, lisovací přípoj, Rp-závity, DN: 20; d: 22; Rp: 3, těleso ventilu z křemíkového bronzu podle DIN 50930-6 / DIN EN 1982, bezúdržbová ovládací hřídel, nerezová koule, těsnicí prvek EPDM (lisovací přípoj)   </t>
  </si>
  <si>
    <t>VGA.778880</t>
  </si>
  <si>
    <t xml:space="preserve">Viega Easytop-regulační ventil pro cirkulace S/E - křemíkový bronz, G-závity, DN: 20; G: 1, G-závit pro šroubení s těsněním na plochu, těleso ventilu z křemíkového bronzu podle DIN 50930-6 / DIN EN 1982, nerezová koule, vypouštěcí zátka   </t>
  </si>
  <si>
    <t>722239103</t>
  </si>
  <si>
    <t xml:space="preserve">Armatury se dvěma závity montáž vodovodních armatur se dvěma závity ostatních typů G 1"   </t>
  </si>
  <si>
    <t>VGA.746780</t>
  </si>
  <si>
    <t xml:space="preserve">Viega Profipress Easytop-kulový kohout, lisovací přípoj, Rp-závity, DN: 25; d: 28; Rp: 1, těleso ventilu z křemíkového bronzu podle DIN 50930-6 / DIN EN 1982, bezúdržbová ovládací hřídel, nerezová koule, těsnicí prvek EPDM (lisovací přípoj)   </t>
  </si>
  <si>
    <t>722239104</t>
  </si>
  <si>
    <t xml:space="preserve">Armatury se dvěma závity montáž vodovodních armatur se dvěma závity ostatních typů G 5/4"   </t>
  </si>
  <si>
    <t>VGA.746797</t>
  </si>
  <si>
    <t xml:space="preserve">Viega Profipress Easytop-kulový kohout, lisovací přípoj, Rp-závity, DN: 32; d: 35; Rp: 11, těleso ventilu z křemíkového bronzu podle DIN 50930-6 / DIN EN 1982, bezúdržbová ovládací hřídel, nerezová koule, těsnicí prvek EPDM (lisovací přípoj)   </t>
  </si>
  <si>
    <t>722250133</t>
  </si>
  <si>
    <t xml:space="preserve">Požární příslušenství a armatury hydrantový systém s tvarově stálou hadicí celoplechový D 25 x 30 m   </t>
  </si>
  <si>
    <t>722290234</t>
  </si>
  <si>
    <t xml:space="preserve">Zkoušky, proplach a desinfekce vodovodního potrubí proplach a desinfekce vodovodního potrubí do DN 80   </t>
  </si>
  <si>
    <t>724</t>
  </si>
  <si>
    <t xml:space="preserve">Zdravotechnika - strojní vybavení   </t>
  </si>
  <si>
    <t>724233104</t>
  </si>
  <si>
    <t xml:space="preserve">Nádoby expanzní tlakové pro rozvody pitné vody s vyměnitelným vakem bez pojistného ventilu se závitovým připojením PN 10 o objemu 200 l   </t>
  </si>
  <si>
    <t>731</t>
  </si>
  <si>
    <t>732331772</t>
  </si>
  <si>
    <t xml:space="preserve">Nádoby expanzní tlakové pro topné a chladicí soustavy příslušenství k expanzním nádobám konzole nastavitelná   </t>
  </si>
  <si>
    <t>6000046230</t>
  </si>
  <si>
    <t xml:space="preserve">Armatura uzavírací s vypouštěním Reflex Flowjet 3/4"   </t>
  </si>
  <si>
    <t xml:space="preserve">příslušenství: ano , kód výrobce: 9116799 , značka: Reflex , typ: příslušenství
Uzavírací armatura zajišťující průtok nádobou. Pro Refix DD podle DIN 4807 T5.   </t>
  </si>
  <si>
    <t>732421208</t>
  </si>
  <si>
    <t xml:space="preserve">Čerpadla teplovodní mokroběžná závitová cirkulační pro TUV (elektronicky řízená) PN 10, do 80°C DN přípojky/dopravní výška H (m) - čerpací výkon Q (m3/h) DN 32 / do 6,0 m / 3,0 m3/h   </t>
  </si>
  <si>
    <t>734411101</t>
  </si>
  <si>
    <t xml:space="preserve">Teploměry technické s pevným stonkem a jímkou zadní připojení (axiální) průměr 63 mm délka stonku 50 mm   </t>
  </si>
  <si>
    <t>734421101</t>
  </si>
  <si>
    <t xml:space="preserve">Tlakoměry s pevným stonkem a zpětnou klapkou spodní připojení (radiální) tlaku 0-16 bar průměru 50 mm   </t>
  </si>
  <si>
    <t xml:space="preserve">Nepojmenované práce   </t>
  </si>
  <si>
    <t xml:space="preserve">Nepojmenovaný díl   </t>
  </si>
  <si>
    <t>721239222</t>
  </si>
  <si>
    <t xml:space="preserve">Podtlakové odvodnění budovy   </t>
  </si>
  <si>
    <t xml:space="preserve">Inženýrská činnost   </t>
  </si>
  <si>
    <t>043114000</t>
  </si>
  <si>
    <t xml:space="preserve">Tlaková zkouška vodovodního potrubí   </t>
  </si>
  <si>
    <t>043134000</t>
  </si>
  <si>
    <t xml:space="preserve">Zaregulování cirkulačního potrubí   </t>
  </si>
  <si>
    <t>045303000</t>
  </si>
  <si>
    <t xml:space="preserve">Štítky a popisy jednotlivých zařízení   </t>
  </si>
  <si>
    <t>Praha 6</t>
  </si>
  <si>
    <t>D.1.4.b Zařízení pro vytápění staveb - výpis materiálu</t>
  </si>
  <si>
    <t>Zdroj tepla</t>
  </si>
  <si>
    <t>cena/jedn.</t>
  </si>
  <si>
    <t>cena celkem</t>
  </si>
  <si>
    <t>Oběhové čerpadlo Grundfos Magna 40-120 F (1 sklad)</t>
  </si>
  <si>
    <t>Oběhové čerpadlo Grundfos Magna 50-120 F (1 sklad)</t>
  </si>
  <si>
    <t>3-cestný směšovač ESBE VRG 131/40, kv=25 + pohon</t>
  </si>
  <si>
    <t>Mezisoučet zdroje tepla</t>
  </si>
  <si>
    <t>Montáž zdroje tepla</t>
  </si>
  <si>
    <t>Zdroj tepla celkem</t>
  </si>
  <si>
    <t>Potrubí z trubek ocelových hladkých</t>
  </si>
  <si>
    <t>133/4,5</t>
  </si>
  <si>
    <t>Montáž potrubí</t>
  </si>
  <si>
    <t>Ocelové potrubí celkem</t>
  </si>
  <si>
    <t>Lisované potrubí IVAR.C-STEEL</t>
  </si>
  <si>
    <t>Trubka IVAR.C-STEEL pozinkovaná - spoje lisováním</t>
  </si>
  <si>
    <t>IVCT.15</t>
  </si>
  <si>
    <t>IVCT.18</t>
  </si>
  <si>
    <t>IVCT.22</t>
  </si>
  <si>
    <t>IVCT.28</t>
  </si>
  <si>
    <t>IVCT.35</t>
  </si>
  <si>
    <t>IVCT.42</t>
  </si>
  <si>
    <t>IVCT.54</t>
  </si>
  <si>
    <t>IVCT.76</t>
  </si>
  <si>
    <t>IVCT.90</t>
  </si>
  <si>
    <t>IVCT.100</t>
  </si>
  <si>
    <t>mezisoučet potrubí</t>
  </si>
  <si>
    <t>lisované fitinky - kolena, T-kusy, přechody na závit apod.</t>
  </si>
  <si>
    <t>40% z ceny</t>
  </si>
  <si>
    <t>součet dodávky potrubí a fitinky</t>
  </si>
  <si>
    <t>Lisované potrubí IVAR.C-STEEL celkem</t>
  </si>
  <si>
    <t>Podlahové vytápění</t>
  </si>
  <si>
    <t>Potrubí Ivar.Alpex - DUO - XS 16/2</t>
  </si>
  <si>
    <t>Svěrné šroubení pro trubku Alpex Ivar TA4420 16/2</t>
  </si>
  <si>
    <t>Sestava rozdělovač a sběrač Ivar.CS 553 VP/3 - P2</t>
  </si>
  <si>
    <t>Sestava r+s Ivar.CS 553 VP/4 - P2, skříň nerez</t>
  </si>
  <si>
    <t>Sestava r + s Ivar.CS 553 VP/7 P3, skříň nerez</t>
  </si>
  <si>
    <t>Sestava r + s Ivar.CS 553 VP/7 N3, skříň nerez</t>
  </si>
  <si>
    <t>Sestava r + s Ivar.CS 553 VP/8 P4, skříň nerez</t>
  </si>
  <si>
    <t>Sestava r + s Ivar.CS 553 VP/10 P4, skříň nerez</t>
  </si>
  <si>
    <t>Sestava r + s Ivar.CS 553 VP/11 P4, skříň nerez</t>
  </si>
  <si>
    <t>Sestava r + s Ivar.CS 553 VP/12 P4, skříň nerez</t>
  </si>
  <si>
    <t>Sestava r + s Ivar.CS 553 VP/12 N4, skříň nerez</t>
  </si>
  <si>
    <t>Systémová izolační deska s folií IVAR TH 15P</t>
  </si>
  <si>
    <t>TH15P</t>
  </si>
  <si>
    <t>Obvodový dilatační pás Ivar.DP50</t>
  </si>
  <si>
    <t>DP50</t>
  </si>
  <si>
    <t>Plastifikátor IVAR.PL10</t>
  </si>
  <si>
    <t>PL10</t>
  </si>
  <si>
    <t>Ochranná hadice - přechod dilatací - Ivar.HK 1620</t>
  </si>
  <si>
    <t>mezisoučet podlahové vytápěnítrubí</t>
  </si>
  <si>
    <t>Montáž podlahového vytápění</t>
  </si>
  <si>
    <t>Podlahové vytápění celkem</t>
  </si>
  <si>
    <t>Armatury</t>
  </si>
  <si>
    <t>G / DN</t>
  </si>
  <si>
    <t>Uzavírací mezipřírubová klapka vč. přírub</t>
  </si>
  <si>
    <t>DN 65</t>
  </si>
  <si>
    <t>DN 80</t>
  </si>
  <si>
    <t>DN 125</t>
  </si>
  <si>
    <t>Přírubový filtr</t>
  </si>
  <si>
    <t>Zpětná klapka přírubová</t>
  </si>
  <si>
    <t>Kulový kohout</t>
  </si>
  <si>
    <t>1/2"</t>
  </si>
  <si>
    <t>3/4"</t>
  </si>
  <si>
    <t>1"</t>
  </si>
  <si>
    <t>5/4"</t>
  </si>
  <si>
    <t>6/4"</t>
  </si>
  <si>
    <t>2"</t>
  </si>
  <si>
    <t>Vyvažovací regulační ventil IMI-TA STAD</t>
  </si>
  <si>
    <t>vypouštěcí kohout</t>
  </si>
  <si>
    <t>Odvzdušňovací nádoba</t>
  </si>
  <si>
    <t>DN 50</t>
  </si>
  <si>
    <t>odvzdušňovací ventil</t>
  </si>
  <si>
    <t>3/8"</t>
  </si>
  <si>
    <t>Ruční regulační ventil</t>
  </si>
  <si>
    <t>teploměr s jímkou 0-120</t>
  </si>
  <si>
    <t>Manometr vč. Příslušenství</t>
  </si>
  <si>
    <t>termoregulační ventil Danfoss RA-N</t>
  </si>
  <si>
    <t>termostatická hlavice RA 2980</t>
  </si>
  <si>
    <t>uzavíratelné šroubení RLV</t>
  </si>
  <si>
    <t>Mezisoučet armatury</t>
  </si>
  <si>
    <t>Montáž armatur</t>
  </si>
  <si>
    <t>Armatury celkem</t>
  </si>
  <si>
    <t>Otopná tělesa</t>
  </si>
  <si>
    <t>Korado Klasik</t>
  </si>
  <si>
    <t>22 6 160</t>
  </si>
  <si>
    <t>montáž jednotky</t>
  </si>
  <si>
    <t>Otopná tělesa celkem</t>
  </si>
  <si>
    <t xml:space="preserve">Tepelné izolace </t>
  </si>
  <si>
    <t>Izolace Accotube, Mirelon, Armaflex                 tl. 13 mm</t>
  </si>
  <si>
    <t>do 22/1,5</t>
  </si>
  <si>
    <t>tl. 22 mm</t>
  </si>
  <si>
    <t>28/1,5</t>
  </si>
  <si>
    <t>tl. 40 mm</t>
  </si>
  <si>
    <t>35-54/1,5</t>
  </si>
  <si>
    <t>tl. 60 mm</t>
  </si>
  <si>
    <t>do DN100</t>
  </si>
  <si>
    <t>balená izolace minerál. vatou s povrch. úpravou 80 mm</t>
  </si>
  <si>
    <t>do DN125</t>
  </si>
  <si>
    <t>mezisoučet dodávky</t>
  </si>
  <si>
    <t>montáž izolací</t>
  </si>
  <si>
    <t>Tepelné izolace celkem</t>
  </si>
  <si>
    <t>Topné zkoušky, vyregulování</t>
  </si>
  <si>
    <t>h</t>
  </si>
  <si>
    <t>Doplňkové konstrukce</t>
  </si>
  <si>
    <t xml:space="preserve">součet celkem </t>
  </si>
  <si>
    <t>Č. pol.</t>
  </si>
  <si>
    <t>Popis položky</t>
  </si>
  <si>
    <t>Množ.</t>
  </si>
  <si>
    <t>Jedn.</t>
  </si>
  <si>
    <t>Jedn.cena</t>
  </si>
  <si>
    <t>Celk.cena</t>
  </si>
  <si>
    <t>Plynová kotelna - Plavecký areál Na Petynce</t>
  </si>
  <si>
    <t>1.1.Zařízení</t>
  </si>
  <si>
    <t>1.1.001</t>
  </si>
  <si>
    <t>pos.1 Kondnzační kotel -225 kWna zemní plyn  včetně neutralizace kondenzátu, regulace a odkouření</t>
  </si>
  <si>
    <t>1.1.002</t>
  </si>
  <si>
    <t>pos.2 Plynový kotel -225 kWna zemní plyn  včetně  regulace a odkouření</t>
  </si>
  <si>
    <t>1.1.003</t>
  </si>
  <si>
    <t>pos.3 Vyrovnávací nádoba topné vody ATYP  2000l DN 1090 mm, výška 2355  mm, hrdla 4* DN 125 příruba</t>
  </si>
  <si>
    <t>1.1.004</t>
  </si>
  <si>
    <t>pos. 4 předehřev teplé vody  2000l DN 1090 mm, výšk 2355  mm, včetně tepelné izolace DN1300, dvojitý výměník 9m2,</t>
  </si>
  <si>
    <t>1.1.005</t>
  </si>
  <si>
    <t>pos.5 ohřívací zásobník teplé vody 1000l DN790 s výměníkem   ,,výška 2120 mm.vVčetně izolace ,eploměru</t>
  </si>
  <si>
    <t>1.1.006</t>
  </si>
  <si>
    <r>
      <t>pos.6 Exp</t>
    </r>
    <r>
      <rPr>
        <sz val="8"/>
        <rFont val="Times New Roman"/>
        <family val="1"/>
        <charset val="238"/>
      </rPr>
      <t>anzní a soplňovací automat OLYMP</t>
    </r>
    <r>
      <rPr>
        <sz val="9"/>
        <rFont val="Arial Nova"/>
        <family val="2"/>
        <charset val="238"/>
      </rPr>
      <t xml:space="preserve"> v 70S</t>
    </r>
  </si>
  <si>
    <t>1.1.007</t>
  </si>
  <si>
    <t>pos. 7 Hydraulický vyrovnávač  stávající   průměr 265mm,délka 1050mm, výkon 800 kW</t>
  </si>
  <si>
    <t>1.1.008</t>
  </si>
  <si>
    <t>pos.8  Hydraulický vyrovnávač nový    průměr 285mm, délka 1350mm, výkon 800 kW</t>
  </si>
  <si>
    <t>1.1009</t>
  </si>
  <si>
    <t>pos.9 Tlaková expanzní nádoba  G400 - vytápění</t>
  </si>
  <si>
    <t>1.1.010</t>
  </si>
  <si>
    <t>pos.10 Tlaková expanzní nádoba  200l , DN 65 ohřev vody</t>
  </si>
  <si>
    <t>1.1.011</t>
  </si>
  <si>
    <t>pos.11 čerpadlo kotlového oktuhu                                            65-20  Q=  12,9m3/h, h=3,2m</t>
  </si>
  <si>
    <t>1.1.012</t>
  </si>
  <si>
    <t>pos.12 čerpadlo podlahového topení                                       65-40F  Q=  7,91m3/h, h=4m</t>
  </si>
  <si>
    <t>1.1.013</t>
  </si>
  <si>
    <t>pos.13 čerpadlo ohřevu VZT                                                 100-120  Q= 42m3/h, h=9m</t>
  </si>
  <si>
    <t>1.1.014</t>
  </si>
  <si>
    <t>pos.14 čerpadlo ohřevu TV                                                 Magna3 80-120-20  Q=  19,3m3/h, h=3,5m</t>
  </si>
  <si>
    <t>1.1.015</t>
  </si>
  <si>
    <t>pos.14 .Trojcestný přepínací ventil se servopohonem ON-OFF DN80, 240V TČ/PK</t>
  </si>
  <si>
    <t>1.1.016</t>
  </si>
  <si>
    <t>pos.15Trojcestný přepínací ventil se servopohonem ON-OFF DN100, 240V TČ/PK</t>
  </si>
  <si>
    <t>1.1.017</t>
  </si>
  <si>
    <t>pos.16Trojcestný přepínací ventil se servopohonem ON-OFF DN80, 240VTČ/PK</t>
  </si>
  <si>
    <t>Stávající zařízení k úptavě</t>
  </si>
  <si>
    <t>1.1.018</t>
  </si>
  <si>
    <t>pos.18 Plynovodní potrubí komplet instalováno -úprava</t>
  </si>
  <si>
    <t>1.1.019</t>
  </si>
  <si>
    <t>pos.19 havarijní uzávěr kotelny -instalováno</t>
  </si>
  <si>
    <t>1.1.020</t>
  </si>
  <si>
    <t>pos.20 hlavní uzávěr kotelny-instalováno.</t>
  </si>
  <si>
    <t>1.2 Armatury</t>
  </si>
  <si>
    <t>1.2.021</t>
  </si>
  <si>
    <t>Mezipřírubová klapka 65</t>
  </si>
  <si>
    <t>1.2.022</t>
  </si>
  <si>
    <t xml:space="preserve">Mezipřírubová klapka 80  </t>
  </si>
  <si>
    <t>1.2.023</t>
  </si>
  <si>
    <t xml:space="preserve">Mezipřírubová klapka 100 </t>
  </si>
  <si>
    <t>1.2.024</t>
  </si>
  <si>
    <t>Mezipřírubová klapka 125</t>
  </si>
  <si>
    <t>1.2.025</t>
  </si>
  <si>
    <t>Zpětná klapka mezipřírubová DN65</t>
  </si>
  <si>
    <t>1.2.026</t>
  </si>
  <si>
    <t>Zpětná klapka mezipřírubová DN80</t>
  </si>
  <si>
    <t>1.2.027</t>
  </si>
  <si>
    <t>Zpětná klapka mezipřírubová DN100</t>
  </si>
  <si>
    <t>1.2.028</t>
  </si>
  <si>
    <t>Filtr přírubový 65</t>
  </si>
  <si>
    <t>1.2.029</t>
  </si>
  <si>
    <t>Filtr přírubový 80</t>
  </si>
  <si>
    <t>1.2.030</t>
  </si>
  <si>
    <t>Filtr přírubový  100</t>
  </si>
  <si>
    <t>1.2.031</t>
  </si>
  <si>
    <t>kulový kohout  2" teplá voda</t>
  </si>
  <si>
    <t>1.2.032</t>
  </si>
  <si>
    <t>kulový kohout 6/4"</t>
  </si>
  <si>
    <t>1.2.033</t>
  </si>
  <si>
    <t>kulový kohout 5/4"</t>
  </si>
  <si>
    <t>1.2.034</t>
  </si>
  <si>
    <t>kulový kohout 1"</t>
  </si>
  <si>
    <t>1.2..035</t>
  </si>
  <si>
    <t>kulový kohout  3/4"</t>
  </si>
  <si>
    <t>1.2.036</t>
  </si>
  <si>
    <t>kulový kohout  1/2"</t>
  </si>
  <si>
    <t>1.2.037</t>
  </si>
  <si>
    <t>pojistný ventil 3/4, o.p 4 bar</t>
  </si>
  <si>
    <t>1.2.038</t>
  </si>
  <si>
    <t>pojistný ventil 1", o.p 6 bar</t>
  </si>
  <si>
    <t>1.2.039</t>
  </si>
  <si>
    <t>manometr 100  0-6 bar, s vypouštěcím kohoutem</t>
  </si>
  <si>
    <t>1.2.040</t>
  </si>
  <si>
    <t>vypouštěcí kohout 3/4"</t>
  </si>
  <si>
    <t>1.2.041</t>
  </si>
  <si>
    <t>kruhový teploměr DN10 0,0-90°C včetně jímky</t>
  </si>
  <si>
    <t xml:space="preserve">1.3. Potrubí </t>
  </si>
  <si>
    <t xml:space="preserve">Potrubí z trubek ocelových závitových spojených             svařováním </t>
  </si>
  <si>
    <t>1.3.001</t>
  </si>
  <si>
    <t>1.3.0012</t>
  </si>
  <si>
    <t>1.3.0013</t>
  </si>
  <si>
    <t>1.3.004</t>
  </si>
  <si>
    <t>1.3.005</t>
  </si>
  <si>
    <t>1.3.006</t>
  </si>
  <si>
    <t xml:space="preserve">Potrubí z trubek ocelových hladkých spojených             svařováním </t>
  </si>
  <si>
    <t>1.3.007</t>
  </si>
  <si>
    <t>76*3</t>
  </si>
  <si>
    <t>1.3.008</t>
  </si>
  <si>
    <t>89*3,5</t>
  </si>
  <si>
    <t>1.3.009</t>
  </si>
  <si>
    <t>1.3.010</t>
  </si>
  <si>
    <t>133*4,5</t>
  </si>
  <si>
    <t>1.3.011</t>
  </si>
  <si>
    <t>159*5</t>
  </si>
  <si>
    <t>1.4.Izolace potrubí - Tubolit DG  tl.13mm</t>
  </si>
  <si>
    <t>1.4.001</t>
  </si>
  <si>
    <t xml:space="preserve">izolace Ø22 </t>
  </si>
  <si>
    <t>1.4.002</t>
  </si>
  <si>
    <t>izolace Ø25</t>
  </si>
  <si>
    <t>1.4.003</t>
  </si>
  <si>
    <t>izolace Ø32</t>
  </si>
  <si>
    <t>1.4,004</t>
  </si>
  <si>
    <t>izolace Ø40</t>
  </si>
  <si>
    <t xml:space="preserve">izolace potrubí pouzdra min. plst Rockwool </t>
  </si>
  <si>
    <t>1.4.005</t>
  </si>
  <si>
    <t>izolace Ø50¨- tl.30</t>
  </si>
  <si>
    <t>1.4.006</t>
  </si>
  <si>
    <t>izolace Ø76-tl.40</t>
  </si>
  <si>
    <t>1.4.007</t>
  </si>
  <si>
    <t>izolace Ø89- tl.50</t>
  </si>
  <si>
    <t>1.4.008</t>
  </si>
  <si>
    <t>izolace Ø133-tl.50</t>
  </si>
  <si>
    <t>1.4.009</t>
  </si>
  <si>
    <t>izolace Ø160- tl.50</t>
  </si>
  <si>
    <t>1.5.Nátěry ocelového potrubí</t>
  </si>
  <si>
    <t>Nátěry ocelového potrubí základní barvou dvojnásobné</t>
  </si>
  <si>
    <t>1.5.001</t>
  </si>
  <si>
    <t>potrubí do  dn50</t>
  </si>
  <si>
    <t>1.5.002</t>
  </si>
  <si>
    <t>potrubí  odDN 5 do DN150</t>
  </si>
  <si>
    <t>1.6.Pomocné ocelové knstrukce</t>
  </si>
  <si>
    <t>1.6.001</t>
  </si>
  <si>
    <t>závěsy potrubí  z ocelových profilů a závitových tyčí</t>
  </si>
  <si>
    <t>1.7.Ostatní náklady</t>
  </si>
  <si>
    <t>1.7.001</t>
  </si>
  <si>
    <t>Odkouření nových plynových kotlů DN 400 délka 6550 mm</t>
  </si>
  <si>
    <t>1.7.002</t>
  </si>
  <si>
    <t>Odkouření stávajících pynových kotlů-revize , případně výměna DN 400 délka 4350mm</t>
  </si>
  <si>
    <t>1.7.003</t>
  </si>
  <si>
    <t>Demontáž stávajících ohřívačů vody a transpart na noé stanoviště</t>
  </si>
  <si>
    <t>1.7.004</t>
  </si>
  <si>
    <t>Úprava stávajícícho  plynovodního potrubí v kotelně</t>
  </si>
  <si>
    <t>1.7.005</t>
  </si>
  <si>
    <t>Třídění odpadu - tepelné izolace</t>
  </si>
  <si>
    <t>1.7.006</t>
  </si>
  <si>
    <t>Ekologická likvidace odpadu</t>
  </si>
  <si>
    <t>1.7.007</t>
  </si>
  <si>
    <t>Staveništní doprava, přesun hmot</t>
  </si>
  <si>
    <t>1.7.008</t>
  </si>
  <si>
    <t>Topná zkouška, dilatační zkouška  vyregulování systému</t>
  </si>
  <si>
    <t>1.7.009</t>
  </si>
  <si>
    <t>Stavební přípomoce</t>
  </si>
  <si>
    <t>celkem</t>
  </si>
  <si>
    <t>DOSTAVBA SPORTOVNĚ REKREAČNÍHO AREÁLU PETYNKA</t>
  </si>
  <si>
    <t>DOKUMENTACE PRO PROVEDENÍ STAVBY</t>
  </si>
  <si>
    <t>D1.4.B4 - PROFESE - VYTÁPĚNÍ STAVEB - TČ VZDUCH/VODA</t>
  </si>
  <si>
    <t>Položka</t>
  </si>
  <si>
    <t>M.J.</t>
  </si>
  <si>
    <t>Množ-ství</t>
  </si>
  <si>
    <t>cena-jedn</t>
  </si>
  <si>
    <t>cena</t>
  </si>
  <si>
    <t>Ocelové závitové potrubí</t>
  </si>
  <si>
    <t>Trubka ocelová, pozinkovaná, závitová, svařovaná 1"</t>
  </si>
  <si>
    <t>Trubka ocelová, pozinkovaná, závitová, svařovaná DN65</t>
  </si>
  <si>
    <t>Trubka ocelová, pozinkovaná, závitová, svařovaná DN80</t>
  </si>
  <si>
    <t>Kolena, T-kusy, redukce</t>
  </si>
  <si>
    <t xml:space="preserve">Nátrubeky, vsuvky,šroubení  </t>
  </si>
  <si>
    <t>Lisované pozinkované potrubí z uhlíkové oceli</t>
  </si>
  <si>
    <t>Trubka IVAR.C-STEEL - lisovaná uhlíková ocel vně pozinkovaná 28x1,5 mm</t>
  </si>
  <si>
    <t>Trubka IVAR.C-STEEL - lisovaná uhlíková ocel vně pozinkovaná 76,1x2,0 mm</t>
  </si>
  <si>
    <t>Trubka IVAR.C-STEEL - lisovaná uhlíková ocel vně pozinkovaná 88,9x2,0 mm</t>
  </si>
  <si>
    <t xml:space="preserve">Nátrubeky s O-kroužkem </t>
  </si>
  <si>
    <t xml:space="preserve">Redukce zásuvným koncem a s O-kroužkem </t>
  </si>
  <si>
    <t xml:space="preserve">Oblouk 90°; 45° i s O-kroužklem </t>
  </si>
  <si>
    <t xml:space="preserve">T-kusy s O-kroužkem </t>
  </si>
  <si>
    <t xml:space="preserve">Přechodka lisovaná  s O-kroužkem </t>
  </si>
  <si>
    <t>Armatury závitové</t>
  </si>
  <si>
    <t>vitaulik připojení TČ vzduch/voda</t>
  </si>
  <si>
    <t>Kulový kohout páčka F/F 1"</t>
  </si>
  <si>
    <t>Kulový kohout páčka F/F 2,5"</t>
  </si>
  <si>
    <t>Kulový kohout vypouštěcí krátká páčka 1/2"</t>
  </si>
  <si>
    <t>Automatický odvzdušňovací ventil  mosazný, svislý + zpětný ventil 1/2"</t>
  </si>
  <si>
    <t>Pojistný ventil  pro topení 1"x5/4" (0,5 - 10 bar)</t>
  </si>
  <si>
    <t>Armatury přírubové - PN6</t>
  </si>
  <si>
    <t>meziořírubová klapka DN65</t>
  </si>
  <si>
    <t>meziořírubová klapka DN80</t>
  </si>
  <si>
    <t>meziořírubová zpětná klapka DN65</t>
  </si>
  <si>
    <t>přírubový filtr DN65</t>
  </si>
  <si>
    <t>přírubový filtr DN80</t>
  </si>
  <si>
    <t>Příruba DN65</t>
  </si>
  <si>
    <t>Příruba DN80</t>
  </si>
  <si>
    <t xml:space="preserve">Zařízení strojovny </t>
  </si>
  <si>
    <t>Expanzní nádoba  140/10 šedá</t>
  </si>
  <si>
    <t>Čerpadla</t>
  </si>
  <si>
    <t xml:space="preserve"> 65/0,5-16 PN6/10; Pmax=1,45kW </t>
  </si>
  <si>
    <t>Hlavní zařízení</t>
  </si>
  <si>
    <t>Vzduchový záložní chladič  -157,03kW při 35/30°C včetně jenostupňového integrovaného čerpadla</t>
  </si>
  <si>
    <t xml:space="preserve">Nerezový pájený výměník </t>
  </si>
  <si>
    <t>Stojan pro usazení výměníku</t>
  </si>
  <si>
    <t>tepelná izolace výměníku</t>
  </si>
  <si>
    <t xml:space="preserve">Akumulační nádoba 750l  - Atyp výroba - 2*příruba DN80; 1*5/4"; 3*1/2"; 2*1" </t>
  </si>
  <si>
    <t>Tepelná izolace akumulaní nádoby  tl.20mm</t>
  </si>
  <si>
    <t>Manometr</t>
  </si>
  <si>
    <t>Teploměr  Ø 100 mm L160, jímka 1/2" mosaz (0 ÷ 60°), délka stonku 160 mm</t>
  </si>
  <si>
    <t>Snímač tlaku  0-10 bar G1/4"</t>
  </si>
  <si>
    <t>Izolace</t>
  </si>
  <si>
    <t>Difuzně lepená izolace ocelového potrubí ze syntetického kaučuku K-flex tl. 19 mm, μ&gt;7000, λ≤0,033 W/mK, potrubí DN 65</t>
  </si>
  <si>
    <t>Difuzně lepená izolace ocelového potrubí ze syntetického kaučuku K-flex tl. 19 mm, μ&gt;7000, λ≤0,033 W/mK, armatura DN 88,9</t>
  </si>
  <si>
    <t>Návleková tepelná izolace tl.30mm - pro potrubí 88,9mm</t>
  </si>
  <si>
    <t>Návleková tepelná izolace tl.30mm - pro potrubí 76mm</t>
  </si>
  <si>
    <t>Spojovací materiál tepelné izolace</t>
  </si>
  <si>
    <t>Oplechování potrubí</t>
  </si>
  <si>
    <t>Oplechování potrubí pozinkovaným plechem tl. 0,6 mm + izolační lamelová rohož ze skelného vlákna s AL fólií Isover ML-3 tl. 30 mm, λ50≤0,044 W/mK, potrubí DN 80</t>
  </si>
  <si>
    <t>Oplechování potrubí pozinkovaným plechem tl. 0,6 mm + izolační lamelová rohož ze skelného vlákna s AL fólií Isover ML-3 tl. 30 mm, λ50≤0,044 W/mK, armatura DN 65</t>
  </si>
  <si>
    <t>Oplechování potrubí pozinkovaným plechem tl. 0,6 mm + izolační lamelová rohož ze skelného vlákna s AL fólií Isover ML-3 tl. 30 mm, λ50≤0,044 W/mK, armatura DN 25</t>
  </si>
  <si>
    <t>Objímky</t>
  </si>
  <si>
    <t>Objímka s izolačním pouzdrem pro  K-Flex tl. 19 mm</t>
  </si>
  <si>
    <t>Nemrznoucí směs</t>
  </si>
  <si>
    <t>Zitrec LC (propylenglykol klasický) sud 210l- 100% Koncentrace</t>
  </si>
  <si>
    <t>l</t>
  </si>
  <si>
    <t>Podpůrné konstrukce a materiál</t>
  </si>
  <si>
    <t>Podpůrná konstrukce obecná do DN 50</t>
  </si>
  <si>
    <t>Podpůrná konstrukce obecná do DN 80</t>
  </si>
  <si>
    <t>Hmoždinky + vrut</t>
  </si>
  <si>
    <t>Spojovací materiál</t>
  </si>
  <si>
    <t>Konstrukční ocel</t>
  </si>
  <si>
    <t>Tyč závitová M10 - 1m</t>
  </si>
  <si>
    <t xml:space="preserve">Ocelová konstrukce pro kotvení chladící jednoteky na střeše </t>
  </si>
  <si>
    <t>Montáže</t>
  </si>
  <si>
    <t xml:space="preserve">Montáž vzduchového chladiče  </t>
  </si>
  <si>
    <t xml:space="preserve">Montáž propojovacích potrubí mezi  TČ a deskovým výměníkem (místnost 325.a) </t>
  </si>
  <si>
    <t>Montáž strojovny chlazení - (mísntost 325.a ) - připojení TČ a výměníku</t>
  </si>
  <si>
    <t>Montáž propojovacích potrubí - strojoven 3NP a 1NP</t>
  </si>
  <si>
    <t>Montáž tepelné  izolace potrubí v exteriéru vč. oplechování</t>
  </si>
  <si>
    <t xml:space="preserve">Montáž tepelné izolace potrubí v interiáru </t>
  </si>
  <si>
    <t>Montáž tepelné izolace strojovny (místnost 325a)</t>
  </si>
  <si>
    <t>Tlakové zkoušky</t>
  </si>
  <si>
    <t>Doprava materiálu a montérů</t>
  </si>
  <si>
    <t>Značení potrubí</t>
  </si>
  <si>
    <t>VRN (zařízení staveniště, přesuny hmot, režie, ubytování)</t>
  </si>
  <si>
    <t>Koordinační činnost</t>
  </si>
  <si>
    <t>zaregulování systému a uvedení do provozu</t>
  </si>
  <si>
    <t>Dokumentace skutečného porvedení</t>
  </si>
  <si>
    <t>Nastěhování zařízení</t>
  </si>
  <si>
    <t xml:space="preserve">Nastěhování vzduchového TČ </t>
  </si>
  <si>
    <t>Nastěhování AKU nádoby 750 litrů</t>
  </si>
  <si>
    <t>Jeřáb</t>
  </si>
  <si>
    <t>Zábor silnice</t>
  </si>
  <si>
    <t xml:space="preserve">Oživení a servisní spuštění  jednotky </t>
  </si>
  <si>
    <t>součet</t>
  </si>
  <si>
    <t>cena/jedn</t>
  </si>
  <si>
    <t>Trubka ocelová, pozinkovaná, závitová, svařovaná DN50</t>
  </si>
  <si>
    <t>Trubka IVAR.C-STEEL - lisovaná uhlíková ocel vně pozinkovaná 54x2,0 mm</t>
  </si>
  <si>
    <t>vitaulik připojení chladiče</t>
  </si>
  <si>
    <t>Kulový kohout páčka F/F 2"</t>
  </si>
  <si>
    <t>Zpětný ventil závitový  lehký PN10 21/2"</t>
  </si>
  <si>
    <t>Kulový uzávěr s filtrem FILTR BALL IVAR.51F 21/2"</t>
  </si>
  <si>
    <t>Automatický odvzdušňovací ventil Giacomini R99/1 mosazný, svislý + zpětný ventil 1/2"</t>
  </si>
  <si>
    <t>Pojistný ventil Meibes DUCO pro topení 1"x5/4" (0,5 - 10 bar)</t>
  </si>
  <si>
    <t>přírubový gumový kompenzátor DN50</t>
  </si>
  <si>
    <t>meziořírubová klapka DN50</t>
  </si>
  <si>
    <t>meziořírubová zpětná klapka DN50</t>
  </si>
  <si>
    <t>přírubový filtr DN50</t>
  </si>
  <si>
    <t>Příruba DN50</t>
  </si>
  <si>
    <t>Expanzní nádoba Reflex S 200/10 šedá</t>
  </si>
  <si>
    <t xml:space="preserve"> 50/0,5-12 PN6/10; Pmax=0,6kW </t>
  </si>
  <si>
    <t xml:space="preserve"> 50/0,5-16 PN6/10; Pmax=1,25kW </t>
  </si>
  <si>
    <t xml:space="preserve">TČ VODA/VODA  topný výkon 78kW při B0/W35°C </t>
  </si>
  <si>
    <t>Vzduchový záložní chladič  - 61.78kW při 12/7°C včetně jenostupňového integrovaného čerpadla</t>
  </si>
  <si>
    <t>Akumulační nádoba 1500l  - Atyp výroba - 6*2"; 2*5/4"; 3*1/2"; 1*1" vč. tepelné izolace Armaflex AF tl.20mm</t>
  </si>
  <si>
    <t>Teploměr  01 Ø 100 mm L160, jímka 1/2" mosaz (0 ÷ 60°), délka stonku 160 mm</t>
  </si>
  <si>
    <t>Difuzně lepená izolace ocelového potrubí ze syntetického kaučuku K-flex tl. 19 mm, μ&gt;7000, λ≤0,033 W/mK, potrubí DN 50</t>
  </si>
  <si>
    <t>Difuzně lepená izolace ocelového potrubí ze syntetického kaučuku K-flex tl. 19 mm, μ&gt;7000, λ≤0,033 W/mK, armatura DN 15</t>
  </si>
  <si>
    <t>Difuzně lepená izolace ocelového potrubí ze syntetického kaučuku K-flex tl. 19 mm, μ&gt;7000, λ≤0,033 W/mK, armatura DN 25</t>
  </si>
  <si>
    <t>Difuzně lepená izolace ocelového potrubí ze syntetického kaučuku K-flex tl. 19 mm, μ&gt;7000, λ≤0,033 W/mK, armatura DN 50</t>
  </si>
  <si>
    <t>Difuzně lepená izolace ocelového potrubí ze syntetického kaučuku K-flex tl. 19 mm, μ&gt;7000, λ≤0,033 W/mK, armatura DN 65</t>
  </si>
  <si>
    <t>Difuzně lepená izolace ocelového potrubí ze syntetického kaučuku K-flex tl. 19 mm, μ&gt;7000, λ≤0,033 W/mK, čerpadlo DN 50</t>
  </si>
  <si>
    <t>Difuzně lepená izolace ze syntetického kaučuku K-flex tl. 19 mm, μ&gt;7000, λ≤0,033 W/mK, izolace AKU nádrže</t>
  </si>
  <si>
    <r>
      <t>m</t>
    </r>
    <r>
      <rPr>
        <vertAlign val="superscript"/>
        <sz val="8"/>
        <color theme="4"/>
        <rFont val="Arial"/>
        <family val="2"/>
        <charset val="238"/>
      </rPr>
      <t>2</t>
    </r>
  </si>
  <si>
    <t>Návleková tepelná izolace pro trubku 76*25mm</t>
  </si>
  <si>
    <t>spojovací materiál tepelné izolace</t>
  </si>
  <si>
    <t>Oplechování potrubí pozinkovaným plechem tl. 0,6 mm + izolační lamelová rohož ze skelného vlákna s AL fólií Isover ML-3 tl. 30 mm, λ50≤0,044 W/mK, potrubí DN 65</t>
  </si>
  <si>
    <t xml:space="preserve">Montáž TČ </t>
  </si>
  <si>
    <t xml:space="preserve">Montáž vzduchového chladiče </t>
  </si>
  <si>
    <t xml:space="preserve">Montáž propojovacích potrubí mezi  vzduchovým chladičem a akumulační nádobou CH3(místnost 325.a) </t>
  </si>
  <si>
    <t xml:space="preserve">Montáž strojovny chlazení - (mísntost 325.a ) - připojení TČ </t>
  </si>
  <si>
    <t>montáž rozdělovače chlazení</t>
  </si>
  <si>
    <t>Montáž propojovacích potrubí - napojení jenotek VZT v 3NP</t>
  </si>
  <si>
    <t xml:space="preserve">Nastěhování TČ </t>
  </si>
  <si>
    <t xml:space="preserve">Nastěhování vzduchového chladiče </t>
  </si>
  <si>
    <t>Nastěhování AKU nádoby 1000 litrů</t>
  </si>
  <si>
    <t xml:space="preserve">Oživení a servisní spuštění  jednotky TČ </t>
  </si>
  <si>
    <t>Pozice</t>
  </si>
  <si>
    <t>Mj</t>
  </si>
  <si>
    <t>Počet</t>
  </si>
  <si>
    <t>Materiál</t>
  </si>
  <si>
    <t>Materiál celkem</t>
  </si>
  <si>
    <t>Montáž</t>
  </si>
  <si>
    <t>Montáž celkem</t>
  </si>
  <si>
    <t>Cena</t>
  </si>
  <si>
    <t>Zařízení č. 1</t>
  </si>
  <si>
    <t>VZDUCHOTECHNICKÁ JEDNOTKA</t>
  </si>
  <si>
    <t>1.1</t>
  </si>
  <si>
    <t>VZT</t>
  </si>
  <si>
    <t>Pozn.:</t>
  </si>
  <si>
    <t>Bližší informace jsou uvedeny na konci TZ v tabulce energií a v technických standardech jednotek VZT</t>
  </si>
  <si>
    <t>VYÚSTKA ODVODNÍ NEREZOVÁ</t>
  </si>
  <si>
    <t>1.2</t>
  </si>
  <si>
    <t>1000x1000mm</t>
  </si>
  <si>
    <t>BUŇKOVÝ TLUMIČ HLUKU
s děrovaným plechem</t>
  </si>
  <si>
    <t>1.3</t>
  </si>
  <si>
    <t>G 500x500x2000 . 1 náběhy na obou koncích tlumiče</t>
  </si>
  <si>
    <t>PROTIDEŠŤOVÁ ŽALUZIE</t>
  </si>
  <si>
    <t>1.4</t>
  </si>
  <si>
    <t>1600x1600mm</t>
  </si>
  <si>
    <t xml:space="preserve">OHEBNÁ HADICE Z PVC
</t>
  </si>
  <si>
    <t>1.5</t>
  </si>
  <si>
    <t>GREYFLEX 127  ohebná PVC hadice</t>
  </si>
  <si>
    <t>bm</t>
  </si>
  <si>
    <t>NEREZOVÝ PLENUMBOX VČETNĚ REGULACE A PŘÍVODNÍ STERBINY</t>
  </si>
  <si>
    <t>1.6</t>
  </si>
  <si>
    <t>600m3/h - délka 2000mm, 3 štěrbiny</t>
  </si>
  <si>
    <t>250m3/h - délka 500mm, 3 štěrbiny</t>
  </si>
  <si>
    <t>REGULAČNÍ KLAPKA RUČNÍ</t>
  </si>
  <si>
    <t>1.7</t>
  </si>
  <si>
    <t>RKM 630x630</t>
  </si>
  <si>
    <t>1.8</t>
  </si>
  <si>
    <t>RKM 900x630</t>
  </si>
  <si>
    <t>1.9</t>
  </si>
  <si>
    <t>RKM 630x315</t>
  </si>
  <si>
    <t>1.10</t>
  </si>
  <si>
    <t>RKM 800x400</t>
  </si>
  <si>
    <t>1.11</t>
  </si>
  <si>
    <t>TEXTILNÍ VYÚSTKA</t>
  </si>
  <si>
    <t>1.12</t>
  </si>
  <si>
    <t>PRŮMĚR 800mm</t>
  </si>
  <si>
    <t>1.13</t>
  </si>
  <si>
    <t>PRŮMĚR 710mm</t>
  </si>
  <si>
    <t xml:space="preserve">ROZVODY - ALP tl. 20mm - antikorozní provedení </t>
  </si>
  <si>
    <t xml:space="preserve"> Trouby rovné se stranou do 250 mm</t>
  </si>
  <si>
    <t>M2</t>
  </si>
  <si>
    <t xml:space="preserve"> Trouby rovné se stranami nad 250 mm</t>
  </si>
  <si>
    <t xml:space="preserve"> Tvarovky se stranou do 250 mm</t>
  </si>
  <si>
    <t xml:space="preserve"> Tvarovky se stranami přes 250 mm</t>
  </si>
  <si>
    <t>ZASLEPENÍ ROZVODŮ - ALP tl. 20mm -antikorozní provedení</t>
  </si>
  <si>
    <t xml:space="preserve"> do obvodu 1050</t>
  </si>
  <si>
    <t xml:space="preserve"> do obvodu 1500</t>
  </si>
  <si>
    <t xml:space="preserve">ROZVODY - ALP tl. 30mm - antikorozní provedení </t>
  </si>
  <si>
    <t>Zařízení č. 1 - celkem</t>
  </si>
  <si>
    <t>Zařízení č. 2</t>
  </si>
  <si>
    <t>2.1</t>
  </si>
  <si>
    <t>2.2</t>
  </si>
  <si>
    <t>2.3</t>
  </si>
  <si>
    <t>1400x1600</t>
  </si>
  <si>
    <t>OHEBNÁ HADICE Z PVC</t>
  </si>
  <si>
    <t>2.4</t>
  </si>
  <si>
    <t>2.5</t>
  </si>
  <si>
    <t>2.6</t>
  </si>
  <si>
    <t>900x315</t>
  </si>
  <si>
    <t>2.7</t>
  </si>
  <si>
    <t>900x630</t>
  </si>
  <si>
    <t>2.8</t>
  </si>
  <si>
    <t>2.9</t>
  </si>
  <si>
    <t>630x900</t>
  </si>
  <si>
    <t>VYÚSTKA VČETNĚ REGULACE</t>
  </si>
  <si>
    <t>2.10</t>
  </si>
  <si>
    <t>VP-2.0-R1 400x200 TPJ 68-12-76</t>
  </si>
  <si>
    <t>2.11-2.12</t>
  </si>
  <si>
    <t>NENÍ OBSAZENO</t>
  </si>
  <si>
    <t>2.13</t>
  </si>
  <si>
    <t>ROZVODY - ALP tl. 20mm - antikorozní provedení</t>
  </si>
  <si>
    <t xml:space="preserve"> do obvodu 1890</t>
  </si>
  <si>
    <t>Zařízení č. 2 - celkem</t>
  </si>
  <si>
    <t>Zařízení č. 3</t>
  </si>
  <si>
    <t>3.1</t>
  </si>
  <si>
    <t>VYÚSTKA NA ČTYŘHRANNÉ POTRUBÍ</t>
  </si>
  <si>
    <t>3.2</t>
  </si>
  <si>
    <t>VK-2.0-R1 560x200 TPJ 68-12-76</t>
  </si>
  <si>
    <t>3.3</t>
  </si>
  <si>
    <t>VK-1.0-R1 560x200 TPJ 68-12-76</t>
  </si>
  <si>
    <t>3.4</t>
  </si>
  <si>
    <t>3.5</t>
  </si>
  <si>
    <t>VP-2.0-R1 280x100 TPJ 68-12-76</t>
  </si>
  <si>
    <t>LAKOVANÝ TALÍŘOVÝ VENTIL
ODVODNÍ</t>
  </si>
  <si>
    <t>3.6</t>
  </si>
  <si>
    <t>KK 100  tal.ventil kov.odvod</t>
  </si>
  <si>
    <t>BUŇKOVÝ TLUMIČ HLUKU 
s děrovaným plechem</t>
  </si>
  <si>
    <t>3.7</t>
  </si>
  <si>
    <t>G 250x500x2000 . 1 náběhy na obou koncích tlumiče</t>
  </si>
  <si>
    <t>3.8</t>
  </si>
  <si>
    <t>3.9</t>
  </si>
  <si>
    <t>1000x900</t>
  </si>
  <si>
    <t>VÍŘIVÁ VYÚSŤ ČTYŘHRANNÁ VČETNĚ REGULACE</t>
  </si>
  <si>
    <t>3.10</t>
  </si>
  <si>
    <t>C/V/P/16/R-500</t>
  </si>
  <si>
    <t>3.11</t>
  </si>
  <si>
    <t>C/V/O/16/R-500</t>
  </si>
  <si>
    <t>3.12</t>
  </si>
  <si>
    <t>3.13</t>
  </si>
  <si>
    <t>RKM 800x315</t>
  </si>
  <si>
    <t>3.14</t>
  </si>
  <si>
    <t>1750x1250</t>
  </si>
  <si>
    <t>3.15-3.16</t>
  </si>
  <si>
    <t>OHEBNÁ HLINÍKOVÁ HADICE</t>
  </si>
  <si>
    <t>3.17</t>
  </si>
  <si>
    <t>SONOFLEX MI 203  zvukově izol.hadice</t>
  </si>
  <si>
    <t>VYÚSTKA NA ČTYŘHRANNÉ POTRUBÍ VČETNĚ REGULACE</t>
  </si>
  <si>
    <t>3.18</t>
  </si>
  <si>
    <t>VP-1.0-R1 280x100 TPJ 68-12-76</t>
  </si>
  <si>
    <t>3.19</t>
  </si>
  <si>
    <t>3.20</t>
  </si>
  <si>
    <t>C/V/P/8/R- 300</t>
  </si>
  <si>
    <t>OHEBNÁ HLINÍKOVÁ HADICE
HLUKOVĚ IZOLOVANÁ 
ELEKTRODESIGN</t>
  </si>
  <si>
    <t>3.21</t>
  </si>
  <si>
    <t>SONOFLEX MI 160  zvukově izol.hadice</t>
  </si>
  <si>
    <t>3.20-3.49</t>
  </si>
  <si>
    <t>POŽÁRNÍ KLAPKA VČETNĚ SERVOPOHONU - OVLÁDÁNÍ POMOCÍ 230V</t>
  </si>
  <si>
    <t>3.50</t>
  </si>
  <si>
    <t>250x315</t>
  </si>
  <si>
    <t>3.51</t>
  </si>
  <si>
    <t>800x400</t>
  </si>
  <si>
    <t>3.52</t>
  </si>
  <si>
    <t>1250x1000</t>
  </si>
  <si>
    <t>3.53</t>
  </si>
  <si>
    <t>800x800</t>
  </si>
  <si>
    <t>3.54</t>
  </si>
  <si>
    <t>3.55</t>
  </si>
  <si>
    <t>3.56</t>
  </si>
  <si>
    <t>400x250</t>
  </si>
  <si>
    <t>3.57</t>
  </si>
  <si>
    <t>630x250</t>
  </si>
  <si>
    <t>PROTIPOŽ.IZOLACE POTRUBÍ DLE
OZNAČENÍ NA VÝKRESU:
IZOLACE DESKOU Z MIN.PLSTI
1x POLEP. AL FOLI - TYP B</t>
  </si>
  <si>
    <t>i.P</t>
  </si>
  <si>
    <t>tl. 50 mm odolnost</t>
  </si>
  <si>
    <t xml:space="preserve">ROZVODY - ALP tl. 20mm - antikorozivní provedení </t>
  </si>
  <si>
    <t xml:space="preserve">ROZVODY - ALP tl.20mm - antikorozní provedení </t>
  </si>
  <si>
    <t xml:space="preserve"> do obvodu 650</t>
  </si>
  <si>
    <t xml:space="preserve"> do obvodu 2630</t>
  </si>
  <si>
    <t xml:space="preserve"> do obvodu 3500</t>
  </si>
  <si>
    <t>ČTYŘHRANNÉ POTRUBÍ SKUPINY I.
MATERIÁL POZINKOVANÝ PLECH</t>
  </si>
  <si>
    <t>KRUHOVÉ POTRUBÍ SPIRO</t>
  </si>
  <si>
    <t xml:space="preserve"> Trouby rovné průměru do 100 mm</t>
  </si>
  <si>
    <t xml:space="preserve"> Tvarovky průměru do 100 mm</t>
  </si>
  <si>
    <t>ZASLEPENÍ KRUHOVÉ TROUBY
SPIRO</t>
  </si>
  <si>
    <t xml:space="preserve"> do průměru100</t>
  </si>
  <si>
    <t>Zařízení č. 3 - celkem</t>
  </si>
  <si>
    <t>Zařízení č. 4</t>
  </si>
  <si>
    <t>4.1</t>
  </si>
  <si>
    <t>4.2</t>
  </si>
  <si>
    <t>4.3</t>
  </si>
  <si>
    <t>BUŇKOVÝ TLUMIČ HLUKU s děrovaným plechem</t>
  </si>
  <si>
    <t>4.4</t>
  </si>
  <si>
    <t>4.5</t>
  </si>
  <si>
    <t>4.6</t>
  </si>
  <si>
    <t>G 250x500x1000 . 1 náběhy na obou koncích tlumiče</t>
  </si>
  <si>
    <t>4.7</t>
  </si>
  <si>
    <t>1000x1600</t>
  </si>
  <si>
    <t>4.8</t>
  </si>
  <si>
    <t>1600x1600</t>
  </si>
  <si>
    <t>4.9</t>
  </si>
  <si>
    <t>RKTM 630x200</t>
  </si>
  <si>
    <t>4.10</t>
  </si>
  <si>
    <t>RKTM 800x200</t>
  </si>
  <si>
    <t>VYÚSTKA NA ČTYŘHRANNÉ POTRUBÍ - NEREZOVÁ VČETNĚ REGULACE</t>
  </si>
  <si>
    <t>4.11</t>
  </si>
  <si>
    <t>VP-1.0-R1 560x140 TPJ 68-12-76</t>
  </si>
  <si>
    <t xml:space="preserve">ROZVODY - ALP tl. 20mm / zaslepení - antikorozní provedení </t>
  </si>
  <si>
    <t xml:space="preserve">ROZVOD - ALP tl. 30mm - antikorozivní provedení </t>
  </si>
  <si>
    <t>Zařízení č. 4 - celkem</t>
  </si>
  <si>
    <t>Zařízení č. 5</t>
  </si>
  <si>
    <t>5.1</t>
  </si>
  <si>
    <t>5.2</t>
  </si>
  <si>
    <t>5.3</t>
  </si>
  <si>
    <t>1000x1000</t>
  </si>
  <si>
    <t>BUŇKOVÝ TLUMIČ HLUKU
 s děrovaným plechem</t>
  </si>
  <si>
    <t>5.4</t>
  </si>
  <si>
    <t>5.5</t>
  </si>
  <si>
    <t>OHEBNÁ HLINÍKOVÁ HADICE
HLUKOVĚ IZOLOVANÁ</t>
  </si>
  <si>
    <t>5.6</t>
  </si>
  <si>
    <t>SONOFLEX MI 102  zvukově izol.hadice</t>
  </si>
  <si>
    <t>5.7</t>
  </si>
  <si>
    <t>5.8</t>
  </si>
  <si>
    <t>5.9</t>
  </si>
  <si>
    <t>630x200</t>
  </si>
  <si>
    <t>5.10</t>
  </si>
  <si>
    <t>400x200</t>
  </si>
  <si>
    <t>5.11-5.12</t>
  </si>
  <si>
    <t>VÍŘIVÁ VYÚSŤ ČTYŘHRANNÁ VČETNĚ REGULACÍ</t>
  </si>
  <si>
    <t>5.13</t>
  </si>
  <si>
    <t>C/V/O/16/R-400</t>
  </si>
  <si>
    <t>5.14</t>
  </si>
  <si>
    <t>C/V/O/8/R- 300</t>
  </si>
  <si>
    <t>5.15</t>
  </si>
  <si>
    <t>5.16</t>
  </si>
  <si>
    <t>C/V/P/16/R-400</t>
  </si>
  <si>
    <t>5.17</t>
  </si>
  <si>
    <t>5.18</t>
  </si>
  <si>
    <t>5.20</t>
  </si>
  <si>
    <t>KK 200  tal.ventil kov.odvod</t>
  </si>
  <si>
    <t>5.21</t>
  </si>
  <si>
    <t>5.22-5.49</t>
  </si>
  <si>
    <t>5.50</t>
  </si>
  <si>
    <t>630x315</t>
  </si>
  <si>
    <t>5.51</t>
  </si>
  <si>
    <t>5.52</t>
  </si>
  <si>
    <t>5.53</t>
  </si>
  <si>
    <t>5.54</t>
  </si>
  <si>
    <t>5.55</t>
  </si>
  <si>
    <t>PROTIPOŽ.IZOLACE POTRUBÍ DLE
OZNAČENÍ NA VÝKRESU:
IZOLACE DESKOU Z MIN.PLSTI
1x POLEP. AL FOLIÍ - TYP B</t>
  </si>
  <si>
    <t>tl. 50 mm</t>
  </si>
  <si>
    <t>SAMOLEPÍCÍ KAUČUKOVÁ IZOLACE</t>
  </si>
  <si>
    <t>i.T</t>
  </si>
  <si>
    <t>tl 20mm</t>
  </si>
  <si>
    <t>ZASLEPENÍ ČTYŘHRANNÉ TROUBY
SKUPINY I. Z POZINKOVANÉHO PLECHU</t>
  </si>
  <si>
    <t xml:space="preserve"> Trouby rovné průměru do 140 mm</t>
  </si>
  <si>
    <t xml:space="preserve"> Tvarovky průměru do 140 mm</t>
  </si>
  <si>
    <t xml:space="preserve"> Trouby rovné průměru do 200 mm</t>
  </si>
  <si>
    <t xml:space="preserve"> Tvarovky průměru do 200 mm</t>
  </si>
  <si>
    <t>Zařízení č. 5 - celkem</t>
  </si>
  <si>
    <t>Zařízení č. 6</t>
  </si>
  <si>
    <t>6.1</t>
  </si>
  <si>
    <t>6.2</t>
  </si>
  <si>
    <t>6.3</t>
  </si>
  <si>
    <t>6.4</t>
  </si>
  <si>
    <t>6.5</t>
  </si>
  <si>
    <t>6.6</t>
  </si>
  <si>
    <t>6.7</t>
  </si>
  <si>
    <t>6.8</t>
  </si>
  <si>
    <t>C/V/O/24/R-600</t>
  </si>
  <si>
    <t>6.9</t>
  </si>
  <si>
    <t>6.10</t>
  </si>
  <si>
    <t>6.11</t>
  </si>
  <si>
    <t>6.12</t>
  </si>
  <si>
    <t>6.13</t>
  </si>
  <si>
    <t>6.14</t>
  </si>
  <si>
    <t>6.15</t>
  </si>
  <si>
    <t>SONOFLEX MI 254  zvukově izol.hadice</t>
  </si>
  <si>
    <t>Zařízení č. 6 - celkem</t>
  </si>
  <si>
    <t>Zařízení č. 7</t>
  </si>
  <si>
    <t>7.1</t>
  </si>
  <si>
    <t>7.2</t>
  </si>
  <si>
    <t>7.3</t>
  </si>
  <si>
    <t>7.4</t>
  </si>
  <si>
    <t>7.5</t>
  </si>
  <si>
    <t>VK-2.0-R1 200x200 TPJ 68-12-76</t>
  </si>
  <si>
    <t>7.6</t>
  </si>
  <si>
    <t>VK-2.0-R1 400x200 TPJ 68-12-76</t>
  </si>
  <si>
    <t>7.7</t>
  </si>
  <si>
    <t>VK-1.0-R1 200x100 TPJ 68-12-76</t>
  </si>
  <si>
    <t>7.8</t>
  </si>
  <si>
    <t>VK-1.0-R1 560x140 TPJ 68-12-76</t>
  </si>
  <si>
    <t>7.9</t>
  </si>
  <si>
    <t>VK-1.0-R1 200x140 TPJ 68-12-76</t>
  </si>
  <si>
    <t>7.10</t>
  </si>
  <si>
    <t>VK-2.0-R1 200x140 TPJ 68-12-76</t>
  </si>
  <si>
    <t>7.11</t>
  </si>
  <si>
    <t>7.12</t>
  </si>
  <si>
    <t>VK-1.0-R1 560x280 TPJ 68-12-76</t>
  </si>
  <si>
    <t>7.13</t>
  </si>
  <si>
    <t>VYÚSTKA</t>
  </si>
  <si>
    <t>7.14-7.49</t>
  </si>
  <si>
    <t>7.50</t>
  </si>
  <si>
    <t>500x315</t>
  </si>
  <si>
    <t>7.51</t>
  </si>
  <si>
    <t>7.52</t>
  </si>
  <si>
    <t>500x250</t>
  </si>
  <si>
    <t>7.53</t>
  </si>
  <si>
    <t>7.54</t>
  </si>
  <si>
    <t>Zařízení č. 7 - celkem</t>
  </si>
  <si>
    <t>Zařízení č. 8</t>
  </si>
  <si>
    <t>8.1</t>
  </si>
  <si>
    <t>8.2</t>
  </si>
  <si>
    <t>8.3</t>
  </si>
  <si>
    <t>LAKOVANÝ TALÍŘOVÝ VENTIL
PŘÍVODNÍ</t>
  </si>
  <si>
    <t>8.4</t>
  </si>
  <si>
    <t>KE 100  tal.ventil kov.přívod</t>
  </si>
  <si>
    <t>VYÚSTKA NA KRUHOVÉ POTRUBÉ</t>
  </si>
  <si>
    <t>8.5</t>
  </si>
  <si>
    <t>KV-P2-525 x 75 TPJ 48-12-95</t>
  </si>
  <si>
    <t>8.6</t>
  </si>
  <si>
    <t>VK-1.0-R1 400x200 TPJ 68-12-76</t>
  </si>
  <si>
    <t>8.7</t>
  </si>
  <si>
    <t>8.8</t>
  </si>
  <si>
    <t>8.9-8.49</t>
  </si>
  <si>
    <t>POŽÁRNÍ KLAPKA</t>
  </si>
  <si>
    <t>8.50</t>
  </si>
  <si>
    <t>8.51</t>
  </si>
  <si>
    <t>8.52</t>
  </si>
  <si>
    <t>8.53</t>
  </si>
  <si>
    <t>8.54</t>
  </si>
  <si>
    <t>8.55</t>
  </si>
  <si>
    <t xml:space="preserve">ROZVOD - ALP tl. 30mm - antikorozní provedení </t>
  </si>
  <si>
    <t>ČTYŘHRANNÉ POTRUBÍ SKUPINY I.
MATERIÁL POZINKOVANÝ PLECH - ROZVODY VČETNĚ VNITŘNĚ PRÁŠKOVĚ LAKOVANÉ</t>
  </si>
  <si>
    <t xml:space="preserve"> do průměru200</t>
  </si>
  <si>
    <t>Zařízení č. 8 - celkem</t>
  </si>
  <si>
    <t>Zařízení č. 9</t>
  </si>
  <si>
    <t>9.1</t>
  </si>
  <si>
    <t>ELEKTRICKÝ OHŘÍVAČ NA KRUHOVÉ POTRUBÍ</t>
  </si>
  <si>
    <t>9.2</t>
  </si>
  <si>
    <t>Průměr 125mm</t>
  </si>
  <si>
    <t>TLUMIČ HLUKU NA KRUHOVÉ POTRUB</t>
  </si>
  <si>
    <t>9.3</t>
  </si>
  <si>
    <t>LDC 160-900</t>
  </si>
  <si>
    <t>PROTIDEŠŤOVÁ ŽALUZIE HLINÍKOVÁ</t>
  </si>
  <si>
    <t>9.4</t>
  </si>
  <si>
    <t>PZB-K II. 200x200 TPJ 38-12-98</t>
  </si>
  <si>
    <t>9.5</t>
  </si>
  <si>
    <t>9.6</t>
  </si>
  <si>
    <t>9.7</t>
  </si>
  <si>
    <t>ČTYŘHRANNÉ POTRUBÍ SKUPINY I.
MATERIÁL POZINKOVANÝ PLECH - vnitřně práškově lakované</t>
  </si>
  <si>
    <t xml:space="preserve">KRUHOVÉ POTRUBÍ SPIRO - vnitřně práškově lakované </t>
  </si>
  <si>
    <t>Zařízení č. 9 - celkem</t>
  </si>
  <si>
    <t>Zařízení č. 10</t>
  </si>
  <si>
    <t>10.1</t>
  </si>
  <si>
    <t>10.2</t>
  </si>
  <si>
    <t>10.3</t>
  </si>
  <si>
    <t>10.4</t>
  </si>
  <si>
    <t>10.5</t>
  </si>
  <si>
    <t>10.6</t>
  </si>
  <si>
    <t>VP-1.0-R1 200x100 TPJ 68-12-76</t>
  </si>
  <si>
    <t>10.7-10.49</t>
  </si>
  <si>
    <t>POŽÁRNÍ LAMELOVÁ KLAPKA VČETNĚ SERVOPOHONU - OVLÁDÁNÍ POMOCÍ 230V</t>
  </si>
  <si>
    <t>10.50</t>
  </si>
  <si>
    <t>200x300</t>
  </si>
  <si>
    <t>10.51</t>
  </si>
  <si>
    <t>Zařízení č. 10 - celkem</t>
  </si>
  <si>
    <t>Zařízení č. 11</t>
  </si>
  <si>
    <t>VENTILÁTOR PLASTOVÝ PRO AGRESIVNÍ PROSTŘEDÍ</t>
  </si>
  <si>
    <t>11.1</t>
  </si>
  <si>
    <t>PRŮMĚR 160mm</t>
  </si>
  <si>
    <t>Bližší informace jsou uvedeny na konci TZ v tabulce energií</t>
  </si>
  <si>
    <t>PLASTOVÝ TALÍŘOVÝ VENTIL ODVODNÍ</t>
  </si>
  <si>
    <t>11.2</t>
  </si>
  <si>
    <t>VEF 160  tal.vent.plast.odvod</t>
  </si>
  <si>
    <t>VÝFUKOVÁ HLAVICE PLASTOVÁ</t>
  </si>
  <si>
    <t>11.3</t>
  </si>
  <si>
    <t>ZPĚTNÁ KLAPKA</t>
  </si>
  <si>
    <t>11.4</t>
  </si>
  <si>
    <t>PRŮMĚŘ 160mm</t>
  </si>
  <si>
    <t>STŘÍŽKA DO VENKOVNÍHO PROSTŘEDÍ</t>
  </si>
  <si>
    <t>11.5</t>
  </si>
  <si>
    <t>STŘÍŽKA</t>
  </si>
  <si>
    <t>PLASTOVÉ POTRUBÍ</t>
  </si>
  <si>
    <t xml:space="preserve"> do obvodu 1050 10% tvarovek</t>
  </si>
  <si>
    <t>KRUHOVÉ POTRUBÍ PLASTOVÉ</t>
  </si>
  <si>
    <t xml:space="preserve"> do průměru200 20% tvarovek</t>
  </si>
  <si>
    <t>Zařízení č. 11 - celkem</t>
  </si>
  <si>
    <t>Zařízení č. 12</t>
  </si>
  <si>
    <t>VENTILÁTOR PRO ČTYŘHRANNÉ POTRUBÍ</t>
  </si>
  <si>
    <t>12.1</t>
  </si>
  <si>
    <t>Ventilátor na 4 hranné potrubí</t>
  </si>
  <si>
    <t>VENTILÁTOR DO KRUHOVÉHO POTRUBÍ</t>
  </si>
  <si>
    <t>12.2</t>
  </si>
  <si>
    <t>Ventilátor na kruhové potrubí</t>
  </si>
  <si>
    <t>TLUMÍCÍ VLOŽKA ČTYŘHRANNÁ</t>
  </si>
  <si>
    <t>12.3</t>
  </si>
  <si>
    <t>TLUMÍCÍ VLOŽKA KRUHOVÁ</t>
  </si>
  <si>
    <t>12.4</t>
  </si>
  <si>
    <t>12.5</t>
  </si>
  <si>
    <t>G 200x500x1000 . 1 náběhy na obou koncích tlumiče</t>
  </si>
  <si>
    <t>TLUMIČ HLUKU NA KRUHOVÉ POTRUBÍ</t>
  </si>
  <si>
    <t>12.6</t>
  </si>
  <si>
    <t>160-900</t>
  </si>
  <si>
    <t>KLAPKA ZPĚTNÁ</t>
  </si>
  <si>
    <t>12.7</t>
  </si>
  <si>
    <t>RSK 160</t>
  </si>
  <si>
    <t>PROTIDEŠŤOVÁ ŽALUZIE 
HLINÍKOVÁ</t>
  </si>
  <si>
    <t>12.8</t>
  </si>
  <si>
    <t>PZB-K II. 630x200 TPJ 38-12-98</t>
  </si>
  <si>
    <t>12.9</t>
  </si>
  <si>
    <t>VYÚSTKA NA KRUHOVÉ POTRUBÍ</t>
  </si>
  <si>
    <t>12.10</t>
  </si>
  <si>
    <t>KV-P1-625 x 75 TPJ 48-12-95</t>
  </si>
  <si>
    <t>12.11</t>
  </si>
  <si>
    <t>VP-1.0 56Ox280 TPJ 68-12-76</t>
  </si>
  <si>
    <t>12.13</t>
  </si>
  <si>
    <t>RKM 200x200</t>
  </si>
  <si>
    <t>12.14</t>
  </si>
  <si>
    <t>12.15</t>
  </si>
  <si>
    <t>Zařízení č. 12 - celkem</t>
  </si>
  <si>
    <t>Zařízení č. 13</t>
  </si>
  <si>
    <t>VENTILÁTOR V EX PROVEDENÍ</t>
  </si>
  <si>
    <t>13.1</t>
  </si>
  <si>
    <t>PRŮMĚR 125</t>
  </si>
  <si>
    <t>KRYCÍ MŘÍŽKA - PLASTOVÁ</t>
  </si>
  <si>
    <t>13.2</t>
  </si>
  <si>
    <t>HLAVICE PLASTOVÁ</t>
  </si>
  <si>
    <t>13.3</t>
  </si>
  <si>
    <t>13.4</t>
  </si>
  <si>
    <t>13.5</t>
  </si>
  <si>
    <t>160x160</t>
  </si>
  <si>
    <t>Zařízení č. 13 - celkem</t>
  </si>
  <si>
    <t>Zařízení č. 14</t>
  </si>
  <si>
    <t>KONDENZAČNÍ JEDNOTKA TYPU VRF</t>
  </si>
  <si>
    <t>14.1</t>
  </si>
  <si>
    <t>KONDENZAČNÍ JEDNOTKA - 2 TRUBKOVÉ PROVEDENÍ, CHLADIVO R410A, CHLADÍCÍ VÝKON 15,5kW, TOPNÝ VÝKON 18kW, KATALOGOVÁ HODNOTA ESEER AŽ 10,99 / SCOP AŽ 7,19, TWIN ROTTARY KOMPRESOR</t>
  </si>
  <si>
    <t>KONZOLE PRO UCHYCENÍ JEDNOTEK NA FASÁDU OBJEKTU</t>
  </si>
  <si>
    <t>14.1a</t>
  </si>
  <si>
    <t>KONZOLE VČETNĚ SILENTBLOKŮ BUDE VÝROBKEM A DODÁVKOU DODAVATELE CHL</t>
  </si>
  <si>
    <t>KANÁLOVÁ JEDNOTKA</t>
  </si>
  <si>
    <t>14.2</t>
  </si>
  <si>
    <t>KÁNÁLOVÁ JEDNOTKA</t>
  </si>
  <si>
    <t>14.2a</t>
  </si>
  <si>
    <t>800x180</t>
  </si>
  <si>
    <t>KAZETOVÁ JEDNOTKA JEDNOCESTNÁ</t>
  </si>
  <si>
    <t>14.3</t>
  </si>
  <si>
    <t>1 CESTNÁ</t>
  </si>
  <si>
    <t>VNITŘNÍ JEDNOTKA V NÁSTĚNNÉM PROVEDENÍ VČETNĚ INFRAOVLADAČE</t>
  </si>
  <si>
    <t>14.4</t>
  </si>
  <si>
    <t>CHLADÍCÍ VÝKON 2,2KW</t>
  </si>
  <si>
    <t>14.5</t>
  </si>
  <si>
    <t>CHLADÍCÍ VÝKON 3,6KW</t>
  </si>
  <si>
    <t>ROZBOČKY</t>
  </si>
  <si>
    <t>14.6</t>
  </si>
  <si>
    <t>Y ROZBOČKA - do 18kW</t>
  </si>
  <si>
    <t>DIGITÁLNÍ KABELOVÝ OVLADAČ</t>
  </si>
  <si>
    <t>14.7</t>
  </si>
  <si>
    <t>DIGITÁLNÍ KABELOVÝ OVLADAČ VČETNĚ KOMUNIKAČNÍCH KABELŮ A KRYCÍ LIŠTY OD JEDNOTKY K OVLADAČI</t>
  </si>
  <si>
    <t>ČERPADLO KONDENZÁTU</t>
  </si>
  <si>
    <t>14.8</t>
  </si>
  <si>
    <t>ČERPADLO O VÝKONU 1,7-4,5l/h</t>
  </si>
  <si>
    <t>DOPLNĚNÍ CHLADIVA</t>
  </si>
  <si>
    <t>CHLADIVO R410A</t>
  </si>
  <si>
    <t>ROZVODY POTRUBÍ CHLADIVA A KOMUNIKAČNÍ KABELY VČETNĚ IZOLACE A ZÁVĚSŮ</t>
  </si>
  <si>
    <t>6,4mm</t>
  </si>
  <si>
    <t>9,5mm</t>
  </si>
  <si>
    <t>12,7mm</t>
  </si>
  <si>
    <t>15,9mm</t>
  </si>
  <si>
    <t>19,1mm</t>
  </si>
  <si>
    <t>Zařízení č. 14 - celkem</t>
  </si>
  <si>
    <t>Zařízení č. 15</t>
  </si>
  <si>
    <t>KONDENZAČNÍ JEDNOTKA</t>
  </si>
  <si>
    <t>15.1</t>
  </si>
  <si>
    <t>VÝKON 5kW</t>
  </si>
  <si>
    <t>KONZOLE PRO UCHYCENÍ JEDNOTKY NA FASÁDU OBJEKTU</t>
  </si>
  <si>
    <t>15.1a</t>
  </si>
  <si>
    <t>KONZOLE</t>
  </si>
  <si>
    <t>NÁSTĚNNÁ JEDNOTKA</t>
  </si>
  <si>
    <t>15.2</t>
  </si>
  <si>
    <t>15.3</t>
  </si>
  <si>
    <t>15.4</t>
  </si>
  <si>
    <t>ROZVODY POTRUBÍ CHLADIVA A KOMUNIKAČNÍ KABELY VČETNĚ IZOLACE A ZÁVĚSŮ - VE VENKOVNÍM PROSTŘEDÍ BUDOU ROZVODY OPLECHOVÁNY</t>
  </si>
  <si>
    <t>Zařízení č. 15 - celkem</t>
  </si>
  <si>
    <t>Zařízení č. 16</t>
  </si>
  <si>
    <t>16.1</t>
  </si>
  <si>
    <t>VÝKON 8kW</t>
  </si>
  <si>
    <t>16.1a</t>
  </si>
  <si>
    <t>16.2</t>
  </si>
  <si>
    <t>16.3</t>
  </si>
  <si>
    <t>16.4</t>
  </si>
  <si>
    <t>Zařízení č. 16 - celkem</t>
  </si>
  <si>
    <t>Zařízení č. 17</t>
  </si>
  <si>
    <t>17.1</t>
  </si>
  <si>
    <t>17.1a</t>
  </si>
  <si>
    <t>17.2</t>
  </si>
  <si>
    <t>17.3</t>
  </si>
  <si>
    <t>17.4</t>
  </si>
  <si>
    <t>Zařízení č. 17 - celkem</t>
  </si>
  <si>
    <t>Zařízení č. 18</t>
  </si>
  <si>
    <t>18.1</t>
  </si>
  <si>
    <t>18.1a</t>
  </si>
  <si>
    <t>18.2</t>
  </si>
  <si>
    <t>18.3</t>
  </si>
  <si>
    <t>18.4</t>
  </si>
  <si>
    <t>Zařízení společné</t>
  </si>
  <si>
    <t>(množství určí dodavatel)</t>
  </si>
  <si>
    <t>Centrální ovladač pro napojení chlazení na nadřazený systém MaR</t>
  </si>
  <si>
    <t>Oplechování rozvodů potrubí chladiva nad střechou</t>
  </si>
  <si>
    <t>Montážní a pomocný materiál</t>
  </si>
  <si>
    <t>Výšková montáž a použití mechanizmů</t>
  </si>
  <si>
    <t>Doprava (odhad)</t>
  </si>
  <si>
    <t>Zařízení společné - celkem</t>
  </si>
  <si>
    <t>PŘÍPRAVA KE KOMPLEXNÍMU VYZKOUŠENÍ</t>
  </si>
  <si>
    <t>VYZKOUŠENÍ A OŽIVENÍ</t>
  </si>
  <si>
    <t>H</t>
  </si>
  <si>
    <t>VYREGULOVÁNÍ ZAŘÍZENÍ</t>
  </si>
  <si>
    <t>VYREGULOVÁNÍ POTRUBÍ A KONCOVÝCH ELEMENTŮ</t>
  </si>
  <si>
    <t>VYPRACOVÁNÍ PROTOKOLU</t>
  </si>
  <si>
    <t>MĚŘENÍ HLUČNOSTI ZAŘÍZENÍ</t>
  </si>
  <si>
    <t>PŘÍPRAVA NA KOMPLEXNÍ VYZKOUŠENÍ ZAŘÍZENÍ</t>
  </si>
  <si>
    <t>KOMPLEXNÍ VYZKOUŠENÍ ZAŘÍZENÍ</t>
  </si>
  <si>
    <t>ZPRACOVÁNÍ DODAVATELSKÉ A MONTÁŽNÍ DOKUMENTACE</t>
  </si>
  <si>
    <t>KS</t>
  </si>
  <si>
    <t>PROJEKT SKUTEČNÉHO PROVEDENÍ</t>
  </si>
  <si>
    <t>(cena dle nabídky dodavatele)</t>
  </si>
  <si>
    <t>Hodinové zúčtovací sazby - celkem</t>
  </si>
  <si>
    <t xml:space="preserve">CELKEM: </t>
  </si>
  <si>
    <t>Ceny jsou bez DPH</t>
  </si>
  <si>
    <t>Rozpočet je vytvořený na základě odhadu projektanta - přesný rozpočet bude vytvořený před odevzdáním DPS</t>
  </si>
  <si>
    <t>Řád.</t>
  </si>
  <si>
    <t>Jed.</t>
  </si>
  <si>
    <t>jedn.cena</t>
  </si>
  <si>
    <t>OSVĚTLENÍ</t>
  </si>
  <si>
    <t>Novia R 900 55/75/90W 3000/4000K Ra90 UGR19 černá                                                           Nástěnné a stropní svítidlo s nastavitelným výkonem a teplotou chromatičnosti 3000/4000K, 55W=6730lm, 75W=9180lm, 90W=11160lm, prům. 900mm, V=64/79mm, černé</t>
  </si>
  <si>
    <t>Novia R 600 38/55W 5000/7000lm CCT Ra90 UGR19 bílá                                                                  Nástěnné a stropní svítidlo s nastavitelným výkonem a teplotou chromatičnosti 3000/4000K, 38W=5000lm, 55W=7000lm, prům. 600mm, V=64/79mm, bílé</t>
  </si>
  <si>
    <t>Novia R 450 17/22/30W 2200/2900/3880lm CCT Ra90 UGR19 černá
Nástěnné a stropní svítidlo s nastavitelným výkonem a teplotou chromatičnosti 3000/4000K, 17W=2200lm, 22W=2900lm, 30W=3880lm, prům. 450mm, V=64/79mm, černé</t>
  </si>
  <si>
    <t>Novia R 320 10/18/24W 1200/2160/2880lm CCT Ra90 UGR19 bílá
Nástěnné a stropní svítidlo s nastavitelným výkonem a teplotou chromatičnosti 3000/4000K, 10W=1200lm, 18W=2160lm, 24W=2880lm, prům. 320mm, V=64/79mm, bílé</t>
  </si>
  <si>
    <t>TrackM EBL 26,6W 2299lm 940 černá 60° on/off černá
černý reflektor 60°</t>
  </si>
  <si>
    <t>TechDot ABL 150 25,4W 2085lm 940 černá 50° on/off bílá
Přisazené svítidlo, černý reflektor 50°</t>
  </si>
  <si>
    <t>DesignDot 68 12,9W 657lm 930 gold 55° černá
Vestavné svítidlo, zlatý reflektor 55°</t>
  </si>
  <si>
    <t>PATTA-I vestavné stropní sv., 9W 3000K, 38°, kruhové černá
včetně napaječe</t>
  </si>
  <si>
    <t>Svítidlo POWER TRAIL LITE, do podlahy, LED teplá bílá, LED napájecí zdroj 24V 24W</t>
  </si>
  <si>
    <t>Linda LED PC 2x30W, 4000K, 9628lm, IP65, šedé, 1570mm
Nerezové spony, prachotěsné svítidlo</t>
  </si>
  <si>
    <t>Linda LED PC 1x24W, 4000K, 3802lm, IP65, šedá, 1270mm
moisture-proof diffuser luminaire</t>
  </si>
  <si>
    <t>CRUISER 2 LED ED 17350lm/840 IP66 70° NÍZKÝ UGR šedá - 090352.5L09.016 - SVÍTIDLO LUG</t>
  </si>
  <si>
    <t>Line 40 ABL DI 40,6W 4318lm 840 OP on/off černá l-1691mm
přisazené hliníkové svítidlo, PMMA opálový difuzor, direct, high output</t>
  </si>
  <si>
    <t>ROPE22 SVETELNÁ TRUBICE
ZÁVĚSNÉ SVÍTIDLO</t>
  </si>
  <si>
    <t>MARYLIN, LED venkovní nást.svítidlo, chrom, IP44, 3000K, 15W</t>
  </si>
  <si>
    <t>SMALL PLOT, kryt 2 sloty nerezová ocel</t>
  </si>
  <si>
    <t>PEMA SQUARE LED 16W 1400lm 3000/4000K Ra80 IP65, černá
Nástěnné venkovní svítidlo, 3000 / 4000 K</t>
  </si>
  <si>
    <t>RUBINO LED 53W 6500lm/740 IP66 O7 šedá
svítidlo veřejného osvětlení s asymetrickou char.                                                                                           Žárově pozinkovaný stožár dvoustupňový KL4-133/60 pro parkové osvětlení</t>
  </si>
  <si>
    <t>Nouzové sv. IL 1x3W ERT-LED 230V, bílá, adresný dohl.
bílá, přisazená montáž, nouzové svítidlo s výměnnými optickými čočkami</t>
  </si>
  <si>
    <t>Nouzové sv. KB 4x1W ERT-LED 230V, univerzální montáž
adresný dohledování a spínání, modulární s volitelnou velikostí pikotgramu s pozorovací vzdáleností 14,22 a 30 m + Závěsné plexi pro nouzové svítidlo KB vč.sady piktogramů 14m</t>
  </si>
  <si>
    <t>Nouzové sv. MM LED DUO,nástěnné, antracit
adresné dohledování a spínání, pozorovací vzdálenost: 22m, 230V AC/DC, s přidanou LED diodou pro osvětlení únikové cesty</t>
  </si>
  <si>
    <t>Nouzové sv. AM LED, stropní přisaz. + lankový závěs,antracit
možnost adsresného spínání, s adresným dohledováním, pozorovací vzádlenost: 20m, 230V AC/DC, délka závěsu 1500 mm</t>
  </si>
  <si>
    <t>Nouzové sv. Z1, 6,1W ERT-LED 230V AC/DC, nástěnná montáž
Materiál: litý hliník a nerezová ocel, barva antracit, rozsah okolní teploty -30° až + 40°C, třída ochrany I, IP65, IK06, s centrálním dohledováním a spínáním</t>
  </si>
  <si>
    <t>Trojfázový monitor sítě MULTICONTROL - MC-LM</t>
  </si>
  <si>
    <t>Centrální bateriový systém (CBS) pro nouzové osvětlení D513 Schrack, 36x3A okruhů</t>
  </si>
  <si>
    <t>Nást. snímač pohybu bílý do 8m, nap. 230VAC, výstup relé 1Z/10A/230VAC</t>
  </si>
  <si>
    <t>Spínač č.1 10A/230VAC bílý včetně hlub.instal.krabice pod omítku / SDK</t>
  </si>
  <si>
    <t>Spínač č.5 10A/230VAC bílý včetně hlub.instal.krabice pod omítku / SDK</t>
  </si>
  <si>
    <t>Spínač č.6 10A/230VAC bílý včetně hlub.instal.krabice pod omítku / SDK</t>
  </si>
  <si>
    <t>Spínač č.6+6 10A/230VAC bílý včetně hlub.instal.krabice pod omítku / SDK</t>
  </si>
  <si>
    <t>Spínač č.7 10A/230VAC bílý včetně hlub.instal.krabice pod omítku / SDK</t>
  </si>
  <si>
    <t>Instalační stykač 4P 40A cívka 230VAC</t>
  </si>
  <si>
    <t>Jistič 10A charakter. C s chráničem 30mA, 2C10/0,03A typ: A , pomoc.kontakt 1Z</t>
  </si>
  <si>
    <t>1-CXKE-V-J 3x1,5 včetně uchycení s funkčností při požáru 60min.</t>
  </si>
  <si>
    <t>1-CXKE-V-J 3x2,5 včetně uchycení s funkčností při požáru 60min.</t>
  </si>
  <si>
    <t>1-CXKE-R-J 3x1,5</t>
  </si>
  <si>
    <t>1-CXKE-R-J 3x2,5</t>
  </si>
  <si>
    <t>1-CXKE-R-J 5x4,0</t>
  </si>
  <si>
    <t>ZÁSUVKY A JINÉ</t>
  </si>
  <si>
    <t>El.zásuvka 230V/16A barva bílá včetně instal.krabice pod omítku / SDK</t>
  </si>
  <si>
    <t>El.zásuvka nástěnná 400V/32A/TN-S s vypínačem IP67</t>
  </si>
  <si>
    <t>Zásuvková skříň včetně jističů a proudových chráničů 30mA</t>
  </si>
  <si>
    <t>1ks zásuvka 3x400V/32A TN-S, 2ks zásuvka 230V/16A TN-S</t>
  </si>
  <si>
    <t>Zásuvkový rozvaděč v375 - 6x16A/230V/3p, proudový chránič 4/40/0,03A, IP44, v330x š215x h155mm</t>
  </si>
  <si>
    <t>Revizní dvířka plastová ABS se zámkem, v400x š250mm</t>
  </si>
  <si>
    <t>Automatický osoušeč rukou, 1000W/230VAC</t>
  </si>
  <si>
    <t>Jistič 16A charakteristiky B s chráničem 30mA, 2B16/0,03A typ: A</t>
  </si>
  <si>
    <t>Jistič 16A charakteristiky B s chráničem 30mA, 2B16/0,03A typ: A+G</t>
  </si>
  <si>
    <t>Třípólový jistič 40A charakteristiky B, 3B40A</t>
  </si>
  <si>
    <t>1-CXKE-R-J 3x4,0</t>
  </si>
  <si>
    <t>1-CXKE-R-J 5x10,0</t>
  </si>
  <si>
    <t>FVE 447,78 kWp</t>
  </si>
  <si>
    <t>1. Budova 03-Oblast modulu Severovýchod 63°</t>
  </si>
  <si>
    <t>Solární panel, nominální výkon 580Wp články TOPCon, typ: CS6W-580T 1000V (v2)</t>
  </si>
  <si>
    <t>Hliníková typizovaná nosná konstrukce solárních panelů se sklonem 13°</t>
  </si>
  <si>
    <t>set</t>
  </si>
  <si>
    <t>s připevnění na pochůznou kontrukci rovné střechy</t>
  </si>
  <si>
    <t>Solární střídač třífázový Sungrow SG125CX-P2, 125kVA, 180-100VDC, 400VAC, 10 sringů</t>
  </si>
  <si>
    <t>Požární odpínač DC S-BOX FOXESS</t>
  </si>
  <si>
    <t>Regulátor 0-30-60-100%, jednotka RTU</t>
  </si>
  <si>
    <t xml:space="preserve">2. Budova 03-Oblast modulu Jihozápad 243° </t>
  </si>
  <si>
    <t>3.1 Budova 01-Oblast modulu Severovýchod 63°</t>
  </si>
  <si>
    <t xml:space="preserve">3.2. Budova 01-Oblast modulu Jihozápad 243° </t>
  </si>
  <si>
    <t>Solární střídač třífázový Sungrow SG50CX-P2, 50kVA, 180-100VDC, 400VAC, 2 sringy</t>
  </si>
  <si>
    <t xml:space="preserve">4. Budova 02-Oblast modulu fasáda Jihovýchod 153° </t>
  </si>
  <si>
    <t>Solární panel, nominální výkon 450Wp All Back Contact, typ: A-MAH54Db (v1)</t>
  </si>
  <si>
    <t>Hliníková typizovaná nosná konstrukce solárních panelů se sklonem 90°</t>
  </si>
  <si>
    <t>s připevnění na fasádu (desing dle stavební části)</t>
  </si>
  <si>
    <t>ROZVADĚČ RFVE-DC</t>
  </si>
  <si>
    <t>Nástěnný oceloplechový rozvaděč, krytí IP54, barva RAL7035</t>
  </si>
  <si>
    <t>šíře 600, hloubka 300, výška 1800, včetně příslušenství</t>
  </si>
  <si>
    <t>Dvoupólový pojistkový odpojovač 30A / 1000VDC, typ: Ex9FP 2P 30A</t>
  </si>
  <si>
    <t>Válcová pojistková vložka 10x38 20A, typ: PC10gPV20A</t>
  </si>
  <si>
    <t>Stejnosměrný svodič přepětí, třída I+II, 20kA, 1000VDC, 2P</t>
  </si>
  <si>
    <t>ROZVADĚČ RFVE-AC</t>
  </si>
  <si>
    <t>šíře 800, hloubka 300, výška 1800, včetně příslušenství</t>
  </si>
  <si>
    <t>Třípólový jistič 630A/Ir630A charakteristiky B, 3B630A s ovladačem na dveřích</t>
  </si>
  <si>
    <t>a vypínací napěťové cívky 230VAC</t>
  </si>
  <si>
    <t>Třípólový jistič 80A charakteristiky B, 3B80A / 10kA</t>
  </si>
  <si>
    <t>Třípólový jistič 200A charakteristiky B, 3B200A / 10kA</t>
  </si>
  <si>
    <t>Jednopólový jistič 6A charakteristiky B, 1B6A</t>
  </si>
  <si>
    <t>Jednopólový jistič 16A charakteristiky B, 1B16A</t>
  </si>
  <si>
    <t xml:space="preserve">Kombinovaný svodič bleskových proudů a přepětí, typ 1+2, Iimp 25 kA, 3P, </t>
  </si>
  <si>
    <t>označení: SJBC-25E-3-MZS</t>
  </si>
  <si>
    <t>OSTATNÍ</t>
  </si>
  <si>
    <t>Wattrouter MX</t>
  </si>
  <si>
    <t>Třípólový pojitkový odpínač včetně pojistek 6AgG</t>
  </si>
  <si>
    <t>Transformátor proudu 800A/5A 10VA 0,5s</t>
  </si>
  <si>
    <t>KABELOVÉ TRASY</t>
  </si>
  <si>
    <t>Kabelový žlab drátový žárově pozinkovaný včetně nosné konstrukce, 50x50</t>
  </si>
  <si>
    <t>KABELY</t>
  </si>
  <si>
    <t xml:space="preserve"> Solární kabel jednožilový červený do 1500VDC, venkovní, odolný UV 1x6,0</t>
  </si>
  <si>
    <t xml:space="preserve"> Solární kabel jednožilový černý do 1500VDC, venkovní, odolný UV: 1x6,0</t>
  </si>
  <si>
    <t>1-CXKE-R-J 2x2,5</t>
  </si>
  <si>
    <t>1-CXKE-R-J 3x150+70</t>
  </si>
  <si>
    <t>CYA16 zž</t>
  </si>
  <si>
    <t>HROMOSVOD</t>
  </si>
  <si>
    <t xml:space="preserve">Drát jímacího vedení ∅8 AIMgSi na podpěrách vedení pro plochou střechu </t>
  </si>
  <si>
    <t>s roztečí cca 1,0m včetně dilatačních prvků a typizovaných pozinkovaných svorek</t>
  </si>
  <si>
    <t>Pásek FeZn30x4 uložený ve výkopu v hloubce min. 0,5m včetně pozink. svorek</t>
  </si>
  <si>
    <t>Drát fezn ∅10mm</t>
  </si>
  <si>
    <t xml:space="preserve">Svody hromosvodu budou provedeny HVI LONG vedením jako skryté pod fasádou </t>
  </si>
  <si>
    <t>Zkušební svorka nerez s číselním označením včetně krabice KDZH Z825</t>
  </si>
  <si>
    <t>Smršťovací bužírka zelenožlutá na drát ∅10mm</t>
  </si>
  <si>
    <t>Asfaltový lak</t>
  </si>
  <si>
    <t>Nerezová jímací tyč výšky 2,0m včetně typizované montážní stabilizační sady</t>
  </si>
  <si>
    <t>Nerezová jímací tyč výšky 3,0m včetně typizované montážní stabilizační sady</t>
  </si>
  <si>
    <t>KOMPENZAČNÍ ROZVADĚČ</t>
  </si>
  <si>
    <t>Komp. rozvaděč v chráněném provedení výkon 374kVAr, regulace Novar, kabely vrchem</t>
  </si>
  <si>
    <t>BAZÉNOVÁ TECHNOLOGIE</t>
  </si>
  <si>
    <t>Třípólový jistič 160A charakteristiky B, 3B160A / Ir150A 6kA</t>
  </si>
  <si>
    <t>1-CXKE-R-J 3x70+50</t>
  </si>
  <si>
    <t>Třípólový jistič 250A charakteristiky B, 3B250A / Ir220A 6kA</t>
  </si>
  <si>
    <t>1-CXKE-R-J 3x120+70</t>
  </si>
  <si>
    <t>Třípólový jistič 100A charakteristiky B, 3B100A / Ir80A 6kA</t>
  </si>
  <si>
    <t>1-CXKE-R-J 3x35+20</t>
  </si>
  <si>
    <t>Třípólový jistič 63A charakteristiky B, 3B63A / Ir50A 6kA</t>
  </si>
  <si>
    <t>1-CXKE-R-J 3x25+16</t>
  </si>
  <si>
    <t>1-CXKE-R-J 4x16,0</t>
  </si>
  <si>
    <t>1-CXKE-R-J 4x10,0</t>
  </si>
  <si>
    <t>1-CXKE-R-J 5x6,0</t>
  </si>
  <si>
    <t>1-CXKE-R-J 4x6,0</t>
  </si>
  <si>
    <t>1-CXKE-R-J 4x4,0</t>
  </si>
  <si>
    <t>1-CXKE-R-J 5x2,5</t>
  </si>
  <si>
    <t>CYA6 zž</t>
  </si>
  <si>
    <t>Kabelový žlab drátový žárově pozinkovaný včetně nosné konstrukce, 400x100</t>
  </si>
  <si>
    <t>Kabelový žlab drátový žárově pozinkovaný včetně nosné konstrukce, 200x50</t>
  </si>
  <si>
    <t>MĚŘENÍ A REGULACE</t>
  </si>
  <si>
    <t>Třípólový jistič 32A charakteristiky B, 3B32A / Ir32A 6kA</t>
  </si>
  <si>
    <t>Dvoupólový jistič 20A charakteristiky B, 2B20A 6kA</t>
  </si>
  <si>
    <t>TEPELNÁ ČERPDLA</t>
  </si>
  <si>
    <t>Třípólový jistič 160A charakteristiky C, 3C160A / Ir140A 6kA</t>
  </si>
  <si>
    <t>1-CXKE-R-J 3x70+35</t>
  </si>
  <si>
    <t>Třípólový jistič 80A charakteristiky C, 3C80A / Ir80A 6kA</t>
  </si>
  <si>
    <t>1-CXKE-R-J 3x35,0+25</t>
  </si>
  <si>
    <t>SLABOPROUD</t>
  </si>
  <si>
    <t>Dvoupólový jistič 10A charakteristiky B, 2B10A 6kA</t>
  </si>
  <si>
    <t>Dvoupólový jistič 16A charakteristiky C, 2C16A 6kA</t>
  </si>
  <si>
    <t>Dvoupólový jistič 13A charakteristiky B, 2B13A 6kA</t>
  </si>
  <si>
    <t>Dvoupólový jistič 16A charakteristiky B, 2B16A 6kA</t>
  </si>
  <si>
    <t>SYSTÉM DETEKCE TONUTÍ</t>
  </si>
  <si>
    <t>POHYBLIVÉ DNO A DĚLÍCÍ STĚNA</t>
  </si>
  <si>
    <t>SYSTÉM RECYKLACE BAZÉNOVÉ PRACÍ VODY</t>
  </si>
  <si>
    <t>Čtyřpólový jistič 20A charakteristiky B, 4B20A / Ir20A 6kA</t>
  </si>
  <si>
    <t>SAUNY</t>
  </si>
  <si>
    <t>Čtyřpólový jistič 40A charakteristiky B, 4B40A / Ir40A 6kA</t>
  </si>
  <si>
    <t>Čtyřpólový proudový chránič 40A / 0,03A</t>
  </si>
  <si>
    <t>Čtyřpólový jistič 63A charakteristiky B, 4B63A / Ir63A 6kA</t>
  </si>
  <si>
    <t>Čtyřpólový proudový chránič 63A / 0,03A</t>
  </si>
  <si>
    <t>1-CXKE-R-J 5x25,0</t>
  </si>
  <si>
    <t>1-CXKE-R-J 5x16,0</t>
  </si>
  <si>
    <t>PBŘ</t>
  </si>
  <si>
    <t>Dvoupólový jistič 6A charakteristiky B, 2B6A 6kA</t>
  </si>
  <si>
    <t>Tlačítko centrál stop, 1Z, ve skříňce pod omítku se sklíčkem</t>
  </si>
  <si>
    <t>Tlačítko total stop, 1Z, ve skříňce pod omítku se sklíčkem</t>
  </si>
  <si>
    <t>1-CXKE-R-J 2x1,5</t>
  </si>
  <si>
    <t>MOTORGENERÁTOR</t>
  </si>
  <si>
    <t>základní výkon: 400 kVA / 320 kW</t>
  </si>
  <si>
    <t>záložní výkon: 440 kVA / 350 kW</t>
  </si>
  <si>
    <t>provedení: PRIME</t>
  </si>
  <si>
    <t>napětí: 3 x 400V / 230V</t>
  </si>
  <si>
    <t>frekvence: 50Hz</t>
  </si>
  <si>
    <t>jistič alternátoru: 3P</t>
  </si>
  <si>
    <t>generátor: automatická regulace napětí</t>
  </si>
  <si>
    <t>přifázování: ANO</t>
  </si>
  <si>
    <t>předehřev motoru: standard</t>
  </si>
  <si>
    <t>regulace otáček: elektronická, třída G3</t>
  </si>
  <si>
    <t>palivo: nafta</t>
  </si>
  <si>
    <t>palivová nádrž: objem min. na 24hod. provozu při 100 % zatížení včetně měření hladiny paliva</t>
  </si>
  <si>
    <t>provedení: bez kapoty</t>
  </si>
  <si>
    <t>délka: max. 3600 mm</t>
  </si>
  <si>
    <t>šířka: max. 1500 mm</t>
  </si>
  <si>
    <t>výška: max. 2850 mm</t>
  </si>
  <si>
    <t>hmotnost: max. 2900 kg</t>
  </si>
  <si>
    <t>příslušenství: retenční ekologická záchytná vana na max. objem všech provozních kapalin</t>
  </si>
  <si>
    <t>strojovna: odtah spalin nerez potrubí na střechu objektu, cca. 10m</t>
  </si>
  <si>
    <t>tlumič hluku výfuku: standardní, nerez</t>
  </si>
  <si>
    <t>vzduchotechnika: VZT pozink vč. klapek se servopohonem a kompletní kabeláže</t>
  </si>
  <si>
    <t>záruční doba: 24 měsíců od kolaudace</t>
  </si>
  <si>
    <t>služby: manipulace, doprava a montáž na místo, revize, zaškolení obsluhy</t>
  </si>
  <si>
    <t>servis: do 24 hodin po nahlášení požadavku</t>
  </si>
  <si>
    <t>ZOTK</t>
  </si>
  <si>
    <t>Čtyřpólový jistič 32A charakteristiky B, 4B32A / Ir32A 6kA</t>
  </si>
  <si>
    <t>1-CXKE-V-J 5x16,0</t>
  </si>
  <si>
    <t>1-CXKE-V-J 4x4,0</t>
  </si>
  <si>
    <t>1-CXKE-V-J 5x1,5</t>
  </si>
  <si>
    <t>UPS</t>
  </si>
  <si>
    <t>Záložní zdroj UPS s vnitřní bypassem 3F/3F 3x400VAC, jmenovitý výkon 80kVA /</t>
  </si>
  <si>
    <t>záloha 60min</t>
  </si>
  <si>
    <t>TRAFOSTANICE</t>
  </si>
  <si>
    <t>Transformátor olejový 10/22/0,4kV 50Hz 630kVA DYN1 uk=6%</t>
  </si>
  <si>
    <t>HLAVNÍ ROZVADĚČ</t>
  </si>
  <si>
    <t>Oceloplechový rozvaděč, krytí IP54, barva RAL7035, pozink. montážní deska</t>
  </si>
  <si>
    <t>pole 1 - 2000 x 1000 x 400 včetně podstavce 100 x 1000 x 400</t>
  </si>
  <si>
    <t>pole 2,3,4 - 2000 x 800 x 400 včetně podstavce 100 x 800 x 400</t>
  </si>
  <si>
    <t>Třípólový pojitkový odpínač včetně pojistek 250AgG</t>
  </si>
  <si>
    <t>Kombinovaný svodič DV M TNC 255 (DEHN 951 300)</t>
  </si>
  <si>
    <t>Třípólový jistič 6A charakteristiky B, 3B6A</t>
  </si>
  <si>
    <t>Jednopólový jistič 2A charakteristiky B, 1B2A</t>
  </si>
  <si>
    <t>Průmyslový VA metr pro vestavbu do dveří (91x91mm)</t>
  </si>
  <si>
    <t>Měřící transformátory proudu 0-1000/5A</t>
  </si>
  <si>
    <t>Třípólový elektroměr x/5A</t>
  </si>
  <si>
    <t>Třípólový pevný výkonový jistič 1000A/Ir900A, charakteristika B, 3B800A</t>
  </si>
  <si>
    <t>s ručním ovladačem na dveřích</t>
  </si>
  <si>
    <t>Třípólový pojistkový odpínač vel.00 - do 160A včetně patron</t>
  </si>
  <si>
    <t>Třípólový pojistkový odpínač 63A včetně patron</t>
  </si>
  <si>
    <t xml:space="preserve">Dostavba sportovně rekreačního areálu Petynka Praha 6 </t>
  </si>
  <si>
    <r>
      <t xml:space="preserve">Zpracovali: Pavel Šnobl 776 132 268, Tomáš Rosenkranc 603 451 815, dne 2025-06-20                    </t>
    </r>
    <r>
      <rPr>
        <b/>
        <sz val="11"/>
        <color theme="1"/>
        <rFont val="Calibri"/>
        <family val="2"/>
        <charset val="238"/>
        <scheme val="minor"/>
      </rPr>
      <t>ERCÉ technika s.r.o._zakázka 410-250107</t>
    </r>
  </si>
  <si>
    <t>D.1.4.h Datové rozvody - VÝKAZ VÝMĚR</t>
  </si>
  <si>
    <t>pol.</t>
  </si>
  <si>
    <t>počet</t>
  </si>
  <si>
    <t>jdn</t>
  </si>
  <si>
    <t xml:space="preserve">materiál </t>
  </si>
  <si>
    <t>montáž</t>
  </si>
  <si>
    <t>Datový rozvaděč serverový perforované dveře, přední jednokřídlé , zadní dvoukřídlé 47U</t>
  </si>
  <si>
    <t>napájecí panel</t>
  </si>
  <si>
    <t>ventilační jednotka</t>
  </si>
  <si>
    <t>vyvazovací panel  vertikální sada 2 ks 47u</t>
  </si>
  <si>
    <t>vyvazovací panel horizontální 1U</t>
  </si>
  <si>
    <t>pachpanel 24 keystone neobsazený</t>
  </si>
  <si>
    <t>keystone RJ45 Cat 6</t>
  </si>
  <si>
    <t>příslušenství pro montáž DR</t>
  </si>
  <si>
    <t>kabel CAT6 UTP LSOH B2ca-s1,d1,a1</t>
  </si>
  <si>
    <t>Datová dvojzásuvka CAT 6 2x RJ 45 vč. krabice</t>
  </si>
  <si>
    <t>kabelový žlab drátěný 50/100</t>
  </si>
  <si>
    <t>kabelový žlab drátěný 50/50</t>
  </si>
  <si>
    <t>nosník pro kabelový žlab na strop vč. kotvení</t>
  </si>
  <si>
    <t>kabelový žebrík 300/100 vč mont.příslušenství</t>
  </si>
  <si>
    <t>trubka ohebná 20 mm</t>
  </si>
  <si>
    <t>příchytka svazku kabelů</t>
  </si>
  <si>
    <t>průraz 25mm</t>
  </si>
  <si>
    <t>vázací material pro kabeláž</t>
  </si>
  <si>
    <t>pol</t>
  </si>
  <si>
    <t>požární ucpávky</t>
  </si>
  <si>
    <t>kompletace datových rozvaděčů</t>
  </si>
  <si>
    <t>měření datových zásuvek 2x RJ 45</t>
  </si>
  <si>
    <t>sekání drážky (svody do PC zásuvek)</t>
  </si>
  <si>
    <t>propojovací kabel Cat 6 0,5m</t>
  </si>
  <si>
    <t>propojovací kabel Cat 6 1m</t>
  </si>
  <si>
    <t>propojovací kabel Cat 6 1,5m</t>
  </si>
  <si>
    <t>propojovací kabel Cat 6 2m</t>
  </si>
  <si>
    <t xml:space="preserve">WI-FI AP </t>
  </si>
  <si>
    <t>Switch 48-port PoE+, Network Essentials, 48x 10/100/1 000 Mbps PoE+ porty, 4x 1/10 Gbps SFP+ uplink porty</t>
  </si>
  <si>
    <t>stackovací modul + kabel</t>
  </si>
  <si>
    <t>SFP+ modul Singlemode 10 km</t>
  </si>
  <si>
    <t>trubka HDPE 40/35 vč uchycení</t>
  </si>
  <si>
    <t>optický kabel SM 9/125 12 vl.</t>
  </si>
  <si>
    <t>optická vana 24xE200</t>
  </si>
  <si>
    <t>pigtail E2000 SM 9/125</t>
  </si>
  <si>
    <t>příslušenství pro svař. opt.kabelu</t>
  </si>
  <si>
    <t>ukončení opt. Kabelu v opt. Vaně</t>
  </si>
  <si>
    <t>podružný a doplňující materiál</t>
  </si>
  <si>
    <t>D.1.4.h CCTV - VÝKAZ VÝMĚR</t>
  </si>
  <si>
    <t xml:space="preserve">NVR pro 64 kamer  </t>
  </si>
  <si>
    <t>HDD 8TB</t>
  </si>
  <si>
    <t>PoE switch 48 port</t>
  </si>
  <si>
    <t xml:space="preserve">IP kamera 4 Mpix  2,8-12 mm IP 67 vč. montážního příslušenství </t>
  </si>
  <si>
    <t>keystone RJ45 Cat 5e</t>
  </si>
  <si>
    <t>příslušenství pro montáž NVR</t>
  </si>
  <si>
    <t>kabel CAT5e UTP LSOH B2ca-s1,d1,a1</t>
  </si>
  <si>
    <t>konektor RJ 45 CAT 5e</t>
  </si>
  <si>
    <t>propojovací kabel Cat 5e 1m</t>
  </si>
  <si>
    <t>25_8198 SNEO Petynka dostavba</t>
  </si>
  <si>
    <t>základní cena</t>
  </si>
  <si>
    <t>konečná cena</t>
  </si>
  <si>
    <t>položka</t>
  </si>
  <si>
    <t>cena/ks</t>
  </si>
  <si>
    <t>Odbavovací a platební systém 1.NP</t>
  </si>
  <si>
    <t>řídící server</t>
  </si>
  <si>
    <t>komentář</t>
  </si>
  <si>
    <t>řídící server bude využit stávající</t>
  </si>
  <si>
    <t>;</t>
  </si>
  <si>
    <t>Průchod 7 - vstup pro sportovce</t>
  </si>
  <si>
    <t>vstup do budovy (z venku do 101)</t>
  </si>
  <si>
    <t>MF07-IV</t>
  </si>
  <si>
    <t>Mifare RFID interface 4m příp. kab.</t>
  </si>
  <si>
    <t>150.200.55</t>
  </si>
  <si>
    <t>Montážní rámeček pro MF7-xx/FL20 plast (povr.mont)</t>
  </si>
  <si>
    <t>914.001.01</t>
  </si>
  <si>
    <t>914MAX Rf miniterminál bez krytí a antény + redukce</t>
  </si>
  <si>
    <t>150.200.54</t>
  </si>
  <si>
    <t>Rozvodná skříňka GEWIS pro el. 914tCzRf vč.svork.</t>
  </si>
  <si>
    <t>vhwz</t>
  </si>
  <si>
    <t>pohybový senzor - součást dodávky automatických dveří</t>
  </si>
  <si>
    <t>Turniket 1.NP - senzorová brána krátká 900mm</t>
  </si>
  <si>
    <t>ACS118</t>
  </si>
  <si>
    <t>Sensorová průchozí zábrana  vybavena sensory pro identifikaci směru procházející osoby -  šířka průchodu 900mm</t>
  </si>
  <si>
    <t>TT_RfBc</t>
  </si>
  <si>
    <t>El. ovl. turniketu  (BC RFID) vstup vč. disp.</t>
  </si>
  <si>
    <t>Odbavovací a platební systém 2.NP</t>
  </si>
  <si>
    <t>Průchod 8 - hlavní recepce</t>
  </si>
  <si>
    <t>sestava turniketů</t>
  </si>
  <si>
    <t>JSTZ4802</t>
  </si>
  <si>
    <t>Turniket tripod motorový, sklopný, signalizace, mluvené hlášení</t>
  </si>
  <si>
    <t>980.002.27</t>
  </si>
  <si>
    <t>Napáječ 220st/12Vss</t>
  </si>
  <si>
    <t>El. ovl. turniketu  (BC RFID) odchod vč. disp.</t>
  </si>
  <si>
    <t>AchipE</t>
  </si>
  <si>
    <t>Polykač čipů - komplet integrovaný do turniketu</t>
  </si>
  <si>
    <t>duální branka</t>
  </si>
  <si>
    <t>JSTZ4910B</t>
  </si>
  <si>
    <t>duální branka ramena 550mm, šířka průchodu 1100mm</t>
  </si>
  <si>
    <t>mat</t>
  </si>
  <si>
    <t>naváděcí zábradlí - nerez 1,12m</t>
  </si>
  <si>
    <t>naváděcí zábradlí - nerez 1,42</t>
  </si>
  <si>
    <t>uzlový blok řízení turniketů</t>
  </si>
  <si>
    <t>983.010.20</t>
  </si>
  <si>
    <t>EtherLite komunikační interface Ethernet/RS232,RS485</t>
  </si>
  <si>
    <t>Box_T02</t>
  </si>
  <si>
    <t>mont.  Box</t>
  </si>
  <si>
    <t>Pokladny recepce 2.NP</t>
  </si>
  <si>
    <t>PC</t>
  </si>
  <si>
    <t>PC pokladna All in one 15", op. systém WIN11 PRO</t>
  </si>
  <si>
    <t>UPS500VA</t>
  </si>
  <si>
    <t>zálohovací napájecí zdroj - UPSka 500VA</t>
  </si>
  <si>
    <t>JI700</t>
  </si>
  <si>
    <t>Zákaznický pokladní display - doplněk pokladny</t>
  </si>
  <si>
    <t>CashBox</t>
  </si>
  <si>
    <t>Kasa (šuplík na peníze) vyklápěcí</t>
  </si>
  <si>
    <t>TM-T88IV</t>
  </si>
  <si>
    <t>Termoprintová tiskárna - se střihačkou pap.pásu EPSON TM-T88IV-082</t>
  </si>
  <si>
    <t>PCR310MU</t>
  </si>
  <si>
    <t>čtečka čip. karet pro načítání UID kódů permanentek</t>
  </si>
  <si>
    <t>PtrA4L</t>
  </si>
  <si>
    <t>Tiskárna účtů typu faktura A4</t>
  </si>
  <si>
    <t>PW1100</t>
  </si>
  <si>
    <t>čtečka BC kódů na stojánku aut. spouštění</t>
  </si>
  <si>
    <t>TAB_TR</t>
  </si>
  <si>
    <t xml:space="preserve">Dotykový panel pro ovládání 2x turniket </t>
  </si>
  <si>
    <t>Dodávka informačního LCD velkoplošného aktivního panelu - vstupní hala</t>
  </si>
  <si>
    <t>INFOT</t>
  </si>
  <si>
    <t>Informační LCD panel min43", FullHD rozlišení, úchyt na stěnu či strop</t>
  </si>
  <si>
    <t>držák terminálu</t>
  </si>
  <si>
    <t>MPC</t>
  </si>
  <si>
    <t>Ovládácí a zobrazovací modul umožňující zobrazování informací ze systému, systému třetích stran,grafiky a zadaného obsahu dle scénáře nastaveného v SW správci zobrazení</t>
  </si>
  <si>
    <t>whvz</t>
  </si>
  <si>
    <t>Příslušenství k mini PC</t>
  </si>
  <si>
    <t>Průchod 1 - vstup do rekreačního bazénu</t>
  </si>
  <si>
    <t>2 ks Turnikety 2.NP</t>
  </si>
  <si>
    <t>El. ovl. turniketu  (RFID) odchod vč. disp.</t>
  </si>
  <si>
    <t>1ks - senzorová brána krátká 900mm</t>
  </si>
  <si>
    <t>Průchod 2 - vstup z 2.NP do sauny ve 3.NP</t>
  </si>
  <si>
    <t xml:space="preserve">Průchod 5 - vstup z relaxačního bazénu do  bazénové haly 202a&lt;&gt;209d </t>
  </si>
  <si>
    <t>1 ks turniket tripod</t>
  </si>
  <si>
    <t>naváděcí zábradlí - nerez 1,7m</t>
  </si>
  <si>
    <t>ACS vstupy do šaten sportovců - 2.NP</t>
  </si>
  <si>
    <t>Řízený vstup šatny chodba do bazénu (209d&lt;&gt;221a, 209d&lt;&gt;220b, 209d&lt;&gt;215, 222&lt;&gt;215, 210&lt;&gt;215)</t>
  </si>
  <si>
    <t>zámkový systém</t>
  </si>
  <si>
    <t>vzwz</t>
  </si>
  <si>
    <t>elektromagnetický zámek</t>
  </si>
  <si>
    <t>EA321-331</t>
  </si>
  <si>
    <t>Protiplech k zámku ABLOY,</t>
  </si>
  <si>
    <t>980.002.12B</t>
  </si>
  <si>
    <t>Napáječ 220st/12Vss 3A + kryt - zál. puls.í zdroj + 7VA bat.</t>
  </si>
  <si>
    <t>SEC_Tl</t>
  </si>
  <si>
    <t>nouzové únikové tlačítko</t>
  </si>
  <si>
    <t>150.200.40</t>
  </si>
  <si>
    <t>pružná kabelová spojka</t>
  </si>
  <si>
    <t>Informační terminály</t>
  </si>
  <si>
    <t>3+3 terminály v šatnách
1 ks na vstupu do 202a
1 ks vstup do bazénové haly 209d</t>
  </si>
  <si>
    <t>INFO_T1</t>
  </si>
  <si>
    <t>informační terminál (čas, číslo skříňky, zbytkový kredit, …)</t>
  </si>
  <si>
    <t>uzlové napájecí boxy pro infoterminály</t>
  </si>
  <si>
    <t>Odbavovací a platební systém 3.NP</t>
  </si>
  <si>
    <t>Průchod 6 - vstup ze střechy do sauny 3.NP</t>
  </si>
  <si>
    <t>1ks - senzorová brána krátká 900mm (315b&lt;&gt;303a)</t>
  </si>
  <si>
    <t>naváděcí zábradlí - nerez 0,4m</t>
  </si>
  <si>
    <t>1 ks sauna 303a</t>
  </si>
  <si>
    <t>Dodávka identifikátorů</t>
  </si>
  <si>
    <t>wris01</t>
  </si>
  <si>
    <t>wristband náramek</t>
  </si>
  <si>
    <t>14.170.01</t>
  </si>
  <si>
    <t>přívěsek na klíče kapka - černá</t>
  </si>
  <si>
    <t>speciální doplňky</t>
  </si>
  <si>
    <t>kabeláže - lokální skupiny s technologií</t>
  </si>
  <si>
    <t>CYKY5x4</t>
  </si>
  <si>
    <t>Kabel NKT CYKY-J 5 x 4 plnorozměrný turniket &amp; branka</t>
  </si>
  <si>
    <t>CYKY3x2,5</t>
  </si>
  <si>
    <t>Kabel NKT CYKY-J 3 x 2.5 místní turnikety u recepce</t>
  </si>
  <si>
    <t>500.502.13</t>
  </si>
  <si>
    <t>TA [2x(2x0.50)+2x1]SN-PE/NE</t>
  </si>
  <si>
    <t>150.200.09</t>
  </si>
  <si>
    <t>BELDEN cat 5 UTP  lanko</t>
  </si>
  <si>
    <t>CYH21</t>
  </si>
  <si>
    <t>Kabel CYH 2x1 /dvoulinka /rudočerný/</t>
  </si>
  <si>
    <t>Dodávka SW</t>
  </si>
  <si>
    <t>poznámka</t>
  </si>
  <si>
    <t>Nový areál bude napojen na stávající systém řízení aquaparku. Proto kalkulace obsahuje jen práce spojené s modifikacemi SW s cílem plně integrovat nové funkcionality do systému. Vžjimku tvoří rozšíření licencí pro pokladny a napojení na POS terminály</t>
  </si>
  <si>
    <t>SW</t>
  </si>
  <si>
    <t>SW pro pokladnu, licence za 1 pokladnu do recepce</t>
  </si>
  <si>
    <t>SW WebRezervace</t>
  </si>
  <si>
    <t>InfoWP</t>
  </si>
  <si>
    <t>SW portál pro ovládání Info Tabulet v recepci 1x lic.</t>
  </si>
  <si>
    <t>SW VasPOS modul pro připojení POS terminálu</t>
  </si>
  <si>
    <t>zakázkové úpravy SW</t>
  </si>
  <si>
    <t>instalace</t>
  </si>
  <si>
    <t>vyk</t>
  </si>
  <si>
    <t>instalace systému</t>
  </si>
  <si>
    <t>Oživení a konfigurace HW prvků systému</t>
  </si>
  <si>
    <t>SL20014</t>
  </si>
  <si>
    <t>úprava a konfigurace šatního zámkového systému na zónové řízení s volným výběrem, nastavení skupinového provozu</t>
  </si>
  <si>
    <t xml:space="preserve">Testovací a zkušební provoz </t>
  </si>
  <si>
    <t>vrn</t>
  </si>
  <si>
    <t>základní úklid staveniště</t>
  </si>
  <si>
    <t>Dokumentace skutečného provedení</t>
  </si>
  <si>
    <t>Školení obsluhy + správce systému</t>
  </si>
  <si>
    <t xml:space="preserve">Asistence při spuštění systému (cena za 1 den) </t>
  </si>
  <si>
    <t>výchozí revize el. zařízení</t>
  </si>
  <si>
    <t xml:space="preserve">Doprava </t>
  </si>
  <si>
    <t>CELKEM bez DPH</t>
  </si>
  <si>
    <t>CELKEM vč. DPH</t>
  </si>
  <si>
    <t>25_8198 SNEO Petynka dostavba
On-Line Gen3 skříňky pro sportovce a ZTP</t>
  </si>
  <si>
    <t>šatny sportovci - 85 skříněk</t>
  </si>
  <si>
    <t>HW osazení skříněk On-line</t>
  </si>
  <si>
    <t>pohon zámku s převodovkou</t>
  </si>
  <si>
    <t>plastové tělo zámku</t>
  </si>
  <si>
    <t>okénko pro čtečku do dveří s krytkou</t>
  </si>
  <si>
    <t>protikus</t>
  </si>
  <si>
    <t>madlo</t>
  </si>
  <si>
    <t>PCBoard</t>
  </si>
  <si>
    <t>interní elektronika</t>
  </si>
  <si>
    <t>RFID čtečka OEM modul</t>
  </si>
  <si>
    <t>doplňkové mechanické komponenty</t>
  </si>
  <si>
    <t>kompletace na dílně</t>
  </si>
  <si>
    <t>plast fixační profil pro stávající skříňky</t>
  </si>
  <si>
    <t>mechanické úpravy skříňky  - nejsou součástí nabídky</t>
  </si>
  <si>
    <t>Za blok zámku celkem</t>
  </si>
  <si>
    <t>řídící elektronika</t>
  </si>
  <si>
    <t>IOX30</t>
  </si>
  <si>
    <t>deska řízení skříněk 30x IO</t>
  </si>
  <si>
    <t>komunikační konvertor RS232/RS485 NET 92</t>
  </si>
  <si>
    <t>fixační blok pro řídící desku</t>
  </si>
  <si>
    <t>za řídící jednotku</t>
  </si>
  <si>
    <t>uzlový rozvaděč</t>
  </si>
  <si>
    <t>EtherLite - interf. Napojení na LAN</t>
  </si>
  <si>
    <t>980.002.02</t>
  </si>
  <si>
    <t>NaZD33S páječ 220st/12Vss 3A - zálohovaný pulsní zdroj</t>
  </si>
  <si>
    <t>980.002.05</t>
  </si>
  <si>
    <t>Napáječ 220st/12Vss 5A - zálohovaný pulsní zdroj</t>
  </si>
  <si>
    <t>980.002.10</t>
  </si>
  <si>
    <t>Napáječ 220st/12Vss 10A - zál. pulsní zdroj</t>
  </si>
  <si>
    <t>980.002.13</t>
  </si>
  <si>
    <t>Napáječ 220st/12Vss 13A - zál. pulsní zdroj</t>
  </si>
  <si>
    <t>150.200.52</t>
  </si>
  <si>
    <t>AKU baterie 7AH</t>
  </si>
  <si>
    <t>150.200.53</t>
  </si>
  <si>
    <t>AKU baterie 17AH</t>
  </si>
  <si>
    <t>box</t>
  </si>
  <si>
    <t>rozvaděč s doplňky 600x600</t>
  </si>
  <si>
    <t>VIEW</t>
  </si>
  <si>
    <t>VIEW914 ovládací terminál skříňky (jeden do řady), integrovaná RFID čtečka</t>
  </si>
  <si>
    <t>Kabeláž+ inst. Materiál</t>
  </si>
  <si>
    <t>150.200.10</t>
  </si>
  <si>
    <t>propojovací kabel 2x1,5Cu napájení terminálů, zámků</t>
  </si>
  <si>
    <t>500.502.01</t>
  </si>
  <si>
    <t>kabel LIYCY 6 x 0,14Cu / metr</t>
  </si>
  <si>
    <t>žlaby - kabelové trasy, truba instalační</t>
  </si>
  <si>
    <t>číslování skříňky</t>
  </si>
  <si>
    <t>samolepící informační štítky s uživatelskými instrukcemi</t>
  </si>
  <si>
    <t>centrální infografika s logistikou a uživatelskými instrukcemi</t>
  </si>
  <si>
    <t>SW na řídící PC a doplňky</t>
  </si>
  <si>
    <t>SW - rozšíření VpasEng - lic na skříňku - základ bez úprav</t>
  </si>
  <si>
    <t>INSTALAČNÍ PRÁCE</t>
  </si>
  <si>
    <t>mechanická příprava skříní pro instalaci není předmětem dodávky</t>
  </si>
  <si>
    <t>předmontážní příprava HW - pacoviště IVAR</t>
  </si>
  <si>
    <t>pokládka liniových kabeláží (nutná předpříprava pro vedení)</t>
  </si>
  <si>
    <t>Instalace terminálu IOX</t>
  </si>
  <si>
    <t>instalace ovládacích terminálů</t>
  </si>
  <si>
    <t>instalace zámků šatních skříněk On-line</t>
  </si>
  <si>
    <t>implementace SW - základ bez úprav</t>
  </si>
  <si>
    <t>projektová příprava za část elektro</t>
  </si>
  <si>
    <t>momorozpočtové náklady - dle skutečnosti</t>
  </si>
  <si>
    <t>vedlejší režijní náklady</t>
  </si>
  <si>
    <t>doprava</t>
  </si>
  <si>
    <t>CELKEM včetně DPH</t>
  </si>
  <si>
    <t>25_8198 SNEO Petynka dostavba
On-Line Gen3 - skříňky pro veřejnost</t>
  </si>
  <si>
    <t>šatny veřejnost - 490 skříněk</t>
  </si>
  <si>
    <r>
      <t xml:space="preserve">Zpracovali: Pavel Šnobl 776 132 268, Tomáš Rosenkranc 603 451 815, dne 2025-06-01,                                  </t>
    </r>
    <r>
      <rPr>
        <b/>
        <sz val="11"/>
        <color theme="1"/>
        <rFont val="Calibri"/>
        <family val="2"/>
        <charset val="238"/>
        <scheme val="minor"/>
      </rPr>
      <t>ERCÉ technika s.r.o._zakázka 410-250107</t>
    </r>
  </si>
  <si>
    <t>D.1.4.J Elektronická zabezpečovací signalizace EZS - VÝKAZ VÝMĚR</t>
  </si>
  <si>
    <t>mat.</t>
  </si>
  <si>
    <t xml:space="preserve">Ustředna EZS </t>
  </si>
  <si>
    <t>GSM +LAN komunikátor</t>
  </si>
  <si>
    <t>MG kontakt vč. připojovací krabice</t>
  </si>
  <si>
    <t>PIR detektor</t>
  </si>
  <si>
    <t>PIR + AUDIO detektor</t>
  </si>
  <si>
    <t>nap, modul vč krabice</t>
  </si>
  <si>
    <t>akumulátor 12V /7Ah</t>
  </si>
  <si>
    <t>expander 8 zon (dual zone)</t>
  </si>
  <si>
    <t>trubka pr.16mm</t>
  </si>
  <si>
    <t>kabel CAT5E FTP LSOHFR B2ca-s1,d1,a1</t>
  </si>
  <si>
    <t>kabel JXFE-V 1x2x0,8 FE180/P30-90-R/h B2cas1d0</t>
  </si>
  <si>
    <t>zapojení a oživení systému</t>
  </si>
  <si>
    <t>dokumentace skutečného provedení</t>
  </si>
  <si>
    <t>sekání drážky svody</t>
  </si>
  <si>
    <t>Poznámka: vedeno po trasách SLP</t>
  </si>
  <si>
    <t>Název stavby:</t>
  </si>
  <si>
    <t>DOSTAVBA SPORTOVNĚ REKREAČNÍHO AREÁLU</t>
  </si>
  <si>
    <t>Název objektu:</t>
  </si>
  <si>
    <t>PETYNKA, PRAHA 6</t>
  </si>
  <si>
    <t>Zkratka objektu:</t>
  </si>
  <si>
    <t>Název dílu:</t>
  </si>
  <si>
    <t>Zkratka dílu:</t>
  </si>
  <si>
    <t>Zpracovatel dílu:</t>
  </si>
  <si>
    <t>Čís. pol.</t>
  </si>
  <si>
    <t>Počet měr. jednotek</t>
  </si>
  <si>
    <t>Měrná jednotka</t>
  </si>
  <si>
    <t>Jednotková cena dodávka v Kč</t>
  </si>
  <si>
    <t>Jednotková cena montáž v Kč</t>
  </si>
  <si>
    <t>Celková              cena v Kč</t>
  </si>
  <si>
    <t>Technické specifikace, technické a uživatelské standardy stavby</t>
  </si>
  <si>
    <t>X</t>
  </si>
  <si>
    <t>Rozváděče</t>
  </si>
  <si>
    <t>1.</t>
  </si>
  <si>
    <t>RB01/1 - Skříňový rozvaděč 2000x800x400</t>
  </si>
  <si>
    <t>Skříňový rozváděč s otev. dveřmi, rozměry  2000x8000x400, plechový, lakovaný, IP54, kompletně elektricky vyzbrojený, přívodní pole 235kW/500A</t>
  </si>
  <si>
    <t>2.</t>
  </si>
  <si>
    <t>RB01/2-5 - Skříňový rozvaděč 2000x1000x400</t>
  </si>
  <si>
    <t>Skříňový rozváděč s otev. dveřmi, rozměry  2000x1000x400, plechový, lakovaný, IP54, kompletně elektricky vyzbrojený</t>
  </si>
  <si>
    <t>3.</t>
  </si>
  <si>
    <t>RK01 - Skříňový rozvaděč 2000x1000x400</t>
  </si>
  <si>
    <t>4.</t>
  </si>
  <si>
    <t>RV01 - Skříňový rozvaděč 2000x1000x400</t>
  </si>
  <si>
    <t xml:space="preserve">Řídící systém </t>
  </si>
  <si>
    <t xml:space="preserve">Síťová jednotka - volně programovatelný regulátor s webserverem </t>
  </si>
  <si>
    <t xml:space="preserve">Nadřazená síťová řídící jednotka s možností připojení až 50 zařízení na sběrnici FC Bus (BACNET MS/TP), plnohodnotně komunikující s datovým a aplikačním serverem Johnson Controls protokolem BACNET IP - Metasys ADS verze 11.x a vyšší, včetně nastavení, adresace, oživení a připojení na komunikační sběrnici. </t>
  </si>
  <si>
    <t>Volně programovatelný DDC regulátor, 18 bodů</t>
  </si>
  <si>
    <t>Regulátor DDC 18-bodový IOM: 7UI, 2DI, 2AO, 7BO, FC Bus a SA Bus, komunikace BAC NET</t>
  </si>
  <si>
    <t>Rozšiřující modul pro připojení I/O bodů, 18 bodový</t>
  </si>
  <si>
    <t>Rozšiřující modul 18-bodový  IOM, 7UI, 2DI, 2AO, 4CO, 3DO, 24 VAC, komunikace BACNET</t>
  </si>
  <si>
    <t>Rozšiřující modul 18-bodový  IOM, 18 DI, 24 VAC, komunikace BACNET</t>
  </si>
  <si>
    <t>5.</t>
  </si>
  <si>
    <t>Lokální LCD displej</t>
  </si>
  <si>
    <t>Lokální LCD displej na panel rozvaděče</t>
  </si>
  <si>
    <t>6.</t>
  </si>
  <si>
    <t>Switch - 5× LAN</t>
  </si>
  <si>
    <t>Switch, 5 × LAN 100 Mb/s, napájení přes adaptér a PoE</t>
  </si>
  <si>
    <t>7.</t>
  </si>
  <si>
    <t>Svitch - 24× LAN</t>
  </si>
  <si>
    <t>Switch, 24 × LAN 100 Mb/s, napájení přes adaptér a PoE</t>
  </si>
  <si>
    <t>8.</t>
  </si>
  <si>
    <t>TCP2RTU převodník</t>
  </si>
  <si>
    <t xml:space="preserve">TCP2RTU: Převodník MODBUS TCP na RTU/ASCII - inrtegrace systému chlazení </t>
  </si>
  <si>
    <t>9.</t>
  </si>
  <si>
    <t>MBUS koncentrátor</t>
  </si>
  <si>
    <t>Datový převodník sběrnice MBUS, pro měření spotřeb</t>
  </si>
  <si>
    <t>Periferie</t>
  </si>
  <si>
    <t>Snímač teploty venkovní, dodávka, montáž, připojení</t>
  </si>
  <si>
    <t>Měřicí převodník venkovní teploty, rozsah -40 až +50°C, výstupní signál  Pt1000, IP54, včetně jeho montáže na objekt, včetně montážního materiálu potřebného k jeho instalaci (hmožděnka, vrut apod.), a včetně vyvrtání potřebných otvorů (betón, cihla) .</t>
  </si>
  <si>
    <t>Snímač teploty prostorový, dodávka, montáž, připojení</t>
  </si>
  <si>
    <t>Měřicí převodník prostorové teploty, rozsah 0 až +40°C, výstupní signál  0-10 V, IP54, včetně jeho montáže na objekt, včetně montážního materiálu potřebného k jeho instalaci (hmožděnka, vrut apod.), a včetně vyvrtání potřebných otvorů (betón, cihla) .</t>
  </si>
  <si>
    <t>Snímač teploty s jímkou, dodávka, montáž, připojení</t>
  </si>
  <si>
    <t xml:space="preserve">Měřicí převodník teploty s nerez jímkou délky 120mm, rozsah -40-120°C, výstupní signál Pt1000, včetně jeho montáže do připraveného návarku (realizaci návarku řeší technologie), a  včetně montážního materiálu potřebného k jeho instalaci. </t>
  </si>
  <si>
    <t xml:space="preserve">Měřicí převodník teploty s Cu jímkou délky 120mm, rozsah -40-120°C, výstupní signál Pt1000, včetně jeho montáže do připraveného návarku (realizaci návarku řeší technologie), a  včetně montážního materiálu potřebného k jeho instalaci. </t>
  </si>
  <si>
    <t xml:space="preserve">Měřicí převodník teploty s nerez jímkou délky 260mm, rozsah -40-120°C, výstupní signál Pt1000, včetně jeho montáže do připraveného návarku (realizaci návarku řeší technologie), a  včetně montážního materiálu potřebného k jeho instalaci. </t>
  </si>
  <si>
    <t>Snímač hladiny kapacitní, l=2500mm, 4-20mA</t>
  </si>
  <si>
    <t>Hladinová sonda</t>
  </si>
  <si>
    <t>Hladinová sonda vč.vyhodnocovacího relé</t>
  </si>
  <si>
    <t>Snímač tlaku do potrubí, dodávka, montáž, připojení</t>
  </si>
  <si>
    <t xml:space="preserve">Převodník tlaku, rozsah měření -1 až 8 bar, tlak. připojení 1/4" SAE, vnější závit, výstup 0 až 10 VDC, napájení 15 VDC, el. připojení kabel 2 m,  včetně jeho montáže do připraveného návarku (realizaci návarku respektive manometrové smyčky a manometrového ventilu řeší technologie), a  včetně montážního materiálu potřebného k jeho instalaci. </t>
  </si>
  <si>
    <t>Snímač diferenčního tlaku vody, dodávka, montáž, připojení</t>
  </si>
  <si>
    <t xml:space="preserve">Převodník diferenčního tlaku, rozsah měření 0-6bar, výstup 0-10V,  včetně jeho montáže a montážního materiálu potřebného k jeho instalaci. </t>
  </si>
  <si>
    <t>10.</t>
  </si>
  <si>
    <t>Snímač koncentrace chloru</t>
  </si>
  <si>
    <t>Snímač koncentrace chloru, rozsah: 0-10ppm, 0-20mA</t>
  </si>
  <si>
    <t>11.</t>
  </si>
  <si>
    <t>Napájecí zdroj pro napájení detektorů GE</t>
  </si>
  <si>
    <t>Napájecí zdroj pro napájení detektorů GE s kontaktním výstupem pro 1.a 2.stupeň úniku plynu</t>
  </si>
  <si>
    <t>12.</t>
  </si>
  <si>
    <t>Dvoustupňový detektor plynu pro CH4</t>
  </si>
  <si>
    <t>13.</t>
  </si>
  <si>
    <t>Dvoustupňový detektor plynu pro CO</t>
  </si>
  <si>
    <t>14.</t>
  </si>
  <si>
    <t>Dvoustupňový detektor plynu pro chladivo</t>
  </si>
  <si>
    <t>15.</t>
  </si>
  <si>
    <t>Dvoustupňový detektor plynu pro chlór</t>
  </si>
  <si>
    <t>16.</t>
  </si>
  <si>
    <t>Plovákový spínač + vyhodnocovací relé (MIN, MAX)</t>
  </si>
  <si>
    <t>17.</t>
  </si>
  <si>
    <t>Tlačítkový ovladač se signalizací, montáž připojení</t>
  </si>
  <si>
    <t>Tlačítkový ovladač v plastové skříňce se signalizací, umístění na zeď</t>
  </si>
  <si>
    <t>18.</t>
  </si>
  <si>
    <t>Havarijní STOP tlačítko, montáž připojení</t>
  </si>
  <si>
    <t>Hřibové tlačítko v plastové skříni s aretací polohy, montáž, připojení</t>
  </si>
  <si>
    <t>19.</t>
  </si>
  <si>
    <t>Signalizační maják se zvukovou signalizací</t>
  </si>
  <si>
    <t>Signalizační maják (červený) se zvukovou signalizací 90dB, 24VAC</t>
  </si>
  <si>
    <t>20.</t>
  </si>
  <si>
    <t>Výstražná cedula podsvětlená</t>
  </si>
  <si>
    <t>Výstražná cedula podsvětlená - ÚNIK CHLORU</t>
  </si>
  <si>
    <t>21.</t>
  </si>
  <si>
    <t>Reg.ventil vč. elektrického pohonu, připojení pohonu</t>
  </si>
  <si>
    <t>22.</t>
  </si>
  <si>
    <t>Připojení vodoměrů, průtokoměrů na sběrnici MBUS</t>
  </si>
  <si>
    <t>23.</t>
  </si>
  <si>
    <t>Protipožární klapa - připojení</t>
  </si>
  <si>
    <t>24.</t>
  </si>
  <si>
    <t>Připojení motorových spotřebičů do 30 kW</t>
  </si>
  <si>
    <t>Připojení motorových spotřebičů do 30 kW (čerpadla, ventilátory)</t>
  </si>
  <si>
    <t>SOFTWARE</t>
  </si>
  <si>
    <t>Vypracování systémových úvodních obrazovek</t>
  </si>
  <si>
    <t>kpt</t>
  </si>
  <si>
    <t>Vizualizace na centrální stanici - vypracování dynamických obrazovek</t>
  </si>
  <si>
    <t>Začlenění řídícího systému do stávající centrály - dispečink MaR</t>
  </si>
  <si>
    <t>Vypracování uživatelských SW pro regulátory v rozvaděčích</t>
  </si>
  <si>
    <t>Vypracování archivů histor. dat a trendů</t>
  </si>
  <si>
    <t>Vypracování archivů alarmových hlášení</t>
  </si>
  <si>
    <t>Oživení vstupů/výstupů, včetně odladění software</t>
  </si>
  <si>
    <t>Uvedení do provozu uživatelských SW pro regulátory</t>
  </si>
  <si>
    <t>Plnohodnotná integrace systému chlazení</t>
  </si>
  <si>
    <t>Plnohodnotná integrace systému chlazení TČ</t>
  </si>
  <si>
    <t>Softwarové vybyvení pro měření spotřeb - MBUS</t>
  </si>
  <si>
    <t>Kabely a vodiče</t>
  </si>
  <si>
    <t>Kabel J-Y(St)Y 1x2x0,8; dodávka</t>
  </si>
  <si>
    <t>Slaboproudý kabel stíněný, párovaný, twistovaný</t>
  </si>
  <si>
    <t>Kabel J-Y(St)Y 2x2x0,8; dodávka</t>
  </si>
  <si>
    <t>Kabel J-Y(St)Y 3x2x0,8; dodávka</t>
  </si>
  <si>
    <t>Kabel JXFE-R 1x2x0,8; dodávka a montáž</t>
  </si>
  <si>
    <t>Slaboproudý kabel stíněný, párovaný, twistovaný, třída reakce na oheň B2 ca, s1, d0</t>
  </si>
  <si>
    <t>Kabel JXFE-R 2x2x0,8; dodávka a montáž</t>
  </si>
  <si>
    <t>Kabel CYKY 3x1,5; dodávka</t>
  </si>
  <si>
    <t>Silový kabel 3 žilový, průřez žil 1,5 mm2</t>
  </si>
  <si>
    <t>Kabel CYKY 4x1,5; dodávka</t>
  </si>
  <si>
    <t>Silový kabel 4 žilový, průřez žil 1,5 mm2</t>
  </si>
  <si>
    <t>Kabel CYKY 4x2,5; dodávka</t>
  </si>
  <si>
    <t>Silový kabel 4 žilový, průřez žil 2,5 mm2</t>
  </si>
  <si>
    <t>Kabel CYKY 4x4; dodávka</t>
  </si>
  <si>
    <t>Silový kabel 4 žilový, průřez žil 4 mm3</t>
  </si>
  <si>
    <t>Kabel CYKY 4x6; dodávka</t>
  </si>
  <si>
    <t>Silový kabel 4 žilový, průřez žil 6 mm3</t>
  </si>
  <si>
    <t>Kabel 1-CXKH-R-O 3x1,5; dodávka</t>
  </si>
  <si>
    <t>Silový kabel 3 žilový, průřez žil 1,5 mm2, třída reakce na oheň B2 ca, s1, d0</t>
  </si>
  <si>
    <t>Kabel UTP CAT6A; dodávka</t>
  </si>
  <si>
    <t xml:space="preserve">Kabel UTP CAT6A </t>
  </si>
  <si>
    <t>Kabel UTP CAT6A LSOHFR B2ca; dodávka</t>
  </si>
  <si>
    <t>Kabel UTP CAT6A LSOHFR B2ca, třída reakce na oheň B2 ca, s1, d0</t>
  </si>
  <si>
    <t>Montáž kabelů a vodičů</t>
  </si>
  <si>
    <t>Montážní práce a materiál-trubky, žlaby, rošty, přip. armatury atd.</t>
  </si>
  <si>
    <t xml:space="preserve">Elektroinstal.trubka pevná </t>
  </si>
  <si>
    <t>Elektroinstal.trubka ohebná</t>
  </si>
  <si>
    <t>Kabelový žlab 250/100 vč.víka, nosníků a podpěr</t>
  </si>
  <si>
    <t>Kabelový žlab 125/50 vč.víka, nosníků a podpěr</t>
  </si>
  <si>
    <t>Kabelový žlab 62/50 vč.víka, nosníků a podpěr</t>
  </si>
  <si>
    <t>Vodič nn a vn CY 6 mm2 uložený volně</t>
  </si>
  <si>
    <t>Drobný montážní materiál</t>
  </si>
  <si>
    <t>kpl.</t>
  </si>
  <si>
    <t>Montáž kabelových tras vč.nosných konstrukcí</t>
  </si>
  <si>
    <t>Demontáž stávajícího systému MaR, včetně ekologické likvidace</t>
  </si>
  <si>
    <t>Kompletace, revize a zkoušky</t>
  </si>
  <si>
    <t>TEST 1:1 kontrola správnosti přenášených signálů, odladění SW s technologií</t>
  </si>
  <si>
    <t>TEST 1:1 kontrola správnosti přenášených signálů</t>
  </si>
  <si>
    <t>Zaškolení obsluhy</t>
  </si>
  <si>
    <t>Revize el. zařízení vč. revizní zprávy pro rozvaděč</t>
  </si>
  <si>
    <t>Koordinace s ostatními profesemi, inženýrská činnost dodavatele, řízení zakázky, administrativa, VRN, doprava</t>
  </si>
  <si>
    <t>Koordinace s ostatními profesemi, inženýrská činnost dodavatele</t>
  </si>
  <si>
    <t>Vypracování dokumentace pro provedení stavby</t>
  </si>
  <si>
    <t xml:space="preserve">Vypracování realizační (dílenské) dokumentace </t>
  </si>
  <si>
    <t>Vypracování dokumentace skutečného stavu</t>
  </si>
  <si>
    <t>Doprava</t>
  </si>
  <si>
    <t>Řízení zakázky, administrativa, VRN, doprava</t>
  </si>
  <si>
    <t>Celková nabídková cena bez DPH</t>
  </si>
  <si>
    <t>Dostavba sportovně rekreačního areálu Petynka Praha 6</t>
  </si>
  <si>
    <r>
      <t xml:space="preserve">Zpracovali: Pavel Šnobl 776 132 268, Tomáš Rosenkranc 603 451 815, dne 2024-07-12, </t>
    </r>
    <r>
      <rPr>
        <b/>
        <sz val="11"/>
        <color theme="1"/>
        <rFont val="Calibri"/>
        <family val="2"/>
        <charset val="238"/>
        <scheme val="minor"/>
      </rPr>
      <t>ERCÉ technika s.r.o._zakázka 410-240047</t>
    </r>
  </si>
  <si>
    <t>D.1.3.a Elektrická požární signalizace EPS - VÝKAZ VÝMĚR</t>
  </si>
  <si>
    <t>mater.</t>
  </si>
  <si>
    <t>mat+mont</t>
  </si>
  <si>
    <t>ústředna EPS včetně vybavení patřičnými kartami</t>
  </si>
  <si>
    <t>AKU 12V 24Ah</t>
  </si>
  <si>
    <t>tablo obsluhy EPS</t>
  </si>
  <si>
    <t>OPPO</t>
  </si>
  <si>
    <t>KTPO</t>
  </si>
  <si>
    <t>ZDROJ 24V 10A vč AKU</t>
  </si>
  <si>
    <t>multisenzorový hlásič</t>
  </si>
  <si>
    <t>tlačítkový hlásič</t>
  </si>
  <si>
    <t>patice pro MS hlásič</t>
  </si>
  <si>
    <t>optický lineární hlásič vč. mont. Příslušenství</t>
  </si>
  <si>
    <t>vstupní modul 4 vstupy vč. krabice</t>
  </si>
  <si>
    <t>výstupní modul 8 výstupů vč. krabice</t>
  </si>
  <si>
    <t>stroboskopický maják</t>
  </si>
  <si>
    <t>siréna z blikačem</t>
  </si>
  <si>
    <t xml:space="preserve">Krabice požárně odolná </t>
  </si>
  <si>
    <t>trasa kr. linek JXFE-V 1x2x0,8 FE180/P30-90-R/h B2cas1d0</t>
  </si>
  <si>
    <t>trasa sirén JXFE-V 2x2x0,8 FE180/P30-90-R/h B2cas1d0</t>
  </si>
  <si>
    <t>trasa ovl.zařízení JXFE-V 2x2x0,8 FE180/P30-90-R/h B2cas1d0</t>
  </si>
  <si>
    <t>trasa OPPO, tablo JXFE-V 4x2x0,8 FE180/P30-90-R/h B2cas1d0</t>
  </si>
  <si>
    <t xml:space="preserve">trasa slave sběrnice JXFE-V 2x2x0,8 FE180/P30-90-R/h B2cas1d0 + NHXH E90 2x1,5 </t>
  </si>
  <si>
    <t>žebřík Kopos KL 60x100_S F vč příslušenství</t>
  </si>
  <si>
    <t>trubka pr. 16mm vč. přislušenství</t>
  </si>
  <si>
    <t>sekání drážky  vč. uložení kabelů svody tlačítka</t>
  </si>
  <si>
    <t>příchytka HL GRIP 3</t>
  </si>
  <si>
    <t>příchytka HL GRIP 2</t>
  </si>
  <si>
    <t>upevňovací material</t>
  </si>
  <si>
    <t>nastřelovací příchytka HL + hřebík</t>
  </si>
  <si>
    <t>nastřelovací dvojpříchytka HL + hřebík</t>
  </si>
  <si>
    <t>průraz 16 mm</t>
  </si>
  <si>
    <t xml:space="preserve">programování EPS </t>
  </si>
  <si>
    <t>dokumentace skut. Provedení</t>
  </si>
  <si>
    <t>stavební dozor</t>
  </si>
  <si>
    <t>školení obsluhy</t>
  </si>
  <si>
    <t>výchozí zkouška provozuschopnosti</t>
  </si>
  <si>
    <t>Bazán Petynka</t>
  </si>
  <si>
    <t>ODVOD TEPLA A KOUŘE (ZOKT)</t>
  </si>
  <si>
    <t>DPS</t>
  </si>
  <si>
    <t>Výrobce 
 typ</t>
  </si>
  <si>
    <t>Jednotka</t>
  </si>
  <si>
    <t xml:space="preserve">Jed. cena </t>
  </si>
  <si>
    <t xml:space="preserve">Celk. cena </t>
  </si>
  <si>
    <t xml:space="preserve"> (Kč)</t>
  </si>
  <si>
    <t>VENTILÁTORY PRO ODVOD TEPLA A KOUŘE</t>
  </si>
  <si>
    <t>1.1.</t>
  </si>
  <si>
    <r>
      <t xml:space="preserve">Ax. ventilátor pro odvod tepla a kouře; </t>
    </r>
    <r>
      <rPr>
        <sz val="11"/>
        <rFont val="Arial CE"/>
        <family val="2"/>
        <charset val="238"/>
      </rPr>
      <t>DN 800</t>
    </r>
    <r>
      <rPr>
        <sz val="11"/>
        <rFont val="Arial CE"/>
        <family val="2"/>
        <charset val="238"/>
      </rPr>
      <t xml:space="preserve">
</t>
    </r>
    <r>
      <rPr>
        <sz val="11"/>
        <rFont val="Arial CE"/>
        <family val="2"/>
        <charset val="238"/>
      </rPr>
      <t>- 300°C/60min.</t>
    </r>
    <r>
      <rPr>
        <sz val="11"/>
        <rFont val="Arial CE"/>
        <family val="2"/>
        <charset val="238"/>
      </rPr>
      <t xml:space="preserve">
- 30.519m3/h
-</t>
    </r>
    <r>
      <rPr>
        <sz val="11"/>
        <rFont val="Arial CE"/>
        <family val="2"/>
        <charset val="238"/>
      </rPr>
      <t xml:space="preserve"> 200Pa</t>
    </r>
    <r>
      <rPr>
        <sz val="11"/>
        <rFont val="Arial CE"/>
        <family val="2"/>
        <charset val="238"/>
      </rPr>
      <t xml:space="preserve">
- 400V / 5,5kW / 10,4A; 
</t>
    </r>
  </si>
  <si>
    <t>Colt
GT/4-800-9/5,5</t>
  </si>
  <si>
    <r>
      <t xml:space="preserve">Tepelně </t>
    </r>
    <r>
      <rPr>
        <sz val="11"/>
        <rFont val="Arial CE"/>
        <family val="2"/>
        <charset val="238"/>
      </rPr>
      <t xml:space="preserve">a zvukově izolační kryt   (FLAP) 
- Rw = 28dB
- U = 1,37W/m2K
</t>
    </r>
    <r>
      <rPr>
        <sz val="11"/>
        <rFont val="Arial CE"/>
        <family val="2"/>
        <charset val="238"/>
      </rPr>
      <t>- konkrétní  RAL není požadována</t>
    </r>
  </si>
  <si>
    <t xml:space="preserve"> WL/FLAP/08/</t>
  </si>
  <si>
    <t>Montážní deska pro instalaci ventilátorů do horizontální polohy 1400x1400mm</t>
  </si>
  <si>
    <t>MD 1400x1400</t>
  </si>
  <si>
    <t>KLAPKY PRO PŘIROZENÝ ODVOD TEPLA A KOUŘE</t>
  </si>
  <si>
    <r>
      <t>Lamelová klapka</t>
    </r>
    <r>
      <rPr>
        <b/>
        <sz val="11"/>
        <rFont val="Arial CE"/>
        <family val="2"/>
        <charset val="238"/>
      </rPr>
      <t xml:space="preserve"> </t>
    </r>
    <r>
      <rPr>
        <sz val="11"/>
        <rFont val="Arial CE"/>
        <family val="2"/>
        <charset val="238"/>
      </rPr>
      <t xml:space="preserve"> COLT typ COLTLITE.  
Rám a lamely okna se skládají z hliníkových profilů s </t>
    </r>
    <r>
      <rPr>
        <b/>
        <sz val="11"/>
        <rFont val="Arial CE"/>
        <family val="2"/>
        <charset val="238"/>
      </rPr>
      <t xml:space="preserve">přerušenými </t>
    </r>
    <r>
      <rPr>
        <sz val="11"/>
        <rFont val="Arial CE"/>
        <family val="2"/>
        <charset val="238"/>
      </rPr>
      <t xml:space="preserve">tepelnými mosty.
Provedení lamel:
</t>
    </r>
    <r>
      <rPr>
        <sz val="11"/>
        <rFont val="Arial CE"/>
        <family val="2"/>
        <charset val="238"/>
      </rPr>
      <t>- sendvičový panel
U</t>
    </r>
    <r>
      <rPr>
        <vertAlign val="subscript"/>
        <sz val="11"/>
        <rFont val="Arial CE"/>
        <family val="2"/>
        <charset val="238"/>
      </rPr>
      <t>w</t>
    </r>
    <r>
      <rPr>
        <sz val="11"/>
        <rFont val="Arial CE"/>
        <family val="2"/>
        <charset val="238"/>
      </rPr>
      <t xml:space="preserve"> = 1,65W/m</t>
    </r>
    <r>
      <rPr>
        <vertAlign val="superscript"/>
        <sz val="11"/>
        <rFont val="Arial CE"/>
        <family val="2"/>
        <charset val="238"/>
      </rPr>
      <t>2</t>
    </r>
    <r>
      <rPr>
        <sz val="11"/>
        <rFont val="Arial CE"/>
        <family val="2"/>
        <charset val="238"/>
      </rPr>
      <t>K
A</t>
    </r>
    <r>
      <rPr>
        <vertAlign val="subscript"/>
        <sz val="11"/>
        <rFont val="Arial CE"/>
        <family val="2"/>
        <charset val="238"/>
      </rPr>
      <t>v</t>
    </r>
    <r>
      <rPr>
        <sz val="11"/>
        <rFont val="Arial CE"/>
        <family val="2"/>
        <charset val="238"/>
      </rPr>
      <t xml:space="preserve"> = 1,369m</t>
    </r>
    <r>
      <rPr>
        <vertAlign val="superscript"/>
        <sz val="11"/>
        <rFont val="Arial CE"/>
        <family val="2"/>
        <charset val="238"/>
      </rPr>
      <t>2</t>
    </r>
    <r>
      <rPr>
        <sz val="11"/>
        <rFont val="Arial CE"/>
        <family val="2"/>
        <charset val="238"/>
      </rPr>
      <t xml:space="preserve">
lamely jsou uloženy v horizontální ose, pohyb zajišťuje ovládací mechanika ukryté v těle klapky; maximální úhel otevření lamel je 90st
Ovládání:
- el.motor 230V
povrch klapky elexovaný hliník
nebo
RAL: dle bude upřesněna podle požadavků architekta</t>
    </r>
  </si>
  <si>
    <t>Colt 
CLT/E/1250/1250/4/X/IA/M230/PS/X</t>
  </si>
  <si>
    <r>
      <t xml:space="preserve">Křídlová klapka pro odvod tepla a kouře v případě požáru  - ZOKT
pro odvětrání CHUC typu A
- certifikována dle ČSN EN 12101-2 – specifikace B300
- geometrická plocha klapky </t>
    </r>
    <r>
      <rPr>
        <sz val="11"/>
        <rFont val="Arial CE"/>
        <family val="2"/>
        <charset val="238"/>
      </rPr>
      <t>Av = 2,0 m2</t>
    </r>
    <r>
      <rPr>
        <sz val="11"/>
        <rFont val="Arial CE"/>
        <family val="2"/>
        <charset val="238"/>
      </rPr>
      <t xml:space="preserve">
- klapka vyrobena z hliníkových profilů s přerušenými  tepelnými mosty                                                                                        
- klapka je připravena pro osazení na podsadu
- výplň křídla klapky je dovouvrstvé vakuové sklo
- ovládání klapky je elektrické 24V
- klapka umožňuje bez úprav  běžné denní větrání  
</t>
    </r>
    <r>
      <rPr>
        <sz val="11"/>
        <rFont val="Arial CE"/>
        <family val="2"/>
        <charset val="238"/>
      </rPr>
      <t>- konkrétní  RAL není požadována</t>
    </r>
  </si>
  <si>
    <t xml:space="preserve">Colt  Firelight FL3/ET/B/1200/2000/PA/T/M1B24/1125/FX/N54/X </t>
  </si>
  <si>
    <r>
      <t xml:space="preserve">Podsada výšky </t>
    </r>
    <r>
      <rPr>
        <b/>
        <sz val="11"/>
        <rFont val="Arial CE"/>
        <family val="2"/>
        <charset val="238"/>
      </rPr>
      <t>500</t>
    </r>
    <r>
      <rPr>
        <sz val="11"/>
        <rFont val="Arial CE"/>
        <family val="2"/>
        <charset val="238"/>
      </rPr>
      <t xml:space="preserve"> mm, světlých rozměrů 1200</t>
    </r>
    <r>
      <rPr>
        <b/>
        <sz val="11"/>
        <rFont val="Arial CE"/>
        <family val="2"/>
        <charset val="238"/>
      </rPr>
      <t xml:space="preserve"> x 2000</t>
    </r>
    <r>
      <rPr>
        <sz val="11"/>
        <rFont val="Arial CE"/>
        <family val="2"/>
        <charset val="238"/>
      </rPr>
      <t xml:space="preserve"> mm, vnější rozměr 1400x2200 mm, pozinkovaný plech tl. 2,0 mm, nezateplená, instalace na výměny ve střeš. plášti. Doporučená tloušťka tepelné izolace 100 mm - dodávka střecha. 
- konkrétní  RAL není požadována.</t>
    </r>
  </si>
  <si>
    <t>Podsada</t>
  </si>
  <si>
    <t>POTRUBÍ, IZOLACE</t>
  </si>
  <si>
    <r>
      <t xml:space="preserve">Potrubí z ocelového pozinkovaného potrubí  s výztuhami, třídy </t>
    </r>
    <r>
      <rPr>
        <b/>
        <sz val="12"/>
        <rFont val="Arial CE"/>
        <family val="2"/>
        <charset val="238"/>
      </rPr>
      <t>EI</t>
    </r>
    <r>
      <rPr>
        <b/>
        <vertAlign val="subscript"/>
        <sz val="12"/>
        <rFont val="Arial CE"/>
        <family val="2"/>
        <charset val="238"/>
      </rPr>
      <t>multi</t>
    </r>
    <r>
      <rPr>
        <b/>
        <sz val="12"/>
        <rFont val="Arial CE"/>
        <family val="2"/>
        <charset val="238"/>
      </rPr>
      <t>30</t>
    </r>
    <r>
      <rPr>
        <sz val="11"/>
        <rFont val="Arial CE"/>
        <family val="2"/>
        <charset val="238"/>
      </rPr>
      <t>,</t>
    </r>
    <r>
      <rPr>
        <b/>
        <sz val="11"/>
        <rFont val="Arial CE"/>
        <family val="2"/>
        <charset val="238"/>
      </rPr>
      <t xml:space="preserve">(ho, ve) S1500multi </t>
    </r>
    <r>
      <rPr>
        <sz val="11"/>
        <rFont val="Arial CE"/>
        <family val="2"/>
        <charset val="238"/>
      </rPr>
      <t xml:space="preserve"> certifikované pro požární odolnost 600°C / 120min., vč. teplotně odolného těsnění a přírub. Stejná požární odolnost (E60) musí být zajištěna u potrubních závěsů které zajišťují stabilitu těchto potrubních systémů.  Závěsy a uchycení musí umožnit suvný pohyb  potrubí – vzdálenost závěsů 1,3-1,5m (dle zatížení). 
Doporučená rychlost proudění v potrubí – do 15m/s.
Potrubí musí splňovat požadavky ČSN 73 0810.</t>
    </r>
  </si>
  <si>
    <t>EI multi 30</t>
  </si>
  <si>
    <r>
      <t xml:space="preserve">Systém požární izolace ocelového vzduchotechnického potrubí pro požární odolnost 90minut, izolace z desek tloušťky 60mm v jedné vrstvě. Min. požadovaná odolnost Izolace (dle projektu PBŘ) </t>
    </r>
    <r>
      <rPr>
        <b/>
        <sz val="12"/>
        <rFont val="Arial"/>
        <family val="2"/>
        <charset val="238"/>
      </rPr>
      <t>EI</t>
    </r>
    <r>
      <rPr>
        <b/>
        <vertAlign val="subscript"/>
        <sz val="12"/>
        <rFont val="Arial"/>
        <family val="2"/>
        <charset val="238"/>
      </rPr>
      <t>multi</t>
    </r>
    <r>
      <rPr>
        <b/>
        <sz val="12"/>
        <rFont val="Arial"/>
        <family val="2"/>
        <charset val="238"/>
      </rPr>
      <t>30</t>
    </r>
    <r>
      <rPr>
        <sz val="12"/>
        <rFont val="Arial"/>
        <family val="2"/>
        <charset val="238"/>
      </rPr>
      <t xml:space="preserve">.  </t>
    </r>
  </si>
  <si>
    <t>OVLÁDÁNÍ ZOKT a VZT</t>
  </si>
  <si>
    <r>
      <t>Řídící centrála ZOKT  k ventilátorům pro odvod kouře,tepla,</t>
    </r>
    <r>
      <rPr>
        <b/>
        <sz val="11"/>
        <rFont val="Arial CE"/>
        <family val="2"/>
        <charset val="238"/>
      </rPr>
      <t xml:space="preserve"> 
. požárně odolné provedení</t>
    </r>
    <r>
      <rPr>
        <sz val="11"/>
        <rFont val="Arial CE"/>
        <family val="2"/>
        <charset val="238"/>
      </rPr>
      <t xml:space="preserve">
-  napojení na EPS. 
• napájení ovládacího panelu – 3x400V -  požárně odolný kabe
</t>
    </r>
    <r>
      <rPr>
        <b/>
        <sz val="11"/>
        <rFont val="Arial CE"/>
        <family val="2"/>
        <charset val="238"/>
      </rPr>
      <t>• napojeno na náhradní zdroj</t>
    </r>
    <r>
      <rPr>
        <sz val="11"/>
        <rFont val="Arial CE"/>
        <family val="2"/>
        <charset val="238"/>
      </rPr>
      <t xml:space="preserve"> -  požárně odolný kabel
• doba zálohování -  min.30min </t>
    </r>
    <r>
      <rPr>
        <b/>
        <sz val="11"/>
        <rFont val="Arial CE"/>
        <family val="2"/>
        <charset val="238"/>
      </rPr>
      <t xml:space="preserve">
</t>
    </r>
    <r>
      <rPr>
        <sz val="11"/>
        <rFont val="Arial CE"/>
        <family val="2"/>
        <charset val="238"/>
      </rPr>
      <t xml:space="preserve">• napojení ax. ventilátorů (5,5kW)  – 4ks </t>
    </r>
    <r>
      <rPr>
        <b/>
        <sz val="11"/>
        <rFont val="Arial CE"/>
        <family val="2"/>
        <charset val="238"/>
      </rPr>
      <t xml:space="preserve">
</t>
    </r>
    <r>
      <rPr>
        <sz val="11"/>
        <rFont val="Arial CE"/>
        <family val="2"/>
        <charset val="238"/>
      </rPr>
      <t xml:space="preserve">• Colt flap (400V/90W /0,4A(   – 4ks
• napojení klapek pro ZOKT (230V/90W/0,4A)  – 4ks
</t>
    </r>
    <r>
      <rPr>
        <b/>
        <sz val="11"/>
        <rFont val="Arial CE"/>
        <family val="2"/>
        <charset val="238"/>
      </rPr>
      <t xml:space="preserve">• max. možný příkon - 11kW (v provozu max. 1 sekce, ostatní musí být blokovány)
• počet kontaktů od EPS – 2x (rozpínací kontakt) – požárně odolný kabel
• počet kontaktů do EPS – 2x  – požárně odolný kabel
• počet nouzových tlačítek – 2ks
</t>
    </r>
  </si>
  <si>
    <t>Colt R-ZOKT</t>
  </si>
  <si>
    <t>Ovládací panel OP-ZOKT-CHUC – pro ovládání klapek ZOKT
• 1ks FL 230V
• napájení ovládacího panelu – 230V
• ovládací panel s vlastní akumulátorovou sestavou \(pož.odolný kabel v dod.elektro)
• počet kontaktů od EPS – 1x (rozpínací kontakt) – požárně odolný kabel
• zpětný kontakt do EPS – 1x  – požárně odolný kabel
• počet nouzových tlačítek 2ks</t>
  </si>
  <si>
    <t xml:space="preserve">Colt
OP230V - ZOKT -CHUC
</t>
  </si>
  <si>
    <t>Nouzová tlačítka</t>
  </si>
  <si>
    <t xml:space="preserve">Colt
CNT
</t>
  </si>
  <si>
    <t>KABELÁŽ NENÍ DODÁVKOU ZOKT.VEŠKERÁ NUTNÁ KABELÁŽ K ZOKT BUDE SOUČÁSTÍ STAVEBNÍ PŘIPRAVENOSTI</t>
  </si>
  <si>
    <t>MONTÁŽ, DOPRAVNÉ, JEŘÁB</t>
  </si>
  <si>
    <t>5,1</t>
  </si>
  <si>
    <t>Zapojení, uvedení do provozu, funkční zkoušky</t>
  </si>
  <si>
    <t>Paušál</t>
  </si>
  <si>
    <t>5,2</t>
  </si>
  <si>
    <t>Dokladová část, výchozí revizní zprávy</t>
  </si>
  <si>
    <t>5,3</t>
  </si>
  <si>
    <t>Projekt skutečného provedení</t>
  </si>
  <si>
    <t>5,4</t>
  </si>
  <si>
    <t>Odborné stanovisko TIČR</t>
  </si>
  <si>
    <t>5,5</t>
  </si>
  <si>
    <t>CELKEM ZOKT</t>
  </si>
  <si>
    <t>DŮLEŽITÉ:</t>
  </si>
  <si>
    <t>Systém odvodu tepla a kouře při požáru (ZOKT) se navrhuje jako jeden nedělitelný systém vyhrazeného požárně bezpečnostního zařízení, který je složen z několika na sebe navazujících komponentů a je závislý i na dalších prvcích zapojených do systému přímo ovlivňující funkčnost samotného zařízení. Součástí systému ZOKT jsou např. ventilátory, certifikované ZOKT potrubí, přívodní otvory, kouřové zástěny, usměrňovače, rozvaděče (ovládací panely), klapky pro přirozený odvod zplodin apod. Při uvádění zařízení do provozu přebírá za funkčnost celého systému ZOKT odpovědnost dodavatel, dělení jednotlivých komponent do dalších oddílů je tedy nepřípustné.</t>
  </si>
  <si>
    <t>Požární ucpávky, utěsnění prostupů kolem ZOKT potrubí není předmětem tohoto výkazu výměr.</t>
  </si>
  <si>
    <t>Vnitřní nerezové bazény - Praha, Petynka</t>
  </si>
  <si>
    <t>ROZMĚRY:</t>
  </si>
  <si>
    <t>Šířka</t>
  </si>
  <si>
    <t>23,90m</t>
  </si>
  <si>
    <t>Délka</t>
  </si>
  <si>
    <t>28,56m</t>
  </si>
  <si>
    <t>Hloubka</t>
  </si>
  <si>
    <t xml:space="preserve">1,20m </t>
  </si>
  <si>
    <t xml:space="preserve">Vnitřní rekreační bazén                                                         </t>
  </si>
  <si>
    <t>Šířka žlábku</t>
  </si>
  <si>
    <t>Šířka přelivové hrany</t>
  </si>
  <si>
    <t>Číslo položky</t>
  </si>
  <si>
    <t>Zkrácený text dodávky - montáže</t>
  </si>
  <si>
    <t>mj</t>
  </si>
  <si>
    <t>Cena za mj bez DPH
CZK/mj</t>
  </si>
  <si>
    <t>Cena bez DPH
CZK</t>
  </si>
  <si>
    <t xml:space="preserve">          </t>
  </si>
  <si>
    <t>CELKOVÁ CENA BEZ DPH</t>
  </si>
  <si>
    <t xml:space="preserve">      </t>
  </si>
  <si>
    <t>TĚLESO BAZÉNU</t>
  </si>
  <si>
    <t xml:space="preserve">1.01.01     </t>
  </si>
  <si>
    <t xml:space="preserve">TĚLESO BAZÉNOVÉ VANY s přelivnými žlábky v délce 93m, komb. se skimmer. stěnami </t>
  </si>
  <si>
    <t xml:space="preserve">Jedná se o kompletně smontovanou a vodotěsně svařenou konstrukci obvodových stěn bazénové vany včetně příslušenství specifikovaného v projektové části, které není zahrnuto v samostatných rozpočtových položkách (přelivná hrana, obvodové přelivné žlábky, rohové díly, výztuže, šikmé vzpěry, kotevní desky, kotevní mat. a pod.). Provedení je vyhotoveno dle dispozic uvedených v technických podkladech, provedení svarů dle ČSN EN ISO 3834-2, svary mořeny bez mechanického opracování (vyjma svarů hlavy bazénu – 5 cm pod hladinu vody). Konstrukční systém nerezových bazénů se skládá z vyztužených ocelových konstrukcí uchycených staticky v určených a předepsaných bodech dle projektové dokumentace (dále jen PD), podložené statickým výpočtem. Na konstrukční části obvodových stěn jsou pak následně vodotěsně navařeny jednotlivé části bazénu, samostatně uvedené a specifikované v přiloženém rozpočtu. _x000D_
Technické provedení bazénové stěny, tvar přelivné hrany a přelivného žlábku a stejně tak min. požadavek na dodržení vertikálních dělících rovin obvodových stěn bazénů navazujících na horizontální dělící roviny dna je blíže specifikován v PD a je požadováno doložení provedení Technickým listem. Dodržení těchto požadavků je bezpodmínečné a je zaneseno v projektové dokumentaci. _x000D_
Tímto způsobem je vytvořena nerezová samonosná vodotěsná vana._x000D_
</t>
  </si>
  <si>
    <t xml:space="preserve">1.01.02     </t>
  </si>
  <si>
    <t>Stabilizační vzpěra</t>
  </si>
  <si>
    <t xml:space="preserve">ks    </t>
  </si>
  <si>
    <t xml:space="preserve">Stabilizační vzpěra v místě vetknutí dolního dílu skluzavky do speciálně vyztužené konstrukce přelivného žlábku. Cena zahrnuje dodávku a vyztužení přelivného žlábku v místě vetknutí. Samotná montáž a ukotvení konstrukce skluzavky na stabilizační vzpěry není předmětem dodávky.
</t>
  </si>
  <si>
    <t xml:space="preserve">1.02.     </t>
  </si>
  <si>
    <t>DNO BAZÉNU S PROTISKLUZOVOU ÚPRAVOU S KRUHOVÝMI NOPY</t>
  </si>
  <si>
    <t xml:space="preserve">m2    </t>
  </si>
  <si>
    <t>Dno bazénu je tvořeno jednostranně raženým plechem, prolis o průměru 9,5mm(+0,5mm), výška prolisu 1,0-1,5 mm, osová rozteč prolisů 20mm, které musí odpovídat normě ČSN EN 13451-1 zatřídění 24°.  Přesazení dnových plechů přes sebe je  min. 10mm. Dno je vodotěsně navařeno na bazénové stěny a jednotlivé vestavby. Součástí dna jsou veškeré výztužné prvky určené pro případné zlomy ve dně. Uložení dna je dle PD.</t>
  </si>
  <si>
    <t xml:space="preserve">1.03.     </t>
  </si>
  <si>
    <t>ZTRACENÉ BEDNĚNÍ NEREZOVÉ</t>
  </si>
  <si>
    <t xml:space="preserve">m     </t>
  </si>
  <si>
    <t>Jedná se o nerezový ohýbaný profil vodotěsně navařený na zadní lem bazénu. Slouží jako ztracené bednění pro další stavební úpravy a zároveň jako plocha pro napojení vodorovné hydroizolace.Tl. plechu 1,5mm,materiál a tvar dle PD.</t>
  </si>
  <si>
    <t xml:space="preserve">1.04.   </t>
  </si>
  <si>
    <t>Tepelná izolace (4-6cm) zadní části baz. stěny (dílna)</t>
  </si>
  <si>
    <t xml:space="preserve">Stříkaná izolace je tepelná izolace nové generace, která dokonale přilne ke všem materiálům. Po aplikaci stříkané izolační pěny nevznikají tepelné mosty. Je ideálním řešením na izolaci bazénových stěn. Díky nízké hmotnosti nazatěžuje bazénovou konstrukci a dokonale přilne ke všem povrchům. IZOPIANOL 03/35N - tvrdá dvousložková polyuretanová pěna s uzavřenou strukturou buněk vytvrzených chemickou reakcí mezi složkami, nepoškozující ozónovou vrstvu, aplikace nástřikem. Vynikající tepelně izolační a hydroizolační vlastnosti, dlouhodobá přilnavost a lepivost ke všem materiálům (mimo PE/PP), vysoká rozměrová stabilita (po vytvrzení se nesmršťuje ani nerozpíná), odolnost proti vodě, zředěným kyselinám a louhům, plísním a hnilobám tepelných izolací. Podklad: všechno mimo PE / PP. Podklad musí být suchý, čistý, pevný, zbavený prachu a nečistot, odmaštěný. Samozahášecí vlastnosti! V místě montážních svarů je stěna z výroby dodána na montáž s 200mm, na každou stranu od místa spoje, bez izolace. V případě dostupnosti z vnější strany, po zavaření spoje stěny bazénu, je možné provést doizolování na montáži. Tloušťka izolace 40 až 60mm od vnitřní stěny bazénu._x000D_
</t>
  </si>
  <si>
    <t>VNITŘNÍ VESTAVBY DO BAZÉNU</t>
  </si>
  <si>
    <t xml:space="preserve">2.01.     </t>
  </si>
  <si>
    <t>Schodiště do bazénu (kruhové nopy) - přímé, 7 stupňů, šíře 1,88-3,04m</t>
  </si>
  <si>
    <t>Vstupní schodiště do bazénu je směrem k vodě ze všech stran uzavřená vodotěsně svařená konstrukce včetně podélných nosníků a styčníkových plechů vyhotovených dle konstrukčních a statických požadavků PD. Výška stupnic musí být shodná v celé délce schodiště, velikost a tvar stupnic musí být provedeny dle PD. Stupně jsou vytvořeny jako bezpečné nášlapné plochy, které se nesmí prohýbat ani jinak deformovat a nášlapné plochy musí být opatřeny protiskluzovým dezénem v hráškovém provedení (prolis o průměru 9,5mm (+0,5mm)),  s vnodnou výškou prolisu, s vhodnou osovou roztečí prolisů 20mm (± 1mm), které musí odpovídat normě ČSN EN 13451-1 zatřídění 24°. _x000D_
U veřejných bazénů je požadavek na zabarvení okraje stupnic. Jedná se o termotlakově nanášené vinylové pásy, které barevně odliší jednotlivé části bazénové konstrukce. Toto řešení umožňuje dodatečné opravy a úpravy barevných ploch._x000D_
Připouští se provést barevný efekt procesem, založeným na bezproudovém anodickém vylučování vrstvy oxidů kovů, za vzniku interferenční vrstvy oxidů kovů a to v takové tloušťce vrstvy, která zrakem na denním světle vykazuje kobaltově modré až černé zabarvení, kobaltová modř RAL 5013.</t>
  </si>
  <si>
    <t xml:space="preserve">2.02.     </t>
  </si>
  <si>
    <t>Schodiště do bazénu (kruhové nopy) - přímé, 7 stupňů, šíře 1,5m</t>
  </si>
  <si>
    <t xml:space="preserve">2.03.     </t>
  </si>
  <si>
    <t>Schodiště do bazénu (kruhové nopy) - přímé, 7 stupňů, šíře 1,8m</t>
  </si>
  <si>
    <t xml:space="preserve">2.04.     </t>
  </si>
  <si>
    <t>Zábradlí k vodě - povrch.úpr. LESK (ke schodům) - přímé</t>
  </si>
  <si>
    <t>Zábradlí k vodě je koncipováno jako bezpečnostní prvek v bazénové sestavě. Zábradlí je tvořeno trubkami TRKR 40x2mm a musí odpovídat PD a ČSN EN 13451, důraz je kladen na kvalitu a pečlivost svařovacích prací. Svar musí být bez otřepů a viditelných výstupků. Sklon zábradlí musí odpovídat sklonu schodiště, provedení a tvar dle PD. Zábradlí technologicky upravené mechanickým leštěním do zrcadlového lesku.</t>
  </si>
  <si>
    <t xml:space="preserve">2.05.     </t>
  </si>
  <si>
    <t>Zábradlí k vodě - povrch.úpr. LESK (ke schodům) - kruhové</t>
  </si>
  <si>
    <t>Jedná se o zábradlí z leštěných nerezových trubek TR KR 40x2mm, tvarově a rozměrově navrženo s ohledem na legislativní předpisy a požadavky projektu. Provedení dle PD a v souladu s ČSN EN 13451.</t>
  </si>
  <si>
    <t xml:space="preserve">2.06.     </t>
  </si>
  <si>
    <t>Zábradlí ke stěně - povrch.úpr. LESK (ke schodům a stěně) - přímé</t>
  </si>
  <si>
    <t>Zábradlí k bazénové stěně je koncipováno jako bezpečnostní prvek v bazénové sestavě, zajišťující nebezpečí pádu osob na schodiště ze strany ochozu kolem bazénu. Zábradlí je tvořeno trubkami TRKR 40x2mm a musí odpovídat PD a ČSN EN 13451, důraz je kladen na kvalitu a pečlivost svařovacích prací. Svar musí být bez otřepů a viditelných výstupků. Sklon zábradlí musí odpovídat sklonu schodiště, provedení a tvar dle PD. Zábradlí technologicky upravené mechanickým leštěním do zrcadlového lesku.</t>
  </si>
  <si>
    <t xml:space="preserve">2.07.     </t>
  </si>
  <si>
    <t>Zábradlí ke stěně - povrch.úpr. LESK (ke schodům a stěně) - kruhové</t>
  </si>
  <si>
    <t>Jedná se o zábradlí z leštěných nerezových trubek  TR KR 40x2mm, tvarově a rozměrově navrženo s ohledem na legislativní předpisy a požadavky projektu. Provedení dle PD a  v souladu s ČSN EN 13451.</t>
  </si>
  <si>
    <t xml:space="preserve">2.08.     </t>
  </si>
  <si>
    <t xml:space="preserve">Dělící stěna rovná </t>
  </si>
  <si>
    <t>Výškové usazení a délka dělící stěny je dle PD. Horní lem a čelní hrany dělící stěny jsou tvořeny broušenou trubkou. Tento prvek je pevně připevněn k základové konstrukci a navařen na bazénové dno. Z bezpečnostního hlediska se nepřipouští náhrada trubkového lemu za svařovaný lem z plechu.</t>
  </si>
  <si>
    <t xml:space="preserve">2.09.     </t>
  </si>
  <si>
    <t xml:space="preserve">Dělící stěna kruhová </t>
  </si>
  <si>
    <t xml:space="preserve">2.10.     </t>
  </si>
  <si>
    <t>Vstup pro postižené - LESK</t>
  </si>
  <si>
    <t>Konstrukce vstupu pro tělesně postižené je demontovatelná a je tvořena nerezovou konstrukcí dle PD, kotvenou ve žlábku tělesa bazénu do příčných U profilů a v bazénu je opřená o dno tělesa bazénu. Nohy opřené o dno tělesa bazénu mají flexibilní možnost změny výšky. Stupně pro vstup tělesně postiženého jsou ze sklolaminátu GFK, barva enciánová modř RAL 5010 a musí splňovat bezpečnostní normy pro pohyb tělesně postižených.</t>
  </si>
  <si>
    <t xml:space="preserve">2.11.     </t>
  </si>
  <si>
    <t>Dno pro ostrovy</t>
  </si>
  <si>
    <t>Jedná se o jednostranně ražený plech tl.2,5mm který kopíruje vnější tvar ostrova. Vodotěsně navařeno na vnitřní lem bazénové stěny.</t>
  </si>
  <si>
    <t>BAZÉNOVÁ HYDRAULIKA</t>
  </si>
  <si>
    <t xml:space="preserve">3.01.     </t>
  </si>
  <si>
    <t>Kanál dnového rozvodu s krytem, opatřeným protiskluzovým dezénem</t>
  </si>
  <si>
    <t>Pro přívod čerstvé vody do bazénu, jsou ve dně bazénu zabudovány kanály s odnímatelnými poklopy (zajišťující jednoduchou údržbu a čištění) s prolisovanými vstřikovacími tryskami, provedení komplet z nerezové oceli. Těsnění mezi dnovým kanálem a krytem je z elastického pryžového materiálu. Tento profil se na lem krytu přisvorkuje a konce těsnícího profilu se přilepí. Upevnění krytů musí zajišťovat snadnou opětovnou montáž i demontáž, pomoci montážního klíče._x000D_
Povrchy krytů dnových kanálů musí mít stejný design a povrch jako okolní dno v bazénu. Kryty musí být vyrobeny v takové délce, aby s nimi byla snadná manipulace a musí mít tuhou a stabilní konstrukci. Tvar kanálů a krytů kanálů, samotné provedení a průřez kanálů včetně napojení na cirkulační systém bazénové vody musí odpovídat platné PD. Množství proudící vody (tlak) vody nesmí překročit 0,03 MPa. Z bezpečnostního hlediska musí být veškeré pohledové plochy kanálu i krytu zaobleny bez ostrých hran a nerovností. Musí být dodrženy bezpečnostně technické požadavky dle ČSN EN 13451 zejména část 1/3  (např. doklad o kontrole zachycování vlasů). Vstřikovací trysky musí být v jedné rovině se dnem bazénu. Rozdělení a dimenze trysek musí odpovídat vyváženým hydraulickým poměrům tak, aby bylo zamezeno vzniku mrtvých zón v prostoru bazénového tělesa. Provedení bude doloženo technickým listem.</t>
  </si>
  <si>
    <t xml:space="preserve">3.02.     </t>
  </si>
  <si>
    <t>Čisticí část dnového kanálu s bezšroubovým uzávěrem krytu</t>
  </si>
  <si>
    <t>Jedná se o závěrnou část dnového krytu kanálu.  Kryt čisticího otvoru s tryskami je upevněn k otvoru dnového kanálu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anebo na ni kolmá. _x000D_
Rameno vahadla a ozub vahadla jsou vyváženy vzhledem k čepu tak, že uzávěr je udržován gravitací v uzavřené poloze. Uzávěr krytu je možné snadno ovládat /otevírat/ tlačným klíčem a to i v případě nevypuštěného bazénu. Požadavek na doložení technického listu bezšroubového rychlouzávěru krytu čistící části. Provedení bude doloženo technickým listem.</t>
  </si>
  <si>
    <t xml:space="preserve">3.03.     </t>
  </si>
  <si>
    <t>Tryska vtoková ze dna s bezšroubovým uzávěrem krytu - kruhová</t>
  </si>
  <si>
    <t>Pro přívod čisté vody do bazénu, jsou ve dně bazénu zabudovány dnové vtokové trysky fungující na principu dnových kanálů. Kryt dnové trysky je odnímatelný, těsnost zaručena přisvorkovaným těsnícím profilem z elastického materiálu. Horní strana trysky musí být ve stejné úrovni se dnem bazénu. Tlak na trysce nesmí přesáhnout hodnotu 0,03 MPa. Z bezpečnostního hlediska musí být veškeré pohledové plochy dnové trysky i krytu zaobleny bez ostrých hran a nerovností. Musí být dodrženy bezpečnostně technické požadavky dle ČSN EN 13451 část 1/3 (např. doklad o kontrole zachycování vlasů). Způsob napojení dnových trysek na cirkulační systém bazénové vody dle PD. Kryt s tryskami je upevněn k otvoru vtokové trysky pomocí bezšroubového rychlouzávěru, který zajistí obsluze bazénů rychlé a snadné otevírání a zavírání. Uzávěr krytu je možné snadno ovládat /otevírat/ i v případě nevypuštěného bazénu. Konstrukce dílce umožňuje uzavření krytu pouze jeho zatlačením předepsanou silou k otvoru dnového kanálu a trvale zajišťuje stabilizaci polohy uzávěru pomocí vahadlového mechanismu. Požadavek na doložení technického listu bezšroubového rychlouzávěru.</t>
  </si>
  <si>
    <t xml:space="preserve">3.04.     </t>
  </si>
  <si>
    <t>Odtok ze žlábku</t>
  </si>
  <si>
    <t>Slouží k plynulému odvodu bazénové vody z přelivného žlábku, jeho umístění a dimenze musí odpovídat hydraulickým poměrům v bazénu. Prohloubení v místě odtoku včetně odvodního potrubí do vzdálenosti 0,50 m od hrany bazénu, ukončeného lemem a přírubou musí odpovídat platné PD a ČSN EN 1092-1. U venkovních bazénů je odtok standardně opatřen krytem proti vniknutí nežádoucích předmětů do cirkulačního systému.</t>
  </si>
  <si>
    <t xml:space="preserve">3.05.     </t>
  </si>
  <si>
    <t>Tlumič hluku ve žlábku (plastový)</t>
  </si>
  <si>
    <t>Slouží k snížení hlučnosti vznikající v místě odtoku ze žlábku především u vnitřních bazénů. Tlumič je navržen jako jednoduše upevňovaný segment do konstrukce přelivného žlábku. Rozměry a provedení dle PD .</t>
  </si>
  <si>
    <t xml:space="preserve">3.06.     </t>
  </si>
  <si>
    <t>Sací kanál atrakcí L=2,5m s bezšroubovým uzávěrem krytu</t>
  </si>
  <si>
    <t>Zajišťuje bezpečné sání vody z bazénu pro nainstalované vodní atrakce. Velikost a tvar dle PD, skládá se z uzavřené krabicové konstrukce, pevně ukotvené k betonovému základu a navařené na bazénové dno. Kanál je opatřen demontovatelným bezpečnostním děrovaným krytem umístěným v úrovni dna bazénu s těsněním z elastického pryžového materiálu. Odvodní potrubí do vzdálenosti 0,50 m od hrany bazénu, ukončené lemem a přírubou musí odpovídat platné PD a ČSN EN 1092-1._x000D_
Musí být dodrženy bezpečnostně technické požadavky dle ČSN EN 13451 část 1/3 (např. doklad o kontrole zachycování vlasů). Kryt sacího kanálu je upevněn k otvoru sacího kanálu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anebo na ní kolmá. Rameno vahadla a ozub vahadla jsou vyváženy vzhledem k čepu tak, že uzávěr je udržován gravitací v uzavřené poloze. Uzávěr krytu je možné snadno ovládat /otevírat/ tlačným klíčem a to i v případě nevypuštěného bazénu. Požadavek na doložení technického listu bezšroubového rychlouzávěru.</t>
  </si>
  <si>
    <t xml:space="preserve">3.07.     </t>
  </si>
  <si>
    <t>Sací kanál atrakcí L=3,75m s bezšroubovým uzávěrem krytu</t>
  </si>
  <si>
    <t xml:space="preserve">3.08.     </t>
  </si>
  <si>
    <t>Sací kanál atrakcí L=5m s bezšroubovým uzávěrem krytu</t>
  </si>
  <si>
    <t xml:space="preserve">3.09.     </t>
  </si>
  <si>
    <t>Odtok ze dna bazénu s bezšroubovým uzávěrem krytu</t>
  </si>
  <si>
    <t>Slouží k vypouštění vody z bazénu a zároveň k přisávání bazénové vody ze dna bazénu do cirkulačního okruhu úpravy vody. Velikost a tvar dle PD, skládá se z uzavřené krabicové konstrukce, pevně ukotvené k betonovému základu a navařené na bazénové dno. Odtok je opatřen demontovatelným bezpečnostním děrovaným krytem s těsněním z elastického pryžového materiálu. Umístění krytu v úrovni dna bazénu. Odvodní potrubí do vzdálenosti 0,50 m od hrany bazénu, ukončené lemem a přírubou musí odpovídat platné PD a ČSN EN 1092-1. Musí být dodrženy bezpečnostně technické požadavky dle ČSN EN 13451 část 1/3 (např. doklad o kontrole zachycování vlasů). Děrovaný kryt je upevněn k otvoru odtoku pomocí bezšroubového rychlouzávěru, který zajistí obsluze bazénu rychlé a snadné otevírání a zavírání. Uzávěr krytu je možné snadno ovládat /otevírat/ i v případě nevypuštěného bazénu. Konstrukce dílce umožňuje uzavření krytu pouze jeho zatlačením předepsanou silou k otvoru dnového odtoku a trvale zajišťuje stabilizaci polohy uzávěru pomocí vahadlového mechanismu. Požadavek na doložení technického listu bezšroubového rychlouzávěru.</t>
  </si>
  <si>
    <t xml:space="preserve">3.10.     </t>
  </si>
  <si>
    <t>Tryska měření chlóru ve stěně bazénu s bezšroubovým uzávěrem krytu - kruhová</t>
  </si>
  <si>
    <t>Slouží pro měření obsahu Cl v bazénové vodě, sestávající z klenutého děrovaného víka z nerezové oceli s přivařeným vestavným hrncem a potrubí do vzdálenosti 0,50 m od hrany bazénu, ukončeného lemem a přírubou, musí odpovídat platné PD a ČSN EN 1092-1. Musí být dodrženy bezpečnostně technické požadavky dle ČSN EN 13451 část 1/3 (např. doklad o kontrole zachycování vlasů). Děrovaný kryt trysky je upevněn k otvoru pomocí bezšroubového rychlouzávěru, který zajistí obsluze bazénů rychlé a snadné otevírání a zavírání. Požadavek na doložení technického listu.</t>
  </si>
  <si>
    <t xml:space="preserve">3.11.     </t>
  </si>
  <si>
    <t xml:space="preserve">Potrubní rozvody </t>
  </si>
  <si>
    <t>Potrubní rozvody v rozsahu a dimenzi dle PD. Provedení dle normy ČSN EN 1090-1.</t>
  </si>
  <si>
    <t>VYBAVENÍ BAZÉNU</t>
  </si>
  <si>
    <t xml:space="preserve">4.01.     </t>
  </si>
  <si>
    <t>Roštnice PP přímá - 330mm - bílá</t>
  </si>
  <si>
    <t>Roštnice jsou navrženy dle velikosti a typu přelivného žlábku stanoveného v PD. Konstrukce a materiál roštnice musí přenést mechanické zatížení od koupajících se osob, musí být odolné proti teplotním výkyvům, bazénové vodě a UV záření. Krycí rošty musí mít na své horní straně protiskluzovou úpravu dle ČSN EN 13451-1 zatřídění 24° a musí být umístěny příčně k přelivnému žlábku. Šířka roštnicových prutů max.10mm,  mezera mezi prvky dle ČSN EN 13451 &lt;8 mm. Pro čištění roštů a žlábků musí být rošt odnímatelný, délka jednotlivých roštových dílů musí být cca 1,00 m a musí splňovat dvoubodové spojení v podélné ose, aby nedocházelo k bočním posunům jednotlivých prutů a tím i zvětšování mezer mezi pruty na okrajích. Materiál polypropylén, barva bílá. Jednotlivé prvky roštnice jsou podélně k sobě stažené dvěma závitovými tyčemi do pevného celku o délce cca 1m. Závitové tyče jsou stažené na obou stranách matkami a obě části jsou z materiálu ČSN EN jak. 1.4404. Nepřipouští se jednopáteřní propojení prvků roštnice k sobě vzájemným zásunem na perodrážku.</t>
  </si>
  <si>
    <t xml:space="preserve">4.02.     </t>
  </si>
  <si>
    <t>Roštnice PP rohová - 330mm - bílá</t>
  </si>
  <si>
    <t>Roštnice jsou navrženy dle velikosti a typu přelivného žlábku stanoveného v PD. Konstrukce a materiál roštnice musí přenést mechanické zatížení od koupajících se osob, musí být odolné proti teplotním výkyvům, bazénové vodě a UV záření. Materiál polypropylén, barva bílá. Krycí rošty musí mít na své horní straně protiskluzovou úpravu dle ČSN EN 13451 zatřídění 24° a musí být umístěny příčně k přelivnému žlábku. Šířka roštnicových prutů max.10mm, mezera mezi prvky dle ČSN EN 13451 &lt;8 mm. Pro čištění roštů a žlábků musí být rošt odnímatelný, délka jednotlivých roštových dílů dle PD a musí splňovat dvoubodové spojení v podélné ose, aby nedocházelo k bočním posunům jednotlivých prutů a tím i zvětšování mezer mezi pruty na okrajích. Jednotlivé prvky roštnice jsou podélně k sobě stažené dvěma závitovými tyčemi do pevného celku o délce cca 1m. Závitové tyče jsou stažené na obou stranách matkami a obě části jsou z materiálu ČSN EN jak. 1.4404. Rohová roštnice musí mít stejný design a stejnou propustnost bazénové vody jako u roštnic v přímém provedení včetně dvoubodového napojení na přímé roštnice. Nepřipouští se jednopáteřní propojení prvků roštnice k sobě vzájemným zásunem na pero drážku.</t>
  </si>
  <si>
    <t xml:space="preserve">4.03.     </t>
  </si>
  <si>
    <t>Roštnice PP kruhová - 330mm - bílá</t>
  </si>
  <si>
    <t>Roštnice jsou navrženy dle velikosti a typu přelivného žlábku stanoveného v PD. Konstrukce a materiál roštnice musí přenést mechanické zatížení od koupajících se osob, musí být odolné proti teplotním výkyvům, bazénové vodě a UV záření. Materiál polypropylén, barva bílá. Krycí rošty musí mít na své horní straně protiskluzovou úpravu dle ČSN EN 13451-1 zatřídění 24° a musí být umístěny příčně k přelivnému žlábku. Šířka roštnicových prutů max.10mm, mezera mezi prvky dle ČSN EN 13451 &lt;8 mm. Pro čištění roštů a žlábků musí být rošt odnímatelný, délka jednotlivých roštových dílů musí být cca 1,00 m a musí splňovat dvoubodové spojení v podélné ose, aby nedocházelo k bočním posunům jednotlivých prutů a tím i zvětšování mezer mezi pruty na okrajích. Jednotlivé prvky roštnice jsou podélně k sobě stažené dvěma závitovými tyčemi do pevného celku o délce cca 1m. Závitové tyče jsou stažené na obou stranách matkami a obě části jsou z materiálu ČSN EN jak. 1.4404. Zakružení roštnice je provedeno zmenšením mezery mezi prvky na vnitřní straně zakružení tak, aby odpovídal tvaru žlábku. Nepřipouští se jednopáteřní propojení prvků roštnice k sobě vzájemným zásunem na perodrážku.</t>
  </si>
  <si>
    <t xml:space="preserve">4.04.     </t>
  </si>
  <si>
    <t>Bezpečnostní zn. - informační piktogram</t>
  </si>
  <si>
    <t>Bezpečnostní značka s piktogramem např. "pro neplavce, hl. vody". Umístění v jedné úrovni s horní stranou roštnice, bez výstupků a ostrých hran._x000D_
Deska s označením modrá, rám a symbolika bílá.</t>
  </si>
  <si>
    <t xml:space="preserve">4.05.     </t>
  </si>
  <si>
    <t>Servisní kufřík pro veřejné bazény</t>
  </si>
  <si>
    <t>Plastový kufřík s uzavíratelným poklopem. Obsahuje základní materiály a nástroje pro údržbu a servis nerezových bazénů, nerezový klíč s medvědem pro demontáž roštů, nerezový imbusový klíč, soupravu základních šroubů s imbusovou zapuštěnou hlavou, Molykot pastu 50g, univerzální klíč, sadu utěrek DEOX-FIT 125 ks 15x20cm, příbalové bezpečnostní listy chemikálií, soupravu gumových rukavic, příručku pro provozovatele zařízení z ušlechtilých ocelí. (Variantně: případně ke každé masážní trysce plastovou záslepku plus klíč pro demontáž trysek, ke každému druhu trysky jeden).</t>
  </si>
  <si>
    <t xml:space="preserve">4.06.     </t>
  </si>
  <si>
    <t>Nářadí pro montáž a demontáž víka dnového kanálu (veřejné bazény)</t>
  </si>
  <si>
    <t>Zařízení dodávané s tělesem bazénu pro snadnou montáž a demontáž dnových kanálů. Návod na použití dodáván s návodem na obsluhu a údržbu bazénu.</t>
  </si>
  <si>
    <t xml:space="preserve">4.07.     </t>
  </si>
  <si>
    <t>Držák lan ke skluzavce ve žlábku (lana nejsou součástí dodávky a ceny)</t>
  </si>
  <si>
    <t>Držák lan, sestávající z konstrukčního elementu se zásuvnou objímkou, který je pevně navařen do přelivného žlábku a zásuvného nerezového elementu dle PD. Konstrukční element je umístěn v úrovni krycího roštu dle PD.</t>
  </si>
  <si>
    <t xml:space="preserve">4.08.     </t>
  </si>
  <si>
    <t>Kotvení lan ke skluzavce ve dně (lana nejsou součástí dodávky a ceny)</t>
  </si>
  <si>
    <t xml:space="preserve">Kotvení musí být pevné a stabilní, dle PD. </t>
  </si>
  <si>
    <t xml:space="preserve">4.09.     </t>
  </si>
  <si>
    <t>Barevné značení (oblast dopadu do vody ze skluzavky)</t>
  </si>
  <si>
    <t xml:space="preserve">Středová čára v každé dráze vyznačená kontrastním značením na dně._x000D_
Jedná se o termotlakově nanášené vinylové pásy, které barevně odliší jednotlivé části bazénové konstrukce. Toto řešení umožňuje dodatečné opravy a úpravy barevných ploch._x000D_
_x000D_
Připouští se provést barevný efekt procesem, založeným na bezproudovém anodickém vylučování vrstvy oxidů kovů, za vzniku interferenční vrstvy oxidů kovů a to v takové tloušťce vrstvy, která zrakem na denním světle vykazuje kobaltově modré až černé zabarvení, kobaltová modř RAL 5013. _x000D_
</t>
  </si>
  <si>
    <t>ATRAKCE</t>
  </si>
  <si>
    <t xml:space="preserve">5.01.     </t>
  </si>
  <si>
    <t>Vodní chrlič 400x15 DN100</t>
  </si>
  <si>
    <t>Těleso chrliče se skládá z broušené nerezové trubky a plochého nerezového vyústění (hubice), opatřeného z důvodů bezpečnosti kruhovým profilem (lemem), vše dle PD a ČSN EN 13451. Ukotvení chrliče a jeho napojení na přívodní systém vody dle PD. _x000D_
Plnící potrubí je vyvedeno minimálně 0,5 m za hranu bazénu a ukončeno lemovým kroužkem a přírubou nebo nátrubkem dle PD.  _x000D_
Umístění a výška vody pod hubicí musí odpovídat platným bezpečnostním požadavkům. Provedení vodního chrliče, výška konstrukce a šířka vyústění (hubice) dle PD a ČSN EN 13451, resp. ČSN EN 1092-1. Požadavek na přívod vody dle PD.</t>
  </si>
  <si>
    <t xml:space="preserve">5.02.     </t>
  </si>
  <si>
    <t>Vodní chrlič - spodní díl DN100</t>
  </si>
  <si>
    <t>Jedná se o spodní kotvící díl, který je pevně navařen na bazénové těleso a slouží k přírubovému upevnění vodního chrliče k přívodnímu potrubnímu systému.</t>
  </si>
  <si>
    <t xml:space="preserve">5.03.     </t>
  </si>
  <si>
    <t>Vodní dělo DN100</t>
  </si>
  <si>
    <t>Těleso vodního děla se skládá z broušené nerezové trubky a kruhového nerezového vyústění (hubice), opatřeného z důvodů bezpečnosti kruhovým profilem (lemem), vše dle PD a ČSN EN 13451. Ukotvení děla a jeho napojení na přívodní systém vody dle PD. _x000D_
Plnící potrubí je vyvedeno minimálně 0,5 m za hranu bazénu a ukončeno lemovým kroužkem a přírubou nebo nátrubkem dle PD.  _x000D_
Umístění a výška vody pod hubicí musí odpovídat platným bezpečnostním požadavkům. Provedení vodního děla, výška konstrukce a průměr vyústění (hubice) dle PD a ČSN EN 13451, resp. ČSN EN 1092-1. Požadavek na přívod vody dle PD.</t>
  </si>
  <si>
    <t xml:space="preserve">5.04.     </t>
  </si>
  <si>
    <t>Vodní dělo - spodní díl DN100</t>
  </si>
  <si>
    <t>Jedná se o spodní kotvící díl, který je pevně navařen na bazénové těleso a slouží k přírubovému upevnění vodního děla k přívodnímu potrubnímu systému.</t>
  </si>
  <si>
    <t xml:space="preserve">5.05.     </t>
  </si>
  <si>
    <t>Vodní číše 2,0m (1.4462)</t>
  </si>
  <si>
    <t>Vodní číše z nerezové oceli tvořená centrální nerezovou nosnou trubkou ukončenou nerezovým kónickým trychtýřem. Proud vody vytváří válcovitou clonu kolem trychtýře. Vnější průměr číše tvoří obvodový lem z nerezového materiálu, průměr trubkového podstavce s přívodem vody dle PD. Tato atrakce je pevně připevněna k základové konstrukci a navařena na bazénové dno. Plnící potrubí je vyvedeno minimálně 0,5 m za hranu bazénu a ukončeno lemovým kroužkem a přírubou nebo nátrubkem dle PD. Provedení vodní číše, výška konstrukce a průměr číše dle PD a ČSN EN 13451, resp. ČSN EN 1092-1. Požadavek na přívod vody dle PD.</t>
  </si>
  <si>
    <t xml:space="preserve">5.06.     </t>
  </si>
  <si>
    <t>Tryska masážní velká - D100/8 (8-10 m3/hod) - s přisáváním vzduchu - kruhová</t>
  </si>
  <si>
    <t>Jsou tvořeny z prolisovaného otvoru ze strany bazénu, navařené přechodky a tělesa trysky s lokálním přisáváním ze žlábku, ukončeného jednosměrným ventilkem. Těleso trysky je zapuštěno tak, aby vnější okraj trysky byl v jedné rovině s okolní stěnou bazénové vany. Nika pro trysku musí být lisovaná ze strany bazénu, z bezpečnostního a estetického hlediska se nepřipouští svařované provedení. Plnící potrubí je vyvedeno minimálně 0,5 m za hranu bazénu a ukončeno lemovým kroužkem a přírubou nebo nátrubkem dle PD. Provedení konstrukce dle PD a ČSN EN 13451, resp. ČSN EN 1092-1. Požadavek na přívod vody dle PD. Požadavek na doložení technického listu.</t>
  </si>
  <si>
    <t xml:space="preserve">5.07.     </t>
  </si>
  <si>
    <t>Tryska proudového kanálu - kruhová</t>
  </si>
  <si>
    <t>Jedná se o speciální konstrukci krytu a vlastního tělesa trysky proudového kanálu. Důraz kladen na tuhost konstrukce a kvalitu provedení bez výstupků a otřepů. Tryskou se přihání kontinuelní proud vody do bazénového tělesa a vytváří se tak rotace vody v bazénu.</t>
  </si>
  <si>
    <t xml:space="preserve">5.08.     </t>
  </si>
  <si>
    <t>Duha (vodní stěna)</t>
  </si>
  <si>
    <t>Jedná se o soustavu otvorů průměru 3mm, navrtaných do horní trubky dělící stěny. Množství otvorů dle PD a velikosti čerpadla.</t>
  </si>
  <si>
    <t xml:space="preserve">5.09.     </t>
  </si>
  <si>
    <t>Dnová masáž nohou v kruhovém provedení s bezšroubovým uzávěrem krytu</t>
  </si>
  <si>
    <t>pár</t>
  </si>
  <si>
    <t>Skládá se z kruhového svařence z nerezové oceli o průměru 200mm, umístěného ve dně bazénu a pevně ukotveného do podkladního betonu a navařeného na bazénové dno. Plnící potrubí je vyvedeno minimálně 0,5 m za hranu bazénu a ukončeno lemovým kroužkem a přírubou nebo nátrubkem dle PD. Provedení konstrukce dle PD a ČSN EN 13451, resp. ČSN EN 1092-1. Požadavek na přívod vzduchu dle PD. Horní kryt vzduchovače tvoří kruhový segment odpovídající tloušťky s otvory pro vyústění vzduchu do vodního sloupce. Horní hrana krytu musí být v úrovni dna bazénu. Děrovaný kryt dnové trysky je upevněn k otvoru dnové trysky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 nebo na ní kolmá. Rameno vahadla a ozub vahadla jsou vyváženy vzhledem k čepu tak, že uzávěr je udržován gravitací v uzavřené poloze. Uzávěr krytu je možné snadno ovládat /otevírat/ tlačným klíčem, a to i v případě nevypuštěného bazénu. Požadavek na doložení technického listu.</t>
  </si>
  <si>
    <t xml:space="preserve">5.10.     </t>
  </si>
  <si>
    <t>Dnový vzduchovač 300 mm s bezšroubovým uzávěrem krytu - kruhový</t>
  </si>
  <si>
    <t>Skládá se ze svařence z nerezové oceli o průměru 300mm, umístěného ve dně bazénu a pevně ukotveného do podkladního betonu a navařeného na bazénové dno. Plnící potrubí je vyvedeno minimálně 0,5 m za hranu bazénu a ukončeno lemovým kroužkem a přírubou nebo nátrubkem dle PD. Provedení konstrukce dle PD a ČSN EN 13451, resp. ČSN EN 1092-1. Požadavek na přívod vzduchu dle PD. Horní kryt vzduchovače tvoří segment odpovídající tloušťky s otvory pro vyústění vzduchu do vodního sloupce. Horní hrana krytu musí být v úrovni dna bazénu. Děrovaný kryt dnové trysky je upevněn k otvoru dnové trysky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 nebo na ní kolmá. Rameno vahadla a ozub vahadla jsou vyváženy vzhledem k čepu tak, že uzávěr je udržován gravitací v uzavřené poloze. Uzávěr krytu je možné snadno ovládat /otevírat/ tlačným klíčem, a to i v případě nevypuštěného bazénu. Požadavek na doložení technického listu.</t>
  </si>
  <si>
    <t xml:space="preserve">5.11.     </t>
  </si>
  <si>
    <t>Houpací záliv nerezový, průměr 2,5m</t>
  </si>
  <si>
    <t>Je tvořen vyvýšenou dělící stěnou, která vyčnívá cca 500 mm nad vodní hladinu, šířka stěny dle PD, dno uvnitř houpacího bazénu je provedeno v protiskluzové úpravě a je zajištěna požadovaná cirkulace vody. Horní lem houpacího bazénu a čelní hrany jsou tvořeny skruženou broušenou trubkou. Tato atrakce je pevně připevněna k základové konstrukci a navařena na bazénové dno. Z bezpečnostního hlediska se nepřipouští náhrada trubkového lemu za svařovaný lem z plechu. Provedení houpacího bazénu, výška konstrukce a průměr dle PD a ČSN EN 13451, resp. ČSN EN 1092-1.</t>
  </si>
  <si>
    <t xml:space="preserve">5.12.     </t>
  </si>
  <si>
    <t>Podvodní trubkové pololehátko kruhové ohýbané - 5m - se vzduchovou masáží</t>
  </si>
  <si>
    <t>Plocha pro sezení je tvořena 21 trubkami TRKR 38x1,5mm, které přesně kopírují osu bočních nosných profilů, ke kterým jsou přivařeny. Mezera mezi jednotlivými trubkami činí 28 mm, tj. dle platných legislativních předpisů a tvarově kopírující požadované zakružení. Ve spodní části pololehátka jsou v profilech hermeticky navařené dvě trubky (DN50) s perforací v horní části trubky, pro distribuci masážního vzduchu. Vzduch je do distributorních trubek přiveden přívodním potrubím ukončeným přírubou DN50/PN10 vyvedeným minimálně 0,5m za bazénovou stěnu. Profily pololehátka jsou kotvené do stěny bazénu. Pro opření hlavy je vhodné instalovat opěrku hlavy. Vhodné do bazénu s hloubkou větší než 1.100mm. 35 až 40 m3/h vzduchu na každé místo k sezení. Požadavek na doložení technického listu trubkového pololehátka s ohýbanými bočnicemi.</t>
  </si>
  <si>
    <t xml:space="preserve">5.13.     </t>
  </si>
  <si>
    <t>Podvodní trubkové lehátko kruhové ohýbané - 6m - se vzduchovou masáží</t>
  </si>
  <si>
    <t>Tvořeno 25-ti broušenými trubkami navařenými do krajních ohýbaných obdélníkových uzavřených profilů. Masážní účinek vzduchové masáže je zvýšen nerezovými trubkami v prostoru pod lehátkem, kde se dodatečně přivádí vzduch pro intenzivnější masáž. Požadavek na doložení technického listu trubkového lehátka s ohýbanými bočnicemi. Tvar a rozměry dle PD. Provedení v souladu s ČSN EN 13451.</t>
  </si>
  <si>
    <t xml:space="preserve">5.14.     </t>
  </si>
  <si>
    <t>Opěrka hlavy kruhová k pololehátku v délce 5m</t>
  </si>
  <si>
    <t>Opěrka hlavy slouží k podepření hlavy při terapii na masážním trubkovém, nebo plném lehátku. Opěrka hlavy je tvořena ocelovou nerezovou trubkou. Ocelová ramena opěrky jsou kotvená do U profilů napříč ve žlábku bazénu. Povrch technologicky upravený brusem K400. Opěrka má v místě podepření hlavy nataženou pěnovou výplň s krycím obalem, který lze snadno měnit. Svary jsou mořeny bez mechanického opracování. Umístění opěrky hlavy dle PD.</t>
  </si>
  <si>
    <t xml:space="preserve">5.15.     </t>
  </si>
  <si>
    <t>Opěrka hlavy kruhová k lehátku v délce 6m</t>
  </si>
  <si>
    <t>13,25m</t>
  </si>
  <si>
    <t>15,12m</t>
  </si>
  <si>
    <t xml:space="preserve">0,10m - 0,30m </t>
  </si>
  <si>
    <t xml:space="preserve">Dětský vnitřní bazén                                                            </t>
  </si>
  <si>
    <t xml:space="preserve">1.01.     </t>
  </si>
  <si>
    <t>TĚLESO BAZÉNOVÉ VANY s přelivnými žlábky, komb. se skimmer. stěnami v místě změny úrovně</t>
  </si>
  <si>
    <t>Schodiště do bazénu (kruhové nopy) - přímé, 1 stupeň, šíře 8,2m</t>
  </si>
  <si>
    <t>Schodiště do bazénu (kruhové nopy) - přímé, 5 stupňů, šíře 2,94m</t>
  </si>
  <si>
    <t>Mimoúrovňový spojovací skluz rovný 4,94x1,5m</t>
  </si>
  <si>
    <t>Slouží jako spojovací prvek mezi jednotlivými úrovněmi ploch dětských bazénů. Povrch, tvar a provedení dle PD a podle platných legislativních předpisů - ČSN EN 1090-1. Provedení jako samonosná konstrukce hladkého dna spojující dvě úrovně bazénové sestavy, včetně podélných nosníků dle statických požadavků. Bočnice a spojovací plochy jsou součástí tělesa bazénu. Důraz je kladen na rovnoměrné skrápění spojovací plochy skluzavky vodou. Provedení v souladu s ČSN EN 13451.</t>
  </si>
  <si>
    <t xml:space="preserve">Dno pro ostrovy </t>
  </si>
  <si>
    <t>Jedná se o jednostranně ražený plech, který kopíruje vnější tvar ostrova. Vodotěsně navařeno na vnitřní lem bazénové stěny.</t>
  </si>
  <si>
    <t>Odtok ze dna bazénu s bezšroubovým uzávěrem krytu/sání</t>
  </si>
  <si>
    <t>Vodní les, tvořený 6 tryskami</t>
  </si>
  <si>
    <t>Jako vodní atrakce, sestávající ze soustavy trysek s difuzí vzduchu (8m3/1 tryska), umístěných ve dně bazénu. Horní část trysky je v úrovni dna bazénu._x000D_
Distributor je napojen na jediný přívod vody, vyvedený až 0,5m mimo bazén, trubka ukončená přírubou DN125/PN10, otvory dle ČSN EN 1092-1, z nerezové oceli.</t>
  </si>
  <si>
    <t>Dětská atrakce - vodní kanon otočný ve dvou osách, s ventilem</t>
  </si>
  <si>
    <t xml:space="preserve">Jedná se o vodní atrakci montovanou do dětských bazénů a brouzdališť. Atrakce je tvořena vyvýšeným nosným nerezovým trubkovým sloupem D 104x2. Těleso kanonu je pevně ukotveno do dna bazénu. Toto těleso kanonu je opatřeno přívodem vody G1/2". Spouštění proudu vody je realizováno časovým tlakovým spínačem. Požadovaný tlak vody pro správný chod atrakce je0,4MPa. Horní hlava stříkacího kanonu je otočná ve dvou osách. _x000D_
Dostřik vody cca 2m._x000D_
Rozměry dle PD. Konstrukce atrakce certifikovaná TÜV na bezpečnost a zdravotní nezávadnost. Projektant požaduje doložit TL výrobku._x000D_
</t>
  </si>
  <si>
    <t>Dětská atrakce - terč (provedení LESK)</t>
  </si>
  <si>
    <t xml:space="preserve">Atrakce je tvořena vyvýšeným nosným nerezovým trubkovým sloupem D 84x2, tvarovaný z jednoho kusu, hermeticky uzavřeným a kotveným do dna bazénu přivařením (nerozebíratelně).  Povrch sloupu technologicky opracovaný leštěním (do vnitřního prostředí). Grafická výplň je provedena z lepené akrylátové desky z materiálu PMMA o tloučťce každá 5,8mm, lepené vodě odolnou vrstvou s grafickým motivem. Celková tloušťka výplně je 12,6mm. PMMA = Polymethylmethakrylát; Bezbarvá průhledná amorfní hmota; sumární vzorec (C5O2H8)n; Hustota 1,19 g/cm? (20°C), akrylátová výplň s povrchem technologicky upraveným do lesku. Atrakce je vhodná jako doplněk k Atrakci Kanon otočný. Provedení atrakce, výška konstrukce a průměr dle PD. Konstrukce atrakce certifikovaná TÜV na bezpečnost a zdravotní nezávadnost. Projektant požaduje doložit TL výrobku._x000D_
_x000D_
</t>
  </si>
  <si>
    <t>Dětská atrakce - vodní clona (provedení LESK)</t>
  </si>
  <si>
    <t>Jedná se o soustavu otvorů průměru 3mm, navrtaných do trubky. Množství otvorů dle PD.</t>
  </si>
  <si>
    <t>Dětská atrakce - mráček (provedení LESK)</t>
  </si>
  <si>
    <t xml:space="preserve">Jedná se o atrakci statického charakteru s vyobrazením mráčku. Atrakce se skládá z nerezového sloupu (bezešvá svislá trubka D 54x2mm, ohýbaná v jednom kuse bez dodatečných svarů a spojů). Je pevně ukotvena do bazénového dna a zvyšuje tak bezpečnost, estetický dojem a prožitek z koupání nejmenších dětí. _x000D_
Co se týče provedení, tak se jedná se o trubkovou ohýbanou konstrukci, která je opatřena vnitřní akrylátovou výplní s grafickým vyobrazením mráčku nebo jiného požadovaného motivu. _x000D_
Jedná se o dvouvrstvé čiré akrylátové sklo, kdy ve střední  dělící rovině je umístěna průhledná barevná fólie s odpovídajícím vyobrazením. Obvod tohoto prvku je opatřen speciální penetrační hmotou zamezující pronikání vlhkosti do dělící roviny mezi skly. Tento prvek je ukotven do obvodové konstrukce pomocí rozebíratelných spojek z důvodu jeho jednoduché výměny. _x000D_
Uvedené technické řešení je možno uplatnit u všech druhů bazénových van, nejen u nerezových._x000D_
Konstrukce atrakce certifikovaná TÜV na bezpečnost a zdravotní nezávadnost. Projektant požaduje doložit TL výrobku._x000D_
</t>
  </si>
  <si>
    <t>Dětská atrakce - sluníčko (provedení LESK)</t>
  </si>
  <si>
    <t xml:space="preserve">Atrakce se skládá z nerezového sloupu (bezešvá svislá trubka D 54x2mm, ohýbaná v jednom kuse bez dodatečných svarů a spojů). Jedná se o atrakci statického charakteru s vyobrazením sluníčka. Je pevně ukotvena do bazénového dna a zvyšuje tak bezpečnost, estetický dojem a prožitek z koupání nejmenších dětí._x000D_
Co se týče provedení, tak se jedná se o trubkovou ohýbanou konstrukci, která je opatřena vnitřní akrylátovou výplní s grafickým vyobrazením sluníčka nebo jiného požadovaného  motivu. _x000D_
Jedná se o dvouvrstvé čiré akrylátové sklo, kdy ve střední dělící rovině je umístěna průhledná barevná fólie s odpovídajícím vyobrazením. Obvod tohoto prvku je opatřen speciální penetrační hmotou zamezující pronikání vlhkosti do dělící roviny mezi skly. Tento prvek je ukotven do obvodové konstrukce pomocí rozebíratelných spojek z důvodu jeho jednoduché výměny. _x000D_
Uvedené technické řešení je možno uplatnit u všech druhů bazénových van, nejen u nerezových._x000D_
Tato statická atrakce je velice bezpečná, protože lemovací trubkový profil je tvořen leštěnou nerezovou trubkou o průměru 40 mm, která je ohnuta v jednom kuse bez dodatečných svarů a spojů._x000D_
Konstrukce atrakce certifikovaná TÜV na bezpečnost a zdravotní nezávadnost. Projektant požaduje doložit TL výrobku._x000D_
</t>
  </si>
  <si>
    <t>Dětská atrakce - 3D krab (provedení LESK)</t>
  </si>
  <si>
    <t>Atrakce se skládá z nerezového sloupu (trubka D 104x2mm), povrch technologicky upravený leštěním do zrcadlového lesku._x000D_
Materiál 3D Tisku PETG , povrchově opatřené lakováním s garfickým motivem (oba materiály se zdravotním atestem)._x000D_
Kotvení příruby sloupu atrakce  na nosný nerezový kotevní prvek nerezovými šrouby (s distanční plastovou podložkou). Kotevní prvek kotvený k betonového základu pomocí samořezných vrutů (vruty ocelové s pozinkovou povrchovou úpravou s distanční podložkou) . Kotevní prvek následně staticky zesílený betonem kvality C30 o velikosti dle PD. _x000D_
Úhel otáčení horizontál 90° viz. výkres. Délka min. 390mm šířka min. 390mm. Konstrukce atrakce certifikovaná TÜV na bezpečnost a zdravotní nezávadnost.Projektant požaduje doložit TL výrobku.</t>
  </si>
  <si>
    <t>Dětská atrakce - 3D ryba, model 1 (provedení LESK)</t>
  </si>
  <si>
    <t>Dětská atrakce - 3D želva (provedení LESK)</t>
  </si>
  <si>
    <t>Dětská skluzavka žlabová ve tvaru chobotnice bez přívodu vody</t>
  </si>
  <si>
    <t>Dětská skluzavka ve tvaru chobotnice, kluzná plocha a boky skluzavky z nerezového broušeného plechu. Přístup na startovací plošinu stupnicemi z polymerbetonu. Bočnice žlabu opatřeny bezpečnostní trubkou. Barevné ztvárnění – barva certifikována, splňující vyhlášku MZČR č.409/2005 Sb. o hygienických požadavcích na výrobky přicházející do styku s pitnou vodou. Umístění dle PD. Provedení v souladu s ČSN EN 1069-1  (verze 1.1). Projektant požaduje doložení TL a certifikátem bezpečnosti TUV._x000D_
Rozměry skluzavky:  _x000D_
délka: 2316 mm_x000D_
šířka:  625 mm_x000D_
výška: 1050 mm_x000D_
délka skluzu: 900 mm</t>
  </si>
  <si>
    <t>Dětská skluzavka žlabová ve tvaru velryby bez přívodu vody</t>
  </si>
  <si>
    <t>Dětská skluzavka ve tvaru velryby, kluzná plocha a boky skluzavky z nerezového broušeného plechu. Přístup na startovací plošinu stupnicemi z polymerbetonu. Bočnice žlabu opatřeny bezpečnostní trubkou. Barevné ztvárnění – barva certifikována, splňující vyhlášku MZČR č.409/2005 Sb. o hygienických požadavcích na výrobky přicházející do styku s pitnou vodou. Umístění dle PD. Provedení v souladu s ČSN EN 1069-1  (verze 1.1). Projektant požaduje doložení TL a certifikátem bezpečnosti TUV._x000D_
Rozměry skluzavky:  _x000D_
délka: 2297 mm_x000D_
šířka:  625 mm_x000D_
výška: 1050 mm_x000D_
délka skluzu: 900 mm</t>
  </si>
  <si>
    <t xml:space="preserve">Dětská atrakce - loď </t>
  </si>
  <si>
    <t>Dětská atrakce z nerezi ve tvaru lodi, včetně mimoúrovňového skluzu, schodiště, zábradlí s plexi, stožáru s pirátskou vlajkou a kormidla.</t>
  </si>
  <si>
    <t>Vnitřní průměr</t>
  </si>
  <si>
    <t>3,50m</t>
  </si>
  <si>
    <t xml:space="preserve">1m </t>
  </si>
  <si>
    <t xml:space="preserve">Vnitřní vířivá vana 1 pro 10 osob                                                 </t>
  </si>
  <si>
    <t>TĚLESO BAZÉNOVÉ VANY s přelivným žlábkem s plnou podvodní lavicí kruhovou se šikmou opěrkou zad po celém obvodu s výjimkou schodiště, s vnějším opláštěním nerezí DIN 1.4462 do výše 25cm</t>
  </si>
  <si>
    <t xml:space="preserve">Jedná se o kompletně smontovanou a vodotěsně svařenou konstrukci obvodových stěn bazénové vany včetně příslušenství specifikovaného v projektové části, které není zahrnuto v samostatných rozpočtových položkách (přelivná hrana, obvodové přelivné žlábky, rohové díly, výztuže, šikmé vzpěry, kotevní desky, kotevní mat. a pod.). Provedení je vyhotoveno dle dispozic uvedených v technických podkladech, provedení svarů dle ČSN EN ISO 3834-2, svary mořeny bez mechanického opracování (vyjma svarů hlavy bazénu – 5 cm pod hladinu vody). Konstrukční systém nerezových bazénů se skládá z vyztužených ocelových konstrukcí uchycených staticky v určených a předepsaných bodech dle projektové dokumentace (dále jen PD), podložené statickým výpočtem. Na konstrukční části obvodových stěn jsou pak následně vodotěsně navařeny jednotlivé části bazénu, samostatně uvedené a specifikované v přiloženém rozpočtu. _x000D_
Technické provedení bazénové stěny, tvar přelivné hrany a přelivného žlábku a stejně tak min. požadavek na dodržení vertikálních dělících rovin obvodových stěn bazénů navazujících na horizontální dělící roviny dna je blíže specifikován v PD a je požadováno doložení provedení Technickým listem. Dodržení těchto požadavků je bezpodmínečné a je zaneseno v projektové dokumentaci. _x000D_Konstrukce, provedení včetně požadovaného zakřivení a statika lavice dle PD a musí odpovídat platným normám a legislativním předpisům. Podvodní sedací lavice plná kruhová je tvořena ze šikmé opěrné a vodorovné sedací části, ve které se nachází masážní místa s perforací. Vzduch je do těchto míst přiváděn pevně přivařenými přívody, vyvedenými minimálně 0,5 m za hranu bazénu a ukončenými lemovým kroužkem a přírubou nebo nátrubkem dle PD. Minimální přívod vzduchu 25m3/hod na jedno sedací místo. Lavice může být součástí stěny bazénu nebo jako samonosná celistvá konstrukce včetně výztužných a kotvících prvků podle statických požadavků a PD. Provedení v souladu s ČSN EN 13451.
Tímto způsobem je vytvořena nerezová samonosná vodotěsná vana._x000D_
</t>
  </si>
  <si>
    <t xml:space="preserve">1.03. </t>
  </si>
  <si>
    <t>Schodiště do bazénu (kruhové nopy) - přímé, 3 stupně, šíře 0,74m</t>
  </si>
  <si>
    <t>Tryska víceúčelová dnová s bezšroubovým uzávěrem krytu - kruhová</t>
  </si>
  <si>
    <t>Víceúčelová dnová tryska v sobě sdružuje funkci přívodu cirkulační bazénové vody, vzduchové masážní perličky a přisávání bazénové vody ze dna tělesa bazénu. Tryska sestávající z jednoduše demontovatelného krytu z nerezové oceli s pryžovým těsněním připevněným k tělesu trysky, pevně ukotveném do bet. základu a přivařeném k dnovému plechu. Plnící a odvodní trubky jsou vyvedeny minimálně 0,5 m za hranu bazénu a ukončeny lemovými kroužky a přírubou nebo nátrubkem a musí odpovídat platné PD. Musí být dodrženy bezpečnostně technické požadavky dle ČSN EN 13451 zejména část 1/3 (např. doklad o kontrole zachycování vlasů). _x000D_
Děrovaný kryt víceúčelové dnové trysky je upevněn k otvoru dnové trysky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anebo na ní kolmá. Rameno vahadla a ozub vahadla jsou vyváženy vzhledem k čepu tak, že uzávěr je udržován gravitací v uzavřené poloze. Uzávěr krytu je možné snadno ovládat /otevírat/ tlačným klíčem a to i v případě nevypuštěného bazénu. Požadavek na doložení technického listu bezšroubového rychlouzávěru.</t>
  </si>
  <si>
    <t>Sací skříň atrakcí ve schodu, včetně trysky měření chloru (zejména do vířivých bazénů)</t>
  </si>
  <si>
    <t>Zajišťuje bezpečný odvod vody z bazénu pro nainstalované vodní atrakce. Velikost a tvar dle PD, skládá se z uzavřené krabicové konstrukce. Skříň je opatřena demontovatelným bezpečnostním děrovaným krytem s těsněním z elastického pryžového materiálu. Umístění krytu je v úrovni stěny bazénu. Odvodní potrubí do vzdálenosti 0,50 m od hrany bazénu, ukončené lemem a přírubou musí odpovídat platné PD a ČSN EN 1092-1._x000D_
Musí být dodrženy bezpečnostně technické požadavky dle ČSN EN 13451 část 1/3 (např. doklad o kontrole zachycování vlasů). Děrovaný kryt skříně je upevněn k otvoru dnového kanálu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anebo na ní kolmá. Rameno vahadla a ozub vahadla jsou vyváženy vzhledem k čepu tak, že uzávěr je udržován gravitací v uzavřené poloze. Uzávěr krytu je možné snadno ovládat /otevírat/ tlačným klíčem a to i v případě nevypuštěného bazénu. Požadavek na doložení technického listu.</t>
  </si>
  <si>
    <t>Potrubní rozvody</t>
  </si>
  <si>
    <t>Roštnice PP flexibilní - 250mm - bílá</t>
  </si>
  <si>
    <t>Rošty jsou navrženy dle velikosti a typu přelivného žlábku stanoveného v PD. Konstrukce a materiál roštnice musí přenést mechanické zatížení od koupajících se osob, musí být odolné proti teplotním výkyvům, bazénové vodě a UV záření. Krycí rošty musí mít na své horní straně protiskluzovou úpravu dle ČSN EN 13451-1 zatřídění 24° a musí být umístěny příčně k
přelivnému žlábku. Jednopáteřní propojení prvků roštnice k sobě vzájemným zásunem na pero a drážku umožňuje flexibilně přizpůsobit tvaru žlábku. Roštnicové pruty mají na pochozné úrovni příčné žebra, které vzájemně zapadají do sousedních prutů. Flexibilní ohyb roštnice tak nepřipouští větší mezeru než 8 mm. Pro čištění roštů a žlábků musí být rošt odnímatelný, délka jednotlivých roštových dílů musí být cca 1,00 m. Materiál polypropylén, aditivovaného speciálními látkami a podrobeného speciální úpravě, díky níž je odolná vůči slunečnímu záření, chemickým sloučeninám a všem různým klimatickým podmínkám.</t>
  </si>
  <si>
    <t>Tryska masážní malá - D50/8 (8-10 m3/hod) - s přisáváním vzduchu - kruhová</t>
  </si>
  <si>
    <t>Podvodní reflektor 3 POW-LED, barva bílá studená - kruhový</t>
  </si>
  <si>
    <t>Skládá se z dílů reflektoru s čirým bezpečnostním sklem a nerezovým lemem, vestavné nerezové niky s chráničkou včetně přívodního kabelu, transformátoru a příslušenství podle následujícího popisu._x000D_
Reflektor do plaveckých bazénů s vestavěnou  deskou, s 3 POW-LED, celkem 9W , provozní napětí 12V, svítivost 690 lm, způsob jištění IP68. Úhel vyzařování světla 30° horizontálně a 30° vertikálně. _x000D_
Nika je vyrobena z nerezové oceli, pevně navařena do stěny bazénu a její součástí je těsnící průchodka a flexibilní chránička kabelu.. Doporučená hloubka umístění reflektoru je 0,6m pod hladinou vody, max. hloubka vestavby 3 m pod hladinou vody, vše dle PD. Síťový transformátor 12-V-DC, v plastovém pouzdru s krytím IP 65. Dodávka včetně silikonového kabelu. Zhotovitel v rámci dodávky namontuje světla, kabely a elektroniku (transformátory), přičemž objednatel zajišťuje silové připojení až do transformátorů nebo kontrolérů zhotovitele a zajištuje také potřebnou revizi případně TIČR.</t>
  </si>
  <si>
    <t>Podvodní plná lavice kruhová - vzduchová masáž na 1 místo</t>
  </si>
  <si>
    <t>Rozměry a tvarové řešení dle PD. Napojení na vzduchovací systém dle PD. Otvory pro vzduch 3mm. Provedení v souladu s ČSN EN 13451.</t>
  </si>
  <si>
    <t xml:space="preserve">Vnitřní vířivá vana 2 pro 10 osob                                                 </t>
  </si>
  <si>
    <t>2,08m</t>
  </si>
  <si>
    <t>5,48m</t>
  </si>
  <si>
    <t xml:space="preserve">0,20m </t>
  </si>
  <si>
    <t>Kneippův chodník</t>
  </si>
  <si>
    <t>TĚLESO BAZÉNOVÉ VANY s 6 vaničkami určenými pro terapii (studená/teplá voda) a s 1 vaničkou uprostřed jako suchou částí pro umístění dekorací</t>
  </si>
  <si>
    <t xml:space="preserve">Jedná se o kompletně smontovanou a vodotěsně svařenou konstrukci obvodových stěn bazénové vany včetně příslušenství specifikovaného v projektové části, které není zahrnuto v samostatných rozpočtových položkách (výztuže, šikmé vzpěry, kotevní desky, kotevní mat. a pod.). Provedení je vyhotoveno dle dispozic uvedených v technických podkladech, provedení svarů dle ČSN EN ISO 3834-2, svary mořeny bez mechanického opracování (vyjma svarů hlavy bazénu – 5 cm pod hladinu vody). Konstrukční systém nerezových bazénů se skládá z vyztužených ocelových konstrukcí uchycených staticky v určených a předepsaných bodech dle projektové dokumentace (dále jen PD), podložené statickým výpočtem. Na konstrukční části obvodových stěn jsou pak následně vodotěsně navařeny jednotlivé části bazénu, samostatně uvedené a specifikované v přiloženém rozpočtu. _x000D_
Technické provedení bazénové stěny a požadavek na dodržení vertikálních dělících rovin obvodových stěn bazénů navazujících na horizontální dělící roviny dna je blíže specifikován v PD a je požadováno doložení provedení Technickým listem. Dodržení těchto požadavků je bezpodmínečné a je zaneseno v projektové dokumentaci. _x000D_
Tímto způsobem je vytvořena nerezová samonosná vodotěsná vana._x000D_
</t>
  </si>
  <si>
    <t>DNO BAZÉNU HLADKÉ</t>
  </si>
  <si>
    <t>Dno bazénu je tvořeno hladkým plechem. Přesazení dnových plechů přes sebe je  min. 10mm. Dno je vodotěsně navařeno na bazénové stěny a jednotlivé vestavby. Součástí dna jsou veškeré výztužné prvky určené pro případné zlomy ve dně. Uložení dna je dle PD.</t>
  </si>
  <si>
    <t xml:space="preserve">1.03.  </t>
  </si>
  <si>
    <t>Stříkaná izolace je tepelná izolace nové generace, která dokonale přilne ke všem materiálům. Po aplikaci stříkané izolační pěny nevznikají tepelné mosty. Je ideálním řešením na izolaci bazénových stěn. Díky nízké hmotnosti nazatěžuje bazénovou konstrukci a dokonale přilne ke všem povrchům. IZOPIANOL 03/35N - tvrdá dvousložková polyuretanová pěna s uzavřenou strukturou buněk vytvrzených chemickou reakcí mezi složkami, nepoškozující ozónovou vrstvu, aplikace nástřikem. Vynikající tepelně izolační a hydroizolační vlastnosti, dlouhodobá přilnavost a lepivost ke všem materiálům (mimo PE/PP), vysoká rozměrová stabilita (po vytvrzení se nesmršťuje ani nerozpíná), odolnost proti vodě, zředěným kyselinám a louhům, plísním a hnilobám tepelných izolací. Podklad: všechno mimo PE / PP. Podklad musí být suchý, čistý, pevný, zbavený prachu a nečistot, odmaštěný. Samozahášecí vlastnosti! V místě montážních svarů je stěna z výroby dodána na montáž s 200mm, na každou stranu od místa spoje, bez izolace. V případě dostupnosti z vnější strany, po zavaření spoje stěny bazénu, je možné provést doizolování na montáži. Tloušťka izolace 40 až 60mm od vnitřní stěny bazénu.</t>
  </si>
  <si>
    <t>Madla na zdi ze tří stran kneippu, madla z přední vstupní části kneippu a madla po celém obvodu vnitřní vaničky</t>
  </si>
  <si>
    <t>Madlo je koncipováno jako bezpečnostní prvek v bazénové sestavě. Madlo je tvořeno trubkami TRKR 40x2mm a musí odpovídat PD a ČSN EN 13451, důraz je kladen na kvalitu a pečlivost svařovacích prací. Svar musí být bez otřepů a viditelných výstupků. Provedení a tvar dle PD. Technologicky upravené mechanickým leštěním do zrcadlového lesku.</t>
  </si>
  <si>
    <t>Tryska vtoková ze stěny - kruhová</t>
  </si>
  <si>
    <t xml:space="preserve">Pro přívod čisté vody do bazénu jsou zabudovány ve stěnách bazénu stěnové vtokové trysky, jejich umístění, dimenze a počet je stanoven dle PD. Je tvořena z prolisovaného otvoru ze strany bazénu, navařené přechodky a tělesa trysky. Těleso trysky je zapuštěno tak, aby vnější okraj trysky byl v jedné rovině s okolní stěnou bazénové vany. Nika pro trysku musí být lisovaná ze strany bazénu, z bezpečnostního a estetického hlediska se nepřipouští svařované provedení. Plnící potrubí je vyvedeno minimálně 0,5 m za hranu bazénu a ukončeno lemovým kroužkem a přírubou nebo nátrubkem dle PD. Provedení konstrukce dle PD a ČSN EN 13451, resp. ČSN EN 1092-1. Požadavek na přívod vody dle PD. Požadavek na doložení technického listu._x000D_
</t>
  </si>
  <si>
    <t>Odtok z vany (zejména pro Kneippův chodník)</t>
  </si>
  <si>
    <t>Odtok z vany slouží zejména pro hermetické uzavření vany lázně, zejména v Kneippových chodnících. Jedná se o kruhovou zátku s bajonetovým uzávěrem vyrobenou z nerezového materiálu, plastové funkční části a O kroužku. Otevření a uzavření se provádí speciálním 3D klíčem (součást servisního kufříku).</t>
  </si>
  <si>
    <t>Přepad - Kneippův chodník</t>
  </si>
  <si>
    <t>Zkonstruován jako trvalý přepad z jednotlivých sekcí kneipova chodníku.</t>
  </si>
  <si>
    <t>Termotlaková směšovací hlavice - Kneippův chodník</t>
  </si>
  <si>
    <t>Jako pojistka proti vniknutí horké vody do prostoru nádob kneipova chodníku. Nastavena na 45°C, umístění do potrubního systému přívodu teplé vody.</t>
  </si>
  <si>
    <t>Reflexologická kamenná deska (říční kámen) na dně 6 vaniček (mimo vnitřní suchou vaničku) sloužící pro terapii</t>
  </si>
  <si>
    <t>Reflexologická kamenná deska slouží ke stimulaci nervových zakončení na plosce chodidla. Deska je vyrobena z přírodního kamene (říční kámen) kotveného k desce originálním epoxidovým lepidlem s hygienickým atestem. Kotvení oblázků k desce zaručující jednoduchou údržbu a čištění a zároveň vysokou životnost. Oblázky cca 15 až 30mm._x000D_
Protiskluzné vlastnosti dle ČSN EN 13451-1 zatřídění 24°</t>
  </si>
  <si>
    <t>Položkový rozpočet REWAT OT50</t>
  </si>
  <si>
    <r>
      <t xml:space="preserve">Projekt: </t>
    </r>
    <r>
      <rPr>
        <b/>
        <sz val="16"/>
        <color theme="1"/>
        <rFont val="Calibri"/>
        <family val="2"/>
        <charset val="238"/>
        <scheme val="minor"/>
      </rPr>
      <t>Bazén Petynka - Bazén Servis</t>
    </r>
  </si>
  <si>
    <t>Výrobce: Rewat Energy s.r.o.</t>
  </si>
  <si>
    <t>název</t>
  </si>
  <si>
    <t>jedn.</t>
  </si>
  <si>
    <t>Předozonizacee a systém odkalení</t>
  </si>
  <si>
    <t xml:space="preserve">Sestava tangenciálních odlučovaču a ovládání </t>
  </si>
  <si>
    <t>Malý ozongenerátor s přislušenstvím</t>
  </si>
  <si>
    <t xml:space="preserve">Sestava ozongenerátorů velká s příslušenstvím </t>
  </si>
  <si>
    <t xml:space="preserve">Nerezové filtry s náplní vícevrstvou </t>
  </si>
  <si>
    <t>Revezrní osmóza s příslušenstvím</t>
  </si>
  <si>
    <t>Destrukrory ozonu sestava</t>
  </si>
  <si>
    <t>Elektrorozvaděč a řízení části odlučovačů + MaR</t>
  </si>
  <si>
    <t>Filtry s aktivním uhlím, vetilová baterie a příslušenství</t>
  </si>
  <si>
    <t>Systém dustribuce upravené vody a její řízení</t>
  </si>
  <si>
    <t>Přívodní napájení a hlavní rozvaděč systému</t>
  </si>
  <si>
    <t>Trubní rozvody PVC-U pracích vod a úpravy rozvodů technologie</t>
  </si>
  <si>
    <t xml:space="preserve">Akumlační nádrž vody k recyklaci </t>
  </si>
  <si>
    <t>Ks</t>
  </si>
  <si>
    <t>Akumlační nádrž recyaklované vody</t>
  </si>
  <si>
    <t>Rozvody PPR pro distribuci upravené vody</t>
  </si>
  <si>
    <t>Podpěrné konstrukce a kotvení</t>
  </si>
  <si>
    <t>Napojení na stávající systém MaR</t>
  </si>
  <si>
    <t>Projektová dokumentace skutečného provedení díla</t>
  </si>
  <si>
    <t>Spuštění, zaškolení obsluhy, nastavení systému</t>
  </si>
  <si>
    <t>OCHLAZOVNA</t>
  </si>
  <si>
    <t>Pozice na výkrese</t>
  </si>
  <si>
    <t>POČET</t>
  </si>
  <si>
    <t>J.CENA</t>
  </si>
  <si>
    <t>DODÁVKA</t>
  </si>
  <si>
    <t>309 c</t>
  </si>
  <si>
    <t>LEDOVÁ STUDNA</t>
  </si>
  <si>
    <t>Spodní konstrukce ledové studny s jímlou na ledovou tříšť z EB Systemu se síťovinou a stěrkou (Připraveno pro hydroizolaci a následnou pokládku) - tj. jímka. Výrobní dokumentace.</t>
  </si>
  <si>
    <t>kompl.</t>
  </si>
  <si>
    <t>dodávka a montáž včetně spotřebního materiálu</t>
  </si>
  <si>
    <t>obklady a obkladačské práce</t>
  </si>
  <si>
    <t>keramický mozaikový obklad 2,5 x 2,5 cm (materiál dle výběru)</t>
  </si>
  <si>
    <t>stavební chemie - polyuretanová lepidla, epoxidová spárovací hmota, hydroizolace apod.</t>
  </si>
  <si>
    <t>obkladačské práce (pokládka, spárování, izolování, dořezy, siloíkonování, provedení spádů)</t>
  </si>
  <si>
    <t>TECHNOLOGIE  LEDOVÉ STUDNY</t>
  </si>
  <si>
    <t xml:space="preserve">výrobník ledové tříště 160 kg/24 hodin bez snímače </t>
  </si>
  <si>
    <t>nosná konstrukce ledové studny (nosné profily + deska).</t>
  </si>
  <si>
    <t>montáž technologie, vodoinstalace, elektroinstalace a spotřební materiál</t>
  </si>
  <si>
    <t>SNĚHOVÁ SPRCHA - TECHNOLOGIE</t>
  </si>
  <si>
    <t>výrobník ledové tříště s kapacitou výroby sněhu 0,7 m3/den a snímačem výšky sněhu</t>
  </si>
  <si>
    <t>TECHNOLOGIE  SPRCH</t>
  </si>
  <si>
    <t>Horní sprcha RAINDANCE o průměru 30cm, dotykový (piezzo) ovládací panel se směšovacími ventily systém elektronikou a možností časového nastavení doby provozu sprchy (bez osvětlení)</t>
  </si>
  <si>
    <t>Horní sprcha PŘÍVAL, dotykový (piezzo) ovládací panel se směšovacími ventily systém elektronikou a možností časového nastavení doby provozu sprchy (bez osvětlení)</t>
  </si>
  <si>
    <t>Polévací vědro s automatickým dopouštěním  - vnitřní - průměr 43 cm - objem 29 l</t>
  </si>
  <si>
    <t>CELKEM ZA OCHLAZOVNU</t>
  </si>
  <si>
    <t>SPRCHOVÉ CENTRUM</t>
  </si>
  <si>
    <t>KONSTRUKCE SPRCH</t>
  </si>
  <si>
    <t>Konstrukce stěn sprchy z EB Systemu se síťovinou a stěrkovým povrchem (Připraveno pro hydroizolaci a následnou pokládku) - výška 2,5 m - Stěna s obloukem (rádius) - bez dveří. Výrobní dokumentace</t>
  </si>
  <si>
    <t>montáž konstrukce sprchy včetně spotřebního materiálu</t>
  </si>
  <si>
    <t>obkladačské práce (pokládka, spárování, izolování, dořezy, silikonování, provedení spádů)</t>
  </si>
  <si>
    <t>TECHNOLOGIE SPRCH</t>
  </si>
  <si>
    <t xml:space="preserve">Horní sprcha RAINDANCE o průměru 30cm, dotykový (piezzo) ovládací panel se směšovacími ventily systém elektronikou a možností časového nastavení doby provozu sprchy, bodového led osvětlení (1ks). </t>
  </si>
  <si>
    <t>Sprcha PŘÍVAL, dotykový (piezzo) ovládací panel se směšovacími ventily systém elektronikou a možností časového nastavení doby provozu sprchy, bodového led osvětlení (1ks)</t>
  </si>
  <si>
    <t>CELKEM ZA SPRCHOVÉ CENTRUM</t>
  </si>
  <si>
    <t>SOFT SAUNA</t>
  </si>
  <si>
    <t>Rozměry  (š x h x v): 5350 x 2850 x 2400 mm</t>
  </si>
  <si>
    <t>311 a</t>
  </si>
  <si>
    <r>
      <t xml:space="preserve">Veřejná vestavěná </t>
    </r>
    <r>
      <rPr>
        <b/>
        <sz val="8"/>
        <rFont val="Century Gothic"/>
        <family val="2"/>
        <charset val="238"/>
      </rPr>
      <t>SOFT SAUNA</t>
    </r>
    <r>
      <rPr>
        <sz val="8"/>
        <rFont val="Century Gothic"/>
        <family val="2"/>
        <charset val="238"/>
      </rPr>
      <t xml:space="preserve"> sendvičového typu. Cena zahrnuje vnitřní obložení stěn z</t>
    </r>
    <r>
      <rPr>
        <b/>
        <sz val="8"/>
        <rFont val="Century Gothic"/>
        <family val="2"/>
        <charset val="238"/>
      </rPr>
      <t xml:space="preserve"> palubek ABACHI: rovné stěny min. šíře 100 mm x 22-24 mm a oblouková stěna ve stylu lamelového obkladu také z palubek ABACHI 69 x 24 mm</t>
    </r>
    <r>
      <rPr>
        <sz val="8"/>
        <rFont val="Century Gothic"/>
        <family val="2"/>
        <charset val="238"/>
      </rPr>
      <t xml:space="preserve">; </t>
    </r>
    <r>
      <rPr>
        <b/>
        <sz val="8"/>
        <rFont val="Century Gothic"/>
        <family val="2"/>
        <charset val="238"/>
      </rPr>
      <t xml:space="preserve">interiér </t>
    </r>
    <r>
      <rPr>
        <sz val="8"/>
        <rFont val="Century Gothic"/>
        <family val="2"/>
        <charset val="238"/>
      </rPr>
      <t>- kombinace š</t>
    </r>
    <r>
      <rPr>
        <b/>
        <sz val="8"/>
        <rFont val="Century Gothic"/>
        <family val="2"/>
        <charset val="238"/>
      </rPr>
      <t>irokého masivního CERDU a masivního ABACHI</t>
    </r>
    <r>
      <rPr>
        <sz val="8"/>
        <rFont val="Century Gothic"/>
        <family val="2"/>
        <charset val="238"/>
      </rPr>
      <t>, lavice ABACHI/CEDR šíře 600mm s širokými lamelami na sedací části a masivní hranou - lavice mají vyjímatelný sedací rošt (konstrukce lavic na stabilním základu ze smrkového dřeva), opěrky zad  - ABACHI/CEDR, mezilavicové výplně - ABACHI, 4x podhlavník, podlahový plastový rošt, 6x stropní bodové světlo, nepřímé osvětlení LED pásky (rampa cca 30 cm od stropu) na zadní stěně sauny, teploměr/vlhkoměr, přesýpací hodiny, nouzové osvětlení</t>
    </r>
  </si>
  <si>
    <t>topidlo (24 kW/380V), saunové kameny (75kg), možno polévat, topidlo osazeno automatickou ochranou 
regulace externí digitální s grafickým podsvíceným LCD displejem - menu v českém jazyce, umožňuje nastavení teploty, doby provozu, času zapnutí a intenzity vnitřního osvětlení, 2x teplotní čidlo pro lepší rozložení teploty v sauně. Elektrorevize</t>
  </si>
  <si>
    <t xml:space="preserve">Dveře 80 x 200 cm se sklem 8mm PLANIBEL BRONZ v AL RÁMU, panty </t>
  </si>
  <si>
    <t>reproduktory - pár umístěné pod spodní lavicí (bez zdroje hudby)</t>
  </si>
  <si>
    <t>Nouzové tlačítko</t>
  </si>
  <si>
    <t>CELKEM ZA FINSKOU SAUNU</t>
  </si>
  <si>
    <t>FINSKÁ SAUNA</t>
  </si>
  <si>
    <t>Rozměry  (š x h x v): 5985 x 4150 x 2400 mm</t>
  </si>
  <si>
    <t>311 b</t>
  </si>
  <si>
    <r>
      <t xml:space="preserve">Veřejná vestavěná </t>
    </r>
    <r>
      <rPr>
        <b/>
        <sz val="8"/>
        <rFont val="Century Gothic"/>
        <family val="2"/>
        <charset val="238"/>
      </rPr>
      <t>FINSKÁ SAUNA</t>
    </r>
    <r>
      <rPr>
        <sz val="8"/>
        <rFont val="Century Gothic"/>
        <family val="2"/>
        <charset val="238"/>
      </rPr>
      <t xml:space="preserve"> sendvičového typu.  Cena zahrnuje vnitřní obložení stěn z palubek CEDRu: rovné stěny min. šíře 114 mm x 18 mm a oblouková stěna ve stylu lamelového obkladu také z palubek CEDRu 69 x 24 mm; kamenný obklad za topidlem (ve tvaru L od podlahy ke stropu sauny); </t>
    </r>
    <r>
      <rPr>
        <b/>
        <sz val="8"/>
        <rFont val="Century Gothic"/>
        <family val="2"/>
        <charset val="238"/>
      </rPr>
      <t xml:space="preserve">interiér </t>
    </r>
    <r>
      <rPr>
        <sz val="8"/>
        <rFont val="Century Gothic"/>
        <family val="2"/>
        <charset val="238"/>
      </rPr>
      <t xml:space="preserve">- </t>
    </r>
    <r>
      <rPr>
        <b/>
        <sz val="8"/>
        <rFont val="Century Gothic"/>
        <family val="2"/>
        <charset val="238"/>
      </rPr>
      <t>z širokého masivního ABACHI</t>
    </r>
    <r>
      <rPr>
        <sz val="8"/>
        <rFont val="Century Gothic"/>
        <family val="2"/>
        <charset val="238"/>
      </rPr>
      <t>, lavice ABACHI šíře 600mm - s širokými lamelami na sedací části - lavice mají vyjímatelný sedací rošt (konstrukce lavic na stabilním základu ze smrkového dřeva), opěrky zad s širokými lamelami z ABACHI, mezilavicové výplně ABACHI, 6x podhlavník, podlahový plastový rošt,  6x stropní bodové světlo, 2x světlo s krytem, teploměr, přesýpací hodiny, nouzové osvětlení</t>
    </r>
  </si>
  <si>
    <t>topidlo (36 kW/380V), saunové kameny (75kg), možno polévat, topidlo osazeno automatickou ochranou 
regulace externí digitální s grafickým podsvíceným LCD displejem - menu v českém jazyce, umožňuje nastavení teploty, doby provozu, času zapnutí a intenzity vnitřního osvětlení, 2x teplotní čidlo pro lepší rozložení teploty v sauně. Elektrorevize</t>
  </si>
  <si>
    <t>SOLNÁ SAUNA</t>
  </si>
  <si>
    <t>Rozměry  (š x h x v): 4240 x 3050 x 2400 mm</t>
  </si>
  <si>
    <t>311 c</t>
  </si>
  <si>
    <r>
      <t xml:space="preserve">Veřejná vestavěná </t>
    </r>
    <r>
      <rPr>
        <b/>
        <sz val="8"/>
        <rFont val="Century Gothic"/>
        <family val="2"/>
        <charset val="238"/>
      </rPr>
      <t>SOLNÁ SAUNA</t>
    </r>
    <r>
      <rPr>
        <sz val="8"/>
        <rFont val="Century Gothic"/>
        <family val="2"/>
        <charset val="238"/>
      </rPr>
      <t xml:space="preserve"> sendvičového typu. Cena zahrnuje vnitřní obložení stěn z palubek z kartáčovného THERMO SMKRu: rovné stěny min. šíře 190 x 20 mm a oblouková stěna ze solných cihel 50x100x200 mm s podsvícením (efekt celé podsvícené stěny); interiér - z širokého masivního CERDU, lavice CEDR šíře 600mm - s širokými lamelami na sedací části - lavice mají vyjímatelný sedací rošt (konstrukce lavic na stabilním základu ze smrkového dřeva), opěrky zad s širokými lamelami z CEDRu, mezilavicové výplně  - CEDR, 6x podhlavník, podlahový plastový rošt,  6x stropní bodové světlo, Liniové RGB osvětlení v zadní hraně horní lavice, teploměr, nouzové osvětlení</t>
    </r>
  </si>
  <si>
    <r>
      <t>topidlo</t>
    </r>
    <r>
      <rPr>
        <sz val="8"/>
        <rFont val="Century Gothic"/>
        <family val="2"/>
        <charset val="238"/>
      </rPr>
      <t xml:space="preserve"> (36 kW/380V), saunové kameny (75kg), možno polévat, topidlo osazeno automatickou ochranou 
regulace externí digitální  s grafickým podsvíceným LCD displejem - menu v českém jazyce, umožňuje nastavení teploty, doby provozu, času zapnutí a intenzity vnitřního osvětlení, 2x teplotní čidlo pro lepší rozložení teploty v sauně. Elektrorevize</t>
    </r>
  </si>
  <si>
    <t>AROMA SAUNA</t>
  </si>
  <si>
    <t>311 d</t>
  </si>
  <si>
    <r>
      <t xml:space="preserve">Veřejná vestavěná </t>
    </r>
    <r>
      <rPr>
        <b/>
        <sz val="8"/>
        <rFont val="Century Gothic"/>
        <family val="2"/>
        <charset val="238"/>
      </rPr>
      <t>AROMA SAUNA</t>
    </r>
    <r>
      <rPr>
        <sz val="8"/>
        <rFont val="Century Gothic"/>
        <family val="2"/>
        <charset val="238"/>
      </rPr>
      <t xml:space="preserve"> sauna sendvičového typu. Cena zahrnuje vnitřní obložení stěn z palubek CEDR:rovné stěny min. šíře 114 mm x 18 mm a oblouková stěna ve stylu lamelového obkladu také z palubek ABACHI 69 x 24 mm; interiér - kombinace širokého masivního CERDU a masivního ABACHI, lavice ABACHI/CEDR šíře 600mm s širokými lamelami na sedací části a masivní hranou - lavice mají vyjímatelný sedací rošt (konstrukce lavic na stabilním základu ze smrkového dřeva), opěrky zad  - ABACHI/CEDR, mezilavicové výplně - ABACHI, 4x podhlavník, podlahový plastový rošt, 6x stropní bodové světlo, nepřímé osvětlení LED pásky (rampa cca 30 cm od stropu) na zadní stěně sauny a liniové LED osvětlení v zadní hraně horní lavice, teploměr/vlhkoměr, přesýpací hodiny, nouzové osvětlení</t>
    </r>
  </si>
  <si>
    <r>
      <t xml:space="preserve">topidlo </t>
    </r>
    <r>
      <rPr>
        <b/>
        <sz val="8"/>
        <rFont val="Century Gothic"/>
        <family val="2"/>
        <charset val="238"/>
      </rPr>
      <t xml:space="preserve"> - černé</t>
    </r>
    <r>
      <rPr>
        <sz val="8"/>
        <rFont val="Century Gothic"/>
        <family val="2"/>
        <charset val="238"/>
      </rPr>
      <t>(24,0kW/380V), saunové kameny, možno polévat, topidlo osazeno automatickou ochranou, automatické dopouštění vody 
regulace externí digitální s grafickým podsvíceným LCD displejem - menu v českém jazyce, umožňuje nastavení teploty, doby provozu, času zapnutí a intenzity vnitřního osvětlení, 2x teplotní čidlo pro lepší rozložení teploty v sauně a 1x vlhkostní čidlo. Elektrorevize</t>
    </r>
  </si>
  <si>
    <t>CELKEM ZA BI-O SAUNU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</si>
</sst>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
    <numFmt numFmtId="165" formatCode="dd\.mm\.yyyy"/>
    <numFmt numFmtId="166" formatCode="#,##0.00000"/>
    <numFmt numFmtId="167" formatCode="#,##0.000"/>
    <numFmt numFmtId="168" formatCode="#,##0.000;\-#,##0.000"/>
    <numFmt numFmtId="169" formatCode="0.00000"/>
    <numFmt numFmtId="170" formatCode="0.0"/>
    <numFmt numFmtId="171" formatCode="#,##0.00\ &quot;Kčs&quot;;[Red]\-#,##0.00\ &quot;Kčs&quot;"/>
    <numFmt numFmtId="172" formatCode="#,##0\ &quot;Kčs&quot;;[Red]\-#,##0\ &quot;Kčs&quot;"/>
    <numFmt numFmtId="173" formatCode="#,##0\ &quot;Kč&quot;"/>
    <numFmt numFmtId="174" formatCode="#,##0.\-"/>
    <numFmt numFmtId="175" formatCode="#,###"/>
    <numFmt numFmtId="176" formatCode="#,##0.0"/>
  </numFmts>
  <fonts count="177">
    <font>
      <sz val="8"/>
      <name val="Arial CE"/>
      <family val="2"/>
    </font>
    <font>
      <sz val="11"/>
      <color theme="1"/>
      <name val="Calibri"/>
      <family val="2"/>
      <charset val="238"/>
      <scheme val="minor"/>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color rgb="FF979797"/>
      <name val="Arial CE"/>
    </font>
    <font>
      <i/>
      <u/>
      <sz val="7"/>
      <color rgb="FF979797"/>
      <name val="Calibri"/>
      <scheme val="minor"/>
    </font>
    <font>
      <i/>
      <sz val="7"/>
      <color rgb="FF969696"/>
      <name val="Arial CE"/>
    </font>
    <font>
      <sz val="8"/>
      <color rgb="FF000000"/>
      <name val="Arial CE"/>
    </font>
    <font>
      <sz val="12"/>
      <color rgb="FF000000"/>
      <name val="Arial CE"/>
    </font>
    <font>
      <sz val="10"/>
      <color rgb="FF000000"/>
      <name val="Arial CE"/>
    </font>
    <font>
      <i/>
      <sz val="9"/>
      <color rgb="FF0000FF"/>
      <name val="Arial CE"/>
    </font>
    <font>
      <i/>
      <sz val="8"/>
      <color rgb="FF0000FF"/>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charset val="238"/>
    </font>
    <font>
      <sz val="8"/>
      <name val="Arial CE"/>
      <charset val="238"/>
    </font>
    <font>
      <u/>
      <sz val="11"/>
      <color theme="10"/>
      <name val="Calibri"/>
      <scheme val="minor"/>
    </font>
    <font>
      <i/>
      <sz val="8"/>
      <name val="Arial CE"/>
      <charset val="238"/>
    </font>
    <font>
      <sz val="8"/>
      <name val="Arial CE"/>
      <family val="2"/>
    </font>
    <font>
      <sz val="11"/>
      <color rgb="FFFF0000"/>
      <name val="Calibri"/>
      <family val="2"/>
      <charset val="238"/>
      <scheme val="minor"/>
    </font>
    <font>
      <b/>
      <sz val="11"/>
      <color theme="1"/>
      <name val="Calibri"/>
      <family val="2"/>
      <charset val="238"/>
      <scheme val="minor"/>
    </font>
    <font>
      <sz val="8"/>
      <name val="MS Sans Serif"/>
      <charset val="1"/>
    </font>
    <font>
      <b/>
      <sz val="14"/>
      <name val="Arial CE"/>
      <charset val="238"/>
    </font>
    <font>
      <b/>
      <sz val="9"/>
      <name val="Arial CE"/>
      <charset val="238"/>
    </font>
    <font>
      <sz val="7"/>
      <name val="Arial CE"/>
      <charset val="238"/>
    </font>
    <font>
      <sz val="9"/>
      <name val="Arial CE"/>
      <charset val="238"/>
    </font>
    <font>
      <b/>
      <sz val="11"/>
      <color indexed="18"/>
      <name val="Arial CE"/>
      <charset val="238"/>
    </font>
    <font>
      <b/>
      <sz val="10"/>
      <color indexed="18"/>
      <name val="Arial CE"/>
      <charset val="238"/>
    </font>
    <font>
      <i/>
      <sz val="8"/>
      <color indexed="12"/>
      <name val="Arial CE"/>
      <charset val="238"/>
    </font>
    <font>
      <b/>
      <sz val="11"/>
      <name val="Arial CE"/>
      <charset val="238"/>
    </font>
    <font>
      <i/>
      <sz val="7"/>
      <name val="Arial CE"/>
      <charset val="238"/>
    </font>
    <font>
      <sz val="8"/>
      <color indexed="61"/>
      <name val="Arial CE"/>
      <charset val="238"/>
    </font>
    <font>
      <sz val="10"/>
      <name val="Arial CE"/>
      <charset val="238"/>
    </font>
    <font>
      <sz val="12"/>
      <name val="Arial CE"/>
      <family val="2"/>
      <charset val="238"/>
    </font>
    <font>
      <sz val="10"/>
      <name val="Arial CE"/>
      <family val="2"/>
      <charset val="238"/>
    </font>
    <font>
      <b/>
      <sz val="10"/>
      <name val="Arial CE"/>
      <family val="2"/>
      <charset val="238"/>
    </font>
    <font>
      <i/>
      <sz val="10"/>
      <name val="Arial CE"/>
      <family val="2"/>
      <charset val="238"/>
    </font>
    <font>
      <b/>
      <sz val="10"/>
      <name val="Arial CE"/>
      <charset val="238"/>
    </font>
    <font>
      <i/>
      <sz val="10"/>
      <name val="Arial CE"/>
      <charset val="238"/>
    </font>
    <font>
      <b/>
      <sz val="9"/>
      <name val="Times New Roman"/>
      <family val="1"/>
      <charset val="238"/>
    </font>
    <font>
      <sz val="9"/>
      <name val="Times New Roman"/>
      <family val="1"/>
      <charset val="238"/>
    </font>
    <font>
      <b/>
      <i/>
      <sz val="9"/>
      <name val="Times New Roman"/>
      <family val="1"/>
      <charset val="238"/>
    </font>
    <font>
      <b/>
      <sz val="12"/>
      <name val="Arial Nova"/>
      <family val="2"/>
      <charset val="238"/>
    </font>
    <font>
      <u/>
      <sz val="10"/>
      <color theme="10"/>
      <name val="Arial CE"/>
      <family val="2"/>
      <charset val="238"/>
    </font>
    <font>
      <u/>
      <sz val="9"/>
      <name val="Arial CE"/>
      <family val="2"/>
      <charset val="238"/>
    </font>
    <font>
      <i/>
      <sz val="9"/>
      <name val="Arial"/>
      <family val="2"/>
      <charset val="238"/>
    </font>
    <font>
      <i/>
      <sz val="10"/>
      <name val="Arial"/>
      <family val="2"/>
      <charset val="238"/>
    </font>
    <font>
      <sz val="9"/>
      <name val="Arial Nova"/>
      <family val="2"/>
      <charset val="238"/>
    </font>
    <font>
      <sz val="10"/>
      <name val="Arial"/>
      <family val="2"/>
      <charset val="238"/>
    </font>
    <font>
      <sz val="8"/>
      <name val="Times New Roman"/>
      <family val="1"/>
      <charset val="238"/>
    </font>
    <font>
      <i/>
      <sz val="9"/>
      <name val="Times New Roman"/>
      <family val="1"/>
      <charset val="238"/>
    </font>
    <font>
      <i/>
      <sz val="9"/>
      <name val="Arial Nova"/>
      <family val="2"/>
      <charset val="238"/>
    </font>
    <font>
      <sz val="10"/>
      <name val="Times New Roman"/>
      <family val="1"/>
      <charset val="238"/>
    </font>
    <font>
      <b/>
      <sz val="16"/>
      <color indexed="8"/>
      <name val="Calibri"/>
      <family val="2"/>
      <charset val="238"/>
    </font>
    <font>
      <b/>
      <sz val="8"/>
      <color theme="1"/>
      <name val="Arial"/>
      <family val="2"/>
      <charset val="238"/>
    </font>
    <font>
      <sz val="8"/>
      <color theme="1"/>
      <name val="Arial"/>
      <family val="2"/>
      <charset val="238"/>
    </font>
    <font>
      <b/>
      <sz val="8"/>
      <name val="Arial"/>
      <family val="2"/>
      <charset val="238"/>
    </font>
    <font>
      <sz val="8"/>
      <color theme="4"/>
      <name val="Arial"/>
      <family val="2"/>
      <charset val="238"/>
    </font>
    <font>
      <sz val="10"/>
      <name val="MS Sans Serif"/>
      <family val="2"/>
      <charset val="238"/>
    </font>
    <font>
      <sz val="8"/>
      <name val="Arial"/>
      <family val="2"/>
      <charset val="238"/>
    </font>
    <font>
      <sz val="11"/>
      <color theme="4"/>
      <name val="Calibri"/>
      <family val="2"/>
      <charset val="238"/>
      <scheme val="minor"/>
    </font>
    <font>
      <b/>
      <sz val="8"/>
      <color theme="4"/>
      <name val="Arial"/>
      <family val="2"/>
      <charset val="238"/>
    </font>
    <font>
      <b/>
      <sz val="8"/>
      <color rgb="FFFF0000"/>
      <name val="Arial"/>
      <family val="2"/>
      <charset val="238"/>
    </font>
    <font>
      <vertAlign val="superscript"/>
      <sz val="8"/>
      <color theme="4"/>
      <name val="Arial"/>
      <family val="2"/>
      <charset val="238"/>
    </font>
    <font>
      <sz val="9"/>
      <color rgb="FF000000"/>
      <name val="敓潧⁥䥕䜀浙뀠Μ☸Ï_x0008_"/>
      <charset val="238"/>
    </font>
    <font>
      <b/>
      <sz val="11"/>
      <color rgb="FF000000"/>
      <name val="敓潧⁥䥕䜀浙뀠Μ☸Ï_x0008_"/>
      <charset val="238"/>
    </font>
    <font>
      <i/>
      <sz val="10"/>
      <color rgb="FF000000"/>
      <name val="敓潧⁥䥕䜀浙뀠Μ☸Ï_x0008_"/>
      <charset val="238"/>
    </font>
    <font>
      <sz val="10"/>
      <color theme="1"/>
      <name val="Calibri"/>
      <family val="2"/>
      <charset val="238"/>
      <scheme val="minor"/>
    </font>
    <font>
      <b/>
      <sz val="10"/>
      <color theme="1"/>
      <name val="Calibri"/>
      <family val="2"/>
      <charset val="238"/>
      <scheme val="minor"/>
    </font>
    <font>
      <sz val="10"/>
      <name val="Calibri"/>
      <family val="2"/>
      <charset val="238"/>
      <scheme val="minor"/>
    </font>
    <font>
      <sz val="9"/>
      <name val="Arial"/>
      <family val="2"/>
      <charset val="238"/>
    </font>
    <font>
      <b/>
      <sz val="10"/>
      <name val="Calibri"/>
      <family val="2"/>
      <charset val="238"/>
      <scheme val="minor"/>
    </font>
    <font>
      <b/>
      <sz val="12"/>
      <color theme="1"/>
      <name val="Calibri"/>
      <family val="2"/>
      <charset val="238"/>
      <scheme val="minor"/>
    </font>
    <font>
      <i/>
      <sz val="9"/>
      <color theme="1"/>
      <name val="Calibri"/>
      <family val="2"/>
      <charset val="238"/>
      <scheme val="minor"/>
    </font>
    <font>
      <b/>
      <sz val="14"/>
      <color theme="1"/>
      <name val="Calibri"/>
      <family val="2"/>
      <charset val="238"/>
      <scheme val="minor"/>
    </font>
    <font>
      <sz val="12"/>
      <color theme="1"/>
      <name val="Calibri"/>
      <family val="2"/>
      <charset val="238"/>
    </font>
    <font>
      <b/>
      <sz val="8"/>
      <name val="Arial CE"/>
      <family val="2"/>
      <charset val="238"/>
    </font>
    <font>
      <sz val="8"/>
      <name val="Arial"/>
      <family val="2"/>
    </font>
    <font>
      <b/>
      <sz val="10"/>
      <color rgb="FF00B050"/>
      <name val="Arial CE"/>
      <family val="2"/>
      <charset val="238"/>
    </font>
    <font>
      <sz val="8"/>
      <name val="Arial CE"/>
      <family val="2"/>
      <charset val="238"/>
    </font>
    <font>
      <b/>
      <i/>
      <u/>
      <sz val="8"/>
      <color rgb="FFFF0000"/>
      <name val="Arial CE"/>
      <family val="2"/>
      <charset val="238"/>
    </font>
    <font>
      <b/>
      <i/>
      <u/>
      <sz val="8"/>
      <name val="Arial CE"/>
      <family val="2"/>
      <charset val="238"/>
    </font>
    <font>
      <b/>
      <sz val="10"/>
      <color rgb="FFFF0000"/>
      <name val="Arial CE"/>
      <family val="2"/>
      <charset val="238"/>
    </font>
    <font>
      <i/>
      <u/>
      <sz val="8"/>
      <name val="Arial CE"/>
      <family val="2"/>
      <charset val="238"/>
    </font>
    <font>
      <i/>
      <sz val="8"/>
      <name val="Arial CE"/>
      <family val="2"/>
      <charset val="238"/>
    </font>
    <font>
      <sz val="8"/>
      <color indexed="8"/>
      <name val="Tahoma"/>
      <family val="2"/>
    </font>
    <font>
      <b/>
      <sz val="8"/>
      <color indexed="10"/>
      <name val="Arial CE"/>
      <family val="2"/>
      <charset val="238"/>
    </font>
    <font>
      <b/>
      <sz val="8"/>
      <color rgb="FFFF0000"/>
      <name val="Arial CE"/>
      <family val="2"/>
      <charset val="238"/>
    </font>
    <font>
      <sz val="8"/>
      <color rgb="FFFF0000"/>
      <name val="Arial CE"/>
      <family val="2"/>
      <charset val="238"/>
    </font>
    <font>
      <b/>
      <i/>
      <u/>
      <sz val="8"/>
      <name val="Arial"/>
      <family val="2"/>
      <charset val="238"/>
    </font>
    <font>
      <sz val="8"/>
      <color indexed="10"/>
      <name val="Arial"/>
      <family val="2"/>
    </font>
    <font>
      <i/>
      <sz val="11"/>
      <color theme="1"/>
      <name val="Calibri"/>
      <family val="2"/>
      <charset val="238"/>
      <scheme val="minor"/>
    </font>
    <font>
      <sz val="12"/>
      <color theme="1"/>
      <name val="Calibri"/>
      <family val="2"/>
      <charset val="238"/>
      <scheme val="minor"/>
    </font>
    <font>
      <sz val="12"/>
      <name val="Times New Roman"/>
      <family val="1"/>
      <charset val="238"/>
    </font>
    <font>
      <sz val="12"/>
      <name val="Times New Roman CE"/>
      <charset val="238"/>
    </font>
    <font>
      <b/>
      <sz val="12"/>
      <name val="Times New Roman CE"/>
      <family val="1"/>
      <charset val="238"/>
    </font>
    <font>
      <sz val="12"/>
      <name val="Times New Roman CE"/>
      <family val="1"/>
      <charset val="238"/>
    </font>
    <font>
      <b/>
      <sz val="12"/>
      <name val="Times New Roman"/>
      <family val="1"/>
      <charset val="238"/>
    </font>
    <font>
      <sz val="11"/>
      <name val="Calibri"/>
      <family val="2"/>
      <charset val="238"/>
      <scheme val="minor"/>
    </font>
    <font>
      <sz val="12"/>
      <color rgb="FFFF0000"/>
      <name val="Times New Roman"/>
      <family val="1"/>
      <charset val="238"/>
    </font>
    <font>
      <sz val="12"/>
      <color rgb="FFFF0000"/>
      <name val="Times New Roman CE"/>
      <family val="1"/>
      <charset val="238"/>
    </font>
    <font>
      <b/>
      <sz val="11"/>
      <name val="Calibri"/>
      <family val="2"/>
      <charset val="238"/>
      <scheme val="minor"/>
    </font>
    <font>
      <i/>
      <sz val="10"/>
      <color theme="1"/>
      <name val="Calibri"/>
      <family val="2"/>
      <charset val="238"/>
      <scheme val="minor"/>
    </font>
    <font>
      <b/>
      <sz val="22"/>
      <name val="Times New Roman"/>
      <family val="1"/>
      <charset val="238"/>
    </font>
    <font>
      <sz val="9"/>
      <name val="Arial"/>
      <family val="2"/>
    </font>
    <font>
      <b/>
      <sz val="18"/>
      <name val="Arial"/>
      <family val="2"/>
      <charset val="238"/>
    </font>
    <font>
      <b/>
      <sz val="22"/>
      <name val="Arial"/>
      <family val="2"/>
      <charset val="238"/>
    </font>
    <font>
      <b/>
      <sz val="11"/>
      <name val="Arial"/>
      <family val="2"/>
      <charset val="238"/>
    </font>
    <font>
      <sz val="11"/>
      <name val="Arial"/>
      <family val="2"/>
      <charset val="238"/>
    </font>
    <font>
      <b/>
      <sz val="9"/>
      <name val="Arial"/>
      <family val="2"/>
    </font>
    <font>
      <b/>
      <sz val="9"/>
      <name val="Arial"/>
      <family val="2"/>
      <charset val="238"/>
    </font>
    <font>
      <b/>
      <sz val="10"/>
      <name val="Arial"/>
      <family val="2"/>
      <charset val="238"/>
    </font>
    <font>
      <sz val="11"/>
      <name val="Arial CE"/>
      <family val="2"/>
      <charset val="238"/>
    </font>
    <font>
      <b/>
      <sz val="11"/>
      <name val="Arial CE"/>
      <family val="2"/>
      <charset val="238"/>
    </font>
    <font>
      <vertAlign val="subscript"/>
      <sz val="11"/>
      <name val="Arial CE"/>
      <family val="2"/>
      <charset val="238"/>
    </font>
    <font>
      <vertAlign val="superscript"/>
      <sz val="11"/>
      <name val="Arial CE"/>
      <family val="2"/>
      <charset val="238"/>
    </font>
    <font>
      <sz val="11"/>
      <name val="Arial"/>
      <family val="2"/>
    </font>
    <font>
      <sz val="10"/>
      <name val="Helv"/>
    </font>
    <font>
      <b/>
      <sz val="12"/>
      <name val="Arial CE"/>
      <family val="2"/>
      <charset val="238"/>
    </font>
    <font>
      <b/>
      <vertAlign val="subscript"/>
      <sz val="12"/>
      <name val="Arial CE"/>
      <family val="2"/>
      <charset val="238"/>
    </font>
    <font>
      <b/>
      <sz val="12"/>
      <name val="Arial"/>
      <family val="2"/>
      <charset val="238"/>
    </font>
    <font>
      <b/>
      <vertAlign val="subscript"/>
      <sz val="12"/>
      <name val="Arial"/>
      <family val="2"/>
      <charset val="238"/>
    </font>
    <font>
      <sz val="12"/>
      <name val="Arial"/>
      <family val="2"/>
      <charset val="238"/>
    </font>
    <font>
      <b/>
      <sz val="14"/>
      <name val="Arial"/>
      <family val="2"/>
    </font>
    <font>
      <sz val="14"/>
      <name val="Arial CE"/>
      <family val="2"/>
      <charset val="238"/>
    </font>
    <font>
      <b/>
      <sz val="16"/>
      <name val="Arial"/>
      <family val="2"/>
      <charset val="238"/>
    </font>
    <font>
      <b/>
      <u/>
      <sz val="10"/>
      <name val="Arial CE"/>
      <family val="2"/>
      <charset val="238"/>
    </font>
    <font>
      <i/>
      <sz val="11"/>
      <name val="Arial CE"/>
      <family val="2"/>
      <charset val="238"/>
    </font>
    <font>
      <sz val="16"/>
      <color theme="1"/>
      <name val="Calibri"/>
      <family val="2"/>
      <charset val="238"/>
      <scheme val="minor"/>
    </font>
    <font>
      <b/>
      <sz val="16"/>
      <color theme="1"/>
      <name val="Calibri"/>
      <family val="2"/>
      <charset val="238"/>
      <scheme val="minor"/>
    </font>
    <font>
      <b/>
      <sz val="18"/>
      <name val="Century Gothic"/>
      <family val="2"/>
      <charset val="238"/>
    </font>
    <font>
      <sz val="10"/>
      <name val="Century Gothic"/>
      <family val="2"/>
      <charset val="238"/>
    </font>
    <font>
      <sz val="8"/>
      <name val="Century Gothic"/>
      <family val="2"/>
      <charset val="238"/>
    </font>
    <font>
      <b/>
      <sz val="8"/>
      <name val="Century Gothic"/>
      <family val="2"/>
      <charset val="238"/>
    </font>
    <font>
      <i/>
      <sz val="8"/>
      <name val="Century Gothic"/>
      <family val="2"/>
      <charset val="238"/>
    </font>
    <font>
      <sz val="10.5"/>
      <name val="Century Gothic"/>
      <family val="2"/>
      <charset val="238"/>
    </font>
    <font>
      <b/>
      <sz val="10"/>
      <name val="Century Gothic"/>
      <family val="2"/>
      <charset val="238"/>
    </font>
  </fonts>
  <fills count="3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
      <patternFill patternType="solid">
        <fgColor rgb="FFE6E7D5"/>
      </patternFill>
    </fill>
    <fill>
      <patternFill patternType="solid">
        <fgColor rgb="FFA7DC68"/>
      </patternFill>
    </fill>
    <fill>
      <patternFill patternType="solid">
        <fgColor rgb="FFD6D180"/>
      </patternFill>
    </fill>
    <fill>
      <patternFill patternType="solid">
        <fgColor rgb="FFFF9086"/>
      </patternFill>
    </fill>
    <fill>
      <patternFill patternType="solid">
        <fgColor indexed="9"/>
      </patternFill>
    </fill>
    <fill>
      <patternFill patternType="solid">
        <fgColor theme="0" tint="-0.14999847407452621"/>
        <bgColor indexed="64"/>
      </patternFill>
    </fill>
    <fill>
      <patternFill patternType="solid">
        <fgColor rgb="FFFFFF00"/>
        <bgColor indexed="64"/>
      </patternFill>
    </fill>
    <fill>
      <patternFill patternType="solid">
        <fgColor indexed="26"/>
        <bgColor indexed="9"/>
      </patternFill>
    </fill>
    <fill>
      <patternFill patternType="solid">
        <fgColor rgb="FF31F1FB"/>
        <bgColor indexed="64"/>
      </patternFill>
    </fill>
    <fill>
      <patternFill patternType="solid">
        <fgColor theme="0"/>
        <bgColor indexed="64"/>
      </patternFill>
    </fill>
    <fill>
      <patternFill patternType="solid">
        <fgColor rgb="FF00FF99"/>
        <bgColor indexed="64"/>
      </patternFill>
    </fill>
    <fill>
      <patternFill patternType="solid">
        <fgColor rgb="FF9AE9FC"/>
        <bgColor indexed="64"/>
      </patternFill>
    </fill>
    <fill>
      <patternFill patternType="solid">
        <fgColor rgb="FFBE7DFF"/>
        <bgColor indexed="64"/>
      </patternFill>
    </fill>
    <fill>
      <patternFill patternType="solid">
        <fgColor rgb="FFBAAFFB"/>
        <bgColor indexed="64"/>
      </patternFill>
    </fill>
    <fill>
      <patternFill patternType="solid">
        <fgColor rgb="FFCCFFCC"/>
        <bgColor auto="1"/>
      </patternFill>
    </fill>
    <fill>
      <patternFill patternType="solid">
        <fgColor rgb="FFFFCC00"/>
        <bgColor auto="1"/>
      </patternFill>
    </fill>
    <fill>
      <patternFill patternType="solid">
        <fgColor rgb="FFFFCC00"/>
        <bgColor indexed="64"/>
      </patternFill>
    </fill>
    <fill>
      <patternFill patternType="solid">
        <fgColor rgb="FFF0F0F0"/>
        <bgColor indexed="64"/>
      </patternFill>
    </fill>
    <fill>
      <patternFill patternType="solid">
        <fgColor rgb="FFBFEBFF"/>
        <bgColor indexed="64"/>
      </patternFill>
    </fill>
    <fill>
      <patternFill patternType="solid">
        <fgColor rgb="FFFFFFE0"/>
        <bgColor indexed="64"/>
      </patternFill>
    </fill>
    <fill>
      <patternFill patternType="solid">
        <fgColor rgb="FFFFFFFF"/>
        <bgColor indexed="64"/>
      </patternFill>
    </fill>
    <fill>
      <patternFill patternType="solid">
        <fgColor indexed="9"/>
        <bgColor indexed="64"/>
      </patternFill>
    </fill>
    <fill>
      <patternFill patternType="solid">
        <fgColor theme="4" tint="0.79998168889431442"/>
        <bgColor indexed="64"/>
      </patternFill>
    </fill>
    <fill>
      <patternFill patternType="solid">
        <fgColor indexed="41"/>
        <bgColor indexed="64"/>
      </patternFill>
    </fill>
    <fill>
      <patternFill patternType="solid">
        <fgColor theme="8" tint="0.59999389629810485"/>
        <bgColor indexed="64"/>
      </patternFill>
    </fill>
    <fill>
      <patternFill patternType="solid">
        <fgColor indexed="50"/>
        <bgColor indexed="64"/>
      </patternFill>
    </fill>
    <fill>
      <patternFill patternType="solid">
        <fgColor indexed="22"/>
        <bgColor indexed="64"/>
      </patternFill>
    </fill>
    <fill>
      <patternFill patternType="solid">
        <fgColor rgb="FF92D050"/>
        <bgColor indexed="64"/>
      </patternFill>
    </fill>
    <fill>
      <patternFill patternType="solid">
        <fgColor theme="6" tint="0.79998168889431442"/>
        <bgColor indexed="64"/>
      </patternFill>
    </fill>
    <fill>
      <patternFill patternType="solid">
        <fgColor theme="6" tint="0.59999389629810485"/>
        <bgColor indexed="64"/>
      </patternFill>
    </fill>
  </fills>
  <borders count="131">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8"/>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thin">
        <color indexed="8"/>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thin">
        <color indexed="64"/>
      </right>
      <top style="double">
        <color auto="1"/>
      </top>
      <bottom/>
      <diagonal/>
    </border>
    <border>
      <left style="thin">
        <color auto="1"/>
      </left>
      <right/>
      <top style="double">
        <color auto="1"/>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style="thin">
        <color auto="1"/>
      </right>
      <top style="double">
        <color auto="1"/>
      </top>
      <bottom style="hair">
        <color auto="1"/>
      </bottom>
      <diagonal/>
    </border>
    <border>
      <left style="thin">
        <color auto="1"/>
      </left>
      <right/>
      <top style="double">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auto="1"/>
      </right>
      <top style="thin">
        <color indexed="64"/>
      </top>
      <bottom style="hair">
        <color auto="1"/>
      </bottom>
      <diagonal/>
    </border>
    <border>
      <left style="thin">
        <color indexed="64"/>
      </left>
      <right/>
      <top style="thin">
        <color indexed="64"/>
      </top>
      <bottom style="hair">
        <color auto="1"/>
      </bottom>
      <diagonal/>
    </border>
    <border>
      <left style="thin">
        <color indexed="64"/>
      </left>
      <right style="thin">
        <color auto="1"/>
      </right>
      <top style="hair">
        <color auto="1"/>
      </top>
      <bottom style="thin">
        <color indexed="64"/>
      </bottom>
      <diagonal/>
    </border>
    <border>
      <left style="thin">
        <color indexed="64"/>
      </left>
      <right/>
      <top style="hair">
        <color auto="1"/>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auto="1"/>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rgb="FFC0C0C0"/>
      </left>
      <right style="thin">
        <color rgb="FFC0C0C0"/>
      </right>
      <top style="thin">
        <color rgb="FFC0C0C0"/>
      </top>
      <bottom style="thin">
        <color rgb="FFC0C0C0"/>
      </bottom>
      <diagonal/>
    </border>
    <border>
      <left style="hair">
        <color auto="1"/>
      </left>
      <right style="hair">
        <color auto="1"/>
      </right>
      <top style="hair">
        <color auto="1"/>
      </top>
      <bottom style="hair">
        <color auto="1"/>
      </bottom>
      <diagonal/>
    </border>
    <border>
      <left style="hair">
        <color indexed="64"/>
      </left>
      <right style="hair">
        <color indexed="64"/>
      </right>
      <top/>
      <bottom style="hair">
        <color indexed="6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style="double">
        <color indexed="64"/>
      </right>
      <top/>
      <bottom/>
      <diagonal/>
    </border>
    <border>
      <left style="double">
        <color indexed="64"/>
      </left>
      <right style="thin">
        <color indexed="22"/>
      </right>
      <top style="thin">
        <color indexed="22"/>
      </top>
      <bottom style="thin">
        <color indexed="22"/>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style="double">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s>
  <cellStyleXfs count="29">
    <xf numFmtId="0" fontId="0" fillId="0" borderId="0"/>
    <xf numFmtId="0" fontId="56" fillId="0" borderId="0" applyNumberFormat="0" applyFill="0" applyBorder="0" applyAlignment="0" applyProtection="0"/>
    <xf numFmtId="0" fontId="61" fillId="0" borderId="1" applyAlignment="0">
      <alignment vertical="top"/>
      <protection locked="0"/>
    </xf>
    <xf numFmtId="0" fontId="72" fillId="0" borderId="1"/>
    <xf numFmtId="0" fontId="74" fillId="0" borderId="1"/>
    <xf numFmtId="0" fontId="83" fillId="0" borderId="1" applyNumberFormat="0" applyFill="0" applyBorder="0" applyAlignment="0" applyProtection="0"/>
    <xf numFmtId="0" fontId="74" fillId="0" borderId="1"/>
    <xf numFmtId="0" fontId="88" fillId="0" borderId="1"/>
    <xf numFmtId="0" fontId="1" fillId="0" borderId="1"/>
    <xf numFmtId="0" fontId="74" fillId="0" borderId="1"/>
    <xf numFmtId="0" fontId="98" fillId="0" borderId="1"/>
    <xf numFmtId="0" fontId="74" fillId="0" borderId="1"/>
    <xf numFmtId="171" fontId="74" fillId="0" borderId="1" applyFont="0" applyFill="0" applyBorder="0" applyAlignment="0" applyProtection="0"/>
    <xf numFmtId="38" fontId="74" fillId="0" borderId="1" applyFont="0" applyFill="0" applyBorder="0" applyAlignment="0" applyProtection="0"/>
    <xf numFmtId="172" fontId="74" fillId="0" borderId="1" applyFont="0" applyFill="0" applyBorder="0" applyAlignment="0" applyProtection="0"/>
    <xf numFmtId="0" fontId="74" fillId="0" borderId="1"/>
    <xf numFmtId="0" fontId="58" fillId="0" borderId="1"/>
    <xf numFmtId="0" fontId="74" fillId="0" borderId="1"/>
    <xf numFmtId="0" fontId="58" fillId="0" borderId="1"/>
    <xf numFmtId="0" fontId="88" fillId="0" borderId="1"/>
    <xf numFmtId="0" fontId="134" fillId="0" borderId="1"/>
    <xf numFmtId="0" fontId="134" fillId="0" borderId="1"/>
    <xf numFmtId="0" fontId="74" fillId="0" borderId="1"/>
    <xf numFmtId="0" fontId="133" fillId="0" borderId="1"/>
    <xf numFmtId="0" fontId="1" fillId="0" borderId="1"/>
    <xf numFmtId="0" fontId="74" fillId="0" borderId="1"/>
    <xf numFmtId="0" fontId="1" fillId="0" borderId="1"/>
    <xf numFmtId="0" fontId="74" fillId="0" borderId="1"/>
    <xf numFmtId="49" fontId="74" fillId="0" borderId="1" applyProtection="0"/>
  </cellStyleXfs>
  <cellXfs count="1295">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0" fillId="0" borderId="0" xfId="0" applyAlignment="1">
      <alignment vertical="center" wrapText="1"/>
    </xf>
    <xf numFmtId="0" fontId="7" fillId="0" borderId="0" xfId="0" applyFont="1" applyAlignment="1">
      <alignment vertical="center"/>
    </xf>
    <xf numFmtId="0" fontId="8" fillId="0" borderId="0" xfId="0" applyFont="1" applyAlignment="1">
      <alignment vertical="center"/>
    </xf>
    <xf numFmtId="0" fontId="0" fillId="0" borderId="0" xfId="0" applyAlignment="1">
      <alignment horizontal="center" vertical="center" wrapText="1"/>
    </xf>
    <xf numFmtId="0" fontId="9" fillId="0" borderId="0" xfId="0" applyFo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0" fillId="0" borderId="0" xfId="0" applyAlignment="1">
      <alignment horizontal="center" vertical="center"/>
    </xf>
    <xf numFmtId="0" fontId="14" fillId="0" borderId="0" xfId="0" applyFont="1" applyAlignment="1">
      <alignment horizontal="left" vertical="center"/>
    </xf>
    <xf numFmtId="0" fontId="0" fillId="0" borderId="0" xfId="0" applyAlignment="1">
      <alignment horizontal="left" vertical="center"/>
    </xf>
    <xf numFmtId="0" fontId="0" fillId="0" borderId="2" xfId="0" applyBorder="1"/>
    <xf numFmtId="0" fontId="0" fillId="0" borderId="3" xfId="0" applyBorder="1"/>
    <xf numFmtId="0" fontId="0" fillId="0" borderId="4" xfId="0" applyBorder="1"/>
    <xf numFmtId="0" fontId="15" fillId="0" borderId="0" xfId="0" applyFont="1" applyAlignment="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2" fillId="0" borderId="0" xfId="0" applyFont="1" applyAlignment="1">
      <alignment horizontal="left" vertical="top"/>
    </xf>
    <xf numFmtId="0" fontId="3" fillId="0" borderId="0" xfId="0" applyFont="1" applyAlignment="1">
      <alignment horizontal="left" vertical="center"/>
    </xf>
    <xf numFmtId="0" fontId="4" fillId="0" borderId="0" xfId="0" applyFont="1" applyAlignment="1">
      <alignment horizontal="left" vertical="top"/>
    </xf>
    <xf numFmtId="0" fontId="2" fillId="0" borderId="0" xfId="0" applyFont="1" applyAlignment="1">
      <alignment horizontal="left" vertical="center"/>
    </xf>
    <xf numFmtId="0" fontId="3" fillId="2" borderId="0" xfId="0" applyFont="1" applyFill="1" applyAlignment="1" applyProtection="1">
      <alignment horizontal="left" vertical="center"/>
      <protection locked="0"/>
    </xf>
    <xf numFmtId="0" fontId="3" fillId="0" borderId="0" xfId="0" applyFont="1" applyAlignment="1">
      <alignment horizontal="left" vertical="top"/>
    </xf>
    <xf numFmtId="49" fontId="3" fillId="2" borderId="0" xfId="0" applyNumberFormat="1" applyFont="1" applyFill="1" applyAlignment="1" applyProtection="1">
      <alignment horizontal="left" vertical="center"/>
      <protection locked="0"/>
    </xf>
    <xf numFmtId="0" fontId="3" fillId="0" borderId="0" xfId="0" applyFont="1" applyAlignment="1">
      <alignment horizontal="left" vertical="center" wrapText="1"/>
    </xf>
    <xf numFmtId="0" fontId="0" fillId="0" borderId="5" xfId="0" applyBorder="1"/>
    <xf numFmtId="0" fontId="0" fillId="0" borderId="4" xfId="0" applyBorder="1" applyAlignment="1">
      <alignment vertical="center"/>
    </xf>
    <xf numFmtId="0" fontId="19" fillId="0" borderId="6" xfId="0" applyFont="1" applyBorder="1" applyAlignment="1">
      <alignment horizontal="left" vertical="center"/>
    </xf>
    <xf numFmtId="0" fontId="0" fillId="0" borderId="6" xfId="0" applyBorder="1" applyAlignment="1">
      <alignment vertical="center"/>
    </xf>
    <xf numFmtId="0" fontId="2" fillId="0" borderId="0" xfId="0" applyFont="1" applyAlignment="1">
      <alignment horizontal="right" vertical="center"/>
    </xf>
    <xf numFmtId="0" fontId="2" fillId="0" borderId="4" xfId="0" applyFont="1" applyBorder="1" applyAlignment="1">
      <alignment vertical="center"/>
    </xf>
    <xf numFmtId="0" fontId="0" fillId="3" borderId="0" xfId="0" applyFill="1" applyAlignment="1">
      <alignment vertical="center"/>
    </xf>
    <xf numFmtId="0" fontId="5" fillId="3" borderId="7" xfId="0" applyFont="1" applyFill="1" applyBorder="1" applyAlignment="1">
      <alignment horizontal="left" vertical="center"/>
    </xf>
    <xf numFmtId="0" fontId="0" fillId="3" borderId="8" xfId="0" applyFill="1" applyBorder="1" applyAlignment="1">
      <alignment vertical="center"/>
    </xf>
    <xf numFmtId="0" fontId="5" fillId="3" borderId="8" xfId="0" applyFont="1" applyFill="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3" fillId="0" borderId="4" xfId="0" applyFont="1" applyBorder="1" applyAlignment="1">
      <alignment vertical="center"/>
    </xf>
    <xf numFmtId="0" fontId="4" fillId="0" borderId="4" xfId="0" applyFont="1" applyBorder="1" applyAlignment="1">
      <alignment vertical="center"/>
    </xf>
    <xf numFmtId="0" fontId="4" fillId="0" borderId="0" xfId="0" applyFont="1" applyAlignment="1">
      <alignment horizontal="left" vertical="center"/>
    </xf>
    <xf numFmtId="0" fontId="19" fillId="0" borderId="0" xfId="0" applyFont="1" applyAlignment="1">
      <alignment vertical="center"/>
    </xf>
    <xf numFmtId="165" fontId="3" fillId="0" borderId="0" xfId="0" applyNumberFormat="1" applyFont="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0" xfId="0" applyFont="1" applyAlignment="1">
      <alignment horizontal="left" vertical="center"/>
    </xf>
    <xf numFmtId="0" fontId="0" fillId="0" borderId="16" xfId="0" applyBorder="1" applyAlignment="1">
      <alignment vertical="center"/>
    </xf>
    <xf numFmtId="0" fontId="0" fillId="4" borderId="8" xfId="0" applyFill="1" applyBorder="1" applyAlignment="1">
      <alignment vertical="center"/>
    </xf>
    <xf numFmtId="0" fontId="23" fillId="4" borderId="9" xfId="0" applyFont="1" applyFill="1" applyBorder="1" applyAlignment="1">
      <alignment horizontal="center" vertical="center"/>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0" fillId="0" borderId="12" xfId="0" applyBorder="1" applyAlignment="1">
      <alignment vertical="center"/>
    </xf>
    <xf numFmtId="0" fontId="5" fillId="0" borderId="4"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5" fillId="0" borderId="0" xfId="0" applyFont="1" applyAlignment="1">
      <alignment horizontal="center" vertical="center"/>
    </xf>
    <xf numFmtId="4" fontId="21" fillId="0" borderId="15"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6" xfId="0" applyNumberFormat="1" applyFont="1" applyBorder="1" applyAlignment="1">
      <alignment vertical="center"/>
    </xf>
    <xf numFmtId="0" fontId="5"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6" fillId="0" borderId="4"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4" fillId="0" borderId="0" xfId="0" applyFont="1" applyAlignment="1">
      <alignment horizontal="center" vertical="center"/>
    </xf>
    <xf numFmtId="4" fontId="30" fillId="0" borderId="15" xfId="0" applyNumberFormat="1" applyFont="1" applyBorder="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4" fontId="30" fillId="0" borderId="16" xfId="0" applyNumberFormat="1" applyFont="1" applyBorder="1" applyAlignment="1">
      <alignment vertical="center"/>
    </xf>
    <xf numFmtId="0" fontId="6" fillId="0" borderId="0" xfId="0" applyFont="1" applyAlignment="1">
      <alignment horizontal="left" vertical="center"/>
    </xf>
    <xf numFmtId="4" fontId="30" fillId="0" borderId="20" xfId="0" applyNumberFormat="1" applyFont="1" applyBorder="1" applyAlignment="1">
      <alignment vertical="center"/>
    </xf>
    <xf numFmtId="4" fontId="30" fillId="0" borderId="21" xfId="0" applyNumberFormat="1" applyFont="1" applyBorder="1" applyAlignment="1">
      <alignment vertical="center"/>
    </xf>
    <xf numFmtId="166" fontId="30" fillId="0" borderId="21" xfId="0" applyNumberFormat="1" applyFont="1" applyBorder="1" applyAlignment="1">
      <alignment vertical="center"/>
    </xf>
    <xf numFmtId="4" fontId="30" fillId="0" borderId="22" xfId="0" applyNumberFormat="1" applyFont="1" applyBorder="1" applyAlignment="1">
      <alignment vertical="center"/>
    </xf>
    <xf numFmtId="0" fontId="31" fillId="0" borderId="0" xfId="0" applyFont="1" applyAlignment="1">
      <alignment horizontal="left" vertical="center"/>
    </xf>
    <xf numFmtId="0" fontId="0" fillId="0" borderId="4" xfId="0" applyBorder="1" applyAlignment="1">
      <alignment vertical="center" wrapText="1"/>
    </xf>
    <xf numFmtId="0" fontId="19" fillId="0" borderId="0" xfId="0" applyFont="1" applyAlignment="1">
      <alignment horizontal="left" vertical="center"/>
    </xf>
    <xf numFmtId="4" fontId="2" fillId="0" borderId="0" xfId="0" applyNumberFormat="1" applyFont="1" applyAlignment="1">
      <alignment vertical="center"/>
    </xf>
    <xf numFmtId="164" fontId="2" fillId="0" borderId="0" xfId="0" applyNumberFormat="1" applyFont="1" applyAlignment="1">
      <alignment horizontal="right" vertical="center"/>
    </xf>
    <xf numFmtId="0" fontId="0" fillId="4" borderId="0" xfId="0" applyFill="1" applyAlignment="1">
      <alignment vertical="center"/>
    </xf>
    <xf numFmtId="0" fontId="5" fillId="4" borderId="7" xfId="0" applyFont="1" applyFill="1" applyBorder="1" applyAlignment="1">
      <alignment horizontal="left" vertical="center"/>
    </xf>
    <xf numFmtId="0" fontId="5" fillId="4" borderId="8" xfId="0" applyFont="1" applyFill="1" applyBorder="1" applyAlignment="1">
      <alignment horizontal="right" vertical="center"/>
    </xf>
    <xf numFmtId="0" fontId="5" fillId="4" borderId="8" xfId="0" applyFont="1" applyFill="1" applyBorder="1" applyAlignment="1">
      <alignment horizontal="center" vertical="center"/>
    </xf>
    <xf numFmtId="4" fontId="5" fillId="4" borderId="8" xfId="0" applyNumberFormat="1" applyFont="1" applyFill="1" applyBorder="1" applyAlignment="1">
      <alignment vertical="center"/>
    </xf>
    <xf numFmtId="0" fontId="0" fillId="4" borderId="9" xfId="0" applyFill="1" applyBorder="1" applyAlignment="1">
      <alignment vertical="center"/>
    </xf>
    <xf numFmtId="0" fontId="23" fillId="4" borderId="0" xfId="0" applyFont="1" applyFill="1" applyAlignment="1">
      <alignment horizontal="left" vertical="center"/>
    </xf>
    <xf numFmtId="0" fontId="23" fillId="4" borderId="0" xfId="0" applyFont="1" applyFill="1" applyAlignment="1">
      <alignment horizontal="right" vertical="center"/>
    </xf>
    <xf numFmtId="0" fontId="32" fillId="0" borderId="0" xfId="0" applyFont="1" applyAlignment="1">
      <alignment horizontal="left" vertical="center"/>
    </xf>
    <xf numFmtId="0" fontId="7" fillId="0" borderId="4" xfId="0" applyFont="1" applyBorder="1" applyAlignment="1">
      <alignment vertical="center"/>
    </xf>
    <xf numFmtId="0" fontId="7" fillId="0" borderId="21" xfId="0" applyFont="1" applyBorder="1" applyAlignment="1">
      <alignment horizontal="left" vertical="center"/>
    </xf>
    <xf numFmtId="0" fontId="7" fillId="0" borderId="21" xfId="0" applyFont="1" applyBorder="1" applyAlignment="1">
      <alignment vertical="center"/>
    </xf>
    <xf numFmtId="4" fontId="7" fillId="0" borderId="21" xfId="0" applyNumberFormat="1" applyFont="1" applyBorder="1" applyAlignment="1">
      <alignment vertical="center"/>
    </xf>
    <xf numFmtId="0" fontId="8" fillId="0" borderId="4" xfId="0" applyFont="1" applyBorder="1" applyAlignment="1">
      <alignment vertical="center"/>
    </xf>
    <xf numFmtId="0" fontId="8" fillId="0" borderId="21" xfId="0" applyFont="1" applyBorder="1" applyAlignment="1">
      <alignment horizontal="left" vertical="center"/>
    </xf>
    <xf numFmtId="0" fontId="8" fillId="0" borderId="21" xfId="0" applyFont="1" applyBorder="1" applyAlignment="1">
      <alignment vertical="center"/>
    </xf>
    <xf numFmtId="4" fontId="8" fillId="0" borderId="21" xfId="0" applyNumberFormat="1" applyFont="1" applyBorder="1" applyAlignment="1">
      <alignment vertical="center"/>
    </xf>
    <xf numFmtId="0" fontId="0" fillId="0" borderId="4" xfId="0"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4" fontId="25" fillId="0" borderId="0" xfId="0" applyNumberFormat="1" applyFont="1"/>
    <xf numFmtId="166" fontId="33" fillId="0" borderId="13" xfId="0" applyNumberFormat="1" applyFont="1" applyBorder="1"/>
    <xf numFmtId="166" fontId="33" fillId="0" borderId="14" xfId="0" applyNumberFormat="1" applyFont="1" applyBorder="1"/>
    <xf numFmtId="4" fontId="34" fillId="0" borderId="0" xfId="0" applyNumberFormat="1" applyFont="1" applyAlignment="1">
      <alignment vertical="center"/>
    </xf>
    <xf numFmtId="0" fontId="9" fillId="0" borderId="4" xfId="0" applyFont="1" applyBorder="1"/>
    <xf numFmtId="0" fontId="9" fillId="0" borderId="0" xfId="0" applyFont="1" applyAlignment="1">
      <alignment horizontal="left"/>
    </xf>
    <xf numFmtId="0" fontId="7" fillId="0" borderId="0" xfId="0" applyFont="1" applyAlignment="1">
      <alignment horizontal="left"/>
    </xf>
    <xf numFmtId="0" fontId="9" fillId="0" borderId="0" xfId="0" applyFont="1" applyProtection="1">
      <protection locked="0"/>
    </xf>
    <xf numFmtId="4" fontId="7" fillId="0" borderId="0" xfId="0" applyNumberFormat="1" applyFont="1"/>
    <xf numFmtId="0" fontId="9" fillId="0" borderId="15" xfId="0" applyFont="1" applyBorder="1"/>
    <xf numFmtId="166" fontId="9" fillId="0" borderId="0" xfId="0" applyNumberFormat="1" applyFont="1"/>
    <xf numFmtId="166" fontId="9" fillId="0" borderId="16" xfId="0" applyNumberFormat="1" applyFont="1" applyBorder="1"/>
    <xf numFmtId="0" fontId="9" fillId="0" borderId="0" xfId="0" applyFont="1" applyAlignment="1">
      <alignment horizontal="center"/>
    </xf>
    <xf numFmtId="4" fontId="9" fillId="0" borderId="0" xfId="0" applyNumberFormat="1" applyFont="1" applyAlignment="1">
      <alignment vertical="center"/>
    </xf>
    <xf numFmtId="0" fontId="8" fillId="0" borderId="0" xfId="0" applyFont="1" applyAlignment="1">
      <alignment horizontal="left"/>
    </xf>
    <xf numFmtId="4" fontId="8" fillId="0" borderId="0" xfId="0" applyNumberFormat="1" applyFont="1"/>
    <xf numFmtId="0" fontId="23" fillId="0" borderId="23" xfId="0" applyFont="1" applyBorder="1" applyAlignment="1">
      <alignment horizontal="center" vertical="center"/>
    </xf>
    <xf numFmtId="49" fontId="23" fillId="0" borderId="23" xfId="0" applyNumberFormat="1" applyFont="1" applyBorder="1" applyAlignment="1">
      <alignment horizontal="left" vertical="center" wrapText="1"/>
    </xf>
    <xf numFmtId="0" fontId="23" fillId="0" borderId="23" xfId="0" applyFont="1" applyBorder="1" applyAlignment="1">
      <alignment horizontal="left" vertical="center" wrapText="1"/>
    </xf>
    <xf numFmtId="0" fontId="23" fillId="0" borderId="23" xfId="0" applyFont="1" applyBorder="1" applyAlignment="1">
      <alignment horizontal="center" vertical="center" wrapText="1"/>
    </xf>
    <xf numFmtId="167" fontId="23" fillId="0" borderId="23" xfId="0" applyNumberFormat="1" applyFont="1" applyBorder="1" applyAlignment="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lignment vertical="center"/>
    </xf>
    <xf numFmtId="0" fontId="24" fillId="2" borderId="15"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6"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10" fillId="0" borderId="4" xfId="0" applyFont="1" applyBorder="1" applyAlignment="1">
      <alignment vertical="center"/>
    </xf>
    <xf numFmtId="0" fontId="35" fillId="0" borderId="0" xfId="0" applyFont="1" applyAlignment="1">
      <alignment horizontal="left"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pplyProtection="1">
      <alignment vertical="center"/>
      <protection locked="0"/>
    </xf>
    <xf numFmtId="0" fontId="10" fillId="0" borderId="15" xfId="0" applyFont="1" applyBorder="1" applyAlignment="1">
      <alignment vertical="center"/>
    </xf>
    <xf numFmtId="0" fontId="10" fillId="0" borderId="16" xfId="0" applyFont="1" applyBorder="1" applyAlignment="1">
      <alignment vertical="center"/>
    </xf>
    <xf numFmtId="0" fontId="11" fillId="0" borderId="4"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5" xfId="0" applyFont="1" applyBorder="1" applyAlignment="1">
      <alignment vertical="center"/>
    </xf>
    <xf numFmtId="0" fontId="11" fillId="0" borderId="16" xfId="0" applyFont="1" applyBorder="1" applyAlignment="1">
      <alignment vertical="center"/>
    </xf>
    <xf numFmtId="0" fontId="12" fillId="0" borderId="4"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5" xfId="0" applyFont="1" applyBorder="1" applyAlignment="1">
      <alignment vertical="center"/>
    </xf>
    <xf numFmtId="0" fontId="12" fillId="0" borderId="16" xfId="0" applyFont="1" applyBorder="1" applyAlignment="1">
      <alignment vertical="center"/>
    </xf>
    <xf numFmtId="0" fontId="36" fillId="0" borderId="0" xfId="0" applyFont="1" applyAlignment="1">
      <alignment horizontal="left" vertical="center"/>
    </xf>
    <xf numFmtId="0" fontId="37" fillId="0" borderId="0" xfId="1" applyFont="1" applyAlignment="1" applyProtection="1">
      <alignment vertical="center" wrapText="1"/>
    </xf>
    <xf numFmtId="0" fontId="0" fillId="0" borderId="0" xfId="0" applyAlignment="1" applyProtection="1">
      <alignment vertical="center"/>
      <protection locked="0"/>
    </xf>
    <xf numFmtId="0" fontId="0" fillId="0" borderId="15" xfId="0" applyBorder="1" applyAlignment="1">
      <alignment vertical="center"/>
    </xf>
    <xf numFmtId="0" fontId="38" fillId="0" borderId="0" xfId="0" applyFont="1" applyAlignment="1">
      <alignment vertical="center" wrapText="1"/>
    </xf>
    <xf numFmtId="0" fontId="13" fillId="0" borderId="4" xfId="0" applyFont="1" applyBorder="1" applyAlignment="1">
      <alignment vertical="center"/>
    </xf>
    <xf numFmtId="0" fontId="13" fillId="0" borderId="0" xfId="0" applyFont="1" applyAlignment="1">
      <alignment horizontal="left" vertical="center"/>
    </xf>
    <xf numFmtId="0" fontId="13" fillId="0" borderId="0" xfId="0" applyFont="1" applyAlignment="1">
      <alignment horizontal="left" vertical="center" wrapText="1"/>
    </xf>
    <xf numFmtId="167" fontId="13" fillId="0" borderId="0" xfId="0" applyNumberFormat="1" applyFont="1" applyAlignment="1">
      <alignment vertical="center"/>
    </xf>
    <xf numFmtId="0" fontId="13" fillId="0" borderId="0" xfId="0" applyFont="1" applyAlignment="1" applyProtection="1">
      <alignment vertical="center"/>
      <protection locked="0"/>
    </xf>
    <xf numFmtId="0" fontId="13" fillId="0" borderId="15" xfId="0" applyFont="1" applyBorder="1" applyAlignment="1">
      <alignment vertical="center"/>
    </xf>
    <xf numFmtId="0" fontId="13" fillId="0" borderId="16"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11" fillId="0" borderId="22" xfId="0" applyFont="1" applyBorder="1" applyAlignment="1">
      <alignment vertical="center"/>
    </xf>
    <xf numFmtId="0" fontId="39" fillId="0" borderId="0" xfId="0" applyFont="1" applyAlignment="1">
      <alignment horizontal="left" vertical="center"/>
    </xf>
    <xf numFmtId="0" fontId="39" fillId="0" borderId="0" xfId="0" applyFont="1" applyAlignment="1">
      <alignment horizontal="left" vertical="center" wrapText="1"/>
    </xf>
    <xf numFmtId="0" fontId="40" fillId="0" borderId="0" xfId="0" applyFont="1" applyAlignment="1">
      <alignment horizontal="left" vertical="center"/>
    </xf>
    <xf numFmtId="0" fontId="41" fillId="0" borderId="0" xfId="0" applyFont="1" applyAlignment="1">
      <alignment horizontal="left" vertical="center"/>
    </xf>
    <xf numFmtId="0" fontId="23" fillId="5" borderId="23" xfId="0" applyFont="1" applyFill="1" applyBorder="1" applyAlignment="1">
      <alignment horizontal="center" vertical="center"/>
    </xf>
    <xf numFmtId="0" fontId="23" fillId="6" borderId="23" xfId="0" applyFont="1" applyFill="1" applyBorder="1" applyAlignment="1">
      <alignment horizontal="center" vertical="center"/>
    </xf>
    <xf numFmtId="0" fontId="42" fillId="0" borderId="23" xfId="0" applyFont="1" applyBorder="1" applyAlignment="1">
      <alignment horizontal="center" vertical="center"/>
    </xf>
    <xf numFmtId="0" fontId="42" fillId="6" borderId="23" xfId="0" applyFont="1" applyFill="1" applyBorder="1" applyAlignment="1">
      <alignment horizontal="center" vertical="center"/>
    </xf>
    <xf numFmtId="49" fontId="42" fillId="0" borderId="23" xfId="0" applyNumberFormat="1" applyFont="1" applyBorder="1" applyAlignment="1">
      <alignment horizontal="left" vertical="center" wrapText="1"/>
    </xf>
    <xf numFmtId="0" fontId="42" fillId="0" borderId="23" xfId="0" applyFont="1" applyBorder="1" applyAlignment="1">
      <alignment horizontal="left" vertical="center" wrapText="1"/>
    </xf>
    <xf numFmtId="0" fontId="42" fillId="0" borderId="23" xfId="0" applyFont="1" applyBorder="1" applyAlignment="1">
      <alignment horizontal="center" vertical="center" wrapText="1"/>
    </xf>
    <xf numFmtId="167" fontId="42" fillId="0" borderId="23" xfId="0" applyNumberFormat="1" applyFont="1" applyBorder="1" applyAlignment="1">
      <alignment vertical="center"/>
    </xf>
    <xf numFmtId="4" fontId="42" fillId="2" borderId="23" xfId="0" applyNumberFormat="1" applyFont="1" applyFill="1" applyBorder="1" applyAlignment="1" applyProtection="1">
      <alignment vertical="center"/>
      <protection locked="0"/>
    </xf>
    <xf numFmtId="4" fontId="42" fillId="0" borderId="23" xfId="0" applyNumberFormat="1" applyFont="1" applyBorder="1" applyAlignment="1">
      <alignment vertical="center"/>
    </xf>
    <xf numFmtId="0" fontId="43" fillId="0" borderId="4" xfId="0" applyFont="1" applyBorder="1" applyAlignment="1">
      <alignment vertical="center"/>
    </xf>
    <xf numFmtId="0" fontId="42" fillId="2" borderId="15" xfId="0" applyFont="1" applyFill="1" applyBorder="1" applyAlignment="1" applyProtection="1">
      <alignment horizontal="left" vertical="center"/>
      <protection locked="0"/>
    </xf>
    <xf numFmtId="0" fontId="42" fillId="0" borderId="0" xfId="0" applyFont="1" applyAlignment="1">
      <alignment horizontal="center" vertical="center"/>
    </xf>
    <xf numFmtId="0" fontId="42" fillId="7" borderId="23" xfId="0" applyFont="1" applyFill="1" applyBorder="1" applyAlignment="1">
      <alignment horizontal="center" vertical="center"/>
    </xf>
    <xf numFmtId="0" fontId="42" fillId="5" borderId="23" xfId="0" applyFont="1" applyFill="1" applyBorder="1" applyAlignment="1">
      <alignment horizontal="center" vertical="center"/>
    </xf>
    <xf numFmtId="0" fontId="23" fillId="8" borderId="23" xfId="0" applyFont="1" applyFill="1" applyBorder="1" applyAlignment="1">
      <alignment horizontal="center" vertical="center"/>
    </xf>
    <xf numFmtId="0" fontId="18" fillId="0" borderId="0" xfId="0" applyFont="1" applyAlignment="1">
      <alignment horizontal="left" vertical="center" indent="1"/>
    </xf>
    <xf numFmtId="0" fontId="22" fillId="0" borderId="0" xfId="0" applyFont="1" applyAlignment="1">
      <alignment horizontal="left" vertical="center" indent="1"/>
    </xf>
    <xf numFmtId="167" fontId="22" fillId="0" borderId="0" xfId="0" applyNumberFormat="1" applyFont="1" applyAlignment="1">
      <alignment vertical="center"/>
    </xf>
    <xf numFmtId="0" fontId="42" fillId="8" borderId="23" xfId="0" applyFont="1" applyFill="1" applyBorder="1" applyAlignment="1">
      <alignment horizontal="center" vertical="center"/>
    </xf>
    <xf numFmtId="167" fontId="23" fillId="2" borderId="23" xfId="0" applyNumberFormat="1" applyFont="1" applyFill="1" applyBorder="1" applyAlignment="1" applyProtection="1">
      <alignment vertical="center"/>
      <protection locked="0"/>
    </xf>
    <xf numFmtId="0" fontId="24" fillId="2" borderId="20" xfId="0" applyFont="1" applyFill="1" applyBorder="1" applyAlignment="1" applyProtection="1">
      <alignment horizontal="left" vertical="center"/>
      <protection locked="0"/>
    </xf>
    <xf numFmtId="0" fontId="24" fillId="0" borderId="21" xfId="0" applyFont="1" applyBorder="1" applyAlignment="1">
      <alignment horizontal="center" vertical="center"/>
    </xf>
    <xf numFmtId="0" fontId="0" fillId="0" borderId="21" xfId="0" applyBorder="1" applyAlignment="1">
      <alignment vertical="center"/>
    </xf>
    <xf numFmtId="166" fontId="24" fillId="0" borderId="21" xfId="0" applyNumberFormat="1" applyFont="1" applyBorder="1" applyAlignment="1">
      <alignment vertical="center"/>
    </xf>
    <xf numFmtId="166" fontId="24" fillId="0" borderId="22" xfId="0" applyNumberFormat="1" applyFont="1" applyBorder="1" applyAlignment="1">
      <alignment vertical="center"/>
    </xf>
    <xf numFmtId="0" fontId="0" fillId="0" borderId="20" xfId="0" applyBorder="1" applyAlignment="1">
      <alignment vertical="center"/>
    </xf>
    <xf numFmtId="0" fontId="0" fillId="0" borderId="22" xfId="0" applyBorder="1" applyAlignment="1">
      <alignment vertical="center"/>
    </xf>
    <xf numFmtId="0" fontId="5" fillId="0" borderId="0" xfId="0" applyFont="1" applyAlignment="1">
      <alignment horizontal="left" vertical="center" wrapText="1"/>
    </xf>
    <xf numFmtId="0" fontId="44" fillId="0" borderId="17" xfId="0" applyFont="1" applyBorder="1" applyAlignment="1">
      <alignment horizontal="left" vertical="center" wrapText="1"/>
    </xf>
    <xf numFmtId="0" fontId="44" fillId="0" borderId="23" xfId="0" applyFont="1" applyBorder="1" applyAlignment="1">
      <alignment horizontal="left" vertical="center" wrapText="1"/>
    </xf>
    <xf numFmtId="0" fontId="44" fillId="0" borderId="23" xfId="0" applyFont="1" applyBorder="1" applyAlignment="1">
      <alignment horizontal="left" vertical="center"/>
    </xf>
    <xf numFmtId="167" fontId="44" fillId="0" borderId="19" xfId="0" applyNumberFormat="1" applyFont="1" applyBorder="1" applyAlignment="1">
      <alignment vertical="center"/>
    </xf>
    <xf numFmtId="0" fontId="0" fillId="0" borderId="0" xfId="0" applyAlignment="1">
      <alignment horizontal="left" vertical="center" wrapText="1"/>
    </xf>
    <xf numFmtId="167" fontId="0" fillId="0" borderId="0" xfId="0" applyNumberFormat="1" applyAlignment="1">
      <alignment vertical="center"/>
    </xf>
    <xf numFmtId="0" fontId="34" fillId="0" borderId="0" xfId="0" applyFont="1" applyAlignment="1">
      <alignment horizontal="left" vertical="center"/>
    </xf>
    <xf numFmtId="0" fontId="0" fillId="0" borderId="0" xfId="0" applyAlignment="1">
      <alignment vertical="top"/>
    </xf>
    <xf numFmtId="0" fontId="45" fillId="0" borderId="24" xfId="0" applyFont="1" applyBorder="1" applyAlignment="1">
      <alignment vertical="center" wrapText="1"/>
    </xf>
    <xf numFmtId="0" fontId="45" fillId="0" borderId="25" xfId="0" applyFont="1" applyBorder="1" applyAlignment="1">
      <alignment vertical="center" wrapText="1"/>
    </xf>
    <xf numFmtId="0" fontId="45" fillId="0" borderId="26" xfId="0" applyFont="1" applyBorder="1" applyAlignment="1">
      <alignment vertical="center" wrapText="1"/>
    </xf>
    <xf numFmtId="0" fontId="45" fillId="0" borderId="27"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27" xfId="0" applyFont="1" applyBorder="1" applyAlignment="1">
      <alignment vertical="center" wrapText="1"/>
    </xf>
    <xf numFmtId="0" fontId="45" fillId="0" borderId="28" xfId="0" applyFont="1" applyBorder="1" applyAlignment="1">
      <alignment vertical="center" wrapText="1"/>
    </xf>
    <xf numFmtId="0" fontId="47" fillId="0" borderId="1" xfId="0" applyFont="1" applyBorder="1" applyAlignment="1">
      <alignment horizontal="left" vertical="center" wrapText="1"/>
    </xf>
    <xf numFmtId="0" fontId="48" fillId="0" borderId="1" xfId="0" applyFont="1" applyBorder="1" applyAlignment="1">
      <alignment horizontal="left" vertical="center" wrapText="1"/>
    </xf>
    <xf numFmtId="0" fontId="49" fillId="0" borderId="27" xfId="0" applyFont="1" applyBorder="1" applyAlignment="1">
      <alignment vertical="center" wrapText="1"/>
    </xf>
    <xf numFmtId="0" fontId="48" fillId="0" borderId="1" xfId="0" applyFont="1" applyBorder="1" applyAlignment="1">
      <alignment vertical="center" wrapText="1"/>
    </xf>
    <xf numFmtId="0" fontId="48" fillId="0" borderId="1" xfId="0" applyFont="1" applyBorder="1" applyAlignment="1">
      <alignment horizontal="left" vertical="center"/>
    </xf>
    <xf numFmtId="0" fontId="48" fillId="0" borderId="1" xfId="0" applyFont="1" applyBorder="1" applyAlignment="1">
      <alignment vertical="center"/>
    </xf>
    <xf numFmtId="49" fontId="48" fillId="0" borderId="1" xfId="0" applyNumberFormat="1" applyFont="1" applyBorder="1" applyAlignment="1">
      <alignment vertical="center" wrapText="1"/>
    </xf>
    <xf numFmtId="0" fontId="45" fillId="0" borderId="30" xfId="0" applyFont="1" applyBorder="1" applyAlignment="1">
      <alignment vertical="center" wrapText="1"/>
    </xf>
    <xf numFmtId="0" fontId="50" fillId="0" borderId="29" xfId="0" applyFont="1" applyBorder="1" applyAlignment="1">
      <alignment vertical="center" wrapText="1"/>
    </xf>
    <xf numFmtId="0" fontId="45" fillId="0" borderId="31" xfId="0" applyFont="1" applyBorder="1" applyAlignment="1">
      <alignment vertical="center" wrapText="1"/>
    </xf>
    <xf numFmtId="0" fontId="45" fillId="0" borderId="1" xfId="0" applyFont="1" applyBorder="1" applyAlignment="1">
      <alignment vertical="top"/>
    </xf>
    <xf numFmtId="0" fontId="45" fillId="0" borderId="0" xfId="0" applyFont="1" applyAlignment="1">
      <alignment vertical="top"/>
    </xf>
    <xf numFmtId="0" fontId="45" fillId="0" borderId="24" xfId="0" applyFont="1" applyBorder="1" applyAlignment="1">
      <alignment horizontal="left" vertical="center"/>
    </xf>
    <xf numFmtId="0" fontId="45" fillId="0" borderId="25" xfId="0" applyFont="1" applyBorder="1" applyAlignment="1">
      <alignment horizontal="left" vertical="center"/>
    </xf>
    <xf numFmtId="0" fontId="45" fillId="0" borderId="26" xfId="0" applyFont="1" applyBorder="1" applyAlignment="1">
      <alignment horizontal="left" vertical="center"/>
    </xf>
    <xf numFmtId="0" fontId="45" fillId="0" borderId="27" xfId="0" applyFont="1" applyBorder="1" applyAlignment="1">
      <alignment horizontal="left" vertical="center"/>
    </xf>
    <xf numFmtId="0" fontId="45" fillId="0" borderId="28" xfId="0" applyFont="1" applyBorder="1" applyAlignment="1">
      <alignment horizontal="left" vertical="center"/>
    </xf>
    <xf numFmtId="0" fontId="47" fillId="0" borderId="1" xfId="0" applyFont="1" applyBorder="1" applyAlignment="1">
      <alignment horizontal="left" vertical="center"/>
    </xf>
    <xf numFmtId="0" fontId="51" fillId="0" borderId="0" xfId="0" applyFont="1" applyAlignment="1">
      <alignment horizontal="left" vertical="center"/>
    </xf>
    <xf numFmtId="0" fontId="47" fillId="0" borderId="29" xfId="0" applyFont="1" applyBorder="1" applyAlignment="1">
      <alignment horizontal="left" vertical="center"/>
    </xf>
    <xf numFmtId="0" fontId="47" fillId="0" borderId="29" xfId="0" applyFont="1" applyBorder="1" applyAlignment="1">
      <alignment horizontal="center" vertical="center"/>
    </xf>
    <xf numFmtId="0" fontId="51" fillId="0" borderId="29" xfId="0" applyFont="1" applyBorder="1" applyAlignment="1">
      <alignment horizontal="left" vertical="center"/>
    </xf>
    <xf numFmtId="0" fontId="52" fillId="0" borderId="1" xfId="0" applyFont="1" applyBorder="1" applyAlignment="1">
      <alignment horizontal="left" vertical="center"/>
    </xf>
    <xf numFmtId="0" fontId="49" fillId="0" borderId="0" xfId="0" applyFont="1" applyAlignment="1">
      <alignment horizontal="left" vertical="center"/>
    </xf>
    <xf numFmtId="0" fontId="53" fillId="0" borderId="1" xfId="0" applyFont="1" applyBorder="1" applyAlignment="1">
      <alignment horizontal="left" vertical="center"/>
    </xf>
    <xf numFmtId="0" fontId="48" fillId="0" borderId="1" xfId="0" applyFont="1" applyBorder="1" applyAlignment="1">
      <alignment horizontal="center" vertical="center"/>
    </xf>
    <xf numFmtId="0" fontId="48" fillId="0" borderId="0" xfId="0" applyFont="1" applyAlignment="1">
      <alignment horizontal="left" vertical="center"/>
    </xf>
    <xf numFmtId="0" fontId="49" fillId="0" borderId="27" xfId="0" applyFont="1" applyBorder="1" applyAlignment="1">
      <alignment horizontal="left" vertical="center"/>
    </xf>
    <xf numFmtId="0" fontId="45" fillId="0" borderId="30" xfId="0" applyFont="1" applyBorder="1" applyAlignment="1">
      <alignment horizontal="left" vertical="center"/>
    </xf>
    <xf numFmtId="0" fontId="50" fillId="0" borderId="29" xfId="0" applyFont="1" applyBorder="1" applyAlignment="1">
      <alignment horizontal="left" vertical="center"/>
    </xf>
    <xf numFmtId="0" fontId="45" fillId="0" borderId="31" xfId="0" applyFont="1" applyBorder="1" applyAlignment="1">
      <alignment horizontal="left" vertical="center"/>
    </xf>
    <xf numFmtId="0" fontId="45" fillId="0" borderId="1" xfId="0" applyFont="1" applyBorder="1" applyAlignment="1">
      <alignment horizontal="left" vertical="center"/>
    </xf>
    <xf numFmtId="0" fontId="50" fillId="0" borderId="1" xfId="0" applyFont="1" applyBorder="1" applyAlignment="1">
      <alignment horizontal="left" vertical="center"/>
    </xf>
    <xf numFmtId="0" fontId="51" fillId="0" borderId="1" xfId="0" applyFont="1" applyBorder="1" applyAlignment="1">
      <alignment horizontal="left" vertical="center"/>
    </xf>
    <xf numFmtId="0" fontId="49" fillId="0" borderId="29" xfId="0" applyFont="1" applyBorder="1" applyAlignment="1">
      <alignment horizontal="left" vertical="center"/>
    </xf>
    <xf numFmtId="0" fontId="45" fillId="0" borderId="1" xfId="0" applyFont="1" applyBorder="1" applyAlignment="1">
      <alignment horizontal="left" vertical="center" wrapText="1"/>
    </xf>
    <xf numFmtId="0" fontId="49" fillId="0" borderId="1" xfId="0" applyFont="1" applyBorder="1" applyAlignment="1">
      <alignment horizontal="left" vertical="center" wrapText="1"/>
    </xf>
    <xf numFmtId="0" fontId="49" fillId="0" borderId="1" xfId="0" applyFont="1" applyBorder="1" applyAlignment="1">
      <alignment horizontal="center" vertical="center" wrapText="1"/>
    </xf>
    <xf numFmtId="0" fontId="45" fillId="0" borderId="24" xfId="0" applyFont="1" applyBorder="1" applyAlignment="1">
      <alignment horizontal="left" vertical="center" wrapText="1"/>
    </xf>
    <xf numFmtId="0" fontId="45" fillId="0" borderId="25" xfId="0" applyFont="1" applyBorder="1" applyAlignment="1">
      <alignment horizontal="left" vertical="center" wrapText="1"/>
    </xf>
    <xf numFmtId="0" fontId="45" fillId="0" borderId="26" xfId="0" applyFont="1" applyBorder="1" applyAlignment="1">
      <alignment horizontal="left" vertical="center" wrapText="1"/>
    </xf>
    <xf numFmtId="0" fontId="45" fillId="0" borderId="27" xfId="0" applyFont="1" applyBorder="1" applyAlignment="1">
      <alignment horizontal="left" vertical="center" wrapText="1"/>
    </xf>
    <xf numFmtId="0" fontId="45" fillId="0" borderId="28" xfId="0" applyFont="1" applyBorder="1" applyAlignment="1">
      <alignment horizontal="left" vertical="center" wrapText="1"/>
    </xf>
    <xf numFmtId="0" fontId="51" fillId="0" borderId="27" xfId="0" applyFont="1" applyBorder="1" applyAlignment="1">
      <alignment horizontal="left" vertical="center" wrapText="1"/>
    </xf>
    <xf numFmtId="0" fontId="51"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1" xfId="0" applyFont="1" applyBorder="1" applyAlignment="1">
      <alignment horizontal="left" vertical="center"/>
    </xf>
    <xf numFmtId="0" fontId="49" fillId="0" borderId="28" xfId="0" applyFont="1" applyBorder="1" applyAlignment="1">
      <alignment horizontal="left" vertical="center" wrapText="1"/>
    </xf>
    <xf numFmtId="0" fontId="49" fillId="0" borderId="28" xfId="0" applyFont="1" applyBorder="1" applyAlignment="1">
      <alignment horizontal="left" vertical="center"/>
    </xf>
    <xf numFmtId="0" fontId="49" fillId="0" borderId="30" xfId="0" applyFont="1" applyBorder="1" applyAlignment="1">
      <alignment horizontal="left" vertical="center" wrapText="1"/>
    </xf>
    <xf numFmtId="0" fontId="49" fillId="0" borderId="29" xfId="0" applyFont="1" applyBorder="1" applyAlignment="1">
      <alignment horizontal="left" vertical="center" wrapText="1"/>
    </xf>
    <xf numFmtId="0" fontId="49" fillId="0" borderId="31" xfId="0" applyFont="1" applyBorder="1" applyAlignment="1">
      <alignment horizontal="left" vertical="center" wrapText="1"/>
    </xf>
    <xf numFmtId="0" fontId="48" fillId="0" borderId="1" xfId="0" applyFont="1" applyBorder="1" applyAlignment="1">
      <alignment horizontal="left" vertical="top"/>
    </xf>
    <xf numFmtId="0" fontId="48" fillId="0" borderId="1" xfId="0" applyFont="1" applyBorder="1" applyAlignment="1">
      <alignment horizontal="center" vertical="top"/>
    </xf>
    <xf numFmtId="0" fontId="49" fillId="0" borderId="30" xfId="0" applyFont="1" applyBorder="1" applyAlignment="1">
      <alignment horizontal="left" vertical="center"/>
    </xf>
    <xf numFmtId="0" fontId="49" fillId="0" borderId="31" xfId="0" applyFont="1" applyBorder="1" applyAlignment="1">
      <alignment horizontal="left" vertical="center"/>
    </xf>
    <xf numFmtId="0" fontId="49" fillId="0" borderId="1" xfId="0" applyFont="1" applyBorder="1" applyAlignment="1">
      <alignment horizontal="center" vertical="center"/>
    </xf>
    <xf numFmtId="0" fontId="51" fillId="0" borderId="0" xfId="0" applyFont="1" applyAlignment="1">
      <alignment vertical="center"/>
    </xf>
    <xf numFmtId="0" fontId="47" fillId="0" borderId="1" xfId="0" applyFont="1" applyBorder="1" applyAlignment="1">
      <alignment vertical="center"/>
    </xf>
    <xf numFmtId="0" fontId="51" fillId="0" borderId="29" xfId="0" applyFont="1" applyBorder="1" applyAlignment="1">
      <alignment vertical="center"/>
    </xf>
    <xf numFmtId="0" fontId="47" fillId="0" borderId="29" xfId="0" applyFont="1" applyBorder="1" applyAlignment="1">
      <alignment vertical="center"/>
    </xf>
    <xf numFmtId="0" fontId="48" fillId="0" borderId="1" xfId="0" applyFont="1" applyBorder="1" applyAlignment="1">
      <alignment vertical="top"/>
    </xf>
    <xf numFmtId="49" fontId="48" fillId="0" borderId="1" xfId="0" applyNumberFormat="1" applyFont="1" applyBorder="1" applyAlignment="1">
      <alignment horizontal="left" vertical="center"/>
    </xf>
    <xf numFmtId="0" fontId="54" fillId="0" borderId="27" xfId="0" applyFont="1" applyBorder="1" applyAlignment="1">
      <alignment horizontal="left" vertical="center"/>
    </xf>
    <xf numFmtId="0" fontId="55" fillId="0" borderId="1" xfId="0" applyFont="1" applyBorder="1" applyAlignment="1">
      <alignment vertical="top"/>
    </xf>
    <xf numFmtId="0" fontId="55" fillId="0" borderId="1" xfId="0" applyFont="1" applyBorder="1" applyAlignment="1">
      <alignment horizontal="left" vertical="center"/>
    </xf>
    <xf numFmtId="0" fontId="55" fillId="0" borderId="1" xfId="0" applyFont="1" applyBorder="1" applyAlignment="1">
      <alignment horizontal="center" vertical="center"/>
    </xf>
    <xf numFmtId="49" fontId="55" fillId="0" borderId="1" xfId="0" applyNumberFormat="1" applyFont="1" applyBorder="1" applyAlignment="1">
      <alignment horizontal="left" vertical="center"/>
    </xf>
    <xf numFmtId="0" fontId="54" fillId="0" borderId="28" xfId="0" applyFont="1" applyBorder="1" applyAlignment="1">
      <alignment horizontal="left" vertical="center"/>
    </xf>
    <xf numFmtId="0" fontId="0" fillId="0" borderId="29" xfId="0" applyBorder="1" applyAlignment="1">
      <alignment vertical="top"/>
    </xf>
    <xf numFmtId="0" fontId="47" fillId="0" borderId="29" xfId="0" applyFont="1" applyBorder="1" applyAlignment="1">
      <alignment horizontal="left"/>
    </xf>
    <xf numFmtId="0" fontId="51" fillId="0" borderId="29" xfId="0" applyFont="1" applyBorder="1"/>
    <xf numFmtId="0" fontId="45" fillId="0" borderId="27" xfId="0" applyFont="1" applyBorder="1" applyAlignment="1">
      <alignment vertical="top"/>
    </xf>
    <xf numFmtId="0" fontId="45" fillId="0" borderId="28" xfId="0" applyFont="1" applyBorder="1" applyAlignment="1">
      <alignment vertical="top"/>
    </xf>
    <xf numFmtId="0" fontId="45" fillId="0" borderId="30" xfId="0" applyFont="1" applyBorder="1" applyAlignment="1">
      <alignment vertical="top"/>
    </xf>
    <xf numFmtId="0" fontId="45" fillId="0" borderId="29" xfId="0" applyFont="1" applyBorder="1" applyAlignment="1">
      <alignment vertical="top"/>
    </xf>
    <xf numFmtId="0" fontId="45" fillId="0" borderId="31" xfId="0" applyFont="1" applyBorder="1" applyAlignment="1">
      <alignment vertical="top"/>
    </xf>
    <xf numFmtId="0" fontId="61" fillId="0" borderId="1" xfId="2" applyAlignment="1">
      <alignment horizontal="left" vertical="top"/>
      <protection locked="0"/>
    </xf>
    <xf numFmtId="0" fontId="63" fillId="0" borderId="1" xfId="2" applyFont="1" applyAlignment="1" applyProtection="1">
      <alignment horizontal="left"/>
    </xf>
    <xf numFmtId="0" fontId="63" fillId="0" borderId="1" xfId="2" applyFont="1" applyAlignment="1" applyProtection="1">
      <alignment horizontal="left" vertical="center"/>
    </xf>
    <xf numFmtId="37" fontId="53" fillId="0" borderId="1" xfId="2" applyNumberFormat="1" applyFont="1" applyAlignment="1" applyProtection="1">
      <alignment horizontal="right" vertical="top"/>
    </xf>
    <xf numFmtId="0" fontId="48" fillId="0" borderId="1" xfId="2" applyFont="1" applyAlignment="1" applyProtection="1">
      <alignment horizontal="left" vertical="top" wrapText="1"/>
    </xf>
    <xf numFmtId="0" fontId="53" fillId="0" borderId="1" xfId="2" applyFont="1" applyAlignment="1" applyProtection="1">
      <alignment horizontal="left" vertical="top" wrapText="1"/>
    </xf>
    <xf numFmtId="168" fontId="48" fillId="0" borderId="1" xfId="2" applyNumberFormat="1" applyFont="1" applyAlignment="1" applyProtection="1">
      <alignment horizontal="right" vertical="top"/>
    </xf>
    <xf numFmtId="39" fontId="64" fillId="0" borderId="1" xfId="2" applyNumberFormat="1" applyFont="1" applyAlignment="1" applyProtection="1">
      <alignment horizontal="right" vertical="top"/>
    </xf>
    <xf numFmtId="0" fontId="65" fillId="0" borderId="1" xfId="2" applyFont="1" applyAlignment="1" applyProtection="1">
      <alignment horizontal="left"/>
    </xf>
    <xf numFmtId="0" fontId="65" fillId="0" borderId="1" xfId="2" applyFont="1" applyAlignment="1" applyProtection="1">
      <alignment horizontal="left" vertical="top" wrapText="1"/>
    </xf>
    <xf numFmtId="168" fontId="65" fillId="0" borderId="1" xfId="2" applyNumberFormat="1" applyFont="1" applyAlignment="1" applyProtection="1">
      <alignment horizontal="right" vertical="top"/>
    </xf>
    <xf numFmtId="39" fontId="65" fillId="0" borderId="1" xfId="2" applyNumberFormat="1" applyFont="1" applyAlignment="1" applyProtection="1">
      <alignment horizontal="right" vertical="top"/>
    </xf>
    <xf numFmtId="0" fontId="64" fillId="0" borderId="1" xfId="2" applyFont="1" applyAlignment="1" applyProtection="1">
      <alignment horizontal="left"/>
    </xf>
    <xf numFmtId="0" fontId="48" fillId="9" borderId="32" xfId="2" applyFont="1" applyFill="1" applyBorder="1" applyAlignment="1" applyProtection="1">
      <alignment horizontal="center" vertical="center" wrapText="1"/>
    </xf>
    <xf numFmtId="37" fontId="66" fillId="0" borderId="1" xfId="2" applyNumberFormat="1" applyFont="1" applyAlignment="1">
      <alignment horizontal="right"/>
      <protection locked="0"/>
    </xf>
    <xf numFmtId="0" fontId="66" fillId="0" borderId="1" xfId="2" applyFont="1" applyAlignment="1">
      <alignment horizontal="left" wrapText="1"/>
      <protection locked="0"/>
    </xf>
    <xf numFmtId="168" fontId="66" fillId="0" borderId="1" xfId="2" applyNumberFormat="1" applyFont="1" applyAlignment="1">
      <alignment horizontal="right"/>
      <protection locked="0"/>
    </xf>
    <xf numFmtId="39" fontId="66" fillId="0" borderId="1" xfId="2" applyNumberFormat="1" applyFont="1" applyAlignment="1">
      <alignment horizontal="right"/>
      <protection locked="0"/>
    </xf>
    <xf numFmtId="37" fontId="67" fillId="0" borderId="1" xfId="2" applyNumberFormat="1" applyFont="1" applyAlignment="1">
      <alignment horizontal="right"/>
      <protection locked="0"/>
    </xf>
    <xf numFmtId="0" fontId="67" fillId="0" borderId="1" xfId="2" applyFont="1" applyAlignment="1">
      <alignment horizontal="left" wrapText="1"/>
      <protection locked="0"/>
    </xf>
    <xf numFmtId="168" fontId="67" fillId="0" borderId="1" xfId="2" applyNumberFormat="1" applyFont="1" applyAlignment="1">
      <alignment horizontal="right"/>
      <protection locked="0"/>
    </xf>
    <xf numFmtId="39" fontId="67" fillId="0" borderId="1" xfId="2" applyNumberFormat="1" applyFont="1" applyAlignment="1">
      <alignment horizontal="right"/>
      <protection locked="0"/>
    </xf>
    <xf numFmtId="37" fontId="48" fillId="0" borderId="33" xfId="2" applyNumberFormat="1" applyFont="1" applyBorder="1" applyAlignment="1">
      <alignment horizontal="right"/>
      <protection locked="0"/>
    </xf>
    <xf numFmtId="0" fontId="48" fillId="0" borderId="33" xfId="2" applyFont="1" applyBorder="1" applyAlignment="1">
      <alignment horizontal="left" wrapText="1"/>
      <protection locked="0"/>
    </xf>
    <xf numFmtId="168" fontId="48" fillId="0" borderId="33" xfId="2" applyNumberFormat="1" applyFont="1" applyBorder="1" applyAlignment="1">
      <alignment horizontal="right"/>
      <protection locked="0"/>
    </xf>
    <xf numFmtId="39" fontId="48" fillId="0" borderId="33" xfId="2" applyNumberFormat="1" applyFont="1" applyBorder="1" applyAlignment="1">
      <alignment horizontal="right"/>
      <protection locked="0"/>
    </xf>
    <xf numFmtId="37" fontId="68" fillId="0" borderId="33" xfId="2" applyNumberFormat="1" applyFont="1" applyBorder="1" applyAlignment="1">
      <alignment horizontal="right"/>
      <protection locked="0"/>
    </xf>
    <xf numFmtId="0" fontId="68" fillId="0" borderId="33" xfId="2" applyFont="1" applyBorder="1" applyAlignment="1">
      <alignment horizontal="left" wrapText="1"/>
      <protection locked="0"/>
    </xf>
    <xf numFmtId="168" fontId="68" fillId="0" borderId="33" xfId="2" applyNumberFormat="1" applyFont="1" applyBorder="1" applyAlignment="1">
      <alignment horizontal="right"/>
      <protection locked="0"/>
    </xf>
    <xf numFmtId="39" fontId="68" fillId="0" borderId="33" xfId="2" applyNumberFormat="1" applyFont="1" applyBorder="1" applyAlignment="1">
      <alignment horizontal="right"/>
      <protection locked="0"/>
    </xf>
    <xf numFmtId="37" fontId="69" fillId="0" borderId="1" xfId="2" applyNumberFormat="1" applyFont="1" applyAlignment="1">
      <alignment horizontal="right"/>
      <protection locked="0"/>
    </xf>
    <xf numFmtId="0" fontId="69" fillId="0" borderId="1" xfId="2" applyFont="1" applyAlignment="1">
      <alignment horizontal="left" wrapText="1"/>
      <protection locked="0"/>
    </xf>
    <xf numFmtId="168" fontId="69" fillId="0" borderId="1" xfId="2" applyNumberFormat="1" applyFont="1" applyAlignment="1">
      <alignment horizontal="right"/>
      <protection locked="0"/>
    </xf>
    <xf numFmtId="39" fontId="69" fillId="0" borderId="1" xfId="2" applyNumberFormat="1" applyFont="1" applyAlignment="1">
      <alignment horizontal="right"/>
      <protection locked="0"/>
    </xf>
    <xf numFmtId="37" fontId="61" fillId="0" borderId="1" xfId="2" applyNumberFormat="1" applyAlignment="1">
      <alignment horizontal="right" vertical="top"/>
      <protection locked="0"/>
    </xf>
    <xf numFmtId="0" fontId="61" fillId="0" borderId="1" xfId="2" applyAlignment="1">
      <alignment horizontal="left" vertical="top" wrapText="1"/>
      <protection locked="0"/>
    </xf>
    <xf numFmtId="168" fontId="61" fillId="0" borderId="1" xfId="2" applyNumberFormat="1" applyAlignment="1">
      <alignment horizontal="right" vertical="top"/>
      <protection locked="0"/>
    </xf>
    <xf numFmtId="39" fontId="61" fillId="0" borderId="1" xfId="2" applyNumberFormat="1" applyAlignment="1">
      <alignment horizontal="right" vertical="top"/>
      <protection locked="0"/>
    </xf>
    <xf numFmtId="37" fontId="70" fillId="0" borderId="1" xfId="2" applyNumberFormat="1" applyFont="1" applyAlignment="1">
      <alignment horizontal="right" vertical="center"/>
      <protection locked="0"/>
    </xf>
    <xf numFmtId="0" fontId="70" fillId="0" borderId="1" xfId="2" applyFont="1" applyAlignment="1">
      <alignment horizontal="left" vertical="center" wrapText="1"/>
      <protection locked="0"/>
    </xf>
    <xf numFmtId="168" fontId="70" fillId="0" borderId="1" xfId="2" applyNumberFormat="1" applyFont="1" applyAlignment="1">
      <alignment horizontal="right" vertical="center"/>
      <protection locked="0"/>
    </xf>
    <xf numFmtId="39" fontId="70" fillId="0" borderId="1" xfId="2" applyNumberFormat="1" applyFont="1" applyAlignment="1">
      <alignment horizontal="right" vertical="center"/>
      <protection locked="0"/>
    </xf>
    <xf numFmtId="37" fontId="71" fillId="0" borderId="1" xfId="2" applyNumberFormat="1" applyFont="1" applyAlignment="1">
      <alignment horizontal="right"/>
      <protection locked="0"/>
    </xf>
    <xf numFmtId="0" fontId="71" fillId="0" borderId="1" xfId="2" applyFont="1" applyAlignment="1">
      <alignment horizontal="left" wrapText="1"/>
      <protection locked="0"/>
    </xf>
    <xf numFmtId="168" fontId="71" fillId="0" borderId="1" xfId="2" applyNumberFormat="1" applyFont="1" applyAlignment="1">
      <alignment horizontal="right"/>
      <protection locked="0"/>
    </xf>
    <xf numFmtId="39" fontId="71" fillId="0" borderId="1" xfId="2" applyNumberFormat="1" applyFont="1" applyAlignment="1">
      <alignment horizontal="right"/>
      <protection locked="0"/>
    </xf>
    <xf numFmtId="0" fontId="73" fillId="0" borderId="1" xfId="3" applyFont="1"/>
    <xf numFmtId="0" fontId="74" fillId="0" borderId="1" xfId="3" applyFont="1" applyAlignment="1">
      <alignment horizontal="left"/>
    </xf>
    <xf numFmtId="0" fontId="74" fillId="0" borderId="1" xfId="3" applyFont="1"/>
    <xf numFmtId="2" fontId="74" fillId="0" borderId="1" xfId="3" applyNumberFormat="1" applyFont="1"/>
    <xf numFmtId="0" fontId="72" fillId="0" borderId="1" xfId="3"/>
    <xf numFmtId="0" fontId="74" fillId="0" borderId="1" xfId="3" applyFont="1" applyAlignment="1">
      <alignment horizontal="right"/>
    </xf>
    <xf numFmtId="0" fontId="75" fillId="0" borderId="1" xfId="3" applyFont="1"/>
    <xf numFmtId="0" fontId="74" fillId="0" borderId="34" xfId="3" applyFont="1" applyBorder="1"/>
    <xf numFmtId="0" fontId="74" fillId="0" borderId="34" xfId="3" applyFont="1" applyBorder="1" applyAlignment="1">
      <alignment horizontal="right"/>
    </xf>
    <xf numFmtId="0" fontId="74" fillId="0" borderId="34" xfId="3" applyFont="1" applyBorder="1" applyAlignment="1">
      <alignment horizontal="left"/>
    </xf>
    <xf numFmtId="2" fontId="74" fillId="0" borderId="34" xfId="3" applyNumberFormat="1" applyFont="1" applyBorder="1"/>
    <xf numFmtId="0" fontId="74" fillId="0" borderId="34" xfId="3" applyFont="1" applyBorder="1" applyAlignment="1">
      <alignment wrapText="1"/>
    </xf>
    <xf numFmtId="0" fontId="76" fillId="0" borderId="34" xfId="3" applyFont="1" applyBorder="1"/>
    <xf numFmtId="0" fontId="76" fillId="0" borderId="34" xfId="3" applyFont="1" applyBorder="1" applyAlignment="1">
      <alignment horizontal="right"/>
    </xf>
    <xf numFmtId="0" fontId="76" fillId="0" borderId="34" xfId="3" applyFont="1" applyBorder="1" applyAlignment="1">
      <alignment horizontal="left"/>
    </xf>
    <xf numFmtId="9" fontId="74" fillId="0" borderId="34" xfId="3" applyNumberFormat="1" applyFont="1" applyBorder="1" applyAlignment="1">
      <alignment horizontal="right"/>
    </xf>
    <xf numFmtId="0" fontId="75" fillId="0" borderId="34" xfId="3" applyFont="1" applyBorder="1"/>
    <xf numFmtId="0" fontId="75" fillId="0" borderId="34" xfId="3" applyFont="1" applyBorder="1" applyAlignment="1">
      <alignment horizontal="right"/>
    </xf>
    <xf numFmtId="0" fontId="77" fillId="0" borderId="34" xfId="3" applyFont="1" applyBorder="1"/>
    <xf numFmtId="0" fontId="72" fillId="0" borderId="34" xfId="3" applyBorder="1"/>
    <xf numFmtId="0" fontId="78" fillId="0" borderId="34" xfId="3" applyFont="1" applyBorder="1"/>
    <xf numFmtId="0" fontId="78" fillId="0" borderId="34" xfId="3" applyFont="1" applyBorder="1" applyAlignment="1">
      <alignment horizontal="right"/>
    </xf>
    <xf numFmtId="0" fontId="78" fillId="0" borderId="34" xfId="3" applyFont="1" applyBorder="1" applyAlignment="1">
      <alignment horizontal="left"/>
    </xf>
    <xf numFmtId="9" fontId="78" fillId="0" borderId="34" xfId="3" applyNumberFormat="1" applyFont="1" applyBorder="1" applyAlignment="1">
      <alignment horizontal="right"/>
    </xf>
    <xf numFmtId="16" fontId="74" fillId="0" borderId="34" xfId="3" applyNumberFormat="1" applyFont="1" applyBorder="1" applyAlignment="1">
      <alignment horizontal="right"/>
    </xf>
    <xf numFmtId="49" fontId="74" fillId="0" borderId="34" xfId="3" applyNumberFormat="1" applyFont="1" applyBorder="1" applyAlignment="1">
      <alignment horizontal="right"/>
    </xf>
    <xf numFmtId="0" fontId="77" fillId="0" borderId="1" xfId="3" applyFont="1"/>
    <xf numFmtId="2" fontId="77" fillId="0" borderId="1" xfId="3" applyNumberFormat="1" applyFont="1"/>
    <xf numFmtId="0" fontId="79" fillId="0" borderId="35" xfId="4" applyFont="1" applyBorder="1"/>
    <xf numFmtId="0" fontId="79" fillId="0" borderId="35" xfId="4" applyFont="1" applyBorder="1" applyAlignment="1">
      <alignment horizontal="center"/>
    </xf>
    <xf numFmtId="3" fontId="79" fillId="0" borderId="35" xfId="4" applyNumberFormat="1" applyFont="1" applyBorder="1" applyAlignment="1">
      <alignment horizontal="center"/>
    </xf>
    <xf numFmtId="0" fontId="80" fillId="0" borderId="1" xfId="4" applyFont="1" applyAlignment="1">
      <alignment horizontal="center"/>
    </xf>
    <xf numFmtId="3" fontId="80" fillId="10" borderId="1" xfId="4" applyNumberFormat="1" applyFont="1" applyFill="1"/>
    <xf numFmtId="0" fontId="80" fillId="10" borderId="1" xfId="4" applyFont="1" applyFill="1"/>
    <xf numFmtId="2" fontId="80" fillId="10" borderId="1" xfId="4" applyNumberFormat="1" applyFont="1" applyFill="1"/>
    <xf numFmtId="0" fontId="80" fillId="0" borderId="1" xfId="4" applyFont="1"/>
    <xf numFmtId="0" fontId="79" fillId="0" borderId="1" xfId="4" applyFont="1" applyAlignment="1">
      <alignment horizontal="center"/>
    </xf>
    <xf numFmtId="3" fontId="79" fillId="0" borderId="1" xfId="4" applyNumberFormat="1" applyFont="1" applyAlignment="1">
      <alignment horizontal="center"/>
    </xf>
    <xf numFmtId="14" fontId="79" fillId="0" borderId="36" xfId="4" applyNumberFormat="1" applyFont="1" applyBorder="1"/>
    <xf numFmtId="14" fontId="79" fillId="0" borderId="1" xfId="4" applyNumberFormat="1" applyFont="1"/>
    <xf numFmtId="0" fontId="79" fillId="10" borderId="1" xfId="4" applyFont="1" applyFill="1"/>
    <xf numFmtId="2" fontId="79" fillId="10" borderId="1" xfId="4" applyNumberFormat="1" applyFont="1" applyFill="1"/>
    <xf numFmtId="0" fontId="79" fillId="0" borderId="1" xfId="4" applyFont="1"/>
    <xf numFmtId="14" fontId="79" fillId="0" borderId="1" xfId="4" applyNumberFormat="1" applyFont="1" applyAlignment="1">
      <alignment horizontal="left"/>
    </xf>
    <xf numFmtId="14" fontId="79" fillId="0" borderId="24" xfId="4" applyNumberFormat="1" applyFont="1" applyBorder="1" applyAlignment="1">
      <alignment horizontal="left"/>
    </xf>
    <xf numFmtId="0" fontId="79" fillId="0" borderId="25" xfId="4" applyFont="1" applyBorder="1" applyAlignment="1">
      <alignment horizontal="center"/>
    </xf>
    <xf numFmtId="3" fontId="79" fillId="0" borderId="25" xfId="4" applyNumberFormat="1" applyFont="1" applyBorder="1" applyAlignment="1">
      <alignment horizontal="center"/>
    </xf>
    <xf numFmtId="3" fontId="79" fillId="0" borderId="26" xfId="4" applyNumberFormat="1" applyFont="1" applyBorder="1" applyAlignment="1">
      <alignment horizontal="center"/>
    </xf>
    <xf numFmtId="2" fontId="79" fillId="10" borderId="1" xfId="4" applyNumberFormat="1" applyFont="1" applyFill="1" applyProtection="1">
      <protection locked="0"/>
    </xf>
    <xf numFmtId="0" fontId="79" fillId="10" borderId="1" xfId="4" applyFont="1" applyFill="1" applyProtection="1">
      <protection locked="0"/>
    </xf>
    <xf numFmtId="0" fontId="81" fillId="0" borderId="1" xfId="4" applyFont="1" applyAlignment="1">
      <alignment vertical="center" wrapText="1"/>
    </xf>
    <xf numFmtId="0" fontId="81" fillId="0" borderId="27" xfId="4" applyFont="1" applyBorder="1" applyAlignment="1">
      <alignment vertical="center" wrapText="1"/>
    </xf>
    <xf numFmtId="0" fontId="81" fillId="0" borderId="28" xfId="4" applyFont="1" applyBorder="1" applyAlignment="1">
      <alignment vertical="center" wrapText="1"/>
    </xf>
    <xf numFmtId="3" fontId="79" fillId="10" borderId="1" xfId="4" applyNumberFormat="1" applyFont="1" applyFill="1" applyAlignment="1">
      <alignment horizontal="center"/>
    </xf>
    <xf numFmtId="0" fontId="81" fillId="0" borderId="1" xfId="4" applyFont="1" applyAlignment="1">
      <alignment horizontal="center"/>
    </xf>
    <xf numFmtId="0" fontId="82" fillId="0" borderId="1" xfId="4" applyFont="1" applyAlignment="1">
      <alignment horizontal="left" vertical="center" wrapText="1"/>
    </xf>
    <xf numFmtId="0" fontId="80" fillId="0" borderId="1" xfId="4" applyFont="1" applyAlignment="1">
      <alignment horizontal="center" wrapText="1"/>
    </xf>
    <xf numFmtId="0" fontId="80" fillId="0" borderId="1" xfId="4" applyFont="1" applyAlignment="1">
      <alignment wrapText="1"/>
    </xf>
    <xf numFmtId="0" fontId="84" fillId="0" borderId="28" xfId="5" applyFont="1" applyFill="1" applyBorder="1" applyAlignment="1">
      <alignment horizontal="center" vertical="center" wrapText="1"/>
    </xf>
    <xf numFmtId="0" fontId="85" fillId="0" borderId="1" xfId="6" applyFont="1" applyAlignment="1">
      <alignment horizontal="center"/>
    </xf>
    <xf numFmtId="0" fontId="80" fillId="10" borderId="1" xfId="4" applyFont="1" applyFill="1" applyAlignment="1">
      <alignment wrapText="1"/>
    </xf>
    <xf numFmtId="3" fontId="85" fillId="10" borderId="1" xfId="6" applyNumberFormat="1" applyFont="1" applyFill="1" applyAlignment="1">
      <alignment horizontal="center"/>
    </xf>
    <xf numFmtId="3" fontId="86" fillId="10" borderId="1" xfId="6" applyNumberFormat="1" applyFont="1" applyFill="1" applyAlignment="1">
      <alignment horizontal="center"/>
    </xf>
    <xf numFmtId="2" fontId="86" fillId="10" borderId="1" xfId="6" applyNumberFormat="1" applyFont="1" applyFill="1" applyAlignment="1" applyProtection="1">
      <alignment horizontal="center" wrapText="1"/>
      <protection locked="0"/>
    </xf>
    <xf numFmtId="0" fontId="86" fillId="10" borderId="1" xfId="6" applyFont="1" applyFill="1" applyAlignment="1" applyProtection="1">
      <alignment horizontal="center"/>
      <protection locked="0"/>
    </xf>
    <xf numFmtId="0" fontId="86" fillId="10" borderId="1" xfId="6" applyFont="1" applyFill="1" applyAlignment="1">
      <alignment horizontal="center"/>
    </xf>
    <xf numFmtId="0" fontId="86" fillId="0" borderId="1" xfId="6" applyFont="1" applyAlignment="1">
      <alignment horizontal="center"/>
    </xf>
    <xf numFmtId="0" fontId="81" fillId="0" borderId="34" xfId="4" applyFont="1" applyBorder="1" applyAlignment="1">
      <alignment wrapText="1"/>
    </xf>
    <xf numFmtId="16" fontId="80" fillId="0" borderId="37" xfId="4" applyNumberFormat="1" applyFont="1" applyBorder="1" applyAlignment="1">
      <alignment horizontal="center"/>
    </xf>
    <xf numFmtId="0" fontId="87" fillId="0" borderId="34" xfId="4" applyFont="1" applyBorder="1" applyAlignment="1">
      <alignment wrapText="1"/>
    </xf>
    <xf numFmtId="1" fontId="87" fillId="0" borderId="34" xfId="4" applyNumberFormat="1" applyFont="1" applyBorder="1" applyAlignment="1">
      <alignment horizontal="center" wrapText="1"/>
    </xf>
    <xf numFmtId="2" fontId="80" fillId="0" borderId="34" xfId="4" applyNumberFormat="1" applyFont="1" applyBorder="1" applyAlignment="1">
      <alignment horizontal="center" wrapText="1"/>
    </xf>
    <xf numFmtId="3" fontId="80" fillId="0" borderId="34" xfId="7" applyNumberFormat="1" applyFont="1" applyBorder="1" applyAlignment="1">
      <alignment horizontal="right" wrapText="1"/>
    </xf>
    <xf numFmtId="0" fontId="84" fillId="10" borderId="1" xfId="5" applyFont="1" applyFill="1" applyBorder="1" applyAlignment="1">
      <alignment horizontal="center" vertical="center" wrapText="1"/>
    </xf>
    <xf numFmtId="0" fontId="74" fillId="10" borderId="1" xfId="6" applyFill="1"/>
    <xf numFmtId="0" fontId="80" fillId="10" borderId="1" xfId="4" applyFont="1" applyFill="1" applyProtection="1">
      <protection locked="0"/>
    </xf>
    <xf numFmtId="2" fontId="80" fillId="0" borderId="1" xfId="4" applyNumberFormat="1" applyFont="1" applyAlignment="1">
      <alignment horizontal="center" wrapText="1"/>
    </xf>
    <xf numFmtId="3" fontId="80" fillId="10" borderId="1" xfId="7" applyNumberFormat="1" applyFont="1" applyFill="1" applyAlignment="1">
      <alignment horizontal="right" wrapText="1"/>
    </xf>
    <xf numFmtId="0" fontId="74" fillId="10" borderId="1" xfId="6" applyFill="1" applyAlignment="1">
      <alignment horizontal="right"/>
    </xf>
    <xf numFmtId="169" fontId="74" fillId="10" borderId="1" xfId="6" applyNumberFormat="1" applyFill="1"/>
    <xf numFmtId="0" fontId="80" fillId="0" borderId="34" xfId="4" applyFont="1" applyBorder="1" applyAlignment="1">
      <alignment wrapText="1"/>
    </xf>
    <xf numFmtId="0" fontId="80" fillId="0" borderId="37" xfId="4" applyFont="1" applyBorder="1" applyAlignment="1">
      <alignment horizontal="center" vertical="center"/>
    </xf>
    <xf numFmtId="0" fontId="87" fillId="0" borderId="34" xfId="4" applyFont="1" applyBorder="1" applyAlignment="1">
      <alignment horizontal="center"/>
    </xf>
    <xf numFmtId="170" fontId="74" fillId="10" borderId="1" xfId="6" applyNumberFormat="1" applyFill="1" applyAlignment="1">
      <alignment horizontal="right"/>
    </xf>
    <xf numFmtId="0" fontId="80" fillId="0" borderId="38" xfId="4" applyFont="1" applyBorder="1" applyAlignment="1">
      <alignment wrapText="1"/>
    </xf>
    <xf numFmtId="0" fontId="90" fillId="0" borderId="27" xfId="4" applyFont="1" applyBorder="1" applyAlignment="1">
      <alignment wrapText="1"/>
    </xf>
    <xf numFmtId="0" fontId="90" fillId="0" borderId="34" xfId="4" applyFont="1" applyBorder="1" applyAlignment="1">
      <alignment wrapText="1"/>
    </xf>
    <xf numFmtId="1" fontId="91" fillId="0" borderId="34" xfId="4" applyNumberFormat="1" applyFont="1" applyBorder="1" applyAlignment="1">
      <alignment wrapText="1"/>
    </xf>
    <xf numFmtId="2" fontId="90" fillId="0" borderId="34" xfId="4" applyNumberFormat="1" applyFont="1" applyBorder="1" applyAlignment="1">
      <alignment horizontal="center" wrapText="1"/>
    </xf>
    <xf numFmtId="2" fontId="80" fillId="10" borderId="1" xfId="4" applyNumberFormat="1" applyFont="1" applyFill="1" applyProtection="1">
      <protection locked="0"/>
    </xf>
    <xf numFmtId="1" fontId="90" fillId="0" borderId="34" xfId="4" applyNumberFormat="1" applyFont="1" applyBorder="1" applyAlignment="1">
      <alignment wrapText="1"/>
    </xf>
    <xf numFmtId="0" fontId="80" fillId="0" borderId="39" xfId="4" applyFont="1" applyBorder="1" applyAlignment="1">
      <alignment horizontal="center" wrapText="1"/>
    </xf>
    <xf numFmtId="2" fontId="80" fillId="10" borderId="1" xfId="4" applyNumberFormat="1" applyFont="1" applyFill="1" applyAlignment="1" applyProtection="1">
      <alignment wrapText="1"/>
      <protection locked="0"/>
    </xf>
    <xf numFmtId="0" fontId="80" fillId="10" borderId="1" xfId="4" applyFont="1" applyFill="1" applyAlignment="1" applyProtection="1">
      <alignment wrapText="1"/>
      <protection locked="0"/>
    </xf>
    <xf numFmtId="0" fontId="80" fillId="0" borderId="37" xfId="4" applyFont="1" applyBorder="1" applyAlignment="1">
      <alignment wrapText="1"/>
    </xf>
    <xf numFmtId="1" fontId="80" fillId="10" borderId="1" xfId="4" applyNumberFormat="1" applyFont="1" applyFill="1" applyAlignment="1">
      <alignment wrapText="1"/>
    </xf>
    <xf numFmtId="2" fontId="80" fillId="10" borderId="1" xfId="4" applyNumberFormat="1" applyFont="1" applyFill="1" applyAlignment="1">
      <alignment horizontal="center" wrapText="1"/>
    </xf>
    <xf numFmtId="0" fontId="80" fillId="0" borderId="37" xfId="4" applyFont="1" applyBorder="1"/>
    <xf numFmtId="1" fontId="80" fillId="0" borderId="34" xfId="4" applyNumberFormat="1" applyFont="1" applyBorder="1" applyAlignment="1">
      <alignment wrapText="1"/>
    </xf>
    <xf numFmtId="0" fontId="80" fillId="0" borderId="29" xfId="4" applyFont="1" applyBorder="1" applyAlignment="1">
      <alignment wrapText="1"/>
    </xf>
    <xf numFmtId="0" fontId="80" fillId="0" borderId="24" xfId="4" applyFont="1" applyBorder="1" applyAlignment="1">
      <alignment wrapText="1"/>
    </xf>
    <xf numFmtId="0" fontId="80" fillId="0" borderId="27" xfId="4" applyFont="1" applyBorder="1"/>
    <xf numFmtId="1" fontId="80" fillId="0" borderId="1" xfId="4" applyNumberFormat="1" applyFont="1" applyAlignment="1">
      <alignment wrapText="1"/>
    </xf>
    <xf numFmtId="2" fontId="90" fillId="0" borderId="1" xfId="4" applyNumberFormat="1" applyFont="1" applyAlignment="1">
      <alignment horizontal="center" wrapText="1"/>
    </xf>
    <xf numFmtId="16" fontId="80" fillId="0" borderId="1" xfId="4" applyNumberFormat="1" applyFont="1" applyAlignment="1">
      <alignment horizontal="center"/>
    </xf>
    <xf numFmtId="0" fontId="80" fillId="0" borderId="27" xfId="4" applyFont="1" applyBorder="1" applyAlignment="1">
      <alignment wrapText="1"/>
    </xf>
    <xf numFmtId="0" fontId="92" fillId="0" borderId="34" xfId="4" applyFont="1" applyBorder="1" applyAlignment="1">
      <alignment vertical="top" wrapText="1"/>
    </xf>
    <xf numFmtId="0" fontId="74" fillId="0" borderId="34" xfId="6" applyBorder="1" applyAlignment="1">
      <alignment horizontal="right"/>
    </xf>
    <xf numFmtId="2" fontId="80" fillId="0" borderId="38" xfId="4" applyNumberFormat="1" applyFont="1" applyBorder="1" applyAlignment="1">
      <alignment horizontal="center" wrapText="1"/>
    </xf>
    <xf numFmtId="0" fontId="80" fillId="0" borderId="40" xfId="4" applyFont="1" applyBorder="1" applyAlignment="1">
      <alignment wrapText="1"/>
    </xf>
    <xf numFmtId="0" fontId="81" fillId="10" borderId="1" xfId="4" applyFont="1" applyFill="1" applyAlignment="1">
      <alignment wrapText="1"/>
    </xf>
    <xf numFmtId="0" fontId="92" fillId="0" borderId="24" xfId="4" applyFont="1" applyBorder="1" applyAlignment="1">
      <alignment vertical="top" wrapText="1"/>
    </xf>
    <xf numFmtId="16" fontId="80" fillId="0" borderId="35" xfId="4" applyNumberFormat="1" applyFont="1" applyBorder="1" applyAlignment="1">
      <alignment horizontal="center"/>
    </xf>
    <xf numFmtId="9" fontId="80" fillId="0" borderId="34" xfId="4" applyNumberFormat="1" applyFont="1" applyBorder="1" applyAlignment="1">
      <alignment wrapText="1"/>
    </xf>
    <xf numFmtId="16" fontId="80" fillId="0" borderId="24" xfId="4" applyNumberFormat="1" applyFont="1" applyBorder="1" applyAlignment="1">
      <alignment horizontal="center"/>
    </xf>
    <xf numFmtId="0" fontId="75" fillId="0" borderId="40" xfId="6" applyFont="1" applyBorder="1"/>
    <xf numFmtId="0" fontId="75" fillId="0" borderId="40" xfId="6" applyFont="1" applyBorder="1" applyAlignment="1">
      <alignment horizontal="right"/>
    </xf>
    <xf numFmtId="0" fontId="81" fillId="0" borderId="1" xfId="4" applyFont="1" applyAlignment="1">
      <alignment horizontal="center" vertical="center"/>
    </xf>
    <xf numFmtId="0" fontId="80" fillId="0" borderId="34" xfId="4" applyFont="1" applyBorder="1" applyAlignment="1">
      <alignment vertical="center"/>
    </xf>
    <xf numFmtId="2" fontId="80" fillId="0" borderId="39" xfId="4" applyNumberFormat="1" applyFont="1" applyBorder="1" applyAlignment="1">
      <alignment horizontal="center" wrapText="1"/>
    </xf>
    <xf numFmtId="0" fontId="80" fillId="0" borderId="41" xfId="4" applyFont="1" applyBorder="1" applyAlignment="1">
      <alignment wrapText="1"/>
    </xf>
    <xf numFmtId="1" fontId="80" fillId="0" borderId="34" xfId="4" applyNumberFormat="1" applyFont="1" applyBorder="1"/>
    <xf numFmtId="2" fontId="74" fillId="0" borderId="1" xfId="6" applyNumberFormat="1"/>
    <xf numFmtId="1" fontId="80" fillId="0" borderId="40" xfId="4" applyNumberFormat="1" applyFont="1" applyBorder="1" applyAlignment="1">
      <alignment wrapText="1"/>
    </xf>
    <xf numFmtId="2" fontId="80" fillId="0" borderId="40" xfId="4" applyNumberFormat="1" applyFont="1" applyBorder="1" applyAlignment="1">
      <alignment horizontal="center" wrapText="1"/>
    </xf>
    <xf numFmtId="2" fontId="80" fillId="0" borderId="37" xfId="4" applyNumberFormat="1" applyFont="1" applyBorder="1" applyAlignment="1">
      <alignment horizontal="center" wrapText="1"/>
    </xf>
    <xf numFmtId="16" fontId="81" fillId="0" borderId="37" xfId="7" applyNumberFormat="1" applyFont="1" applyBorder="1" applyAlignment="1">
      <alignment horizontal="center" vertical="center"/>
    </xf>
    <xf numFmtId="0" fontId="81" fillId="0" borderId="34" xfId="7" applyFont="1" applyBorder="1" applyAlignment="1">
      <alignment vertical="center" wrapText="1"/>
    </xf>
    <xf numFmtId="2" fontId="76" fillId="0" borderId="1" xfId="6" applyNumberFormat="1" applyFont="1"/>
    <xf numFmtId="2" fontId="75" fillId="0" borderId="1" xfId="6" applyNumberFormat="1" applyFont="1"/>
    <xf numFmtId="0" fontId="74" fillId="0" borderId="1" xfId="6"/>
    <xf numFmtId="16" fontId="80" fillId="0" borderId="30" xfId="4" applyNumberFormat="1" applyFont="1" applyBorder="1" applyAlignment="1">
      <alignment horizontal="center"/>
    </xf>
    <xf numFmtId="0" fontId="80" fillId="0" borderId="38" xfId="4" applyFont="1" applyBorder="1" applyAlignment="1">
      <alignment horizontal="center" wrapText="1"/>
    </xf>
    <xf numFmtId="16" fontId="81" fillId="0" borderId="30" xfId="4" applyNumberFormat="1" applyFont="1" applyBorder="1" applyAlignment="1">
      <alignment horizontal="center"/>
    </xf>
    <xf numFmtId="0" fontId="81" fillId="0" borderId="27" xfId="7" applyFont="1" applyBorder="1" applyAlignment="1">
      <alignment vertical="center" wrapText="1"/>
    </xf>
    <xf numFmtId="0" fontId="80" fillId="0" borderId="34" xfId="4" applyFont="1" applyBorder="1" applyAlignment="1">
      <alignment horizontal="center" wrapText="1"/>
    </xf>
    <xf numFmtId="0" fontId="80" fillId="0" borderId="37" xfId="4" applyFont="1" applyBorder="1" applyAlignment="1">
      <alignment horizontal="center" vertical="center" wrapText="1"/>
    </xf>
    <xf numFmtId="0" fontId="80" fillId="0" borderId="37" xfId="4" applyFont="1" applyBorder="1" applyAlignment="1">
      <alignment horizontal="center" wrapText="1"/>
    </xf>
    <xf numFmtId="170" fontId="80" fillId="0" borderId="34" xfId="4" applyNumberFormat="1" applyFont="1" applyBorder="1" applyAlignment="1">
      <alignment wrapText="1"/>
    </xf>
    <xf numFmtId="170" fontId="80" fillId="0" borderId="34" xfId="4" applyNumberFormat="1" applyFont="1" applyBorder="1" applyAlignment="1">
      <alignment horizontal="center" wrapText="1"/>
    </xf>
    <xf numFmtId="0" fontId="80" fillId="0" borderId="34" xfId="4" applyFont="1" applyBorder="1"/>
    <xf numFmtId="0" fontId="80" fillId="0" borderId="24" xfId="4" applyFont="1" applyBorder="1" applyAlignment="1">
      <alignment horizontal="center" wrapText="1"/>
    </xf>
    <xf numFmtId="0" fontId="80" fillId="0" borderId="40" xfId="7" applyFont="1" applyBorder="1" applyAlignment="1">
      <alignment wrapText="1"/>
    </xf>
    <xf numFmtId="170" fontId="80" fillId="0" borderId="40" xfId="4" applyNumberFormat="1" applyFont="1" applyBorder="1" applyAlignment="1">
      <alignment wrapText="1"/>
    </xf>
    <xf numFmtId="170" fontId="80" fillId="0" borderId="40" xfId="4" applyNumberFormat="1" applyFont="1" applyBorder="1" applyAlignment="1">
      <alignment horizontal="center" wrapText="1"/>
    </xf>
    <xf numFmtId="0" fontId="79" fillId="0" borderId="42" xfId="4" applyFont="1" applyBorder="1" applyAlignment="1">
      <alignment wrapText="1"/>
    </xf>
    <xf numFmtId="0" fontId="79" fillId="0" borderId="43" xfId="4" applyFont="1" applyBorder="1" applyAlignment="1">
      <alignment wrapText="1"/>
    </xf>
    <xf numFmtId="3" fontId="79" fillId="0" borderId="44" xfId="4" applyNumberFormat="1" applyFont="1" applyBorder="1"/>
    <xf numFmtId="0" fontId="80" fillId="10" borderId="1" xfId="4" applyFont="1" applyFill="1" applyAlignment="1">
      <alignment horizontal="center" wrapText="1"/>
    </xf>
    <xf numFmtId="0" fontId="81" fillId="10" borderId="1" xfId="7" applyFont="1" applyFill="1" applyAlignment="1">
      <alignment horizontal="center"/>
    </xf>
    <xf numFmtId="0" fontId="81" fillId="10" borderId="1" xfId="7" applyFont="1" applyFill="1" applyAlignment="1">
      <alignment wrapText="1"/>
    </xf>
    <xf numFmtId="0" fontId="80" fillId="10" borderId="1" xfId="7" applyFont="1" applyFill="1" applyAlignment="1">
      <alignment wrapText="1"/>
    </xf>
    <xf numFmtId="0" fontId="80" fillId="10" borderId="1" xfId="7" applyFont="1" applyFill="1" applyAlignment="1">
      <alignment horizontal="center" wrapText="1"/>
    </xf>
    <xf numFmtId="0" fontId="80" fillId="10" borderId="1" xfId="4" applyFont="1" applyFill="1" applyAlignment="1">
      <alignment horizontal="center"/>
    </xf>
    <xf numFmtId="0" fontId="86" fillId="10" borderId="1" xfId="6" applyFont="1" applyFill="1" applyAlignment="1">
      <alignment horizontal="center" vertical="center"/>
    </xf>
    <xf numFmtId="0" fontId="86" fillId="0" borderId="1" xfId="6" applyFont="1" applyAlignment="1">
      <alignment horizontal="center" vertical="center"/>
    </xf>
    <xf numFmtId="0" fontId="80" fillId="10" borderId="1" xfId="4" applyFont="1" applyFill="1" applyAlignment="1">
      <alignment horizontal="center" vertical="center"/>
    </xf>
    <xf numFmtId="3" fontId="80" fillId="10" borderId="1" xfId="7" applyNumberFormat="1" applyFont="1" applyFill="1" applyAlignment="1">
      <alignment horizontal="right" vertical="center" wrapText="1"/>
    </xf>
    <xf numFmtId="3" fontId="80" fillId="0" borderId="1" xfId="7" applyNumberFormat="1" applyFont="1" applyAlignment="1">
      <alignment horizontal="right" wrapText="1"/>
    </xf>
    <xf numFmtId="2" fontId="80" fillId="0" borderId="1" xfId="4" applyNumberFormat="1" applyFont="1" applyProtection="1">
      <protection locked="0"/>
    </xf>
    <xf numFmtId="2" fontId="80" fillId="0" borderId="1" xfId="4" applyNumberFormat="1" applyFont="1" applyAlignment="1" applyProtection="1">
      <alignment wrapText="1"/>
      <protection locked="0"/>
    </xf>
    <xf numFmtId="0" fontId="80" fillId="0" borderId="1" xfId="4" applyFont="1" applyAlignment="1" applyProtection="1">
      <alignment wrapText="1"/>
      <protection locked="0"/>
    </xf>
    <xf numFmtId="3" fontId="80" fillId="0" borderId="1" xfId="4" applyNumberFormat="1" applyFont="1"/>
    <xf numFmtId="0" fontId="80" fillId="0" borderId="1" xfId="4" applyFont="1" applyProtection="1">
      <protection locked="0"/>
    </xf>
    <xf numFmtId="2" fontId="80" fillId="0" borderId="1" xfId="4" applyNumberFormat="1" applyFont="1"/>
    <xf numFmtId="0" fontId="81" fillId="0" borderId="1" xfId="7" applyFont="1" applyAlignment="1">
      <alignment wrapText="1"/>
    </xf>
    <xf numFmtId="1" fontId="80" fillId="0" borderId="1" xfId="7" applyNumberFormat="1" applyFont="1" applyAlignment="1">
      <alignment horizontal="right" vertical="center" wrapText="1"/>
    </xf>
    <xf numFmtId="2" fontId="80" fillId="0" borderId="1" xfId="7" applyNumberFormat="1" applyFont="1" applyAlignment="1">
      <alignment horizontal="center" wrapText="1"/>
    </xf>
    <xf numFmtId="49" fontId="80" fillId="0" borderId="1" xfId="7" applyNumberFormat="1" applyFont="1" applyAlignment="1">
      <alignment horizontal="left" vertical="top" wrapText="1"/>
    </xf>
    <xf numFmtId="16" fontId="81" fillId="0" borderId="1" xfId="7" applyNumberFormat="1" applyFont="1" applyAlignment="1">
      <alignment horizontal="center" vertical="center"/>
    </xf>
    <xf numFmtId="0" fontId="81" fillId="0" borderId="1" xfId="7" applyFont="1" applyAlignment="1">
      <alignment vertical="center" wrapText="1"/>
    </xf>
    <xf numFmtId="170" fontId="80" fillId="0" borderId="1" xfId="4" applyNumberFormat="1" applyFont="1" applyAlignment="1">
      <alignment wrapText="1"/>
    </xf>
    <xf numFmtId="0" fontId="80" fillId="0" borderId="1" xfId="7" applyFont="1" applyAlignment="1">
      <alignment wrapText="1"/>
    </xf>
    <xf numFmtId="0" fontId="81" fillId="0" borderId="1" xfId="7" applyFont="1" applyAlignment="1">
      <alignment horizontal="center"/>
    </xf>
    <xf numFmtId="0" fontId="80" fillId="0" borderId="1" xfId="7" applyFont="1" applyAlignment="1">
      <alignment horizontal="center" wrapText="1"/>
    </xf>
    <xf numFmtId="1" fontId="80" fillId="0" borderId="1" xfId="4" applyNumberFormat="1" applyFont="1"/>
    <xf numFmtId="3" fontId="80" fillId="0" borderId="1" xfId="4" applyNumberFormat="1" applyFont="1" applyAlignment="1">
      <alignment wrapText="1"/>
    </xf>
    <xf numFmtId="16" fontId="81" fillId="0" borderId="1" xfId="7" applyNumberFormat="1" applyFont="1" applyAlignment="1">
      <alignment horizontal="center"/>
    </xf>
    <xf numFmtId="0" fontId="81" fillId="0" borderId="1" xfId="4" applyFont="1" applyAlignment="1">
      <alignment wrapText="1"/>
    </xf>
    <xf numFmtId="0" fontId="80" fillId="0" borderId="1" xfId="7" applyFont="1" applyAlignment="1">
      <alignment horizontal="center"/>
    </xf>
    <xf numFmtId="3" fontId="81" fillId="0" borderId="1" xfId="7" applyNumberFormat="1" applyFont="1" applyAlignment="1">
      <alignment horizontal="right" wrapText="1"/>
    </xf>
    <xf numFmtId="0" fontId="80" fillId="0" borderId="1" xfId="7" applyFont="1"/>
    <xf numFmtId="2" fontId="80" fillId="0" borderId="1" xfId="7" applyNumberFormat="1" applyFont="1" applyProtection="1">
      <protection locked="0"/>
    </xf>
    <xf numFmtId="0" fontId="80" fillId="0" borderId="1" xfId="7" applyFont="1" applyProtection="1">
      <protection locked="0"/>
    </xf>
    <xf numFmtId="0" fontId="80" fillId="11" borderId="1" xfId="4" applyFont="1" applyFill="1" applyAlignment="1">
      <alignment wrapText="1"/>
    </xf>
    <xf numFmtId="1" fontId="80" fillId="0" borderId="1" xfId="4" applyNumberFormat="1" applyFont="1" applyAlignment="1">
      <alignment horizontal="right" wrapText="1"/>
    </xf>
    <xf numFmtId="0" fontId="80" fillId="11" borderId="1" xfId="4" applyFont="1" applyFill="1" applyAlignment="1">
      <alignment horizontal="center"/>
    </xf>
    <xf numFmtId="3" fontId="80" fillId="0" borderId="1" xfId="7" applyNumberFormat="1" applyFont="1" applyAlignment="1">
      <alignment horizontal="right" vertical="top" wrapText="1"/>
    </xf>
    <xf numFmtId="0" fontId="81" fillId="11" borderId="1" xfId="4" applyFont="1" applyFill="1" applyAlignment="1">
      <alignment horizontal="center"/>
    </xf>
    <xf numFmtId="2" fontId="90" fillId="0" borderId="1" xfId="4" applyNumberFormat="1" applyFont="1" applyAlignment="1">
      <alignment horizontal="left" vertical="top" wrapText="1"/>
    </xf>
    <xf numFmtId="0" fontId="80" fillId="0" borderId="1" xfId="4" applyFont="1" applyAlignment="1">
      <alignment horizontal="left" vertical="top" wrapText="1"/>
    </xf>
    <xf numFmtId="0" fontId="1" fillId="0" borderId="1" xfId="8"/>
    <xf numFmtId="0" fontId="1" fillId="0" borderId="46" xfId="8" applyBorder="1"/>
    <xf numFmtId="0" fontId="1" fillId="0" borderId="47" xfId="8" applyBorder="1"/>
    <xf numFmtId="0" fontId="95" fillId="10" borderId="51" xfId="8" applyFont="1" applyFill="1" applyBorder="1" applyAlignment="1">
      <alignment horizontal="center" vertical="center"/>
    </xf>
    <xf numFmtId="0" fontId="95" fillId="10" borderId="52" xfId="8" applyFont="1" applyFill="1" applyBorder="1" applyAlignment="1">
      <alignment horizontal="center" vertical="center"/>
    </xf>
    <xf numFmtId="0" fontId="96" fillId="13" borderId="53" xfId="9" applyFont="1" applyFill="1" applyBorder="1" applyAlignment="1">
      <alignment horizontal="left" vertical="center" wrapText="1"/>
    </xf>
    <xf numFmtId="0" fontId="96" fillId="13" borderId="53" xfId="9" applyFont="1" applyFill="1" applyBorder="1" applyAlignment="1">
      <alignment horizontal="center" vertical="center"/>
    </xf>
    <xf numFmtId="1" fontId="96" fillId="13" borderId="54" xfId="9" applyNumberFormat="1" applyFont="1" applyFill="1" applyBorder="1" applyAlignment="1" applyProtection="1">
      <alignment horizontal="center" vertical="center"/>
      <protection locked="0"/>
    </xf>
    <xf numFmtId="0" fontId="97" fillId="14" borderId="55" xfId="9" applyFont="1" applyFill="1" applyBorder="1" applyAlignment="1">
      <alignment horizontal="left" vertical="center" wrapText="1"/>
    </xf>
    <xf numFmtId="0" fontId="97" fillId="14" borderId="55" xfId="9" applyFont="1" applyFill="1" applyBorder="1" applyAlignment="1">
      <alignment horizontal="center" vertical="center"/>
    </xf>
    <xf numFmtId="1" fontId="97" fillId="14" borderId="56" xfId="9" applyNumberFormat="1" applyFont="1" applyFill="1" applyBorder="1" applyAlignment="1" applyProtection="1">
      <alignment horizontal="center" vertical="center"/>
      <protection locked="0"/>
    </xf>
    <xf numFmtId="0" fontId="1" fillId="14" borderId="1" xfId="8" applyFill="1"/>
    <xf numFmtId="2" fontId="97" fillId="14" borderId="55" xfId="10" applyNumberFormat="1" applyFont="1" applyFill="1" applyBorder="1" applyAlignment="1">
      <alignment horizontal="left" vertical="center"/>
    </xf>
    <xf numFmtId="2" fontId="97" fillId="14" borderId="55" xfId="10" applyNumberFormat="1" applyFont="1" applyFill="1" applyBorder="1" applyAlignment="1">
      <alignment horizontal="center" vertical="center"/>
    </xf>
    <xf numFmtId="0" fontId="99" fillId="14" borderId="34" xfId="9" applyFont="1" applyFill="1" applyBorder="1" applyAlignment="1">
      <alignment horizontal="left" vertical="center" wrapText="1"/>
    </xf>
    <xf numFmtId="0" fontId="99" fillId="14" borderId="34" xfId="9" applyFont="1" applyFill="1" applyBorder="1" applyAlignment="1">
      <alignment horizontal="center" vertical="center"/>
    </xf>
    <xf numFmtId="1" fontId="99" fillId="14" borderId="37" xfId="9" applyNumberFormat="1" applyFont="1" applyFill="1" applyBorder="1" applyAlignment="1" applyProtection="1">
      <alignment horizontal="center" vertical="center"/>
      <protection locked="0"/>
    </xf>
    <xf numFmtId="0" fontId="96" fillId="15" borderId="34" xfId="9" applyFont="1" applyFill="1" applyBorder="1" applyAlignment="1">
      <alignment horizontal="left" vertical="center" wrapText="1"/>
    </xf>
    <xf numFmtId="0" fontId="96" fillId="15" borderId="34" xfId="9" applyFont="1" applyFill="1" applyBorder="1" applyAlignment="1">
      <alignment horizontal="center" vertical="center"/>
    </xf>
    <xf numFmtId="1" fontId="96" fillId="15" borderId="37" xfId="9" applyNumberFormat="1" applyFont="1" applyFill="1" applyBorder="1" applyAlignment="1" applyProtection="1">
      <alignment horizontal="center" vertical="center"/>
      <protection locked="0"/>
    </xf>
    <xf numFmtId="0" fontId="97" fillId="14" borderId="57" xfId="9" applyFont="1" applyFill="1" applyBorder="1" applyAlignment="1">
      <alignment horizontal="left" vertical="center" wrapText="1"/>
    </xf>
    <xf numFmtId="0" fontId="97" fillId="14" borderId="57" xfId="9" applyFont="1" applyFill="1" applyBorder="1" applyAlignment="1">
      <alignment horizontal="center" vertical="center"/>
    </xf>
    <xf numFmtId="1" fontId="97" fillId="14" borderId="58" xfId="9" applyNumberFormat="1" applyFont="1" applyFill="1" applyBorder="1" applyAlignment="1" applyProtection="1">
      <alignment horizontal="center" vertical="center"/>
      <protection locked="0"/>
    </xf>
    <xf numFmtId="0" fontId="100" fillId="0" borderId="1" xfId="8" applyFont="1"/>
    <xf numFmtId="0" fontId="96" fillId="16" borderId="34" xfId="11" applyFont="1" applyFill="1" applyBorder="1" applyAlignment="1">
      <alignment horizontal="left" vertical="center"/>
    </xf>
    <xf numFmtId="0" fontId="99" fillId="16" borderId="34" xfId="8" applyFont="1" applyFill="1" applyBorder="1" applyAlignment="1">
      <alignment horizontal="center" vertical="center"/>
    </xf>
    <xf numFmtId="1" fontId="99" fillId="16" borderId="37" xfId="8" applyNumberFormat="1" applyFont="1" applyFill="1" applyBorder="1" applyAlignment="1" applyProtection="1">
      <alignment horizontal="center" vertical="center"/>
      <protection locked="0"/>
    </xf>
    <xf numFmtId="0" fontId="97" fillId="0" borderId="57" xfId="11" applyFont="1" applyBorder="1" applyAlignment="1">
      <alignment horizontal="left" vertical="center" wrapText="1"/>
    </xf>
    <xf numFmtId="0" fontId="97" fillId="0" borderId="57" xfId="11" applyFont="1" applyBorder="1" applyAlignment="1">
      <alignment horizontal="center" vertical="center"/>
    </xf>
    <xf numFmtId="1" fontId="97" fillId="0" borderId="58" xfId="12" applyNumberFormat="1" applyFont="1" applyFill="1" applyBorder="1" applyAlignment="1" applyProtection="1">
      <alignment horizontal="center" vertical="center"/>
      <protection locked="0"/>
    </xf>
    <xf numFmtId="0" fontId="97" fillId="0" borderId="55" xfId="11" applyFont="1" applyBorder="1" applyAlignment="1">
      <alignment horizontal="left" vertical="center" wrapText="1"/>
    </xf>
    <xf numFmtId="0" fontId="97" fillId="0" borderId="55" xfId="11" applyFont="1" applyBorder="1" applyAlignment="1">
      <alignment horizontal="center" vertical="center"/>
    </xf>
    <xf numFmtId="1" fontId="97" fillId="0" borderId="56" xfId="12" applyNumberFormat="1" applyFont="1" applyFill="1" applyBorder="1" applyAlignment="1" applyProtection="1">
      <alignment horizontal="center" vertical="center"/>
      <protection locked="0"/>
    </xf>
    <xf numFmtId="0" fontId="97" fillId="0" borderId="59" xfId="11" applyFont="1" applyBorder="1" applyAlignment="1">
      <alignment horizontal="left" vertical="center" wrapText="1"/>
    </xf>
    <xf numFmtId="0" fontId="97" fillId="0" borderId="59" xfId="11" applyFont="1" applyBorder="1" applyAlignment="1">
      <alignment horizontal="center" vertical="center"/>
    </xf>
    <xf numFmtId="1" fontId="97" fillId="0" borderId="60" xfId="12" applyNumberFormat="1" applyFont="1" applyFill="1" applyBorder="1" applyAlignment="1" applyProtection="1">
      <alignment horizontal="center" vertical="center"/>
      <protection locked="0"/>
    </xf>
    <xf numFmtId="0" fontId="99" fillId="0" borderId="38" xfId="11" applyFont="1" applyBorder="1" applyAlignment="1">
      <alignment horizontal="left" vertical="center" wrapText="1"/>
    </xf>
    <xf numFmtId="0" fontId="99" fillId="0" borderId="38" xfId="11" applyFont="1" applyBorder="1" applyAlignment="1">
      <alignment horizontal="center" vertical="center"/>
    </xf>
    <xf numFmtId="1" fontId="99" fillId="0" borderId="30" xfId="12" applyNumberFormat="1" applyFont="1" applyFill="1" applyBorder="1" applyAlignment="1" applyProtection="1">
      <alignment horizontal="center" vertical="center"/>
      <protection locked="0"/>
    </xf>
    <xf numFmtId="0" fontId="96" fillId="17" borderId="34" xfId="11" applyFont="1" applyFill="1" applyBorder="1" applyAlignment="1">
      <alignment horizontal="left" vertical="center"/>
    </xf>
    <xf numFmtId="0" fontId="99" fillId="17" borderId="34" xfId="8" applyFont="1" applyFill="1" applyBorder="1" applyAlignment="1">
      <alignment horizontal="center" vertical="center"/>
    </xf>
    <xf numFmtId="1" fontId="99" fillId="17" borderId="37" xfId="8" applyNumberFormat="1" applyFont="1" applyFill="1" applyBorder="1" applyAlignment="1" applyProtection="1">
      <alignment horizontal="center" vertical="center"/>
      <protection locked="0"/>
    </xf>
    <xf numFmtId="0" fontId="97" fillId="0" borderId="55" xfId="8" applyFont="1" applyBorder="1" applyAlignment="1">
      <alignment horizontal="left" vertical="center" wrapText="1"/>
    </xf>
    <xf numFmtId="0" fontId="97" fillId="0" borderId="55" xfId="8" applyFont="1" applyBorder="1" applyAlignment="1">
      <alignment horizontal="center" vertical="center"/>
    </xf>
    <xf numFmtId="1" fontId="97" fillId="0" borderId="56" xfId="8" applyNumberFormat="1" applyFont="1" applyBorder="1" applyAlignment="1" applyProtection="1">
      <alignment horizontal="center" vertical="center"/>
      <protection locked="0"/>
    </xf>
    <xf numFmtId="0" fontId="96" fillId="0" borderId="55" xfId="11" applyFont="1" applyBorder="1" applyAlignment="1">
      <alignment horizontal="left" vertical="center"/>
    </xf>
    <xf numFmtId="0" fontId="99" fillId="0" borderId="55" xfId="8" applyFont="1" applyBorder="1" applyAlignment="1">
      <alignment horizontal="center" vertical="center"/>
    </xf>
    <xf numFmtId="1" fontId="99" fillId="0" borderId="56" xfId="8" applyNumberFormat="1" applyFont="1" applyBorder="1" applyAlignment="1" applyProtection="1">
      <alignment horizontal="center" vertical="center"/>
      <protection locked="0"/>
    </xf>
    <xf numFmtId="0" fontId="97" fillId="0" borderId="55" xfId="8" applyFont="1" applyBorder="1" applyAlignment="1" applyProtection="1">
      <alignment horizontal="left" vertical="center" wrapText="1"/>
      <protection locked="0"/>
    </xf>
    <xf numFmtId="0" fontId="97" fillId="0" borderId="55" xfId="8" applyFont="1" applyBorder="1" applyAlignment="1" applyProtection="1">
      <alignment horizontal="center" vertical="center"/>
      <protection locked="0"/>
    </xf>
    <xf numFmtId="0" fontId="101" fillId="0" borderId="55" xfId="8" applyFont="1" applyBorder="1" applyAlignment="1" applyProtection="1">
      <alignment horizontal="left" vertical="center" wrapText="1"/>
      <protection locked="0"/>
    </xf>
    <xf numFmtId="0" fontId="97" fillId="0" borderId="61" xfId="8" applyFont="1" applyBorder="1" applyAlignment="1" applyProtection="1">
      <alignment horizontal="left" vertical="center" wrapText="1"/>
      <protection locked="0"/>
    </xf>
    <xf numFmtId="0" fontId="97" fillId="0" borderId="61" xfId="8" applyFont="1" applyBorder="1" applyAlignment="1" applyProtection="1">
      <alignment horizontal="center" vertical="center"/>
      <protection locked="0"/>
    </xf>
    <xf numFmtId="1" fontId="97" fillId="0" borderId="27" xfId="8" applyNumberFormat="1" applyFont="1" applyBorder="1" applyAlignment="1" applyProtection="1">
      <alignment horizontal="center" vertical="center"/>
      <protection locked="0"/>
    </xf>
    <xf numFmtId="0" fontId="96" fillId="18" borderId="34" xfId="11" applyFont="1" applyFill="1" applyBorder="1" applyAlignment="1">
      <alignment horizontal="left" vertical="center"/>
    </xf>
    <xf numFmtId="0" fontId="99" fillId="18" borderId="34" xfId="8" applyFont="1" applyFill="1" applyBorder="1" applyAlignment="1">
      <alignment horizontal="center" vertical="center"/>
    </xf>
    <xf numFmtId="1" fontId="99" fillId="18" borderId="37" xfId="8" applyNumberFormat="1" applyFont="1" applyFill="1" applyBorder="1" applyAlignment="1" applyProtection="1">
      <alignment horizontal="center" vertical="center"/>
      <protection locked="0"/>
    </xf>
    <xf numFmtId="0" fontId="97" fillId="0" borderId="59" xfId="8" applyFont="1" applyBorder="1" applyAlignment="1">
      <alignment horizontal="left" vertical="center" wrapText="1"/>
    </xf>
    <xf numFmtId="0" fontId="97" fillId="0" borderId="59" xfId="8" applyFont="1" applyBorder="1" applyAlignment="1">
      <alignment horizontal="center" vertical="center"/>
    </xf>
    <xf numFmtId="1" fontId="97" fillId="0" borderId="60" xfId="8" applyNumberFormat="1" applyFont="1" applyBorder="1" applyAlignment="1" applyProtection="1">
      <alignment horizontal="center" vertical="center"/>
      <protection locked="0"/>
    </xf>
    <xf numFmtId="0" fontId="99" fillId="0" borderId="38" xfId="8" applyFont="1" applyBorder="1" applyAlignment="1">
      <alignment horizontal="left" vertical="center" wrapText="1"/>
    </xf>
    <xf numFmtId="0" fontId="99" fillId="0" borderId="38" xfId="8" applyFont="1" applyBorder="1" applyAlignment="1">
      <alignment horizontal="center" vertical="center"/>
    </xf>
    <xf numFmtId="1" fontId="99" fillId="0" borderId="30" xfId="8" applyNumberFormat="1" applyFont="1" applyBorder="1" applyAlignment="1" applyProtection="1">
      <alignment horizontal="center" vertical="center"/>
      <protection locked="0"/>
    </xf>
    <xf numFmtId="49" fontId="96" fillId="19" borderId="34" xfId="13" applyNumberFormat="1" applyFont="1" applyFill="1" applyBorder="1" applyAlignment="1" applyProtection="1">
      <alignment horizontal="left" vertical="center"/>
    </xf>
    <xf numFmtId="0" fontId="99" fillId="19" borderId="34" xfId="11" applyFont="1" applyFill="1" applyBorder="1" applyAlignment="1">
      <alignment horizontal="center" vertical="center"/>
    </xf>
    <xf numFmtId="1" fontId="99" fillId="19" borderId="37" xfId="11" applyNumberFormat="1" applyFont="1" applyFill="1" applyBorder="1" applyAlignment="1" applyProtection="1">
      <alignment horizontal="center" vertical="center"/>
      <protection locked="0"/>
    </xf>
    <xf numFmtId="0" fontId="97" fillId="0" borderId="62" xfId="11" applyFont="1" applyBorder="1" applyAlignment="1">
      <alignment horizontal="left" vertical="center" wrapText="1"/>
    </xf>
    <xf numFmtId="0" fontId="97" fillId="0" borderId="62" xfId="11" applyFont="1" applyBorder="1" applyAlignment="1">
      <alignment horizontal="center" vertical="center"/>
    </xf>
    <xf numFmtId="1" fontId="97" fillId="0" borderId="63" xfId="14" applyNumberFormat="1" applyFont="1" applyFill="1" applyBorder="1" applyAlignment="1" applyProtection="1">
      <alignment horizontal="center" vertical="center"/>
      <protection locked="0"/>
    </xf>
    <xf numFmtId="0" fontId="97" fillId="0" borderId="61" xfId="11" applyFont="1" applyBorder="1" applyAlignment="1">
      <alignment horizontal="left" vertical="center" wrapText="1"/>
    </xf>
    <xf numFmtId="0" fontId="97" fillId="0" borderId="61" xfId="11" applyFont="1" applyBorder="1" applyAlignment="1">
      <alignment horizontal="center" vertical="center"/>
    </xf>
    <xf numFmtId="1" fontId="97" fillId="0" borderId="27" xfId="14" applyNumberFormat="1" applyFont="1" applyFill="1" applyBorder="1" applyAlignment="1" applyProtection="1">
      <alignment horizontal="center" vertical="center"/>
      <protection locked="0"/>
    </xf>
    <xf numFmtId="49" fontId="96" fillId="20" borderId="34" xfId="13" applyNumberFormat="1" applyFont="1" applyFill="1" applyBorder="1" applyAlignment="1" applyProtection="1">
      <alignment horizontal="left" vertical="center"/>
    </xf>
    <xf numFmtId="0" fontId="94" fillId="21" borderId="34" xfId="8" applyFont="1" applyFill="1" applyBorder="1" applyAlignment="1">
      <alignment horizontal="center" vertical="center"/>
    </xf>
    <xf numFmtId="1" fontId="94" fillId="21" borderId="37" xfId="8" applyNumberFormat="1" applyFont="1" applyFill="1" applyBorder="1" applyAlignment="1" applyProtection="1">
      <alignment horizontal="center" vertical="center"/>
      <protection locked="0"/>
    </xf>
    <xf numFmtId="1" fontId="97" fillId="0" borderId="56" xfId="11" applyNumberFormat="1" applyFont="1" applyBorder="1" applyAlignment="1" applyProtection="1">
      <alignment horizontal="center" vertical="center"/>
      <protection locked="0"/>
    </xf>
    <xf numFmtId="0" fontId="96" fillId="0" borderId="34" xfId="11" applyFont="1" applyBorder="1" applyAlignment="1">
      <alignment horizontal="left" vertical="center" wrapText="1"/>
    </xf>
    <xf numFmtId="0" fontId="96" fillId="0" borderId="34" xfId="11" applyFont="1" applyBorder="1" applyAlignment="1">
      <alignment horizontal="center" vertical="center"/>
    </xf>
    <xf numFmtId="1" fontId="102" fillId="0" borderId="37" xfId="11" applyNumberFormat="1" applyFont="1" applyBorder="1" applyAlignment="1" applyProtection="1">
      <alignment horizontal="center" vertical="center"/>
      <protection locked="0"/>
    </xf>
    <xf numFmtId="0" fontId="96" fillId="0" borderId="34" xfId="8" applyFont="1" applyBorder="1" applyAlignment="1">
      <alignment horizontal="left" vertical="center" wrapText="1"/>
    </xf>
    <xf numFmtId="0" fontId="99" fillId="0" borderId="34" xfId="8" applyFont="1" applyBorder="1" applyAlignment="1">
      <alignment horizontal="center" vertical="center"/>
    </xf>
    <xf numFmtId="1" fontId="99" fillId="0" borderId="37" xfId="12" applyNumberFormat="1" applyFont="1" applyFill="1" applyBorder="1" applyAlignment="1" applyProtection="1">
      <alignment horizontal="center" vertical="center"/>
      <protection locked="0"/>
    </xf>
    <xf numFmtId="0" fontId="97" fillId="0" borderId="34" xfId="8" applyFont="1" applyBorder="1" applyAlignment="1">
      <alignment horizontal="left" vertical="center" wrapText="1"/>
    </xf>
    <xf numFmtId="0" fontId="97" fillId="0" borderId="34" xfId="8" applyFont="1" applyBorder="1" applyAlignment="1">
      <alignment horizontal="center" vertical="center"/>
    </xf>
    <xf numFmtId="1" fontId="97" fillId="0" borderId="37" xfId="12" applyNumberFormat="1" applyFont="1" applyFill="1" applyBorder="1" applyAlignment="1" applyProtection="1">
      <alignment horizontal="center" vertical="center"/>
      <protection locked="0"/>
    </xf>
    <xf numFmtId="0" fontId="97" fillId="0" borderId="57" xfId="11" applyFont="1" applyBorder="1" applyAlignment="1">
      <alignment vertical="center"/>
    </xf>
    <xf numFmtId="0" fontId="97" fillId="0" borderId="55" xfId="11" applyFont="1" applyBorder="1" applyAlignment="1">
      <alignment vertical="center"/>
    </xf>
    <xf numFmtId="0" fontId="97" fillId="0" borderId="59" xfId="11" applyFont="1" applyBorder="1" applyAlignment="1">
      <alignment vertical="center" wrapText="1"/>
    </xf>
    <xf numFmtId="1" fontId="97" fillId="0" borderId="63" xfId="12" applyNumberFormat="1" applyFont="1" applyFill="1" applyBorder="1" applyAlignment="1" applyProtection="1">
      <alignment horizontal="center" vertical="center"/>
      <protection locked="0"/>
    </xf>
    <xf numFmtId="0" fontId="97" fillId="0" borderId="59" xfId="11" applyFont="1" applyBorder="1" applyAlignment="1">
      <alignment vertical="center"/>
    </xf>
    <xf numFmtId="0" fontId="96" fillId="0" borderId="34" xfId="11" applyFont="1" applyBorder="1" applyAlignment="1">
      <alignment vertical="center"/>
    </xf>
    <xf numFmtId="0" fontId="99" fillId="0" borderId="64" xfId="11" applyFont="1" applyBorder="1" applyAlignment="1">
      <alignment vertical="center"/>
    </xf>
    <xf numFmtId="0" fontId="99" fillId="0" borderId="39" xfId="11" applyFont="1" applyBorder="1" applyAlignment="1">
      <alignment vertical="center"/>
    </xf>
    <xf numFmtId="0" fontId="97" fillId="0" borderId="24" xfId="11" applyFont="1" applyBorder="1" applyAlignment="1" applyProtection="1">
      <alignment vertical="center"/>
      <protection locked="0"/>
    </xf>
    <xf numFmtId="0" fontId="97" fillId="0" borderId="40" xfId="11" applyFont="1" applyBorder="1" applyAlignment="1" applyProtection="1">
      <alignment horizontal="center" vertical="center"/>
      <protection locked="0"/>
    </xf>
    <xf numFmtId="1" fontId="97" fillId="0" borderId="24" xfId="8" applyNumberFormat="1" applyFont="1" applyBorder="1" applyAlignment="1" applyProtection="1">
      <alignment horizontal="center" vertical="center"/>
      <protection locked="0"/>
    </xf>
    <xf numFmtId="0" fontId="97" fillId="0" borderId="27" xfId="11" applyFont="1" applyBorder="1" applyAlignment="1" applyProtection="1">
      <alignment vertical="center"/>
      <protection locked="0"/>
    </xf>
    <xf numFmtId="0" fontId="97" fillId="0" borderId="61" xfId="11" applyFont="1" applyBorder="1" applyAlignment="1" applyProtection="1">
      <alignment horizontal="center" vertical="center"/>
      <protection locked="0"/>
    </xf>
    <xf numFmtId="0" fontId="101" fillId="0" borderId="42" xfId="11" applyFont="1" applyBorder="1" applyAlignment="1" applyProtection="1">
      <alignment vertical="center"/>
      <protection locked="0"/>
    </xf>
    <xf numFmtId="0" fontId="60" fillId="0" borderId="43" xfId="8" applyFont="1" applyBorder="1"/>
    <xf numFmtId="0" fontId="60" fillId="0" borderId="65" xfId="8" applyFont="1" applyBorder="1"/>
    <xf numFmtId="1" fontId="1" fillId="0" borderId="47" xfId="8" applyNumberFormat="1" applyBorder="1"/>
    <xf numFmtId="0" fontId="97" fillId="0" borderId="38" xfId="11" applyFont="1" applyBorder="1" applyAlignment="1">
      <alignment horizontal="left" vertical="center" wrapText="1"/>
    </xf>
    <xf numFmtId="0" fontId="97" fillId="0" borderId="38" xfId="11" applyFont="1" applyBorder="1" applyAlignment="1">
      <alignment horizontal="center" vertical="center"/>
    </xf>
    <xf numFmtId="1" fontId="97" fillId="0" borderId="30" xfId="14" applyNumberFormat="1" applyFont="1" applyFill="1" applyBorder="1" applyAlignment="1" applyProtection="1">
      <alignment horizontal="center" vertical="center"/>
      <protection locked="0"/>
    </xf>
    <xf numFmtId="1" fontId="97" fillId="0" borderId="60" xfId="11" applyNumberFormat="1" applyFont="1" applyBorder="1" applyAlignment="1" applyProtection="1">
      <alignment horizontal="center" vertical="center"/>
      <protection locked="0"/>
    </xf>
    <xf numFmtId="0" fontId="97" fillId="0" borderId="40" xfId="11" applyFont="1" applyBorder="1" applyAlignment="1" applyProtection="1">
      <alignment vertical="center"/>
      <protection locked="0"/>
    </xf>
    <xf numFmtId="0" fontId="97" fillId="0" borderId="66" xfId="11" applyFont="1" applyBorder="1" applyAlignment="1" applyProtection="1">
      <alignment horizontal="center" vertical="center"/>
      <protection locked="0"/>
    </xf>
    <xf numFmtId="1" fontId="97" fillId="0" borderId="67" xfId="8" applyNumberFormat="1" applyFont="1" applyBorder="1" applyAlignment="1" applyProtection="1">
      <alignment horizontal="center" vertical="center"/>
      <protection locked="0"/>
    </xf>
    <xf numFmtId="0" fontId="97" fillId="0" borderId="38" xfId="11" applyFont="1" applyBorder="1" applyAlignment="1" applyProtection="1">
      <alignment vertical="center"/>
      <protection locked="0"/>
    </xf>
    <xf numFmtId="0" fontId="97" fillId="0" borderId="38" xfId="11" applyFont="1" applyBorder="1" applyAlignment="1" applyProtection="1">
      <alignment horizontal="center" vertical="center"/>
      <protection locked="0"/>
    </xf>
    <xf numFmtId="1" fontId="97" fillId="0" borderId="30" xfId="8" applyNumberFormat="1" applyFont="1" applyBorder="1" applyAlignment="1" applyProtection="1">
      <alignment horizontal="center" vertical="center"/>
      <protection locked="0"/>
    </xf>
    <xf numFmtId="0" fontId="101" fillId="0" borderId="61" xfId="11" applyFont="1" applyBorder="1" applyAlignment="1" applyProtection="1">
      <alignment vertical="center"/>
      <protection locked="0"/>
    </xf>
    <xf numFmtId="0" fontId="1" fillId="0" borderId="50" xfId="8" applyBorder="1"/>
    <xf numFmtId="49" fontId="104" fillId="22" borderId="68" xfId="8" applyNumberFormat="1" applyFont="1" applyFill="1" applyBorder="1" applyAlignment="1">
      <alignment horizontal="left"/>
    </xf>
    <xf numFmtId="49" fontId="104" fillId="22" borderId="68" xfId="8" applyNumberFormat="1" applyFont="1" applyFill="1" applyBorder="1" applyAlignment="1">
      <alignment horizontal="left" wrapText="1"/>
    </xf>
    <xf numFmtId="4" fontId="104" fillId="22" borderId="68" xfId="8" applyNumberFormat="1" applyFont="1" applyFill="1" applyBorder="1" applyAlignment="1">
      <alignment horizontal="left"/>
    </xf>
    <xf numFmtId="0" fontId="1" fillId="0" borderId="68" xfId="8" applyBorder="1"/>
    <xf numFmtId="49" fontId="105" fillId="23" borderId="68" xfId="8" applyNumberFormat="1" applyFont="1" applyFill="1" applyBorder="1" applyAlignment="1">
      <alignment horizontal="left"/>
    </xf>
    <xf numFmtId="49" fontId="105" fillId="23" borderId="68" xfId="8" applyNumberFormat="1" applyFont="1" applyFill="1" applyBorder="1" applyAlignment="1">
      <alignment horizontal="left" wrapText="1"/>
    </xf>
    <xf numFmtId="4" fontId="105" fillId="23" borderId="68" xfId="8" applyNumberFormat="1" applyFont="1" applyFill="1" applyBorder="1" applyAlignment="1">
      <alignment horizontal="right"/>
    </xf>
    <xf numFmtId="49" fontId="106" fillId="24" borderId="68" xfId="8" applyNumberFormat="1" applyFont="1" applyFill="1" applyBorder="1" applyAlignment="1">
      <alignment horizontal="left"/>
    </xf>
    <xf numFmtId="49" fontId="106" fillId="24" borderId="68" xfId="8" applyNumberFormat="1" applyFont="1" applyFill="1" applyBorder="1" applyAlignment="1">
      <alignment horizontal="left" wrapText="1"/>
    </xf>
    <xf numFmtId="4" fontId="106" fillId="24" borderId="68" xfId="8" applyNumberFormat="1" applyFont="1" applyFill="1" applyBorder="1" applyAlignment="1">
      <alignment horizontal="right"/>
    </xf>
    <xf numFmtId="49" fontId="104" fillId="25" borderId="68" xfId="8" applyNumberFormat="1" applyFont="1" applyFill="1" applyBorder="1" applyAlignment="1">
      <alignment horizontal="left"/>
    </xf>
    <xf numFmtId="49" fontId="104" fillId="25" borderId="68" xfId="8" applyNumberFormat="1" applyFont="1" applyFill="1" applyBorder="1" applyAlignment="1">
      <alignment horizontal="left" wrapText="1"/>
    </xf>
    <xf numFmtId="4" fontId="104" fillId="25" borderId="68" xfId="8" applyNumberFormat="1" applyFont="1" applyFill="1" applyBorder="1" applyAlignment="1">
      <alignment horizontal="right"/>
    </xf>
    <xf numFmtId="49" fontId="105" fillId="0" borderId="68" xfId="8" applyNumberFormat="1" applyFont="1" applyBorder="1" applyAlignment="1">
      <alignment horizontal="left"/>
    </xf>
    <xf numFmtId="49" fontId="105" fillId="0" borderId="68" xfId="8" applyNumberFormat="1" applyFont="1" applyBorder="1" applyAlignment="1">
      <alignment horizontal="left" wrapText="1"/>
    </xf>
    <xf numFmtId="4" fontId="105" fillId="0" borderId="68" xfId="8" applyNumberFormat="1" applyFont="1" applyBorder="1" applyAlignment="1">
      <alignment horizontal="right"/>
    </xf>
    <xf numFmtId="49" fontId="1" fillId="0" borderId="1" xfId="8" applyNumberFormat="1"/>
    <xf numFmtId="49" fontId="1" fillId="0" borderId="1" xfId="8" applyNumberFormat="1" applyAlignment="1">
      <alignment wrapText="1"/>
    </xf>
    <xf numFmtId="4" fontId="1" fillId="0" borderId="1" xfId="8" applyNumberFormat="1"/>
    <xf numFmtId="0" fontId="60" fillId="0" borderId="69" xfId="8" applyFont="1" applyBorder="1" applyAlignment="1">
      <alignment horizontal="center" vertical="center"/>
    </xf>
    <xf numFmtId="0" fontId="107" fillId="0" borderId="69" xfId="8" applyFont="1" applyBorder="1" applyAlignment="1">
      <alignment horizontal="center" vertical="center"/>
    </xf>
    <xf numFmtId="0" fontId="108" fillId="0" borderId="69" xfId="8" applyFont="1" applyBorder="1" applyAlignment="1">
      <alignment horizontal="left" vertical="center" indent="1"/>
    </xf>
    <xf numFmtId="0" fontId="107" fillId="0" borderId="69" xfId="8" applyFont="1" applyBorder="1" applyAlignment="1">
      <alignment horizontal="left" vertical="center" wrapText="1" indent="1"/>
    </xf>
    <xf numFmtId="0" fontId="107" fillId="0" borderId="69" xfId="8" applyFont="1" applyBorder="1" applyAlignment="1">
      <alignment horizontal="left" vertical="center" indent="1"/>
    </xf>
    <xf numFmtId="0" fontId="109" fillId="0" borderId="69" xfId="8" applyFont="1" applyBorder="1" applyAlignment="1">
      <alignment horizontal="left" vertical="center" indent="1"/>
    </xf>
    <xf numFmtId="0" fontId="99" fillId="0" borderId="70" xfId="8" applyFont="1" applyBorder="1" applyAlignment="1" applyProtection="1">
      <alignment horizontal="left" vertical="center" indent="1"/>
      <protection locked="0"/>
    </xf>
    <xf numFmtId="0" fontId="108" fillId="0" borderId="70" xfId="8" applyFont="1" applyBorder="1" applyAlignment="1">
      <alignment horizontal="left" vertical="center" indent="1"/>
    </xf>
    <xf numFmtId="0" fontId="110" fillId="0" borderId="70" xfId="15" applyFont="1" applyBorder="1" applyAlignment="1" applyProtection="1">
      <alignment horizontal="left" vertical="center" indent="1"/>
      <protection locked="0"/>
    </xf>
    <xf numFmtId="0" fontId="110" fillId="0" borderId="70" xfId="15" applyFont="1" applyBorder="1" applyAlignment="1">
      <alignment horizontal="left" vertical="center" indent="1"/>
    </xf>
    <xf numFmtId="0" fontId="111" fillId="0" borderId="69" xfId="8" applyFont="1" applyBorder="1" applyAlignment="1">
      <alignment horizontal="left" vertical="center" indent="1"/>
    </xf>
    <xf numFmtId="0" fontId="109" fillId="0" borderId="70" xfId="8" applyFont="1" applyBorder="1" applyAlignment="1">
      <alignment horizontal="left" vertical="center" indent="1"/>
    </xf>
    <xf numFmtId="0" fontId="107" fillId="0" borderId="71" xfId="8" applyFont="1" applyBorder="1" applyAlignment="1">
      <alignment horizontal="left" vertical="center" indent="1"/>
    </xf>
    <xf numFmtId="0" fontId="107" fillId="0" borderId="71" xfId="8" applyFont="1" applyBorder="1" applyAlignment="1">
      <alignment horizontal="center" vertical="center"/>
    </xf>
    <xf numFmtId="0" fontId="107" fillId="0" borderId="72" xfId="8" applyFont="1" applyBorder="1" applyAlignment="1">
      <alignment horizontal="center" vertical="center"/>
    </xf>
    <xf numFmtId="0" fontId="108" fillId="0" borderId="73" xfId="8" applyFont="1" applyBorder="1" applyAlignment="1">
      <alignment horizontal="left" vertical="center" indent="1"/>
    </xf>
    <xf numFmtId="0" fontId="107" fillId="0" borderId="74" xfId="8" applyFont="1" applyBorder="1" applyAlignment="1">
      <alignment horizontal="center" vertical="center"/>
    </xf>
    <xf numFmtId="0" fontId="107" fillId="0" borderId="75" xfId="8" applyFont="1" applyBorder="1" applyAlignment="1">
      <alignment horizontal="center" vertical="center"/>
    </xf>
    <xf numFmtId="0" fontId="107" fillId="0" borderId="70" xfId="8" applyFont="1" applyBorder="1" applyAlignment="1">
      <alignment horizontal="left" vertical="center" indent="1"/>
    </xf>
    <xf numFmtId="0" fontId="107" fillId="0" borderId="70" xfId="8" applyFont="1" applyBorder="1" applyAlignment="1">
      <alignment horizontal="center" vertical="center"/>
    </xf>
    <xf numFmtId="0" fontId="1" fillId="0" borderId="1" xfId="8" applyAlignment="1">
      <alignment horizontal="center"/>
    </xf>
    <xf numFmtId="0" fontId="112" fillId="0" borderId="34" xfId="8" applyFont="1" applyBorder="1" applyAlignment="1">
      <alignment vertical="center" wrapText="1"/>
    </xf>
    <xf numFmtId="0" fontId="113" fillId="0" borderId="1" xfId="8" applyFont="1"/>
    <xf numFmtId="0" fontId="1" fillId="0" borderId="39" xfId="8" applyBorder="1"/>
    <xf numFmtId="0" fontId="114" fillId="0" borderId="1" xfId="8" applyFont="1" applyAlignment="1">
      <alignment vertical="center" wrapText="1"/>
    </xf>
    <xf numFmtId="0" fontId="1" fillId="0" borderId="37" xfId="8" applyBorder="1"/>
    <xf numFmtId="0" fontId="1" fillId="0" borderId="34" xfId="8" applyBorder="1"/>
    <xf numFmtId="0" fontId="113" fillId="0" borderId="34" xfId="8" applyFont="1" applyBorder="1" applyAlignment="1">
      <alignment vertical="center"/>
    </xf>
    <xf numFmtId="0" fontId="113" fillId="0" borderId="34" xfId="8" applyFont="1" applyBorder="1" applyAlignment="1">
      <alignment horizontal="right" vertical="center"/>
    </xf>
    <xf numFmtId="173" fontId="113" fillId="0" borderId="37" xfId="8" applyNumberFormat="1" applyFont="1" applyBorder="1" applyAlignment="1">
      <alignment horizontal="right" vertical="center"/>
    </xf>
    <xf numFmtId="173" fontId="113" fillId="0" borderId="34" xfId="8" applyNumberFormat="1" applyFont="1" applyBorder="1" applyAlignment="1">
      <alignment horizontal="right" vertical="center"/>
    </xf>
    <xf numFmtId="173" fontId="113" fillId="0" borderId="34" xfId="8" applyNumberFormat="1" applyFont="1" applyBorder="1" applyAlignment="1">
      <alignment vertical="center"/>
    </xf>
    <xf numFmtId="0" fontId="113" fillId="0" borderId="1" xfId="8" applyFont="1" applyAlignment="1">
      <alignment horizontal="right" vertical="center"/>
    </xf>
    <xf numFmtId="0" fontId="113" fillId="0" borderId="1" xfId="8" applyFont="1" applyAlignment="1">
      <alignment vertical="center"/>
    </xf>
    <xf numFmtId="173" fontId="113" fillId="0" borderId="1" xfId="8" applyNumberFormat="1" applyFont="1" applyAlignment="1">
      <alignment horizontal="right" vertical="center"/>
    </xf>
    <xf numFmtId="173" fontId="113" fillId="0" borderId="1" xfId="8" applyNumberFormat="1" applyFont="1" applyAlignment="1">
      <alignment vertical="center"/>
    </xf>
    <xf numFmtId="0" fontId="1" fillId="0" borderId="34" xfId="8" applyBorder="1" applyAlignment="1">
      <alignment vertical="center" wrapText="1"/>
    </xf>
    <xf numFmtId="0" fontId="1" fillId="0" borderId="34" xfId="8" applyBorder="1" applyAlignment="1">
      <alignment vertical="center"/>
    </xf>
    <xf numFmtId="173" fontId="1" fillId="0" borderId="37" xfId="8" applyNumberFormat="1" applyBorder="1" applyAlignment="1">
      <alignment vertical="center"/>
    </xf>
    <xf numFmtId="173" fontId="1" fillId="0" borderId="34" xfId="8" applyNumberFormat="1" applyBorder="1" applyAlignment="1">
      <alignment vertical="center"/>
    </xf>
    <xf numFmtId="0" fontId="1" fillId="0" borderId="1" xfId="8" applyAlignment="1">
      <alignment vertical="center"/>
    </xf>
    <xf numFmtId="173" fontId="1" fillId="0" borderId="1" xfId="8" applyNumberFormat="1" applyAlignment="1">
      <alignment vertical="center"/>
    </xf>
    <xf numFmtId="0" fontId="115" fillId="0" borderId="34" xfId="8" applyFont="1" applyBorder="1" applyAlignment="1">
      <alignment wrapText="1"/>
    </xf>
    <xf numFmtId="0" fontId="1" fillId="0" borderId="24" xfId="8" applyBorder="1" applyAlignment="1">
      <alignment vertical="center"/>
    </xf>
    <xf numFmtId="0" fontId="1" fillId="0" borderId="25" xfId="8" applyBorder="1" applyAlignment="1">
      <alignment vertical="center"/>
    </xf>
    <xf numFmtId="173" fontId="1" fillId="0" borderId="25" xfId="8" applyNumberFormat="1" applyBorder="1" applyAlignment="1">
      <alignment vertical="center"/>
    </xf>
    <xf numFmtId="0" fontId="60" fillId="0" borderId="42" xfId="8" applyFont="1" applyBorder="1" applyAlignment="1">
      <alignment vertical="center"/>
    </xf>
    <xf numFmtId="0" fontId="1" fillId="0" borderId="43" xfId="8" applyBorder="1" applyAlignment="1">
      <alignment vertical="center"/>
    </xf>
    <xf numFmtId="173" fontId="1" fillId="0" borderId="43" xfId="8" applyNumberFormat="1" applyBorder="1" applyAlignment="1">
      <alignment vertical="center"/>
    </xf>
    <xf numFmtId="173" fontId="1" fillId="0" borderId="1" xfId="8" applyNumberFormat="1"/>
    <xf numFmtId="173" fontId="60" fillId="0" borderId="1" xfId="8" applyNumberFormat="1" applyFont="1" applyAlignment="1">
      <alignment vertical="center"/>
    </xf>
    <xf numFmtId="0" fontId="99" fillId="0" borderId="76" xfId="16" applyFont="1" applyBorder="1" applyAlignment="1">
      <alignment horizontal="center" vertical="top"/>
    </xf>
    <xf numFmtId="0" fontId="75" fillId="0" borderId="76" xfId="16" applyFont="1" applyBorder="1" applyAlignment="1">
      <alignment horizontal="center" vertical="top" wrapText="1"/>
    </xf>
    <xf numFmtId="0" fontId="116" fillId="0" borderId="77" xfId="16" applyFont="1" applyBorder="1" applyAlignment="1">
      <alignment horizontal="center" vertical="top" wrapText="1"/>
    </xf>
    <xf numFmtId="9" fontId="116" fillId="0" borderId="79" xfId="16" applyNumberFormat="1" applyFont="1" applyBorder="1" applyAlignment="1">
      <alignment horizontal="center" vertical="top" wrapText="1"/>
    </xf>
    <xf numFmtId="0" fontId="58" fillId="0" borderId="1" xfId="16"/>
    <xf numFmtId="0" fontId="99" fillId="0" borderId="81" xfId="16" applyFont="1" applyBorder="1" applyAlignment="1">
      <alignment horizontal="center" vertical="top"/>
    </xf>
    <xf numFmtId="0" fontId="116" fillId="0" borderId="81" xfId="16" applyFont="1" applyBorder="1" applyAlignment="1">
      <alignment vertical="top" wrapText="1"/>
    </xf>
    <xf numFmtId="0" fontId="116" fillId="0" borderId="39" xfId="16" applyFont="1" applyBorder="1" applyAlignment="1">
      <alignment horizontal="center" vertical="top"/>
    </xf>
    <xf numFmtId="1" fontId="116" fillId="0" borderId="39" xfId="16" applyNumberFormat="1" applyFont="1" applyBorder="1" applyAlignment="1">
      <alignment horizontal="center" vertical="top"/>
    </xf>
    <xf numFmtId="1" fontId="116" fillId="0" borderId="82" xfId="16" applyNumberFormat="1" applyFont="1" applyBorder="1" applyAlignment="1">
      <alignment horizontal="center" vertical="top"/>
    </xf>
    <xf numFmtId="9" fontId="116" fillId="0" borderId="83" xfId="16" applyNumberFormat="1" applyFont="1" applyBorder="1" applyAlignment="1">
      <alignment horizontal="center" vertical="top"/>
    </xf>
    <xf numFmtId="0" fontId="117" fillId="0" borderId="84" xfId="16" applyFont="1" applyBorder="1" applyAlignment="1">
      <alignment horizontal="center" vertical="top"/>
    </xf>
    <xf numFmtId="0" fontId="118" fillId="11" borderId="84" xfId="16" applyFont="1" applyFill="1" applyBorder="1" applyAlignment="1">
      <alignment vertical="top" wrapText="1"/>
    </xf>
    <xf numFmtId="0" fontId="119" fillId="0" borderId="1" xfId="16" applyFont="1" applyAlignment="1">
      <alignment horizontal="center" vertical="top"/>
    </xf>
    <xf numFmtId="1" fontId="119" fillId="11" borderId="1" xfId="16" applyNumberFormat="1" applyFont="1" applyFill="1" applyAlignment="1">
      <alignment horizontal="center" vertical="top"/>
    </xf>
    <xf numFmtId="1" fontId="119" fillId="11" borderId="85" xfId="16" applyNumberFormat="1" applyFont="1" applyFill="1" applyBorder="1" applyAlignment="1">
      <alignment horizontal="center" vertical="top"/>
    </xf>
    <xf numFmtId="9" fontId="119" fillId="11" borderId="86" xfId="16" applyNumberFormat="1" applyFont="1" applyFill="1" applyBorder="1" applyAlignment="1">
      <alignment horizontal="center" vertical="top"/>
    </xf>
    <xf numFmtId="0" fontId="120" fillId="0" borderId="84" xfId="16" applyFont="1" applyBorder="1" applyAlignment="1">
      <alignment vertical="top"/>
    </xf>
    <xf numFmtId="1" fontId="119" fillId="0" borderId="1" xfId="16" applyNumberFormat="1" applyFont="1" applyAlignment="1">
      <alignment horizontal="center" vertical="top"/>
    </xf>
    <xf numFmtId="1" fontId="119" fillId="0" borderId="85" xfId="16" applyNumberFormat="1" applyFont="1" applyBorder="1" applyAlignment="1">
      <alignment horizontal="center" vertical="top"/>
    </xf>
    <xf numFmtId="9" fontId="119" fillId="0" borderId="86" xfId="16" applyNumberFormat="1" applyFont="1" applyBorder="1" applyAlignment="1">
      <alignment horizontal="center" vertical="top"/>
    </xf>
    <xf numFmtId="0" fontId="99" fillId="0" borderId="84" xfId="16" applyFont="1" applyBorder="1" applyAlignment="1">
      <alignment horizontal="center"/>
    </xf>
    <xf numFmtId="0" fontId="119" fillId="0" borderId="84" xfId="16" applyFont="1" applyBorder="1" applyAlignment="1">
      <alignment wrapText="1"/>
    </xf>
    <xf numFmtId="0" fontId="119" fillId="0" borderId="1" xfId="16" applyFont="1" applyAlignment="1">
      <alignment horizontal="center" vertical="center"/>
    </xf>
    <xf numFmtId="1" fontId="119" fillId="0" borderId="1" xfId="16" applyNumberFormat="1" applyFont="1" applyAlignment="1">
      <alignment horizontal="center"/>
    </xf>
    <xf numFmtId="1" fontId="119" fillId="0" borderId="85" xfId="16" applyNumberFormat="1" applyFont="1" applyBorder="1" applyAlignment="1">
      <alignment horizontal="center"/>
    </xf>
    <xf numFmtId="9" fontId="119" fillId="0" borderId="86" xfId="16" applyNumberFormat="1" applyFont="1" applyBorder="1" applyAlignment="1">
      <alignment horizontal="center"/>
    </xf>
    <xf numFmtId="0" fontId="119" fillId="0" borderId="84" xfId="16" applyFont="1" applyBorder="1" applyAlignment="1">
      <alignment horizontal="center"/>
    </xf>
    <xf numFmtId="0" fontId="116" fillId="0" borderId="1" xfId="16" applyFont="1" applyAlignment="1">
      <alignment horizontal="center"/>
    </xf>
    <xf numFmtId="1" fontId="116" fillId="0" borderId="1" xfId="16" applyNumberFormat="1" applyFont="1" applyAlignment="1">
      <alignment horizontal="center"/>
    </xf>
    <xf numFmtId="1" fontId="116" fillId="0" borderId="85" xfId="16" applyNumberFormat="1" applyFont="1" applyBorder="1" applyAlignment="1">
      <alignment horizontal="center"/>
    </xf>
    <xf numFmtId="9" fontId="116" fillId="0" borderId="86" xfId="16" applyNumberFormat="1" applyFont="1" applyBorder="1" applyAlignment="1">
      <alignment horizontal="center"/>
    </xf>
    <xf numFmtId="0" fontId="121" fillId="0" borderId="84" xfId="16" applyFont="1" applyBorder="1" applyAlignment="1">
      <alignment vertical="top"/>
    </xf>
    <xf numFmtId="0" fontId="119" fillId="0" borderId="1" xfId="16" applyFont="1" applyAlignment="1">
      <alignment horizontal="center"/>
    </xf>
    <xf numFmtId="0" fontId="119" fillId="0" borderId="1" xfId="17" applyFont="1" applyAlignment="1">
      <alignment horizontal="center"/>
    </xf>
    <xf numFmtId="0" fontId="119" fillId="0" borderId="84" xfId="16" applyFont="1" applyBorder="1" applyAlignment="1">
      <alignment horizontal="center" vertical="center" wrapText="1"/>
    </xf>
    <xf numFmtId="0" fontId="122" fillId="0" borderId="1" xfId="16" applyFont="1"/>
    <xf numFmtId="0" fontId="119" fillId="0" borderId="84" xfId="16" applyFont="1" applyBorder="1" applyAlignment="1">
      <alignment horizontal="center" vertical="top"/>
    </xf>
    <xf numFmtId="0" fontId="119" fillId="0" borderId="84" xfId="16" applyFont="1" applyBorder="1" applyAlignment="1">
      <alignment vertical="top" wrapText="1"/>
    </xf>
    <xf numFmtId="0" fontId="119" fillId="0" borderId="84" xfId="16" applyFont="1" applyBorder="1" applyAlignment="1">
      <alignment horizontal="center" vertical="center"/>
    </xf>
    <xf numFmtId="0" fontId="119" fillId="0" borderId="84" xfId="16" applyFont="1" applyBorder="1" applyAlignment="1">
      <alignment horizontal="left" vertical="center" wrapText="1"/>
    </xf>
    <xf numFmtId="1" fontId="119" fillId="0" borderId="85" xfId="16" applyNumberFormat="1" applyFont="1" applyBorder="1" applyAlignment="1">
      <alignment horizontal="center" vertical="center"/>
    </xf>
    <xf numFmtId="9" fontId="119" fillId="0" borderId="86" xfId="16" applyNumberFormat="1" applyFont="1" applyBorder="1" applyAlignment="1">
      <alignment horizontal="center" vertical="center"/>
    </xf>
    <xf numFmtId="1" fontId="119" fillId="0" borderId="1" xfId="16" applyNumberFormat="1" applyFont="1" applyAlignment="1">
      <alignment horizontal="center" vertical="center"/>
    </xf>
    <xf numFmtId="0" fontId="99" fillId="0" borderId="84" xfId="16" applyFont="1" applyBorder="1" applyAlignment="1">
      <alignment vertical="center" wrapText="1"/>
    </xf>
    <xf numFmtId="0" fontId="99" fillId="0" borderId="1" xfId="16" applyFont="1" applyAlignment="1">
      <alignment horizontal="center" vertical="center"/>
    </xf>
    <xf numFmtId="1" fontId="99" fillId="0" borderId="1" xfId="16" applyNumberFormat="1" applyFont="1" applyAlignment="1">
      <alignment horizontal="center" vertical="center"/>
    </xf>
    <xf numFmtId="1" fontId="99" fillId="0" borderId="85" xfId="16" applyNumberFormat="1" applyFont="1" applyBorder="1" applyAlignment="1">
      <alignment horizontal="center" vertical="center"/>
    </xf>
    <xf numFmtId="9" fontId="99" fillId="0" borderId="86" xfId="16" applyNumberFormat="1" applyFont="1" applyBorder="1" applyAlignment="1">
      <alignment horizontal="center" vertical="center"/>
    </xf>
    <xf numFmtId="0" fontId="99" fillId="0" borderId="84" xfId="16" applyFont="1" applyBorder="1" applyAlignment="1">
      <alignment wrapText="1"/>
    </xf>
    <xf numFmtId="0" fontId="99" fillId="0" borderId="1" xfId="16" applyFont="1" applyAlignment="1">
      <alignment horizontal="center"/>
    </xf>
    <xf numFmtId="1" fontId="99" fillId="0" borderId="1" xfId="16" applyNumberFormat="1" applyFont="1" applyAlignment="1">
      <alignment horizontal="center"/>
    </xf>
    <xf numFmtId="1" fontId="99" fillId="0" borderId="85" xfId="16" applyNumberFormat="1" applyFont="1" applyBorder="1" applyAlignment="1">
      <alignment horizontal="center"/>
    </xf>
    <xf numFmtId="9" fontId="99" fillId="0" borderId="86" xfId="16" applyNumberFormat="1" applyFont="1" applyBorder="1" applyAlignment="1">
      <alignment horizontal="center"/>
    </xf>
    <xf numFmtId="0" fontId="58" fillId="0" borderId="1" xfId="16" applyAlignment="1">
      <alignment horizontal="center" vertical="center"/>
    </xf>
    <xf numFmtId="0" fontId="121" fillId="0" borderId="84" xfId="16" applyFont="1" applyBorder="1" applyAlignment="1">
      <alignment horizontal="left"/>
    </xf>
    <xf numFmtId="0" fontId="123" fillId="0" borderId="84" xfId="16" applyFont="1" applyBorder="1" applyAlignment="1">
      <alignment vertical="top"/>
    </xf>
    <xf numFmtId="0" fontId="119" fillId="0" borderId="84" xfId="17" applyFont="1" applyBorder="1" applyAlignment="1">
      <alignment horizontal="center"/>
    </xf>
    <xf numFmtId="0" fontId="119" fillId="0" borderId="84" xfId="17" applyFont="1" applyBorder="1" applyAlignment="1">
      <alignment wrapText="1"/>
    </xf>
    <xf numFmtId="1" fontId="119" fillId="0" borderId="1" xfId="17" applyNumberFormat="1" applyFont="1" applyAlignment="1">
      <alignment horizontal="center"/>
    </xf>
    <xf numFmtId="0" fontId="58" fillId="0" borderId="1" xfId="18"/>
    <xf numFmtId="0" fontId="124" fillId="0" borderId="84" xfId="16" applyFont="1" applyBorder="1" applyAlignment="1">
      <alignment horizontal="left" wrapText="1"/>
    </xf>
    <xf numFmtId="0" fontId="99" fillId="0" borderId="84" xfId="16" applyFont="1" applyBorder="1"/>
    <xf numFmtId="0" fontId="123" fillId="0" borderId="84" xfId="16" applyFont="1" applyBorder="1" applyAlignment="1">
      <alignment horizontal="left"/>
    </xf>
    <xf numFmtId="0" fontId="99" fillId="0" borderId="84" xfId="16" applyFont="1" applyBorder="1" applyAlignment="1">
      <alignment vertical="top"/>
    </xf>
    <xf numFmtId="0" fontId="99" fillId="0" borderId="84" xfId="16" applyFont="1" applyBorder="1" applyAlignment="1">
      <alignment horizontal="left" wrapText="1"/>
    </xf>
    <xf numFmtId="0" fontId="119" fillId="0" borderId="85" xfId="16" applyFont="1" applyBorder="1" applyAlignment="1">
      <alignment horizontal="center"/>
    </xf>
    <xf numFmtId="0" fontId="120" fillId="11" borderId="84" xfId="16" applyFont="1" applyFill="1" applyBorder="1" applyAlignment="1">
      <alignment vertical="top"/>
    </xf>
    <xf numFmtId="0" fontId="99" fillId="0" borderId="84" xfId="16" applyFont="1" applyBorder="1" applyAlignment="1">
      <alignment horizontal="center" vertical="top"/>
    </xf>
    <xf numFmtId="0" fontId="121" fillId="0" borderId="84" xfId="16" applyFont="1" applyBorder="1" applyAlignment="1">
      <alignment vertical="top" wrapText="1"/>
    </xf>
    <xf numFmtId="9" fontId="119" fillId="0" borderId="1" xfId="16" applyNumberFormat="1" applyFont="1" applyAlignment="1">
      <alignment horizontal="center"/>
    </xf>
    <xf numFmtId="1" fontId="119" fillId="0" borderId="27" xfId="16" applyNumberFormat="1" applyFont="1" applyBorder="1" applyAlignment="1">
      <alignment horizontal="center"/>
    </xf>
    <xf numFmtId="0" fontId="125" fillId="26" borderId="87" xfId="16" applyFont="1" applyFill="1" applyBorder="1" applyAlignment="1">
      <alignment vertical="center" wrapText="1"/>
    </xf>
    <xf numFmtId="49" fontId="125" fillId="26" borderId="87" xfId="16" applyNumberFormat="1" applyFont="1" applyFill="1" applyBorder="1" applyAlignment="1">
      <alignment vertical="center" wrapText="1"/>
    </xf>
    <xf numFmtId="0" fontId="99" fillId="0" borderId="84" xfId="16" applyFont="1" applyBorder="1" applyAlignment="1">
      <alignment vertical="top" wrapText="1"/>
    </xf>
    <xf numFmtId="49" fontId="125" fillId="26" borderId="87" xfId="16" applyNumberFormat="1" applyFont="1" applyFill="1" applyBorder="1" applyAlignment="1">
      <alignment horizontal="left" wrapText="1"/>
    </xf>
    <xf numFmtId="0" fontId="99" fillId="0" borderId="88" xfId="16" applyFont="1" applyBorder="1" applyAlignment="1">
      <alignment horizontal="center" vertical="top"/>
    </xf>
    <xf numFmtId="0" fontId="116" fillId="0" borderId="88" xfId="16" applyFont="1" applyBorder="1" applyAlignment="1">
      <alignment vertical="top" wrapText="1"/>
    </xf>
    <xf numFmtId="0" fontId="116" fillId="0" borderId="89" xfId="16" applyFont="1" applyBorder="1" applyAlignment="1">
      <alignment horizontal="center" vertical="top"/>
    </xf>
    <xf numFmtId="1" fontId="116" fillId="0" borderId="89" xfId="16" applyNumberFormat="1" applyFont="1" applyBorder="1" applyAlignment="1">
      <alignment horizontal="center" vertical="top"/>
    </xf>
    <xf numFmtId="1" fontId="116" fillId="0" borderId="90" xfId="16" applyNumberFormat="1" applyFont="1" applyBorder="1" applyAlignment="1">
      <alignment horizontal="center" vertical="top"/>
    </xf>
    <xf numFmtId="9" fontId="116" fillId="0" borderId="91" xfId="16" applyNumberFormat="1" applyFont="1" applyBorder="1" applyAlignment="1">
      <alignment horizontal="center" vertical="top"/>
    </xf>
    <xf numFmtId="0" fontId="126" fillId="0" borderId="88" xfId="16" applyFont="1" applyBorder="1" applyAlignment="1">
      <alignment vertical="top" wrapText="1"/>
    </xf>
    <xf numFmtId="0" fontId="126" fillId="0" borderId="89" xfId="16" applyFont="1" applyBorder="1" applyAlignment="1">
      <alignment horizontal="center" vertical="top"/>
    </xf>
    <xf numFmtId="1" fontId="126" fillId="0" borderId="89" xfId="16" applyNumberFormat="1" applyFont="1" applyBorder="1" applyAlignment="1">
      <alignment horizontal="center" vertical="top"/>
    </xf>
    <xf numFmtId="9" fontId="126" fillId="0" borderId="91" xfId="16" applyNumberFormat="1" applyFont="1" applyBorder="1" applyAlignment="1">
      <alignment horizontal="center" vertical="top"/>
    </xf>
    <xf numFmtId="1" fontId="126" fillId="0" borderId="90" xfId="16" applyNumberFormat="1" applyFont="1" applyBorder="1" applyAlignment="1">
      <alignment horizontal="center" vertical="top"/>
    </xf>
    <xf numFmtId="0" fontId="119" fillId="0" borderId="1" xfId="16" applyFont="1" applyAlignment="1">
      <alignment wrapText="1"/>
    </xf>
    <xf numFmtId="0" fontId="117" fillId="0" borderId="76" xfId="17" applyFont="1" applyBorder="1"/>
    <xf numFmtId="0" fontId="116" fillId="0" borderId="76" xfId="17" applyFont="1" applyBorder="1" applyAlignment="1">
      <alignment horizontal="center" wrapText="1"/>
    </xf>
    <xf numFmtId="0" fontId="116" fillId="0" borderId="77" xfId="17" applyFont="1" applyBorder="1" applyAlignment="1">
      <alignment horizontal="center" wrapText="1"/>
    </xf>
    <xf numFmtId="1" fontId="116" fillId="0" borderId="77" xfId="17" applyNumberFormat="1" applyFont="1" applyBorder="1" applyAlignment="1">
      <alignment horizontal="center" wrapText="1"/>
    </xf>
    <xf numFmtId="1" fontId="116" fillId="0" borderId="78" xfId="17" applyNumberFormat="1" applyFont="1" applyBorder="1" applyAlignment="1">
      <alignment horizontal="center" wrapText="1"/>
    </xf>
    <xf numFmtId="9" fontId="116" fillId="0" borderId="79" xfId="17" applyNumberFormat="1" applyFont="1" applyBorder="1" applyAlignment="1">
      <alignment horizontal="center" wrapText="1"/>
    </xf>
    <xf numFmtId="1" fontId="116" fillId="0" borderId="92" xfId="17" applyNumberFormat="1" applyFont="1" applyBorder="1" applyAlignment="1">
      <alignment horizontal="center" wrapText="1"/>
    </xf>
    <xf numFmtId="1" fontId="116" fillId="0" borderId="93" xfId="17" applyNumberFormat="1" applyFont="1" applyBorder="1" applyAlignment="1">
      <alignment horizontal="center" wrapText="1"/>
    </xf>
    <xf numFmtId="0" fontId="117" fillId="0" borderId="81" xfId="17" applyFont="1" applyBorder="1"/>
    <xf numFmtId="0" fontId="116" fillId="0" borderId="81" xfId="17" applyFont="1" applyBorder="1" applyAlignment="1">
      <alignment horizontal="center" wrapText="1"/>
    </xf>
    <xf numFmtId="0" fontId="116" fillId="0" borderId="39" xfId="17" applyFont="1" applyBorder="1" applyAlignment="1">
      <alignment horizontal="center"/>
    </xf>
    <xf numFmtId="1" fontId="116" fillId="0" borderId="39" xfId="17" applyNumberFormat="1" applyFont="1" applyBorder="1" applyAlignment="1">
      <alignment horizontal="center"/>
    </xf>
    <xf numFmtId="1" fontId="116" fillId="0" borderId="82" xfId="17" applyNumberFormat="1" applyFont="1" applyBorder="1" applyAlignment="1">
      <alignment horizontal="center"/>
    </xf>
    <xf numFmtId="9" fontId="116" fillId="0" borderId="83" xfId="17" applyNumberFormat="1" applyFont="1" applyBorder="1" applyAlignment="1">
      <alignment horizontal="center"/>
    </xf>
    <xf numFmtId="0" fontId="117" fillId="0" borderId="84" xfId="17" applyFont="1" applyBorder="1"/>
    <xf numFmtId="0" fontId="127" fillId="11" borderId="84" xfId="17" applyFont="1" applyFill="1" applyBorder="1" applyAlignment="1">
      <alignment horizontal="center" wrapText="1"/>
    </xf>
    <xf numFmtId="0" fontId="116" fillId="0" borderId="1" xfId="17" applyFont="1" applyAlignment="1">
      <alignment horizontal="center"/>
    </xf>
    <xf numFmtId="1" fontId="116" fillId="0" borderId="1" xfId="17" applyNumberFormat="1" applyFont="1" applyAlignment="1">
      <alignment horizontal="center"/>
    </xf>
    <xf numFmtId="1" fontId="116" fillId="0" borderId="85" xfId="17" applyNumberFormat="1" applyFont="1" applyBorder="1" applyAlignment="1">
      <alignment horizontal="center"/>
    </xf>
    <xf numFmtId="9" fontId="116" fillId="0" borderId="86" xfId="17" applyNumberFormat="1" applyFont="1" applyBorder="1" applyAlignment="1">
      <alignment horizontal="center"/>
    </xf>
    <xf numFmtId="0" fontId="121" fillId="0" borderId="84" xfId="17" applyFont="1" applyBorder="1" applyAlignment="1">
      <alignment wrapText="1"/>
    </xf>
    <xf numFmtId="0" fontId="74" fillId="0" borderId="1" xfId="17"/>
    <xf numFmtId="1" fontId="119" fillId="0" borderId="85" xfId="17" applyNumberFormat="1" applyFont="1" applyBorder="1" applyAlignment="1">
      <alignment horizontal="center"/>
    </xf>
    <xf numFmtId="9" fontId="119" fillId="0" borderId="86" xfId="17" applyNumberFormat="1" applyFont="1" applyBorder="1" applyAlignment="1">
      <alignment horizontal="center"/>
    </xf>
    <xf numFmtId="0" fontId="119" fillId="0" borderId="84" xfId="17" applyFont="1" applyBorder="1"/>
    <xf numFmtId="0" fontId="127" fillId="27" borderId="84" xfId="17" applyFont="1" applyFill="1" applyBorder="1" applyAlignment="1">
      <alignment wrapText="1"/>
    </xf>
    <xf numFmtId="0" fontId="127" fillId="0" borderId="1" xfId="17" applyFont="1" applyAlignment="1">
      <alignment horizontal="center"/>
    </xf>
    <xf numFmtId="1" fontId="127" fillId="27" borderId="1" xfId="17" applyNumberFormat="1" applyFont="1" applyFill="1" applyAlignment="1">
      <alignment horizontal="center"/>
    </xf>
    <xf numFmtId="1" fontId="127" fillId="27" borderId="85" xfId="17" applyNumberFormat="1" applyFont="1" applyFill="1" applyBorder="1" applyAlignment="1">
      <alignment horizontal="center"/>
    </xf>
    <xf numFmtId="9" fontId="127" fillId="27" borderId="86" xfId="17" applyNumberFormat="1" applyFont="1" applyFill="1" applyBorder="1" applyAlignment="1">
      <alignment horizontal="center"/>
    </xf>
    <xf numFmtId="1" fontId="128" fillId="0" borderId="1" xfId="17" applyNumberFormat="1" applyFont="1" applyAlignment="1">
      <alignment horizontal="center"/>
    </xf>
    <xf numFmtId="0" fontId="119" fillId="0" borderId="84" xfId="16" applyFont="1" applyBorder="1"/>
    <xf numFmtId="0" fontId="117" fillId="0" borderId="84" xfId="17" applyFont="1" applyBorder="1" applyAlignment="1">
      <alignment horizontal="center"/>
    </xf>
    <xf numFmtId="0" fontId="128" fillId="0" borderId="84" xfId="17" applyFont="1" applyBorder="1" applyAlignment="1">
      <alignment horizontal="center"/>
    </xf>
    <xf numFmtId="0" fontId="123" fillId="0" borderId="84" xfId="17" applyFont="1" applyBorder="1" applyAlignment="1">
      <alignment wrapText="1"/>
    </xf>
    <xf numFmtId="0" fontId="99" fillId="0" borderId="84" xfId="17" applyFont="1" applyBorder="1" applyAlignment="1">
      <alignment horizontal="center" vertical="center"/>
    </xf>
    <xf numFmtId="0" fontId="99" fillId="0" borderId="84" xfId="17" applyFont="1" applyBorder="1" applyAlignment="1">
      <alignment horizontal="left" vertical="center" wrapText="1"/>
    </xf>
    <xf numFmtId="0" fontId="99" fillId="0" borderId="1" xfId="17" applyFont="1" applyAlignment="1">
      <alignment horizontal="center" vertical="center"/>
    </xf>
    <xf numFmtId="1" fontId="99" fillId="0" borderId="1" xfId="17" applyNumberFormat="1" applyFont="1" applyAlignment="1">
      <alignment horizontal="center" vertical="center"/>
    </xf>
    <xf numFmtId="0" fontId="129" fillId="0" borderId="84" xfId="17" applyFont="1" applyBorder="1" applyAlignment="1">
      <alignment horizontal="center" vertical="center" wrapText="1"/>
    </xf>
    <xf numFmtId="1" fontId="99" fillId="0" borderId="85" xfId="17" applyNumberFormat="1" applyFont="1" applyBorder="1" applyAlignment="1">
      <alignment horizontal="center" vertical="center"/>
    </xf>
    <xf numFmtId="9" fontId="99" fillId="0" borderId="86" xfId="17" applyNumberFormat="1" applyFont="1" applyBorder="1" applyAlignment="1">
      <alignment horizontal="center" vertical="center"/>
    </xf>
    <xf numFmtId="0" fontId="99" fillId="0" borderId="84" xfId="17" applyFont="1" applyBorder="1" applyAlignment="1">
      <alignment vertical="top"/>
    </xf>
    <xf numFmtId="0" fontId="99" fillId="0" borderId="84" xfId="17" applyFont="1" applyBorder="1" applyAlignment="1">
      <alignment wrapText="1"/>
    </xf>
    <xf numFmtId="0" fontId="130" fillId="0" borderId="88" xfId="17" applyFont="1" applyBorder="1"/>
    <xf numFmtId="0" fontId="126" fillId="0" borderId="88" xfId="17" applyFont="1" applyBorder="1" applyAlignment="1">
      <alignment wrapText="1"/>
    </xf>
    <xf numFmtId="0" fontId="126" fillId="0" borderId="89" xfId="17" applyFont="1" applyBorder="1" applyAlignment="1">
      <alignment horizontal="center"/>
    </xf>
    <xf numFmtId="1" fontId="126" fillId="0" borderId="89" xfId="17" applyNumberFormat="1" applyFont="1" applyBorder="1" applyAlignment="1">
      <alignment horizontal="center"/>
    </xf>
    <xf numFmtId="1" fontId="126" fillId="0" borderId="90" xfId="17" applyNumberFormat="1" applyFont="1" applyBorder="1" applyAlignment="1">
      <alignment horizontal="center"/>
    </xf>
    <xf numFmtId="9" fontId="126" fillId="0" borderId="91" xfId="17" applyNumberFormat="1" applyFont="1" applyBorder="1" applyAlignment="1">
      <alignment horizontal="center"/>
    </xf>
    <xf numFmtId="0" fontId="117" fillId="0" borderId="94" xfId="17" applyFont="1" applyBorder="1"/>
    <xf numFmtId="0" fontId="116" fillId="0" borderId="95" xfId="17" applyFont="1" applyBorder="1" applyAlignment="1">
      <alignment wrapText="1"/>
    </xf>
    <xf numFmtId="0" fontId="116" fillId="0" borderId="95" xfId="17" applyFont="1" applyBorder="1" applyAlignment="1">
      <alignment horizontal="center"/>
    </xf>
    <xf numFmtId="1" fontId="116" fillId="0" borderId="95" xfId="17" applyNumberFormat="1" applyFont="1" applyBorder="1" applyAlignment="1">
      <alignment horizontal="center"/>
    </xf>
    <xf numFmtId="1" fontId="116" fillId="0" borderId="96" xfId="17" applyNumberFormat="1" applyFont="1" applyBorder="1" applyAlignment="1">
      <alignment horizontal="center"/>
    </xf>
    <xf numFmtId="9" fontId="116" fillId="0" borderId="97" xfId="17" applyNumberFormat="1" applyFont="1" applyBorder="1" applyAlignment="1">
      <alignment horizontal="center"/>
    </xf>
    <xf numFmtId="0" fontId="117" fillId="0" borderId="1" xfId="16" applyFont="1"/>
    <xf numFmtId="0" fontId="114" fillId="0" borderId="34" xfId="8" applyFont="1" applyBorder="1" applyAlignment="1">
      <alignment vertical="center" wrapText="1"/>
    </xf>
    <xf numFmtId="173" fontId="1" fillId="0" borderId="34" xfId="8" applyNumberFormat="1" applyBorder="1"/>
    <xf numFmtId="0" fontId="131" fillId="0" borderId="1" xfId="8" applyFont="1"/>
    <xf numFmtId="0" fontId="132" fillId="0" borderId="1" xfId="8" applyFont="1" applyAlignment="1">
      <alignment vertical="center"/>
    </xf>
    <xf numFmtId="0" fontId="112" fillId="0" borderId="34" xfId="8" applyFont="1" applyBorder="1" applyAlignment="1">
      <alignment vertical="center"/>
    </xf>
    <xf numFmtId="0" fontId="132" fillId="0" borderId="34" xfId="8" applyFont="1" applyBorder="1" applyAlignment="1">
      <alignment vertical="center"/>
    </xf>
    <xf numFmtId="173" fontId="112" fillId="0" borderId="34" xfId="8" applyNumberFormat="1" applyFont="1" applyBorder="1" applyAlignment="1">
      <alignment vertical="center"/>
    </xf>
    <xf numFmtId="0" fontId="133" fillId="0" borderId="76" xfId="19" applyFont="1" applyBorder="1" applyAlignment="1">
      <alignment horizontal="centerContinuous"/>
    </xf>
    <xf numFmtId="0" fontId="133" fillId="0" borderId="92" xfId="19" applyFont="1" applyBorder="1" applyAlignment="1">
      <alignment horizontal="centerContinuous"/>
    </xf>
    <xf numFmtId="0" fontId="133" fillId="0" borderId="92" xfId="20" applyFont="1" applyBorder="1"/>
    <xf numFmtId="0" fontId="133" fillId="0" borderId="92" xfId="19" applyFont="1" applyBorder="1" applyAlignment="1">
      <alignment horizontal="left"/>
    </xf>
    <xf numFmtId="174" fontId="133" fillId="0" borderId="92" xfId="19" applyNumberFormat="1" applyFont="1" applyBorder="1" applyAlignment="1">
      <alignment horizontal="center"/>
    </xf>
    <xf numFmtId="0" fontId="133" fillId="0" borderId="93" xfId="19" applyFont="1" applyBorder="1" applyAlignment="1">
      <alignment horizontal="left"/>
    </xf>
    <xf numFmtId="0" fontId="133" fillId="0" borderId="1" xfId="19" applyFont="1"/>
    <xf numFmtId="0" fontId="74" fillId="0" borderId="1" xfId="9"/>
    <xf numFmtId="0" fontId="133" fillId="0" borderId="84" xfId="19" applyFont="1" applyBorder="1" applyAlignment="1">
      <alignment horizontal="centerContinuous"/>
    </xf>
    <xf numFmtId="0" fontId="133" fillId="0" borderId="1" xfId="19" applyFont="1" applyAlignment="1">
      <alignment horizontal="centerContinuous"/>
    </xf>
    <xf numFmtId="0" fontId="133" fillId="0" borderId="1" xfId="19" applyFont="1" applyAlignment="1">
      <alignment horizontal="left"/>
    </xf>
    <xf numFmtId="0" fontId="133" fillId="0" borderId="1" xfId="19" applyFont="1" applyAlignment="1">
      <alignment horizontal="right"/>
    </xf>
    <xf numFmtId="174" fontId="133" fillId="0" borderId="1" xfId="19" applyNumberFormat="1" applyFont="1" applyAlignment="1">
      <alignment horizontal="center"/>
    </xf>
    <xf numFmtId="0" fontId="133" fillId="0" borderId="85" xfId="19" applyFont="1" applyBorder="1" applyAlignment="1">
      <alignment horizontal="left"/>
    </xf>
    <xf numFmtId="0" fontId="133" fillId="0" borderId="98" xfId="21" applyFont="1" applyBorder="1" applyAlignment="1">
      <alignment horizontal="center" vertical="center" wrapText="1"/>
    </xf>
    <xf numFmtId="0" fontId="133" fillId="0" borderId="99" xfId="21" applyFont="1" applyBorder="1" applyAlignment="1">
      <alignment horizontal="center" vertical="center" wrapText="1"/>
    </xf>
    <xf numFmtId="0" fontId="133" fillId="0" borderId="99" xfId="21" applyFont="1" applyBorder="1" applyAlignment="1">
      <alignment horizontal="centerContinuous" vertical="center"/>
    </xf>
    <xf numFmtId="3" fontId="133" fillId="0" borderId="99" xfId="21" applyNumberFormat="1" applyFont="1" applyBorder="1" applyAlignment="1">
      <alignment horizontal="center" vertical="center" wrapText="1"/>
    </xf>
    <xf numFmtId="174" fontId="133" fillId="0" borderId="99" xfId="21" applyNumberFormat="1" applyFont="1" applyBorder="1" applyAlignment="1">
      <alignment horizontal="center" vertical="center" wrapText="1"/>
    </xf>
    <xf numFmtId="174" fontId="133" fillId="0" borderId="100" xfId="21" applyNumberFormat="1" applyFont="1" applyBorder="1" applyAlignment="1">
      <alignment horizontal="center" vertical="center" wrapText="1"/>
    </xf>
    <xf numFmtId="0" fontId="133" fillId="0" borderId="101" xfId="22" applyFont="1" applyBorder="1" applyAlignment="1">
      <alignment horizontal="centerContinuous" vertical="center" shrinkToFit="1"/>
    </xf>
    <xf numFmtId="0" fontId="133" fillId="0" borderId="102" xfId="19" applyFont="1" applyBorder="1" applyAlignment="1">
      <alignment horizontal="center" vertical="top" wrapText="1"/>
    </xf>
    <xf numFmtId="0" fontId="133" fillId="0" borderId="55" xfId="19" applyFont="1" applyBorder="1" applyAlignment="1">
      <alignment horizontal="center" vertical="top" wrapText="1"/>
    </xf>
    <xf numFmtId="0" fontId="135" fillId="0" borderId="55" xfId="20" applyFont="1" applyBorder="1" applyAlignment="1">
      <alignment horizontal="left"/>
    </xf>
    <xf numFmtId="3" fontId="136" fillId="0" borderId="55" xfId="20" applyNumberFormat="1" applyFont="1" applyBorder="1" applyAlignment="1">
      <alignment horizontal="center"/>
    </xf>
    <xf numFmtId="49" fontId="134" fillId="0" borderId="55" xfId="20" applyNumberFormat="1" applyBorder="1" applyAlignment="1">
      <alignment horizontal="center"/>
    </xf>
    <xf numFmtId="174" fontId="133" fillId="0" borderId="55" xfId="19" applyNumberFormat="1" applyFont="1" applyBorder="1" applyAlignment="1">
      <alignment horizontal="center" vertical="top" wrapText="1"/>
    </xf>
    <xf numFmtId="174" fontId="133" fillId="0" borderId="56" xfId="19" applyNumberFormat="1" applyFont="1" applyBorder="1" applyAlignment="1">
      <alignment horizontal="center" vertical="top" wrapText="1"/>
    </xf>
    <xf numFmtId="174" fontId="133" fillId="0" borderId="103" xfId="19" applyNumberFormat="1" applyFont="1" applyBorder="1" applyAlignment="1">
      <alignment horizontal="center" vertical="top" wrapText="1"/>
    </xf>
    <xf numFmtId="0" fontId="133" fillId="0" borderId="104" xfId="19" applyFont="1" applyBorder="1" applyAlignment="1">
      <alignment vertical="top" wrapText="1"/>
    </xf>
    <xf numFmtId="0" fontId="133" fillId="0" borderId="102" xfId="19" applyFont="1" applyBorder="1" applyAlignment="1">
      <alignment horizontal="right" vertical="top" wrapText="1"/>
    </xf>
    <xf numFmtId="0" fontId="133" fillId="0" borderId="55" xfId="19" applyFont="1" applyBorder="1" applyAlignment="1">
      <alignment horizontal="center" vertical="top"/>
    </xf>
    <xf numFmtId="0" fontId="136" fillId="0" borderId="55" xfId="20" applyFont="1" applyBorder="1" applyAlignment="1">
      <alignment horizontal="left" vertical="top"/>
    </xf>
    <xf numFmtId="0" fontId="133" fillId="0" borderId="103" xfId="19" applyFont="1" applyBorder="1" applyAlignment="1">
      <alignment vertical="top" wrapText="1"/>
    </xf>
    <xf numFmtId="0" fontId="133" fillId="0" borderId="55" xfId="19" applyFont="1" applyBorder="1" applyAlignment="1">
      <alignment vertical="top" wrapText="1"/>
    </xf>
    <xf numFmtId="0" fontId="136" fillId="0" borderId="55" xfId="20" applyFont="1" applyBorder="1" applyAlignment="1">
      <alignment horizontal="left"/>
    </xf>
    <xf numFmtId="0" fontId="136" fillId="0" borderId="55" xfId="20" applyFont="1" applyBorder="1" applyAlignment="1">
      <alignment horizontal="left" wrapText="1"/>
    </xf>
    <xf numFmtId="174" fontId="133" fillId="0" borderId="103" xfId="19" applyNumberFormat="1" applyFont="1" applyBorder="1" applyAlignment="1">
      <alignment horizontal="center" vertical="center" wrapText="1"/>
    </xf>
    <xf numFmtId="0" fontId="136" fillId="0" borderId="105" xfId="20" applyFont="1" applyBorder="1" applyAlignment="1">
      <alignment horizontal="left"/>
    </xf>
    <xf numFmtId="0" fontId="137" fillId="0" borderId="55" xfId="19" applyFont="1" applyBorder="1" applyAlignment="1">
      <alignment horizontal="left" vertical="top" wrapText="1"/>
    </xf>
    <xf numFmtId="0" fontId="136" fillId="0" borderId="55" xfId="20" applyFont="1" applyBorder="1" applyAlignment="1">
      <alignment vertical="top" wrapText="1"/>
    </xf>
    <xf numFmtId="0" fontId="136" fillId="0" borderId="55" xfId="20" applyFont="1" applyBorder="1" applyAlignment="1">
      <alignment horizontal="left" vertical="top" wrapText="1"/>
    </xf>
    <xf numFmtId="0" fontId="88" fillId="0" borderId="1" xfId="9" applyFont="1" applyAlignment="1">
      <alignment wrapText="1"/>
    </xf>
    <xf numFmtId="0" fontId="133" fillId="0" borderId="55" xfId="19" applyFont="1" applyBorder="1" applyAlignment="1">
      <alignment horizontal="center" vertical="center" wrapText="1"/>
    </xf>
    <xf numFmtId="3" fontId="134" fillId="0" borderId="55" xfId="20" applyNumberFormat="1" applyBorder="1" applyAlignment="1">
      <alignment horizontal="center"/>
    </xf>
    <xf numFmtId="175" fontId="138" fillId="0" borderId="55" xfId="23" applyNumberFormat="1" applyFont="1" applyBorder="1" applyAlignment="1">
      <alignment horizontal="center" wrapText="1"/>
    </xf>
    <xf numFmtId="0" fontId="136" fillId="0" borderId="105" xfId="20" applyFont="1" applyBorder="1" applyAlignment="1">
      <alignment horizontal="left" wrapText="1"/>
    </xf>
    <xf numFmtId="0" fontId="138" fillId="0" borderId="1" xfId="24" applyFont="1"/>
    <xf numFmtId="175" fontId="1" fillId="0" borderId="55" xfId="23" applyNumberFormat="1" applyFont="1" applyBorder="1" applyAlignment="1">
      <alignment horizontal="center" wrapText="1"/>
    </xf>
    <xf numFmtId="0" fontId="136" fillId="0" borderId="103" xfId="20" applyFont="1" applyBorder="1" applyAlignment="1">
      <alignment horizontal="left"/>
    </xf>
    <xf numFmtId="0" fontId="139" fillId="0" borderId="102" xfId="19" applyFont="1" applyBorder="1" applyAlignment="1">
      <alignment horizontal="right" vertical="top" wrapText="1"/>
    </xf>
    <xf numFmtId="0" fontId="139" fillId="0" borderId="55" xfId="19" applyFont="1" applyBorder="1" applyAlignment="1">
      <alignment horizontal="center" vertical="top"/>
    </xf>
    <xf numFmtId="0" fontId="140" fillId="0" borderId="55" xfId="20" applyFont="1" applyBorder="1" applyAlignment="1">
      <alignment horizontal="left"/>
    </xf>
    <xf numFmtId="175" fontId="59" fillId="0" borderId="55" xfId="23" applyNumberFormat="1" applyFont="1" applyBorder="1" applyAlignment="1">
      <alignment horizontal="center" wrapText="1"/>
    </xf>
    <xf numFmtId="0" fontId="139" fillId="0" borderId="55" xfId="19" applyFont="1" applyBorder="1" applyAlignment="1">
      <alignment horizontal="center" vertical="top" wrapText="1"/>
    </xf>
    <xf numFmtId="174" fontId="139" fillId="0" borderId="55" xfId="19" applyNumberFormat="1" applyFont="1" applyBorder="1" applyAlignment="1">
      <alignment horizontal="center" vertical="top" wrapText="1"/>
    </xf>
    <xf numFmtId="174" fontId="139" fillId="0" borderId="56" xfId="19" applyNumberFormat="1" applyFont="1" applyBorder="1" applyAlignment="1">
      <alignment horizontal="center" vertical="top" wrapText="1"/>
    </xf>
    <xf numFmtId="0" fontId="139" fillId="0" borderId="103" xfId="19" applyFont="1" applyBorder="1" applyAlignment="1">
      <alignment vertical="top" wrapText="1"/>
    </xf>
    <xf numFmtId="0" fontId="136" fillId="0" borderId="55" xfId="25" applyFont="1" applyBorder="1"/>
    <xf numFmtId="0" fontId="136" fillId="0" borderId="55" xfId="25" applyFont="1" applyBorder="1" applyAlignment="1">
      <alignment wrapText="1"/>
    </xf>
    <xf numFmtId="0" fontId="136" fillId="0" borderId="55" xfId="23" applyFont="1" applyBorder="1" applyAlignment="1">
      <alignment horizontal="left"/>
    </xf>
    <xf numFmtId="0" fontId="136" fillId="0" borderId="103" xfId="23" applyFont="1" applyBorder="1" applyAlignment="1">
      <alignment horizontal="left"/>
    </xf>
    <xf numFmtId="0" fontId="133" fillId="0" borderId="66" xfId="19" applyFont="1" applyBorder="1" applyAlignment="1">
      <alignment horizontal="center" vertical="top" wrapText="1"/>
    </xf>
    <xf numFmtId="0" fontId="134" fillId="0" borderId="106" xfId="20" applyBorder="1"/>
    <xf numFmtId="0" fontId="133" fillId="0" borderId="107" xfId="19" applyFont="1" applyBorder="1" applyAlignment="1">
      <alignment horizontal="right" vertical="top" wrapText="1"/>
    </xf>
    <xf numFmtId="0" fontId="133" fillId="0" borderId="108" xfId="19" applyFont="1" applyBorder="1" applyAlignment="1">
      <alignment horizontal="center" vertical="top" wrapText="1"/>
    </xf>
    <xf numFmtId="0" fontId="136" fillId="0" borderId="108" xfId="23" applyFont="1" applyBorder="1" applyAlignment="1">
      <alignment horizontal="left"/>
    </xf>
    <xf numFmtId="174" fontId="133" fillId="0" borderId="108" xfId="19" applyNumberFormat="1" applyFont="1" applyBorder="1" applyAlignment="1">
      <alignment horizontal="center" vertical="top" wrapText="1"/>
    </xf>
    <xf numFmtId="174" fontId="133" fillId="0" borderId="109" xfId="19" applyNumberFormat="1" applyFont="1" applyBorder="1" applyAlignment="1">
      <alignment horizontal="center" vertical="top" wrapText="1"/>
    </xf>
    <xf numFmtId="174" fontId="133" fillId="0" borderId="110" xfId="19" applyNumberFormat="1" applyFont="1" applyBorder="1" applyAlignment="1">
      <alignment horizontal="center" vertical="top" wrapText="1"/>
    </xf>
    <xf numFmtId="0" fontId="134" fillId="0" borderId="111" xfId="20" applyBorder="1"/>
    <xf numFmtId="0" fontId="138" fillId="0" borderId="1" xfId="26" applyFont="1"/>
    <xf numFmtId="0" fontId="141" fillId="0" borderId="1" xfId="26" applyFont="1"/>
    <xf numFmtId="174" fontId="141" fillId="0" borderId="1" xfId="26" applyNumberFormat="1" applyFont="1"/>
    <xf numFmtId="0" fontId="142" fillId="0" borderId="34" xfId="8" applyFont="1" applyBorder="1" applyAlignment="1">
      <alignment wrapText="1"/>
    </xf>
    <xf numFmtId="0" fontId="142" fillId="0" borderId="34" xfId="8" applyFont="1" applyBorder="1"/>
    <xf numFmtId="0" fontId="142" fillId="0" borderId="34" xfId="8" applyFont="1" applyBorder="1" applyAlignment="1">
      <alignment horizontal="right"/>
    </xf>
    <xf numFmtId="173" fontId="142" fillId="0" borderId="34" xfId="8" applyNumberFormat="1" applyFont="1" applyBorder="1" applyAlignment="1">
      <alignment horizontal="right"/>
    </xf>
    <xf numFmtId="0" fontId="142" fillId="0" borderId="1" xfId="8" applyFont="1"/>
    <xf numFmtId="0" fontId="1" fillId="0" borderId="34" xfId="8" applyBorder="1" applyAlignment="1">
      <alignment wrapText="1"/>
    </xf>
    <xf numFmtId="0" fontId="1" fillId="0" borderId="40" xfId="8" applyBorder="1" applyAlignment="1">
      <alignment wrapText="1"/>
    </xf>
    <xf numFmtId="0" fontId="1" fillId="0" borderId="40" xfId="8" applyBorder="1"/>
    <xf numFmtId="173" fontId="1" fillId="0" borderId="40" xfId="8" applyNumberFormat="1" applyBorder="1"/>
    <xf numFmtId="0" fontId="112" fillId="0" borderId="42" xfId="8" applyFont="1" applyBorder="1" applyAlignment="1">
      <alignment vertical="center" wrapText="1"/>
    </xf>
    <xf numFmtId="0" fontId="132" fillId="0" borderId="43" xfId="8" applyFont="1" applyBorder="1" applyAlignment="1">
      <alignment vertical="center"/>
    </xf>
    <xf numFmtId="173" fontId="132" fillId="0" borderId="43" xfId="8" applyNumberFormat="1" applyFont="1" applyBorder="1" applyAlignment="1">
      <alignment vertical="center"/>
    </xf>
    <xf numFmtId="0" fontId="1" fillId="0" borderId="1" xfId="8" applyAlignment="1">
      <alignment wrapText="1"/>
    </xf>
    <xf numFmtId="49" fontId="74" fillId="0" borderId="1" xfId="9" applyNumberFormat="1"/>
    <xf numFmtId="0" fontId="74" fillId="0" borderId="1" xfId="9" applyAlignment="1">
      <alignment horizontal="left" indent="1"/>
    </xf>
    <xf numFmtId="0" fontId="74" fillId="0" borderId="1" xfId="9" applyAlignment="1">
      <alignment horizontal="center"/>
    </xf>
    <xf numFmtId="0" fontId="74" fillId="0" borderId="1" xfId="9" applyAlignment="1">
      <alignment horizontal="center" vertical="center"/>
    </xf>
    <xf numFmtId="49" fontId="144" fillId="26" borderId="112" xfId="27" applyNumberFormat="1" applyFont="1" applyFill="1" applyBorder="1" applyAlignment="1">
      <alignment vertical="top" wrapText="1"/>
    </xf>
    <xf numFmtId="0" fontId="144" fillId="26" borderId="1" xfId="27" applyFont="1" applyFill="1" applyAlignment="1">
      <alignment horizontal="left" vertical="top" wrapText="1" indent="1"/>
    </xf>
    <xf numFmtId="0" fontId="144" fillId="26" borderId="1" xfId="27" applyFont="1" applyFill="1" applyAlignment="1">
      <alignment horizontal="center" vertical="top" wrapText="1"/>
    </xf>
    <xf numFmtId="4" fontId="144" fillId="26" borderId="1" xfId="27" applyNumberFormat="1" applyFont="1" applyFill="1" applyAlignment="1">
      <alignment vertical="top" wrapText="1"/>
    </xf>
    <xf numFmtId="4" fontId="144" fillId="26" borderId="113" xfId="27" applyNumberFormat="1" applyFont="1" applyFill="1" applyBorder="1" applyAlignment="1">
      <alignment horizontal="center" vertical="center" wrapText="1"/>
    </xf>
    <xf numFmtId="49" fontId="145" fillId="30" borderId="65" xfId="27" applyNumberFormat="1" applyFont="1" applyFill="1" applyBorder="1" applyAlignment="1">
      <alignment horizontal="center" vertical="center"/>
    </xf>
    <xf numFmtId="49" fontId="146" fillId="30" borderId="43" xfId="27" applyNumberFormat="1" applyFont="1" applyFill="1" applyBorder="1" applyAlignment="1">
      <alignment horizontal="left" vertical="center" indent="1"/>
    </xf>
    <xf numFmtId="0" fontId="147" fillId="30" borderId="43" xfId="27" applyFont="1" applyFill="1" applyBorder="1" applyAlignment="1">
      <alignment horizontal="center" vertical="center"/>
    </xf>
    <xf numFmtId="4" fontId="148" fillId="30" borderId="43" xfId="27" applyNumberFormat="1" applyFont="1" applyFill="1" applyBorder="1" applyAlignment="1">
      <alignment vertical="center"/>
    </xf>
    <xf numFmtId="3" fontId="145" fillId="30" borderId="65" xfId="27" applyNumberFormat="1" applyFont="1" applyFill="1" applyBorder="1" applyAlignment="1">
      <alignment horizontal="center" vertical="center"/>
    </xf>
    <xf numFmtId="49" fontId="149" fillId="26" borderId="114" xfId="28" applyFont="1" applyFill="1" applyBorder="1" applyAlignment="1">
      <alignment horizontal="center" vertical="center"/>
    </xf>
    <xf numFmtId="49" fontId="110" fillId="26" borderId="115" xfId="28" applyFont="1" applyFill="1" applyBorder="1" applyAlignment="1">
      <alignment horizontal="left" vertical="top" wrapText="1" indent="1"/>
    </xf>
    <xf numFmtId="0" fontId="110" fillId="26" borderId="115" xfId="28" applyNumberFormat="1" applyFont="1" applyFill="1" applyBorder="1" applyAlignment="1">
      <alignment horizontal="center" vertical="top" wrapText="1"/>
    </xf>
    <xf numFmtId="0" fontId="110" fillId="26" borderId="115" xfId="27" applyFont="1" applyFill="1" applyBorder="1" applyAlignment="1">
      <alignment horizontal="center" vertical="top" wrapText="1"/>
    </xf>
    <xf numFmtId="4" fontId="110" fillId="26" borderId="115" xfId="28" applyNumberFormat="1" applyFont="1" applyFill="1" applyBorder="1" applyAlignment="1">
      <alignment horizontal="center" vertical="top" wrapText="1"/>
    </xf>
    <xf numFmtId="4" fontId="110" fillId="26" borderId="116" xfId="28" applyNumberFormat="1" applyFont="1" applyFill="1" applyBorder="1" applyAlignment="1" applyProtection="1">
      <alignment horizontal="center" vertical="center" wrapText="1"/>
      <protection locked="0"/>
    </xf>
    <xf numFmtId="0" fontId="110" fillId="26" borderId="117" xfId="28" applyNumberFormat="1" applyFont="1" applyFill="1" applyBorder="1" applyAlignment="1">
      <alignment horizontal="center" wrapText="1"/>
    </xf>
    <xf numFmtId="49" fontId="110" fillId="26" borderId="118" xfId="28" applyFont="1" applyFill="1" applyBorder="1" applyAlignment="1">
      <alignment horizontal="center" wrapText="1"/>
    </xf>
    <xf numFmtId="0" fontId="110" fillId="26" borderId="120" xfId="28" applyNumberFormat="1" applyFont="1" applyFill="1" applyBorder="1" applyAlignment="1">
      <alignment horizontal="center" wrapText="1"/>
    </xf>
    <xf numFmtId="0" fontId="110" fillId="26" borderId="119" xfId="27" applyFont="1" applyFill="1" applyBorder="1" applyAlignment="1">
      <alignment horizontal="center" wrapText="1"/>
    </xf>
    <xf numFmtId="4" fontId="110" fillId="26" borderId="119" xfId="28" applyNumberFormat="1" applyFont="1" applyFill="1" applyBorder="1" applyAlignment="1">
      <alignment horizontal="center" wrapText="1"/>
    </xf>
    <xf numFmtId="4" fontId="110" fillId="26" borderId="121" xfId="28" applyNumberFormat="1" applyFont="1" applyFill="1" applyBorder="1" applyAlignment="1" applyProtection="1">
      <alignment horizontal="center" wrapText="1"/>
      <protection locked="0"/>
    </xf>
    <xf numFmtId="49" fontId="149" fillId="26" borderId="122" xfId="28" applyFont="1" applyFill="1" applyBorder="1" applyAlignment="1">
      <alignment horizontal="center" vertical="top"/>
    </xf>
    <xf numFmtId="0" fontId="110" fillId="26" borderId="124" xfId="28" applyNumberFormat="1" applyFont="1" applyFill="1" applyBorder="1" applyAlignment="1">
      <alignment horizontal="center" vertical="top" wrapText="1"/>
    </xf>
    <xf numFmtId="0" fontId="110" fillId="26" borderId="123" xfId="27" applyFont="1" applyFill="1" applyBorder="1" applyAlignment="1">
      <alignment horizontal="center" vertical="top" wrapText="1"/>
    </xf>
    <xf numFmtId="4" fontId="110" fillId="26" borderId="123" xfId="28" applyNumberFormat="1" applyFont="1" applyFill="1" applyBorder="1" applyAlignment="1">
      <alignment horizontal="center" vertical="top" wrapText="1"/>
    </xf>
    <xf numFmtId="4" fontId="110" fillId="26" borderId="116" xfId="28" applyNumberFormat="1" applyFont="1" applyFill="1" applyBorder="1" applyAlignment="1" applyProtection="1">
      <alignment horizontal="center" vertical="top" wrapText="1"/>
      <protection locked="0"/>
    </xf>
    <xf numFmtId="49" fontId="150" fillId="31" borderId="117" xfId="27" applyNumberFormat="1" applyFont="1" applyFill="1" applyBorder="1" applyAlignment="1">
      <alignment horizontal="center" vertical="center" wrapText="1"/>
    </xf>
    <xf numFmtId="0" fontId="151" fillId="31" borderId="120" xfId="9" applyFont="1" applyFill="1" applyBorder="1" applyAlignment="1">
      <alignment horizontal="left" vertical="center" wrapText="1" indent="1"/>
    </xf>
    <xf numFmtId="0" fontId="151" fillId="31" borderId="118" xfId="9" applyFont="1" applyFill="1" applyBorder="1" applyAlignment="1">
      <alignment horizontal="left" vertical="center" wrapText="1" indent="1"/>
    </xf>
    <xf numFmtId="0" fontId="151" fillId="31" borderId="121" xfId="9" applyFont="1" applyFill="1" applyBorder="1" applyAlignment="1">
      <alignment horizontal="center" vertical="center" wrapText="1"/>
    </xf>
    <xf numFmtId="49" fontId="150" fillId="26" borderId="125" xfId="27" applyNumberFormat="1" applyFont="1" applyFill="1" applyBorder="1" applyAlignment="1">
      <alignment horizontal="center" vertical="center" wrapText="1"/>
    </xf>
    <xf numFmtId="0" fontId="152" fillId="0" borderId="34" xfId="9" applyFont="1" applyBorder="1" applyAlignment="1" applyProtection="1">
      <alignment horizontal="left" vertical="center" wrapText="1"/>
      <protection locked="0"/>
    </xf>
    <xf numFmtId="0" fontId="152" fillId="0" borderId="37" xfId="9" applyFont="1" applyBorder="1" applyAlignment="1" applyProtection="1">
      <alignment horizontal="center" vertical="center" wrapText="1"/>
      <protection locked="0"/>
    </xf>
    <xf numFmtId="0" fontId="148" fillId="26" borderId="37" xfId="9" applyFont="1" applyFill="1" applyBorder="1" applyAlignment="1">
      <alignment horizontal="center" vertical="center" wrapText="1"/>
    </xf>
    <xf numFmtId="0" fontId="148" fillId="26" borderId="34" xfId="9" applyFont="1" applyFill="1" applyBorder="1" applyAlignment="1">
      <alignment horizontal="center" vertical="center" wrapText="1"/>
    </xf>
    <xf numFmtId="4" fontId="110" fillId="26" borderId="34" xfId="9" applyNumberFormat="1" applyFont="1" applyFill="1" applyBorder="1" applyAlignment="1">
      <alignment horizontal="center" vertical="center" wrapText="1"/>
    </xf>
    <xf numFmtId="4" fontId="110" fillId="26" borderId="126" xfId="9" applyNumberFormat="1" applyFont="1" applyFill="1" applyBorder="1" applyAlignment="1">
      <alignment horizontal="center" vertical="center" wrapText="1"/>
    </xf>
    <xf numFmtId="49" fontId="150" fillId="26" borderId="127" xfId="27" applyNumberFormat="1" applyFont="1" applyFill="1" applyBorder="1" applyAlignment="1">
      <alignment horizontal="center" vertical="center" wrapText="1"/>
    </xf>
    <xf numFmtId="0" fontId="152" fillId="0" borderId="40" xfId="9" applyFont="1" applyBorder="1" applyAlignment="1" applyProtection="1">
      <alignment horizontal="left" vertical="center" wrapText="1"/>
      <protection locked="0"/>
    </xf>
    <xf numFmtId="0" fontId="152" fillId="0" borderId="24" xfId="9" applyFont="1" applyBorder="1" applyAlignment="1" applyProtection="1">
      <alignment horizontal="center" vertical="center" wrapText="1"/>
      <protection locked="0"/>
    </xf>
    <xf numFmtId="0" fontId="148" fillId="26" borderId="24" xfId="9" applyFont="1" applyFill="1" applyBorder="1" applyAlignment="1">
      <alignment horizontal="center" vertical="center" wrapText="1"/>
    </xf>
    <xf numFmtId="0" fontId="148" fillId="26" borderId="40" xfId="9" applyFont="1" applyFill="1" applyBorder="1" applyAlignment="1">
      <alignment horizontal="center" vertical="center" wrapText="1"/>
    </xf>
    <xf numFmtId="4" fontId="110" fillId="26" borderId="40" xfId="9" applyNumberFormat="1" applyFont="1" applyFill="1" applyBorder="1" applyAlignment="1">
      <alignment horizontal="center" vertical="center" wrapText="1"/>
    </xf>
    <xf numFmtId="0" fontId="152" fillId="0" borderId="34" xfId="9" applyFont="1" applyBorder="1" applyAlignment="1" applyProtection="1">
      <alignment horizontal="center" vertical="center" wrapText="1"/>
      <protection locked="0"/>
    </xf>
    <xf numFmtId="49" fontId="149" fillId="26" borderId="125" xfId="27" applyNumberFormat="1" applyFont="1" applyFill="1" applyBorder="1" applyAlignment="1">
      <alignment horizontal="center" vertical="center" wrapText="1"/>
    </xf>
    <xf numFmtId="0" fontId="152" fillId="0" borderId="34" xfId="9" applyFont="1" applyBorder="1" applyAlignment="1">
      <alignment vertical="center" wrapText="1"/>
    </xf>
    <xf numFmtId="0" fontId="156" fillId="26" borderId="34" xfId="9" applyFont="1" applyFill="1" applyBorder="1" applyAlignment="1">
      <alignment horizontal="center" vertical="center" wrapText="1"/>
    </xf>
    <xf numFmtId="4" fontId="144" fillId="26" borderId="34" xfId="9" applyNumberFormat="1" applyFont="1" applyFill="1" applyBorder="1" applyAlignment="1">
      <alignment horizontal="center" vertical="center" wrapText="1"/>
    </xf>
    <xf numFmtId="4" fontId="144" fillId="26" borderId="126" xfId="9" applyNumberFormat="1" applyFont="1" applyFill="1" applyBorder="1" applyAlignment="1">
      <alignment horizontal="center" vertical="center" wrapText="1"/>
    </xf>
    <xf numFmtId="49" fontId="149" fillId="0" borderId="125" xfId="27" applyNumberFormat="1" applyFont="1" applyBorder="1" applyAlignment="1">
      <alignment horizontal="center" vertical="center" wrapText="1"/>
    </xf>
    <xf numFmtId="0" fontId="148" fillId="0" borderId="37" xfId="9" applyFont="1" applyBorder="1" applyAlignment="1">
      <alignment horizontal="center" vertical="center" wrapText="1"/>
    </xf>
    <xf numFmtId="0" fontId="156" fillId="0" borderId="34" xfId="9" applyFont="1" applyBorder="1" applyAlignment="1">
      <alignment horizontal="center" vertical="center" wrapText="1"/>
    </xf>
    <xf numFmtId="4" fontId="144" fillId="0" borderId="34" xfId="9" applyNumberFormat="1" applyFont="1" applyBorder="1" applyAlignment="1">
      <alignment horizontal="center" vertical="center" wrapText="1"/>
    </xf>
    <xf numFmtId="4" fontId="144" fillId="0" borderId="126" xfId="9" applyNumberFormat="1" applyFont="1" applyBorder="1" applyAlignment="1">
      <alignment horizontal="center" vertical="center" wrapText="1"/>
    </xf>
    <xf numFmtId="174" fontId="152" fillId="0" borderId="34" xfId="9" applyNumberFormat="1" applyFont="1" applyBorder="1" applyAlignment="1">
      <alignment horizontal="justify" vertical="top" wrapText="1"/>
    </xf>
    <xf numFmtId="49" fontId="149" fillId="26" borderId="114" xfId="27" applyNumberFormat="1" applyFont="1" applyFill="1" applyBorder="1" applyAlignment="1">
      <alignment horizontal="center" vertical="center" wrapText="1"/>
    </xf>
    <xf numFmtId="0" fontId="157" fillId="0" borderId="1" xfId="9" applyFont="1"/>
    <xf numFmtId="0" fontId="152" fillId="0" borderId="34" xfId="9" applyFont="1" applyBorder="1" applyAlignment="1">
      <alignment horizontal="left" vertical="center" wrapText="1"/>
    </xf>
    <xf numFmtId="0" fontId="158" fillId="32" borderId="34" xfId="9" applyFont="1" applyFill="1" applyBorder="1" applyAlignment="1">
      <alignment horizontal="center" vertical="center" wrapText="1"/>
    </xf>
    <xf numFmtId="0" fontId="144" fillId="26" borderId="115" xfId="9" applyFont="1" applyFill="1" applyBorder="1" applyAlignment="1">
      <alignment horizontal="center" vertical="center" wrapText="1"/>
    </xf>
    <xf numFmtId="4" fontId="144" fillId="26" borderId="115" xfId="9" applyNumberFormat="1" applyFont="1" applyFill="1" applyBorder="1" applyAlignment="1">
      <alignment horizontal="center" vertical="center" wrapText="1"/>
    </xf>
    <xf numFmtId="4" fontId="144" fillId="26" borderId="116" xfId="9" applyNumberFormat="1" applyFont="1" applyFill="1" applyBorder="1" applyAlignment="1">
      <alignment horizontal="center" vertical="center" wrapText="1"/>
    </xf>
    <xf numFmtId="0" fontId="152" fillId="0" borderId="34" xfId="9" applyFont="1" applyBorder="1" applyAlignment="1">
      <alignment horizontal="center" vertical="center" wrapText="1"/>
    </xf>
    <xf numFmtId="49" fontId="149" fillId="26" borderId="42" xfId="27" applyNumberFormat="1" applyFont="1" applyFill="1" applyBorder="1" applyAlignment="1">
      <alignment horizontal="center" vertical="center" wrapText="1"/>
    </xf>
    <xf numFmtId="0" fontId="144" fillId="26" borderId="43" xfId="9" applyFont="1" applyFill="1" applyBorder="1" applyAlignment="1">
      <alignment horizontal="center" vertical="center" wrapText="1"/>
    </xf>
    <xf numFmtId="4" fontId="144" fillId="26" borderId="43" xfId="9" applyNumberFormat="1" applyFont="1" applyFill="1" applyBorder="1" applyAlignment="1">
      <alignment horizontal="center" vertical="center" wrapText="1"/>
    </xf>
    <xf numFmtId="4" fontId="144" fillId="26" borderId="44" xfId="9" applyNumberFormat="1" applyFont="1" applyFill="1" applyBorder="1" applyAlignment="1">
      <alignment horizontal="center" vertical="center" wrapText="1"/>
    </xf>
    <xf numFmtId="49" fontId="150" fillId="31" borderId="128" xfId="27" applyNumberFormat="1" applyFont="1" applyFill="1" applyBorder="1" applyAlignment="1">
      <alignment horizontal="center" vertical="center" wrapText="1"/>
    </xf>
    <xf numFmtId="0" fontId="151" fillId="31" borderId="129" xfId="9" applyFont="1" applyFill="1" applyBorder="1" applyAlignment="1">
      <alignment horizontal="left" vertical="center" wrapText="1" indent="1"/>
    </xf>
    <xf numFmtId="0" fontId="151" fillId="31" borderId="43" xfId="9" applyFont="1" applyFill="1" applyBorder="1" applyAlignment="1">
      <alignment horizontal="left" vertical="center" wrapText="1" indent="1"/>
    </xf>
    <xf numFmtId="0" fontId="151" fillId="31" borderId="44" xfId="9" applyFont="1" applyFill="1" applyBorder="1" applyAlignment="1">
      <alignment horizontal="center" vertical="center" wrapText="1"/>
    </xf>
    <xf numFmtId="49" fontId="149" fillId="26" borderId="127" xfId="27" applyNumberFormat="1" applyFont="1" applyFill="1" applyBorder="1" applyAlignment="1">
      <alignment horizontal="center" vertical="center" wrapText="1"/>
    </xf>
    <xf numFmtId="0" fontId="152" fillId="0" borderId="40" xfId="9" applyFont="1" applyBorder="1" applyAlignment="1">
      <alignment horizontal="left" vertical="center" wrapText="1"/>
    </xf>
    <xf numFmtId="0" fontId="152" fillId="0" borderId="40" xfId="9" applyFont="1" applyBorder="1" applyAlignment="1" applyProtection="1">
      <alignment horizontal="center" vertical="center" wrapText="1"/>
      <protection locked="0"/>
    </xf>
    <xf numFmtId="49" fontId="150" fillId="31" borderId="65" xfId="27" applyNumberFormat="1" applyFont="1" applyFill="1" applyBorder="1" applyAlignment="1">
      <alignment horizontal="center" vertical="center" wrapText="1"/>
    </xf>
    <xf numFmtId="0" fontId="165" fillId="31" borderId="43" xfId="9" applyFont="1" applyFill="1" applyBorder="1" applyAlignment="1">
      <alignment horizontal="left" vertical="center" wrapText="1" indent="1"/>
    </xf>
    <xf numFmtId="4" fontId="151" fillId="31" borderId="65" xfId="9" applyNumberFormat="1" applyFont="1" applyFill="1" applyBorder="1" applyAlignment="1">
      <alignment horizontal="center" vertical="center" wrapText="1"/>
    </xf>
    <xf numFmtId="0" fontId="147" fillId="0" borderId="1" xfId="9" applyFont="1" applyAlignment="1">
      <alignment vertical="top"/>
    </xf>
    <xf numFmtId="4" fontId="74" fillId="0" borderId="1" xfId="9" applyNumberFormat="1"/>
    <xf numFmtId="3" fontId="74" fillId="0" borderId="1" xfId="9" applyNumberFormat="1"/>
    <xf numFmtId="0" fontId="148" fillId="0" borderId="1" xfId="9" applyFont="1" applyAlignment="1">
      <alignment vertical="top"/>
    </xf>
    <xf numFmtId="0" fontId="148" fillId="0" borderId="1" xfId="9" applyFont="1" applyAlignment="1">
      <alignment horizontal="left" indent="1"/>
    </xf>
    <xf numFmtId="3" fontId="74" fillId="0" borderId="1" xfId="9" applyNumberFormat="1" applyAlignment="1">
      <alignment horizontal="left" vertical="center"/>
    </xf>
    <xf numFmtId="0" fontId="99" fillId="0" borderId="34" xfId="9" applyFont="1" applyBorder="1" applyAlignment="1">
      <alignment horizontal="center" vertical="center" wrapText="1"/>
    </xf>
    <xf numFmtId="0" fontId="99" fillId="0" borderId="34" xfId="9" applyFont="1" applyBorder="1" applyAlignment="1">
      <alignment horizontal="center" vertical="center"/>
    </xf>
    <xf numFmtId="4" fontId="99" fillId="0" borderId="34" xfId="9" applyNumberFormat="1" applyFont="1" applyBorder="1" applyAlignment="1">
      <alignment horizontal="center" vertical="center" wrapText="1"/>
    </xf>
    <xf numFmtId="3" fontId="99" fillId="0" borderId="34" xfId="9" applyNumberFormat="1" applyFont="1" applyBorder="1" applyAlignment="1">
      <alignment horizontal="center" vertical="center" wrapText="1"/>
    </xf>
    <xf numFmtId="0" fontId="99" fillId="0" borderId="1" xfId="9" applyFont="1"/>
    <xf numFmtId="49" fontId="147" fillId="33" borderId="34" xfId="9" applyNumberFormat="1" applyFont="1" applyFill="1" applyBorder="1"/>
    <xf numFmtId="0" fontId="147" fillId="33" borderId="34" xfId="9" applyFont="1" applyFill="1" applyBorder="1" applyAlignment="1">
      <alignment vertical="top"/>
    </xf>
    <xf numFmtId="0" fontId="147" fillId="33" borderId="34" xfId="9" applyFont="1" applyFill="1" applyBorder="1" applyAlignment="1">
      <alignment horizontal="left" indent="1"/>
    </xf>
    <xf numFmtId="0" fontId="147" fillId="33" borderId="34" xfId="9" applyFont="1" applyFill="1" applyBorder="1"/>
    <xf numFmtId="4" fontId="147" fillId="33" borderId="34" xfId="9" applyNumberFormat="1" applyFont="1" applyFill="1" applyBorder="1"/>
    <xf numFmtId="3" fontId="147" fillId="33" borderId="34" xfId="9" applyNumberFormat="1" applyFont="1" applyFill="1" applyBorder="1"/>
    <xf numFmtId="0" fontId="75" fillId="0" borderId="1" xfId="9" applyFont="1"/>
    <xf numFmtId="49" fontId="148" fillId="34" borderId="34" xfId="9" applyNumberFormat="1" applyFont="1" applyFill="1" applyBorder="1"/>
    <xf numFmtId="0" fontId="148" fillId="34" borderId="34" xfId="9" applyFont="1" applyFill="1" applyBorder="1" applyAlignment="1">
      <alignment vertical="top"/>
    </xf>
    <xf numFmtId="0" fontId="148" fillId="34" borderId="34" xfId="9" applyFont="1" applyFill="1" applyBorder="1" applyAlignment="1">
      <alignment horizontal="left" indent="1"/>
    </xf>
    <xf numFmtId="0" fontId="148" fillId="34" borderId="34" xfId="9" applyFont="1" applyFill="1" applyBorder="1"/>
    <xf numFmtId="4" fontId="148" fillId="34" borderId="34" xfId="9" applyNumberFormat="1" applyFont="1" applyFill="1" applyBorder="1"/>
    <xf numFmtId="3" fontId="148" fillId="34" borderId="34" xfId="9" applyNumberFormat="1" applyFont="1" applyFill="1" applyBorder="1"/>
    <xf numFmtId="49" fontId="148" fillId="25" borderId="34" xfId="9" applyNumberFormat="1" applyFont="1" applyFill="1" applyBorder="1"/>
    <xf numFmtId="0" fontId="148" fillId="25" borderId="34" xfId="9" applyFont="1" applyFill="1" applyBorder="1" applyAlignment="1">
      <alignment vertical="top"/>
    </xf>
    <xf numFmtId="0" fontId="148" fillId="25" borderId="34" xfId="9" applyFont="1" applyFill="1" applyBorder="1" applyAlignment="1">
      <alignment horizontal="left" indent="1"/>
    </xf>
    <xf numFmtId="0" fontId="148" fillId="25" borderId="34" xfId="9" applyFont="1" applyFill="1" applyBorder="1"/>
    <xf numFmtId="4" fontId="148" fillId="25" borderId="34" xfId="9" applyNumberFormat="1" applyFont="1" applyFill="1" applyBorder="1"/>
    <xf numFmtId="3" fontId="148" fillId="0" borderId="34" xfId="9" applyNumberFormat="1" applyFont="1" applyBorder="1"/>
    <xf numFmtId="0" fontId="74" fillId="0" borderId="34" xfId="9" applyBorder="1" applyAlignment="1">
      <alignment wrapText="1"/>
    </xf>
    <xf numFmtId="0" fontId="110" fillId="0" borderId="34" xfId="9" applyFont="1" applyBorder="1" applyAlignment="1">
      <alignment vertical="top" wrapText="1"/>
    </xf>
    <xf numFmtId="0" fontId="74" fillId="0" borderId="34" xfId="9" applyBorder="1" applyAlignment="1">
      <alignment horizontal="left" wrapText="1"/>
    </xf>
    <xf numFmtId="4" fontId="74" fillId="0" borderId="34" xfId="9" applyNumberFormat="1" applyBorder="1" applyAlignment="1">
      <alignment wrapText="1"/>
    </xf>
    <xf numFmtId="3" fontId="74" fillId="0" borderId="34" xfId="9" applyNumberFormat="1" applyBorder="1" applyAlignment="1">
      <alignment wrapText="1"/>
    </xf>
    <xf numFmtId="0" fontId="74" fillId="0" borderId="1" xfId="9" applyAlignment="1">
      <alignment wrapText="1"/>
    </xf>
    <xf numFmtId="49" fontId="148" fillId="0" borderId="34" xfId="9" applyNumberFormat="1" applyFont="1" applyBorder="1"/>
    <xf numFmtId="0" fontId="148" fillId="0" borderId="34" xfId="9" applyFont="1" applyBorder="1" applyAlignment="1">
      <alignment vertical="top"/>
    </xf>
    <xf numFmtId="0" fontId="148" fillId="0" borderId="34" xfId="9" applyFont="1" applyBorder="1" applyAlignment="1">
      <alignment horizontal="left" indent="1"/>
    </xf>
    <xf numFmtId="0" fontId="148" fillId="0" borderId="34" xfId="9" applyFont="1" applyBorder="1"/>
    <xf numFmtId="4" fontId="148" fillId="0" borderId="34" xfId="9" applyNumberFormat="1" applyFont="1" applyBorder="1"/>
    <xf numFmtId="0" fontId="74" fillId="0" borderId="1" xfId="9" applyAlignment="1">
      <alignment vertical="top"/>
    </xf>
    <xf numFmtId="49" fontId="148" fillId="25" borderId="34" xfId="9" applyNumberFormat="1" applyFont="1" applyFill="1" applyBorder="1" applyAlignment="1">
      <alignment vertical="center"/>
    </xf>
    <xf numFmtId="0" fontId="148" fillId="25" borderId="34" xfId="9" applyFont="1" applyFill="1" applyBorder="1" applyAlignment="1">
      <alignment vertical="top" wrapText="1"/>
    </xf>
    <xf numFmtId="0" fontId="148" fillId="25" borderId="34" xfId="9" applyFont="1" applyFill="1" applyBorder="1" applyAlignment="1">
      <alignment horizontal="left" vertical="center" indent="1"/>
    </xf>
    <xf numFmtId="0" fontId="148" fillId="25" borderId="34" xfId="9" applyFont="1" applyFill="1" applyBorder="1" applyAlignment="1">
      <alignment vertical="center"/>
    </xf>
    <xf numFmtId="4" fontId="148" fillId="25" borderId="34" xfId="9" applyNumberFormat="1" applyFont="1" applyFill="1" applyBorder="1" applyAlignment="1">
      <alignment vertical="center"/>
    </xf>
    <xf numFmtId="3" fontId="148" fillId="0" borderId="34" xfId="9" applyNumberFormat="1" applyFont="1" applyBorder="1" applyAlignment="1">
      <alignment vertical="center"/>
    </xf>
    <xf numFmtId="0" fontId="148" fillId="0" borderId="34" xfId="9" applyFont="1" applyBorder="1" applyAlignment="1">
      <alignment vertical="top" wrapText="1"/>
    </xf>
    <xf numFmtId="49" fontId="148" fillId="0" borderId="34" xfId="9" applyNumberFormat="1" applyFont="1" applyBorder="1" applyAlignment="1">
      <alignment vertical="center"/>
    </xf>
    <xf numFmtId="0" fontId="148" fillId="0" borderId="34" xfId="9" applyFont="1" applyBorder="1" applyAlignment="1">
      <alignment horizontal="left" vertical="center" indent="1"/>
    </xf>
    <xf numFmtId="0" fontId="148" fillId="0" borderId="34" xfId="9" applyFont="1" applyBorder="1" applyAlignment="1">
      <alignment vertical="center"/>
    </xf>
    <xf numFmtId="4" fontId="148" fillId="0" borderId="34" xfId="9" applyNumberFormat="1" applyFont="1" applyBorder="1" applyAlignment="1">
      <alignment vertical="center"/>
    </xf>
    <xf numFmtId="0" fontId="148" fillId="34" borderId="34" xfId="9" applyFont="1" applyFill="1" applyBorder="1" applyAlignment="1">
      <alignment horizontal="left" vertical="center" indent="1"/>
    </xf>
    <xf numFmtId="0" fontId="112" fillId="0" borderId="1" xfId="8" applyFont="1" applyAlignment="1">
      <alignment horizontal="center"/>
    </xf>
    <xf numFmtId="0" fontId="112" fillId="0" borderId="1" xfId="8" applyFont="1"/>
    <xf numFmtId="0" fontId="168" fillId="0" borderId="1" xfId="8" applyFont="1" applyAlignment="1">
      <alignment horizontal="center" wrapText="1"/>
    </xf>
    <xf numFmtId="0" fontId="168" fillId="0" borderId="1" xfId="8" applyFont="1" applyAlignment="1">
      <alignment wrapText="1"/>
    </xf>
    <xf numFmtId="0" fontId="60" fillId="0" borderId="29" xfId="8" applyFont="1" applyBorder="1" applyAlignment="1">
      <alignment horizontal="center"/>
    </xf>
    <xf numFmtId="0" fontId="1" fillId="0" borderId="1" xfId="8" applyAlignment="1">
      <alignment horizontal="center" vertical="center"/>
    </xf>
    <xf numFmtId="0" fontId="1" fillId="0" borderId="1" xfId="8" applyAlignment="1">
      <alignment vertical="center" wrapText="1"/>
    </xf>
    <xf numFmtId="173" fontId="1" fillId="0" borderId="1" xfId="8" applyNumberFormat="1" applyAlignment="1">
      <alignment horizontal="center" vertical="center"/>
    </xf>
    <xf numFmtId="0" fontId="1" fillId="0" borderId="1" xfId="8" applyAlignment="1">
      <alignment horizontal="center" vertical="top"/>
    </xf>
    <xf numFmtId="0" fontId="1" fillId="0" borderId="95" xfId="8" applyBorder="1" applyAlignment="1">
      <alignment horizontal="center" vertical="top"/>
    </xf>
    <xf numFmtId="0" fontId="1" fillId="0" borderId="95" xfId="8" applyBorder="1" applyAlignment="1">
      <alignment vertical="center" wrapText="1"/>
    </xf>
    <xf numFmtId="0" fontId="1" fillId="0" borderId="95" xfId="8" applyBorder="1" applyAlignment="1">
      <alignment horizontal="center" vertical="center"/>
    </xf>
    <xf numFmtId="173" fontId="1" fillId="0" borderId="95" xfId="8" applyNumberFormat="1" applyBorder="1" applyAlignment="1">
      <alignment horizontal="center" vertical="center"/>
    </xf>
    <xf numFmtId="173" fontId="1" fillId="0" borderId="95" xfId="8" applyNumberFormat="1" applyBorder="1" applyAlignment="1">
      <alignment vertical="center"/>
    </xf>
    <xf numFmtId="173" fontId="112" fillId="0" borderId="1" xfId="8" applyNumberFormat="1" applyFont="1"/>
    <xf numFmtId="0" fontId="60" fillId="0" borderId="1" xfId="8" applyFont="1"/>
    <xf numFmtId="0" fontId="60" fillId="0" borderId="1" xfId="8" applyFont="1" applyAlignment="1">
      <alignment horizontal="center"/>
    </xf>
    <xf numFmtId="173" fontId="60" fillId="0" borderId="1" xfId="8" applyNumberFormat="1" applyFont="1"/>
    <xf numFmtId="0" fontId="171" fillId="0" borderId="1" xfId="9" applyFont="1"/>
    <xf numFmtId="0" fontId="172" fillId="10" borderId="1" xfId="9" applyFont="1" applyFill="1" applyAlignment="1">
      <alignment horizontal="center" vertical="center" wrapText="1" shrinkToFit="1"/>
    </xf>
    <xf numFmtId="0" fontId="172" fillId="10" borderId="1" xfId="9" applyFont="1" applyFill="1" applyAlignment="1">
      <alignment horizontal="center" vertical="center"/>
    </xf>
    <xf numFmtId="0" fontId="172" fillId="10" borderId="1" xfId="9" applyFont="1" applyFill="1" applyAlignment="1">
      <alignment horizontal="center"/>
    </xf>
    <xf numFmtId="0" fontId="172" fillId="0" borderId="1" xfId="9" applyFont="1" applyAlignment="1">
      <alignment horizontal="center" vertical="center"/>
    </xf>
    <xf numFmtId="0" fontId="172" fillId="0" borderId="1" xfId="9" applyFont="1" applyAlignment="1">
      <alignment horizontal="center"/>
    </xf>
    <xf numFmtId="176" fontId="172" fillId="0" borderId="1" xfId="9" applyNumberFormat="1" applyFont="1" applyAlignment="1">
      <alignment horizontal="center"/>
    </xf>
    <xf numFmtId="0" fontId="172" fillId="10" borderId="39" xfId="9" applyFont="1" applyFill="1" applyBorder="1" applyAlignment="1">
      <alignment horizontal="center" vertical="center"/>
    </xf>
    <xf numFmtId="49" fontId="173" fillId="10" borderId="39" xfId="9" applyNumberFormat="1" applyFont="1" applyFill="1" applyBorder="1" applyAlignment="1">
      <alignment horizontal="center"/>
    </xf>
    <xf numFmtId="0" fontId="173" fillId="10" borderId="39" xfId="9" applyFont="1" applyFill="1" applyBorder="1" applyAlignment="1" applyProtection="1">
      <alignment vertical="top" wrapText="1"/>
      <protection locked="0"/>
    </xf>
    <xf numFmtId="0" fontId="172" fillId="10" borderId="39" xfId="9" applyFont="1" applyFill="1" applyBorder="1" applyAlignment="1">
      <alignment horizontal="center"/>
    </xf>
    <xf numFmtId="174" fontId="172" fillId="10" borderId="39" xfId="9" applyNumberFormat="1" applyFont="1" applyFill="1" applyBorder="1" applyAlignment="1" applyProtection="1">
      <alignment horizontal="right"/>
      <protection locked="0"/>
    </xf>
    <xf numFmtId="174" fontId="172" fillId="10" borderId="39" xfId="9" applyNumberFormat="1" applyFont="1" applyFill="1" applyBorder="1" applyAlignment="1">
      <alignment horizontal="right"/>
    </xf>
    <xf numFmtId="0" fontId="172" fillId="0" borderId="1" xfId="9" applyFont="1"/>
    <xf numFmtId="49" fontId="173" fillId="10" borderId="1" xfId="9" applyNumberFormat="1" applyFont="1" applyFill="1" applyAlignment="1">
      <alignment horizontal="center"/>
    </xf>
    <xf numFmtId="0" fontId="173" fillId="0" borderId="1" xfId="9" applyFont="1" applyAlignment="1" applyProtection="1">
      <alignment vertical="top" wrapText="1"/>
      <protection locked="0"/>
    </xf>
    <xf numFmtId="174" fontId="172" fillId="0" borderId="1" xfId="9" applyNumberFormat="1" applyFont="1" applyAlignment="1" applyProtection="1">
      <alignment horizontal="right"/>
      <protection locked="0"/>
    </xf>
    <xf numFmtId="174" fontId="172" fillId="0" borderId="1" xfId="9" applyNumberFormat="1" applyFont="1" applyAlignment="1">
      <alignment horizontal="right"/>
    </xf>
    <xf numFmtId="0" fontId="173" fillId="10" borderId="1" xfId="9" applyFont="1" applyFill="1" applyAlignment="1">
      <alignment horizontal="center"/>
    </xf>
    <xf numFmtId="0" fontId="172" fillId="0" borderId="1" xfId="9" applyFont="1" applyAlignment="1" applyProtection="1">
      <alignment vertical="top" wrapText="1"/>
      <protection locked="0"/>
    </xf>
    <xf numFmtId="174" fontId="172" fillId="0" borderId="1" xfId="9" applyNumberFormat="1" applyFont="1"/>
    <xf numFmtId="0" fontId="172" fillId="10" borderId="1" xfId="9" applyFont="1" applyFill="1" applyAlignment="1">
      <alignment horizontal="right"/>
    </xf>
    <xf numFmtId="0" fontId="173" fillId="0" borderId="1" xfId="9" applyFont="1"/>
    <xf numFmtId="0" fontId="172" fillId="0" borderId="1" xfId="9" applyFont="1" applyAlignment="1">
      <alignment wrapText="1"/>
    </xf>
    <xf numFmtId="0" fontId="172" fillId="0" borderId="1" xfId="9" applyFont="1" applyAlignment="1">
      <alignment horizontal="left" wrapText="1"/>
    </xf>
    <xf numFmtId="0" fontId="171" fillId="10" borderId="1" xfId="9" applyFont="1" applyFill="1" applyAlignment="1">
      <alignment horizontal="center" vertical="center"/>
    </xf>
    <xf numFmtId="0" fontId="171" fillId="10" borderId="1" xfId="9" applyFont="1" applyFill="1" applyAlignment="1">
      <alignment horizontal="right"/>
    </xf>
    <xf numFmtId="0" fontId="172" fillId="0" borderId="1" xfId="9" applyFont="1" applyAlignment="1">
      <alignment vertical="top" wrapText="1" shrinkToFit="1"/>
    </xf>
    <xf numFmtId="0" fontId="171" fillId="10" borderId="25" xfId="9" applyFont="1" applyFill="1" applyBorder="1" applyAlignment="1">
      <alignment horizontal="center" vertical="center"/>
    </xf>
    <xf numFmtId="0" fontId="171" fillId="10" borderId="25" xfId="9" applyFont="1" applyFill="1" applyBorder="1" applyAlignment="1">
      <alignment horizontal="right"/>
    </xf>
    <xf numFmtId="0" fontId="173" fillId="10" borderId="25" xfId="9" applyFont="1" applyFill="1" applyBorder="1"/>
    <xf numFmtId="0" fontId="172" fillId="10" borderId="25" xfId="9" applyFont="1" applyFill="1" applyBorder="1" applyAlignment="1">
      <alignment horizontal="center"/>
    </xf>
    <xf numFmtId="174" fontId="172" fillId="10" borderId="25" xfId="9" applyNumberFormat="1" applyFont="1" applyFill="1" applyBorder="1" applyAlignment="1" applyProtection="1">
      <alignment horizontal="right"/>
      <protection locked="0"/>
    </xf>
    <xf numFmtId="174" fontId="173" fillId="10" borderId="25" xfId="9" applyNumberFormat="1" applyFont="1" applyFill="1" applyBorder="1" applyAlignment="1" applyProtection="1">
      <alignment horizontal="right"/>
      <protection locked="0"/>
    </xf>
    <xf numFmtId="0" fontId="173" fillId="0" borderId="1" xfId="9" applyFont="1" applyAlignment="1">
      <alignment horizontal="center"/>
    </xf>
    <xf numFmtId="174" fontId="173" fillId="0" borderId="1" xfId="9" applyNumberFormat="1" applyFont="1" applyAlignment="1">
      <alignment horizontal="right"/>
    </xf>
    <xf numFmtId="176" fontId="172" fillId="0" borderId="1" xfId="9" applyNumberFormat="1" applyFont="1" applyProtection="1">
      <protection locked="0"/>
    </xf>
    <xf numFmtId="0" fontId="171" fillId="0" borderId="1" xfId="9" applyFont="1" applyAlignment="1">
      <alignment horizontal="center" vertical="center"/>
    </xf>
    <xf numFmtId="0" fontId="171" fillId="0" borderId="1" xfId="9" applyFont="1" applyAlignment="1">
      <alignment horizontal="right"/>
    </xf>
    <xf numFmtId="174" fontId="172" fillId="0" borderId="1" xfId="9" applyNumberFormat="1" applyFont="1" applyProtection="1">
      <protection locked="0"/>
    </xf>
    <xf numFmtId="0" fontId="171" fillId="0" borderId="1" xfId="9" applyFont="1" applyAlignment="1">
      <alignment horizontal="center"/>
    </xf>
    <xf numFmtId="176" fontId="171" fillId="0" borderId="1" xfId="9" applyNumberFormat="1" applyFont="1" applyProtection="1">
      <protection locked="0"/>
    </xf>
    <xf numFmtId="0" fontId="174" fillId="0" borderId="1" xfId="9" applyFont="1" applyAlignment="1">
      <alignment horizontal="left"/>
    </xf>
    <xf numFmtId="174" fontId="173" fillId="0" borderId="1" xfId="9" applyNumberFormat="1" applyFont="1" applyAlignment="1" applyProtection="1">
      <alignment horizontal="right"/>
      <protection locked="0"/>
    </xf>
    <xf numFmtId="0" fontId="173" fillId="0" borderId="39" xfId="9" applyFont="1" applyBorder="1"/>
    <xf numFmtId="0" fontId="172" fillId="0" borderId="39" xfId="9" applyFont="1" applyBorder="1" applyAlignment="1">
      <alignment horizontal="center"/>
    </xf>
    <xf numFmtId="0" fontId="172" fillId="0" borderId="39" xfId="9" applyFont="1" applyBorder="1"/>
    <xf numFmtId="4" fontId="172" fillId="0" borderId="39" xfId="9" applyNumberFormat="1" applyFont="1" applyBorder="1" applyAlignment="1">
      <alignment horizontal="right"/>
    </xf>
    <xf numFmtId="0" fontId="172" fillId="0" borderId="39" xfId="9" applyFont="1" applyBorder="1" applyAlignment="1" applyProtection="1">
      <alignment vertical="top" wrapText="1"/>
      <protection locked="0"/>
    </xf>
    <xf numFmtId="174" fontId="172" fillId="0" borderId="39" xfId="9" applyNumberFormat="1" applyFont="1" applyBorder="1" applyAlignment="1" applyProtection="1">
      <alignment horizontal="right"/>
      <protection locked="0"/>
    </xf>
    <xf numFmtId="174" fontId="172" fillId="0" borderId="39" xfId="9" applyNumberFormat="1" applyFont="1" applyBorder="1" applyAlignment="1">
      <alignment horizontal="right"/>
    </xf>
    <xf numFmtId="0" fontId="172" fillId="0" borderId="25" xfId="9" applyFont="1" applyBorder="1" applyAlignment="1" applyProtection="1">
      <alignment vertical="top" wrapText="1"/>
      <protection locked="0"/>
    </xf>
    <xf numFmtId="0" fontId="172" fillId="0" borderId="25" xfId="9" applyFont="1" applyBorder="1" applyAlignment="1">
      <alignment horizontal="center"/>
    </xf>
    <xf numFmtId="174" fontId="172" fillId="0" borderId="25" xfId="9" applyNumberFormat="1" applyFont="1" applyBorder="1" applyAlignment="1" applyProtection="1">
      <alignment horizontal="right"/>
      <protection locked="0"/>
    </xf>
    <xf numFmtId="174" fontId="172" fillId="0" borderId="25" xfId="9" applyNumberFormat="1" applyFont="1" applyBorder="1" applyAlignment="1">
      <alignment horizontal="right"/>
    </xf>
    <xf numFmtId="0" fontId="173" fillId="10" borderId="25" xfId="9" applyFont="1" applyFill="1" applyBorder="1" applyAlignment="1">
      <alignment horizontal="center"/>
    </xf>
    <xf numFmtId="0" fontId="173" fillId="10" borderId="25" xfId="9" applyFont="1" applyFill="1" applyBorder="1" applyAlignment="1" applyProtection="1">
      <alignment vertical="top" wrapText="1"/>
      <protection locked="0"/>
    </xf>
    <xf numFmtId="174" fontId="173" fillId="10" borderId="25" xfId="9" applyNumberFormat="1" applyFont="1" applyFill="1" applyBorder="1" applyAlignment="1">
      <alignment horizontal="right"/>
    </xf>
    <xf numFmtId="0" fontId="175" fillId="0" borderId="1" xfId="9" applyFont="1"/>
    <xf numFmtId="0" fontId="174" fillId="0" borderId="1" xfId="9" applyFont="1" applyAlignment="1">
      <alignment vertical="top" wrapText="1" shrinkToFit="1"/>
    </xf>
    <xf numFmtId="0" fontId="176" fillId="0" borderId="1" xfId="9" applyFont="1"/>
    <xf numFmtId="0" fontId="171" fillId="0" borderId="1" xfId="9" applyFont="1" applyAlignment="1">
      <alignment vertical="top" wrapText="1" shrinkToFi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22" fillId="0" borderId="15" xfId="0" applyFont="1" applyBorder="1" applyAlignment="1">
      <alignment horizontal="left" vertical="center"/>
    </xf>
    <xf numFmtId="0" fontId="22" fillId="0" borderId="0" xfId="0" applyFont="1" applyAlignment="1">
      <alignment horizontal="left" vertical="center"/>
    </xf>
    <xf numFmtId="4" fontId="29" fillId="0" borderId="0" xfId="0" applyNumberFormat="1" applyFont="1" applyAlignment="1">
      <alignment vertical="center"/>
    </xf>
    <xf numFmtId="0" fontId="29" fillId="0" borderId="0" xfId="0" applyFont="1" applyAlignment="1">
      <alignment vertical="center"/>
    </xf>
    <xf numFmtId="4" fontId="25" fillId="0" borderId="0" xfId="0" applyNumberFormat="1" applyFont="1" applyAlignment="1">
      <alignment vertical="center"/>
    </xf>
    <xf numFmtId="0" fontId="0" fillId="0" borderId="0" xfId="0"/>
    <xf numFmtId="0" fontId="23" fillId="4" borderId="8" xfId="0" applyFont="1" applyFill="1" applyBorder="1" applyAlignment="1">
      <alignment horizontal="right" vertical="center"/>
    </xf>
    <xf numFmtId="0" fontId="23" fillId="4" borderId="8" xfId="0" applyFont="1" applyFill="1" applyBorder="1" applyAlignment="1">
      <alignment horizontal="left" vertical="center"/>
    </xf>
    <xf numFmtId="165" fontId="3" fillId="0" borderId="0" xfId="0" applyNumberFormat="1" applyFont="1" applyAlignment="1">
      <alignment horizontal="left" vertical="center"/>
    </xf>
    <xf numFmtId="0" fontId="3" fillId="0" borderId="0" xfId="0" applyFont="1" applyAlignment="1">
      <alignment vertical="center" wrapText="1"/>
    </xf>
    <xf numFmtId="0" fontId="3" fillId="0" borderId="0" xfId="0" applyFont="1" applyAlignment="1">
      <alignment vertical="center"/>
    </xf>
    <xf numFmtId="4" fontId="20" fillId="0" borderId="0" xfId="0" applyNumberFormat="1" applyFont="1" applyAlignment="1">
      <alignment vertical="center"/>
    </xf>
    <xf numFmtId="0" fontId="2" fillId="0" borderId="0" xfId="0" applyFont="1" applyAlignment="1">
      <alignment vertical="center"/>
    </xf>
    <xf numFmtId="164" fontId="2" fillId="0" borderId="0" xfId="0" applyNumberFormat="1" applyFont="1" applyAlignment="1">
      <alignment horizontal="left" vertical="center"/>
    </xf>
    <xf numFmtId="4" fontId="5" fillId="3" borderId="8" xfId="0" applyNumberFormat="1" applyFont="1" applyFill="1"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5" fillId="3" borderId="8" xfId="0" applyFont="1" applyFill="1" applyBorder="1" applyAlignment="1">
      <alignment horizontal="left" vertical="center"/>
    </xf>
    <xf numFmtId="0" fontId="18" fillId="0" borderId="0" xfId="0" applyFont="1" applyAlignment="1">
      <alignment horizontal="left" vertical="top" wrapText="1"/>
    </xf>
    <xf numFmtId="0" fontId="18" fillId="0" borderId="0" xfId="0" applyFont="1" applyAlignment="1">
      <alignment horizontal="left" vertical="center"/>
    </xf>
    <xf numFmtId="0" fontId="20" fillId="0" borderId="0" xfId="0" applyFont="1" applyAlignment="1">
      <alignment horizontal="left" vertical="center"/>
    </xf>
    <xf numFmtId="0" fontId="3" fillId="0" borderId="0" xfId="0" applyFont="1" applyAlignment="1">
      <alignment horizontal="left" vertical="center"/>
    </xf>
    <xf numFmtId="0" fontId="4" fillId="0" borderId="0" xfId="0" applyFont="1" applyAlignment="1">
      <alignment horizontal="left" vertical="top" wrapText="1"/>
    </xf>
    <xf numFmtId="49" fontId="3" fillId="2" borderId="0" xfId="0" applyNumberFormat="1" applyFont="1" applyFill="1" applyAlignment="1" applyProtection="1">
      <alignment horizontal="left" vertical="center"/>
      <protection locked="0"/>
    </xf>
    <xf numFmtId="49" fontId="3" fillId="0" borderId="0" xfId="0" applyNumberFormat="1" applyFont="1" applyAlignment="1">
      <alignment horizontal="left" vertical="center"/>
    </xf>
    <xf numFmtId="0" fontId="3" fillId="0" borderId="0" xfId="0" applyFont="1" applyAlignment="1">
      <alignment horizontal="left" vertical="center" wrapText="1"/>
    </xf>
    <xf numFmtId="4" fontId="19" fillId="0" borderId="6" xfId="0" applyNumberFormat="1" applyFont="1" applyBorder="1" applyAlignment="1">
      <alignment vertical="center"/>
    </xf>
    <xf numFmtId="0" fontId="0" fillId="0" borderId="6" xfId="0" applyBorder="1" applyAlignment="1">
      <alignment vertical="center"/>
    </xf>
    <xf numFmtId="0" fontId="2" fillId="0" borderId="0" xfId="0" applyFont="1" applyAlignment="1">
      <alignment horizontal="right" vertical="center"/>
    </xf>
    <xf numFmtId="0" fontId="4" fillId="0" borderId="0" xfId="0" applyFont="1" applyAlignment="1">
      <alignment horizontal="left" vertical="center" wrapText="1"/>
    </xf>
    <xf numFmtId="0" fontId="4" fillId="0" borderId="0" xfId="0" applyFont="1" applyAlignment="1">
      <alignment vertical="center"/>
    </xf>
    <xf numFmtId="0" fontId="28" fillId="0" borderId="0" xfId="0" applyFont="1" applyAlignment="1">
      <alignment horizontal="left" vertical="center" wrapText="1"/>
    </xf>
    <xf numFmtId="4" fontId="25" fillId="0" borderId="0" xfId="0" applyNumberFormat="1" applyFont="1" applyAlignment="1">
      <alignment horizontal="right" vertical="center"/>
    </xf>
    <xf numFmtId="0" fontId="23" fillId="4" borderId="8" xfId="0" applyFont="1" applyFill="1" applyBorder="1" applyAlignment="1">
      <alignment horizontal="center" vertical="center"/>
    </xf>
    <xf numFmtId="0" fontId="23" fillId="4" borderId="7" xfId="0" applyFont="1" applyFill="1" applyBorder="1" applyAlignment="1">
      <alignment horizontal="center" vertical="center"/>
    </xf>
    <xf numFmtId="0" fontId="0" fillId="0" borderId="0" xfId="0" applyAlignment="1">
      <alignment vertical="center"/>
    </xf>
    <xf numFmtId="0" fontId="2" fillId="0" borderId="0" xfId="0" applyFont="1" applyAlignment="1">
      <alignment horizontal="left" vertical="center" wrapText="1"/>
    </xf>
    <xf numFmtId="0" fontId="2" fillId="0" borderId="0" xfId="0" applyFont="1" applyAlignment="1">
      <alignment horizontal="left" vertical="center"/>
    </xf>
    <xf numFmtId="0" fontId="3" fillId="2" borderId="0" xfId="0" applyFont="1" applyFill="1" applyAlignment="1" applyProtection="1">
      <alignment horizontal="left" vertical="center"/>
      <protection locked="0"/>
    </xf>
    <xf numFmtId="0" fontId="62" fillId="0" borderId="1" xfId="2" applyFont="1" applyAlignment="1" applyProtection="1">
      <alignment horizontal="center" vertical="center"/>
    </xf>
    <xf numFmtId="3" fontId="79" fillId="10" borderId="1" xfId="4" applyNumberFormat="1" applyFont="1" applyFill="1" applyAlignment="1">
      <alignment horizontal="right"/>
    </xf>
    <xf numFmtId="0" fontId="82" fillId="0" borderId="27" xfId="4" applyFont="1" applyBorder="1" applyAlignment="1">
      <alignment horizontal="left" vertical="center" wrapText="1"/>
    </xf>
    <xf numFmtId="0" fontId="82" fillId="0" borderId="1" xfId="4" applyFont="1" applyAlignment="1">
      <alignment horizontal="left" vertical="center" wrapText="1"/>
    </xf>
    <xf numFmtId="3" fontId="79" fillId="0" borderId="1" xfId="4" applyNumberFormat="1" applyFont="1" applyAlignment="1">
      <alignment horizontal="right" wrapText="1"/>
    </xf>
    <xf numFmtId="0" fontId="79" fillId="0" borderId="1" xfId="4" applyFont="1" applyAlignment="1">
      <alignment horizontal="left"/>
    </xf>
    <xf numFmtId="3" fontId="79" fillId="0" borderId="1" xfId="4" applyNumberFormat="1" applyFont="1" applyAlignment="1">
      <alignment horizontal="right"/>
    </xf>
    <xf numFmtId="3" fontId="79" fillId="10" borderId="1" xfId="4" applyNumberFormat="1" applyFont="1" applyFill="1" applyAlignment="1">
      <alignment horizontal="right" wrapText="1"/>
    </xf>
    <xf numFmtId="0" fontId="94" fillId="10" borderId="49" xfId="8" applyFont="1" applyFill="1" applyBorder="1" applyAlignment="1">
      <alignment horizontal="center" vertical="center" wrapText="1"/>
    </xf>
    <xf numFmtId="0" fontId="94" fillId="10" borderId="30" xfId="8" applyFont="1" applyFill="1" applyBorder="1" applyAlignment="1">
      <alignment horizontal="center" vertical="center" wrapText="1"/>
    </xf>
    <xf numFmtId="0" fontId="94" fillId="10" borderId="46" xfId="8" applyFont="1" applyFill="1" applyBorder="1" applyAlignment="1">
      <alignment horizontal="center" vertical="center" wrapText="1"/>
    </xf>
    <xf numFmtId="0" fontId="94" fillId="10" borderId="50" xfId="8" applyFont="1" applyFill="1" applyBorder="1" applyAlignment="1">
      <alignment horizontal="center" vertical="center" wrapText="1"/>
    </xf>
    <xf numFmtId="0" fontId="93" fillId="12" borderId="33" xfId="8" applyFont="1" applyFill="1" applyBorder="1" applyAlignment="1">
      <alignment horizontal="center" vertical="center"/>
    </xf>
    <xf numFmtId="0" fontId="93" fillId="12" borderId="45" xfId="8" applyFont="1" applyFill="1" applyBorder="1" applyAlignment="1">
      <alignment horizontal="center" vertical="center"/>
    </xf>
    <xf numFmtId="0" fontId="1" fillId="12" borderId="33" xfId="8" applyFill="1" applyBorder="1" applyAlignment="1">
      <alignment horizontal="center" vertical="center" wrapText="1"/>
    </xf>
    <xf numFmtId="0" fontId="1" fillId="12" borderId="45" xfId="8" applyFill="1" applyBorder="1" applyAlignment="1">
      <alignment horizontal="center" vertical="center" wrapText="1"/>
    </xf>
    <xf numFmtId="0" fontId="94" fillId="10" borderId="48" xfId="8" applyFont="1" applyFill="1" applyBorder="1" applyAlignment="1">
      <alignment horizontal="center" vertical="center"/>
    </xf>
    <xf numFmtId="0" fontId="94" fillId="10" borderId="38" xfId="8" applyFont="1" applyFill="1" applyBorder="1" applyAlignment="1">
      <alignment horizontal="center" vertical="center"/>
    </xf>
    <xf numFmtId="0" fontId="1" fillId="0" borderId="37" xfId="8" applyBorder="1" applyAlignment="1">
      <alignment wrapText="1"/>
    </xf>
    <xf numFmtId="0" fontId="1" fillId="0" borderId="39" xfId="8" applyBorder="1" applyAlignment="1">
      <alignment wrapText="1"/>
    </xf>
    <xf numFmtId="0" fontId="1" fillId="0" borderId="64" xfId="8" applyBorder="1" applyAlignment="1">
      <alignment wrapText="1"/>
    </xf>
    <xf numFmtId="0" fontId="114" fillId="0" borderId="37" xfId="8" applyFont="1" applyBorder="1" applyAlignment="1">
      <alignment vertical="center" wrapText="1"/>
    </xf>
    <xf numFmtId="0" fontId="1" fillId="0" borderId="39" xfId="8" applyBorder="1"/>
    <xf numFmtId="0" fontId="1" fillId="0" borderId="64" xfId="8" applyBorder="1"/>
    <xf numFmtId="173" fontId="60" fillId="0" borderId="34" xfId="8" applyNumberFormat="1" applyFont="1" applyBorder="1" applyAlignment="1">
      <alignment vertical="center"/>
    </xf>
    <xf numFmtId="1" fontId="116" fillId="0" borderId="77" xfId="16" applyNumberFormat="1" applyFont="1" applyBorder="1" applyAlignment="1">
      <alignment horizontal="center" vertical="top" wrapText="1"/>
    </xf>
    <xf numFmtId="1" fontId="116" fillId="0" borderId="78" xfId="16" applyNumberFormat="1" applyFont="1" applyBorder="1" applyAlignment="1">
      <alignment horizontal="center" vertical="top" wrapText="1"/>
    </xf>
    <xf numFmtId="1" fontId="116" fillId="0" borderId="80" xfId="16" applyNumberFormat="1" applyFont="1" applyBorder="1" applyAlignment="1">
      <alignment horizontal="center" vertical="top" wrapText="1"/>
    </xf>
    <xf numFmtId="0" fontId="1" fillId="0" borderId="34" xfId="8" applyBorder="1" applyAlignment="1">
      <alignment vertical="center" wrapText="1"/>
    </xf>
    <xf numFmtId="0" fontId="114" fillId="0" borderId="34" xfId="8" applyFont="1" applyBorder="1" applyAlignment="1">
      <alignment vertical="center" wrapText="1"/>
    </xf>
    <xf numFmtId="0" fontId="1" fillId="0" borderId="34" xfId="8" applyBorder="1"/>
    <xf numFmtId="0" fontId="1" fillId="0" borderId="34" xfId="8" applyBorder="1" applyAlignment="1">
      <alignment vertical="center"/>
    </xf>
    <xf numFmtId="173" fontId="112" fillId="0" borderId="43" xfId="8" applyNumberFormat="1" applyFont="1" applyBorder="1" applyAlignment="1">
      <alignment vertical="center"/>
    </xf>
    <xf numFmtId="0" fontId="112" fillId="0" borderId="44" xfId="8" applyFont="1" applyBorder="1" applyAlignment="1">
      <alignment vertical="center"/>
    </xf>
    <xf numFmtId="0" fontId="152" fillId="0" borderId="43" xfId="9" applyFont="1" applyBorder="1" applyAlignment="1" applyProtection="1">
      <alignment horizontal="left" vertical="center" wrapText="1"/>
      <protection locked="0"/>
    </xf>
    <xf numFmtId="49" fontId="166" fillId="0" borderId="130" xfId="9" applyNumberFormat="1" applyFont="1" applyBorder="1" applyAlignment="1">
      <alignment horizontal="left" vertical="top"/>
    </xf>
    <xf numFmtId="49" fontId="166" fillId="0" borderId="114" xfId="9" applyNumberFormat="1" applyFont="1" applyBorder="1" applyAlignment="1">
      <alignment horizontal="left" vertical="top"/>
    </xf>
    <xf numFmtId="0" fontId="167" fillId="0" borderId="118" xfId="9" applyFont="1" applyBorder="1" applyAlignment="1">
      <alignment horizontal="left" vertical="center" wrapText="1"/>
    </xf>
    <xf numFmtId="0" fontId="167" fillId="0" borderId="121" xfId="9" applyFont="1" applyBorder="1" applyAlignment="1">
      <alignment horizontal="left" vertical="center" wrapText="1"/>
    </xf>
    <xf numFmtId="0" fontId="74" fillId="0" borderId="115" xfId="9" applyBorder="1" applyAlignment="1">
      <alignment horizontal="left"/>
    </xf>
    <xf numFmtId="0" fontId="74" fillId="0" borderId="116" xfId="9" applyBorder="1" applyAlignment="1">
      <alignment horizontal="left"/>
    </xf>
    <xf numFmtId="0" fontId="143" fillId="28" borderId="42" xfId="9" applyFont="1" applyFill="1" applyBorder="1" applyAlignment="1">
      <alignment horizontal="center" vertical="center"/>
    </xf>
    <xf numFmtId="0" fontId="74" fillId="0" borderId="43" xfId="9" applyBorder="1" applyAlignment="1">
      <alignment horizontal="center" vertical="center"/>
    </xf>
    <xf numFmtId="0" fontId="75" fillId="29" borderId="43" xfId="9" applyFont="1" applyFill="1" applyBorder="1" applyAlignment="1">
      <alignment horizontal="center" vertical="center"/>
    </xf>
    <xf numFmtId="0" fontId="74" fillId="0" borderId="44" xfId="9" applyBorder="1" applyAlignment="1">
      <alignment horizontal="center" vertical="center"/>
    </xf>
    <xf numFmtId="0" fontId="110" fillId="26" borderId="119" xfId="28" applyNumberFormat="1" applyFont="1" applyFill="1" applyBorder="1" applyAlignment="1">
      <alignment horizontal="center" wrapText="1"/>
    </xf>
    <xf numFmtId="0" fontId="74" fillId="0" borderId="123" xfId="9" applyBorder="1" applyAlignment="1">
      <alignment horizontal="center" wrapText="1"/>
    </xf>
    <xf numFmtId="0" fontId="152" fillId="0" borderId="115" xfId="9" applyFont="1" applyBorder="1" applyAlignment="1" applyProtection="1">
      <alignment horizontal="left" vertical="center" wrapText="1"/>
      <protection locked="0"/>
    </xf>
    <xf numFmtId="0" fontId="152" fillId="0" borderId="116" xfId="9" applyFont="1" applyBorder="1" applyAlignment="1" applyProtection="1">
      <alignment horizontal="left" vertical="center" wrapText="1"/>
      <protection locked="0"/>
    </xf>
    <xf numFmtId="49" fontId="163" fillId="26" borderId="114" xfId="27" applyNumberFormat="1" applyFont="1" applyFill="1" applyBorder="1" applyAlignment="1">
      <alignment horizontal="center" vertical="center" wrapText="1"/>
    </xf>
    <xf numFmtId="0" fontId="164" fillId="0" borderId="115" xfId="9" applyFont="1" applyBorder="1"/>
    <xf numFmtId="0" fontId="164" fillId="0" borderId="116" xfId="9" applyFont="1" applyBorder="1"/>
    <xf numFmtId="0" fontId="74" fillId="0" borderId="1" xfId="9" applyAlignment="1">
      <alignment horizontal="center"/>
    </xf>
    <xf numFmtId="0" fontId="112" fillId="0" borderId="1" xfId="8" applyFont="1" applyAlignment="1">
      <alignment horizontal="left"/>
    </xf>
    <xf numFmtId="0" fontId="168" fillId="0" borderId="1" xfId="8" applyFont="1" applyAlignment="1">
      <alignment horizontal="left" wrapText="1"/>
    </xf>
    <xf numFmtId="0" fontId="1" fillId="0" borderId="1" xfId="8" applyAlignment="1">
      <alignment horizontal="left"/>
    </xf>
    <xf numFmtId="0" fontId="170" fillId="10" borderId="25" xfId="9" applyFont="1" applyFill="1" applyBorder="1" applyAlignment="1">
      <alignment horizontal="center" vertical="center"/>
    </xf>
    <xf numFmtId="0" fontId="170" fillId="10" borderId="1" xfId="9" applyFont="1" applyFill="1" applyAlignment="1">
      <alignment horizontal="center" vertical="center"/>
    </xf>
    <xf numFmtId="0" fontId="170" fillId="10" borderId="29" xfId="9" applyFont="1" applyFill="1" applyBorder="1" applyAlignment="1">
      <alignment horizontal="center" vertical="center"/>
    </xf>
    <xf numFmtId="0" fontId="172" fillId="10" borderId="1" xfId="9" applyFont="1" applyFill="1" applyAlignment="1">
      <alignment horizontal="center" vertical="center" wrapText="1" shrinkToFit="1"/>
    </xf>
    <xf numFmtId="0" fontId="172" fillId="10" borderId="29" xfId="9" applyFont="1" applyFill="1" applyBorder="1" applyAlignment="1">
      <alignment horizontal="center" vertical="center" wrapText="1" shrinkToFit="1"/>
    </xf>
    <xf numFmtId="0" fontId="172" fillId="10" borderId="1" xfId="9" applyFont="1" applyFill="1" applyAlignment="1">
      <alignment horizontal="center" vertical="center"/>
    </xf>
    <xf numFmtId="0" fontId="172" fillId="10" borderId="29" xfId="9" applyFont="1" applyFill="1" applyBorder="1" applyAlignment="1">
      <alignment horizontal="center" vertical="center"/>
    </xf>
    <xf numFmtId="0" fontId="172" fillId="10" borderId="1" xfId="9" applyFont="1" applyFill="1" applyAlignment="1">
      <alignment horizontal="center"/>
    </xf>
    <xf numFmtId="0" fontId="172" fillId="10" borderId="29" xfId="9" applyFont="1" applyFill="1" applyBorder="1" applyAlignment="1">
      <alignment horizontal="center"/>
    </xf>
    <xf numFmtId="176" fontId="172" fillId="10" borderId="1" xfId="9" applyNumberFormat="1" applyFont="1" applyFill="1" applyAlignment="1">
      <alignment horizontal="center"/>
    </xf>
    <xf numFmtId="176" fontId="172" fillId="10" borderId="29" xfId="9" applyNumberFormat="1" applyFont="1" applyFill="1" applyBorder="1" applyAlignment="1">
      <alignment horizontal="center"/>
    </xf>
    <xf numFmtId="0" fontId="48" fillId="0" borderId="1" xfId="0" applyFont="1" applyBorder="1" applyAlignment="1">
      <alignment horizontal="left" vertical="top"/>
    </xf>
    <xf numFmtId="0" fontId="48" fillId="0" borderId="1" xfId="0" applyFont="1" applyBorder="1" applyAlignment="1">
      <alignment horizontal="left" vertical="center"/>
    </xf>
    <xf numFmtId="0" fontId="46" fillId="0" borderId="1" xfId="0" applyFont="1" applyBorder="1" applyAlignment="1">
      <alignment horizontal="center" vertical="center" wrapText="1"/>
    </xf>
    <xf numFmtId="0" fontId="47" fillId="0" borderId="29" xfId="0" applyFont="1" applyBorder="1" applyAlignment="1">
      <alignment horizontal="left"/>
    </xf>
    <xf numFmtId="0" fontId="46" fillId="0" borderId="1" xfId="0" applyFont="1" applyBorder="1" applyAlignment="1">
      <alignment horizontal="center" vertical="center"/>
    </xf>
    <xf numFmtId="49" fontId="48" fillId="0" borderId="1" xfId="0" applyNumberFormat="1" applyFont="1" applyBorder="1" applyAlignment="1">
      <alignment horizontal="left" vertical="center" wrapText="1"/>
    </xf>
    <xf numFmtId="0" fontId="48" fillId="0" borderId="1" xfId="0" applyFont="1" applyBorder="1" applyAlignment="1">
      <alignment horizontal="left" vertical="center" wrapText="1"/>
    </xf>
    <xf numFmtId="0" fontId="47" fillId="0" borderId="29" xfId="0" applyFont="1" applyBorder="1" applyAlignment="1">
      <alignment horizontal="left" wrapText="1"/>
    </xf>
  </cellXfs>
  <cellStyles count="29">
    <cellStyle name="Čárky bez des. míst 2" xfId="13" xr:uid="{82A57158-7FBF-4A01-8499-D3ECA7D73566}"/>
    <cellStyle name="Excel Built-in Normal" xfId="7" xr:uid="{1CE940B1-D545-4E59-9659-A9034FD6A719}"/>
    <cellStyle name="fnRegressQ 2" xfId="23" xr:uid="{442F1971-6870-42B0-853A-EB42BDEAC955}"/>
    <cellStyle name="Hypertextový odkaz" xfId="1" builtinId="8"/>
    <cellStyle name="Hypertextový odkaz 2" xfId="5" xr:uid="{2ADDFEDF-5596-47C6-8DC2-6CDAC51C45B1}"/>
    <cellStyle name="Měna 2" xfId="12" xr:uid="{C294125C-CD21-4484-9C9D-0B21953FEF64}"/>
    <cellStyle name="Měny bez des. míst 2" xfId="14" xr:uid="{75D9D845-139E-4767-8906-FF2261EE26BC}"/>
    <cellStyle name="Normal 3" xfId="26" xr:uid="{304EFC64-8E66-46EF-AAC8-8EC06262C0F2}"/>
    <cellStyle name="Normální" xfId="0" builtinId="0" customBuiltin="1"/>
    <cellStyle name="normální 10 9" xfId="10" xr:uid="{393FE9E3-FBE0-46FB-B928-BF8AF616C163}"/>
    <cellStyle name="Normální 109" xfId="9" xr:uid="{78163223-00A8-4443-89D9-040498FB17D5}"/>
    <cellStyle name="Normální 11" xfId="17" xr:uid="{46FEC233-FCEF-4C95-99F2-0C851F54AED2}"/>
    <cellStyle name="normální 133" xfId="11" xr:uid="{BC4C60EF-512B-4976-8B94-103AC07704D2}"/>
    <cellStyle name="Normální 2" xfId="2" xr:uid="{E07C6C7C-6BDE-4E7A-B088-AFA5F728FF31}"/>
    <cellStyle name="normální 2 2" xfId="4" xr:uid="{ED266DEE-820C-4513-ADFE-C0086CE8F28F}"/>
    <cellStyle name="Normální 2 3" xfId="15" xr:uid="{5C9A7A5C-E537-4A59-ACE3-29A2B9157395}"/>
    <cellStyle name="normální 2 3 2" xfId="20" xr:uid="{93A8D950-1016-4EF2-903F-A9B745800FD1}"/>
    <cellStyle name="normální 2 4" xfId="16" xr:uid="{55B36F69-67EC-4291-8297-E54F18D8CD1C}"/>
    <cellStyle name="Normální 21" xfId="18" xr:uid="{5AEE9B10-8A1D-42F2-B72C-8B67F7EAA660}"/>
    <cellStyle name="Normální 3" xfId="3" xr:uid="{824AF33F-37BF-4F23-B59B-F872F0DDFA8C}"/>
    <cellStyle name="Normální 4" xfId="6" xr:uid="{745E2344-E153-4358-911F-83017EB3CCBE}"/>
    <cellStyle name="Normální 5" xfId="8" xr:uid="{126B3024-89BE-4103-B585-D881E0024917}"/>
    <cellStyle name="Normální 7" xfId="24" xr:uid="{E607053E-612D-4D8C-A213-5BD6D6D0CB33}"/>
    <cellStyle name="normální_estimatif tdr - FRANCO-TCHEQUE-indice2_rv" xfId="27" xr:uid="{47464F47-8835-4D09-8ABF-27DB81374D35}"/>
    <cellStyle name="normální_K_VZT1" xfId="25" xr:uid="{5BE2D49E-894A-4902-B764-4001F8738AD4}"/>
    <cellStyle name="normální_Lot 02" xfId="28" xr:uid="{A61B6DD9-E7ED-4673-A8A9-2E8856AA0D6F}"/>
    <cellStyle name="normální_Rozpočet investičních nákladů platí 16,+ specifikace" xfId="21" xr:uid="{E3BB09A5-EE91-4DF0-B493-F3FE568A735C}"/>
    <cellStyle name="normální_SA_PC15_51_VV_00" xfId="22" xr:uid="{EE4F07F6-579B-467A-97D2-458D0F2B8BFA}"/>
    <cellStyle name="normální_Zadávací podklad pro profese" xfId="19" xr:uid="{CAAC4075-91CB-4E26-A4F3-0C1FB90EF67D}"/>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oneCellAnchor>
    <xdr:from>
      <xdr:col>6</xdr:col>
      <xdr:colOff>23308</xdr:colOff>
      <xdr:row>3</xdr:row>
      <xdr:rowOff>307378</xdr:rowOff>
    </xdr:from>
    <xdr:ext cx="184731" cy="264560"/>
    <xdr:sp macro="" textlink="">
      <xdr:nvSpPr>
        <xdr:cNvPr id="2" name="TextovéPole 1">
          <a:extLst>
            <a:ext uri="{FF2B5EF4-FFF2-40B4-BE49-F238E27FC236}">
              <a16:creationId xmlns:a16="http://schemas.microsoft.com/office/drawing/2014/main" id="{6535336C-819B-47F4-9235-E654596F582E}"/>
            </a:ext>
          </a:extLst>
        </xdr:cNvPr>
        <xdr:cNvSpPr txBox="1"/>
      </xdr:nvSpPr>
      <xdr:spPr>
        <a:xfrm>
          <a:off x="10645588" y="11455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3</xdr:row>
      <xdr:rowOff>307378</xdr:rowOff>
    </xdr:from>
    <xdr:ext cx="184731" cy="264560"/>
    <xdr:sp macro="" textlink="">
      <xdr:nvSpPr>
        <xdr:cNvPr id="3" name="TextovéPole 2">
          <a:extLst>
            <a:ext uri="{FF2B5EF4-FFF2-40B4-BE49-F238E27FC236}">
              <a16:creationId xmlns:a16="http://schemas.microsoft.com/office/drawing/2014/main" id="{A48FD611-3E08-439B-94F8-CBFB5ADFFCAA}"/>
            </a:ext>
          </a:extLst>
        </xdr:cNvPr>
        <xdr:cNvSpPr txBox="1"/>
      </xdr:nvSpPr>
      <xdr:spPr>
        <a:xfrm>
          <a:off x="10645588" y="11455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3</xdr:row>
      <xdr:rowOff>307378</xdr:rowOff>
    </xdr:from>
    <xdr:ext cx="184731" cy="264560"/>
    <xdr:sp macro="" textlink="">
      <xdr:nvSpPr>
        <xdr:cNvPr id="4" name="TextovéPole 3">
          <a:extLst>
            <a:ext uri="{FF2B5EF4-FFF2-40B4-BE49-F238E27FC236}">
              <a16:creationId xmlns:a16="http://schemas.microsoft.com/office/drawing/2014/main" id="{ACC29B2D-78EC-4EE1-A464-5EC5B11B9257}"/>
            </a:ext>
          </a:extLst>
        </xdr:cNvPr>
        <xdr:cNvSpPr txBox="1"/>
      </xdr:nvSpPr>
      <xdr:spPr>
        <a:xfrm>
          <a:off x="10645588" y="11455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3</xdr:row>
      <xdr:rowOff>307378</xdr:rowOff>
    </xdr:from>
    <xdr:ext cx="184731" cy="264560"/>
    <xdr:sp macro="" textlink="">
      <xdr:nvSpPr>
        <xdr:cNvPr id="5" name="TextovéPole 4">
          <a:extLst>
            <a:ext uri="{FF2B5EF4-FFF2-40B4-BE49-F238E27FC236}">
              <a16:creationId xmlns:a16="http://schemas.microsoft.com/office/drawing/2014/main" id="{FDB23704-43B7-4414-AE4A-C5E6D9023D7F}"/>
            </a:ext>
          </a:extLst>
        </xdr:cNvPr>
        <xdr:cNvSpPr txBox="1"/>
      </xdr:nvSpPr>
      <xdr:spPr>
        <a:xfrm>
          <a:off x="10645588" y="11455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3</xdr:row>
      <xdr:rowOff>307378</xdr:rowOff>
    </xdr:from>
    <xdr:ext cx="184731" cy="264560"/>
    <xdr:sp macro="" textlink="">
      <xdr:nvSpPr>
        <xdr:cNvPr id="6" name="TextovéPole 5">
          <a:extLst>
            <a:ext uri="{FF2B5EF4-FFF2-40B4-BE49-F238E27FC236}">
              <a16:creationId xmlns:a16="http://schemas.microsoft.com/office/drawing/2014/main" id="{351B8868-413F-4D41-B1CF-057D878877B8}"/>
            </a:ext>
          </a:extLst>
        </xdr:cNvPr>
        <xdr:cNvSpPr txBox="1"/>
      </xdr:nvSpPr>
      <xdr:spPr>
        <a:xfrm>
          <a:off x="10645588" y="11455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5</xdr:row>
      <xdr:rowOff>2802</xdr:rowOff>
    </xdr:from>
    <xdr:ext cx="229066" cy="279678"/>
    <xdr:sp macro="" textlink="">
      <xdr:nvSpPr>
        <xdr:cNvPr id="7" name="TextovéPole 6">
          <a:extLst>
            <a:ext uri="{FF2B5EF4-FFF2-40B4-BE49-F238E27FC236}">
              <a16:creationId xmlns:a16="http://schemas.microsoft.com/office/drawing/2014/main" id="{E67283B6-91E6-4A6C-92D0-789E29BCBDFE}"/>
            </a:ext>
          </a:extLst>
        </xdr:cNvPr>
        <xdr:cNvSpPr txBox="1"/>
      </xdr:nvSpPr>
      <xdr:spPr>
        <a:xfrm>
          <a:off x="10645588" y="1359162"/>
          <a:ext cx="229066" cy="2796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5</xdr:row>
      <xdr:rowOff>2802</xdr:rowOff>
    </xdr:from>
    <xdr:ext cx="229066" cy="279678"/>
    <xdr:sp macro="" textlink="">
      <xdr:nvSpPr>
        <xdr:cNvPr id="8" name="TextovéPole 7">
          <a:extLst>
            <a:ext uri="{FF2B5EF4-FFF2-40B4-BE49-F238E27FC236}">
              <a16:creationId xmlns:a16="http://schemas.microsoft.com/office/drawing/2014/main" id="{937C9ED1-E400-47E3-A9F3-3AA6F053F04B}"/>
            </a:ext>
          </a:extLst>
        </xdr:cNvPr>
        <xdr:cNvSpPr txBox="1"/>
      </xdr:nvSpPr>
      <xdr:spPr>
        <a:xfrm>
          <a:off x="10645588" y="1359162"/>
          <a:ext cx="229066" cy="2796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5</xdr:row>
      <xdr:rowOff>2802</xdr:rowOff>
    </xdr:from>
    <xdr:ext cx="229066" cy="279678"/>
    <xdr:sp macro="" textlink="">
      <xdr:nvSpPr>
        <xdr:cNvPr id="9" name="TextovéPole 8">
          <a:extLst>
            <a:ext uri="{FF2B5EF4-FFF2-40B4-BE49-F238E27FC236}">
              <a16:creationId xmlns:a16="http://schemas.microsoft.com/office/drawing/2014/main" id="{47918AD4-E4EF-421C-BBE3-31118B851325}"/>
            </a:ext>
          </a:extLst>
        </xdr:cNvPr>
        <xdr:cNvSpPr txBox="1"/>
      </xdr:nvSpPr>
      <xdr:spPr>
        <a:xfrm>
          <a:off x="10645588" y="1359162"/>
          <a:ext cx="229066" cy="2796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5</xdr:row>
      <xdr:rowOff>2802</xdr:rowOff>
    </xdr:from>
    <xdr:ext cx="229066" cy="279678"/>
    <xdr:sp macro="" textlink="">
      <xdr:nvSpPr>
        <xdr:cNvPr id="10" name="TextovéPole 9">
          <a:extLst>
            <a:ext uri="{FF2B5EF4-FFF2-40B4-BE49-F238E27FC236}">
              <a16:creationId xmlns:a16="http://schemas.microsoft.com/office/drawing/2014/main" id="{7DB23D75-2D5F-47E6-89FE-418B552BACE9}"/>
            </a:ext>
          </a:extLst>
        </xdr:cNvPr>
        <xdr:cNvSpPr txBox="1"/>
      </xdr:nvSpPr>
      <xdr:spPr>
        <a:xfrm>
          <a:off x="10645588" y="1359162"/>
          <a:ext cx="229066" cy="2796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5</xdr:row>
      <xdr:rowOff>2802</xdr:rowOff>
    </xdr:from>
    <xdr:ext cx="229066" cy="279678"/>
    <xdr:sp macro="" textlink="">
      <xdr:nvSpPr>
        <xdr:cNvPr id="11" name="TextovéPole 10">
          <a:extLst>
            <a:ext uri="{FF2B5EF4-FFF2-40B4-BE49-F238E27FC236}">
              <a16:creationId xmlns:a16="http://schemas.microsoft.com/office/drawing/2014/main" id="{F0A3B8AB-1820-4A2F-B7D6-FF3472D09620}"/>
            </a:ext>
          </a:extLst>
        </xdr:cNvPr>
        <xdr:cNvSpPr txBox="1"/>
      </xdr:nvSpPr>
      <xdr:spPr>
        <a:xfrm>
          <a:off x="10645588" y="1359162"/>
          <a:ext cx="229066" cy="2796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19498</xdr:colOff>
      <xdr:row>21</xdr:row>
      <xdr:rowOff>0</xdr:rowOff>
    </xdr:from>
    <xdr:ext cx="246602" cy="293272"/>
    <xdr:sp macro="" textlink="">
      <xdr:nvSpPr>
        <xdr:cNvPr id="12" name="TextovéPole 11">
          <a:extLst>
            <a:ext uri="{FF2B5EF4-FFF2-40B4-BE49-F238E27FC236}">
              <a16:creationId xmlns:a16="http://schemas.microsoft.com/office/drawing/2014/main" id="{ABE946CA-756A-4A7B-872E-2F8C9300C5E7}"/>
            </a:ext>
          </a:extLst>
        </xdr:cNvPr>
        <xdr:cNvSpPr txBox="1"/>
      </xdr:nvSpPr>
      <xdr:spPr>
        <a:xfrm>
          <a:off x="10641778" y="14020800"/>
          <a:ext cx="246602"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19498</xdr:colOff>
      <xdr:row>21</xdr:row>
      <xdr:rowOff>0</xdr:rowOff>
    </xdr:from>
    <xdr:ext cx="246602" cy="293272"/>
    <xdr:sp macro="" textlink="">
      <xdr:nvSpPr>
        <xdr:cNvPr id="13" name="TextovéPole 12">
          <a:extLst>
            <a:ext uri="{FF2B5EF4-FFF2-40B4-BE49-F238E27FC236}">
              <a16:creationId xmlns:a16="http://schemas.microsoft.com/office/drawing/2014/main" id="{EC785326-4494-46C1-8FA2-71EE8AE515F7}"/>
            </a:ext>
          </a:extLst>
        </xdr:cNvPr>
        <xdr:cNvSpPr txBox="1"/>
      </xdr:nvSpPr>
      <xdr:spPr>
        <a:xfrm>
          <a:off x="10641778" y="14020800"/>
          <a:ext cx="246602"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19498</xdr:colOff>
      <xdr:row>21</xdr:row>
      <xdr:rowOff>0</xdr:rowOff>
    </xdr:from>
    <xdr:ext cx="246602" cy="293272"/>
    <xdr:sp macro="" textlink="">
      <xdr:nvSpPr>
        <xdr:cNvPr id="14" name="TextovéPole 13">
          <a:extLst>
            <a:ext uri="{FF2B5EF4-FFF2-40B4-BE49-F238E27FC236}">
              <a16:creationId xmlns:a16="http://schemas.microsoft.com/office/drawing/2014/main" id="{D640D609-0411-4FD2-B336-B8A3A31C8A0C}"/>
            </a:ext>
          </a:extLst>
        </xdr:cNvPr>
        <xdr:cNvSpPr txBox="1"/>
      </xdr:nvSpPr>
      <xdr:spPr>
        <a:xfrm>
          <a:off x="10641778" y="14020800"/>
          <a:ext cx="246602"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19498</xdr:colOff>
      <xdr:row>21</xdr:row>
      <xdr:rowOff>0</xdr:rowOff>
    </xdr:from>
    <xdr:ext cx="246602" cy="293272"/>
    <xdr:sp macro="" textlink="">
      <xdr:nvSpPr>
        <xdr:cNvPr id="15" name="TextovéPole 14">
          <a:extLst>
            <a:ext uri="{FF2B5EF4-FFF2-40B4-BE49-F238E27FC236}">
              <a16:creationId xmlns:a16="http://schemas.microsoft.com/office/drawing/2014/main" id="{532C9762-D975-47A0-9B63-A0A9DDB9C012}"/>
            </a:ext>
          </a:extLst>
        </xdr:cNvPr>
        <xdr:cNvSpPr txBox="1"/>
      </xdr:nvSpPr>
      <xdr:spPr>
        <a:xfrm>
          <a:off x="10641778" y="14020800"/>
          <a:ext cx="246602"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19498</xdr:colOff>
      <xdr:row>21</xdr:row>
      <xdr:rowOff>0</xdr:rowOff>
    </xdr:from>
    <xdr:ext cx="246602" cy="293272"/>
    <xdr:sp macro="" textlink="">
      <xdr:nvSpPr>
        <xdr:cNvPr id="16" name="TextovéPole 15">
          <a:extLst>
            <a:ext uri="{FF2B5EF4-FFF2-40B4-BE49-F238E27FC236}">
              <a16:creationId xmlns:a16="http://schemas.microsoft.com/office/drawing/2014/main" id="{F5AB9CAC-ACD9-4508-8492-11D7B9BE1316}"/>
            </a:ext>
          </a:extLst>
        </xdr:cNvPr>
        <xdr:cNvSpPr txBox="1"/>
      </xdr:nvSpPr>
      <xdr:spPr>
        <a:xfrm>
          <a:off x="10641778" y="14020800"/>
          <a:ext cx="246602"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3</xdr:row>
      <xdr:rowOff>307378</xdr:rowOff>
    </xdr:from>
    <xdr:ext cx="184731" cy="264560"/>
    <xdr:sp macro="" textlink="">
      <xdr:nvSpPr>
        <xdr:cNvPr id="17" name="TextovéPole 1">
          <a:extLst>
            <a:ext uri="{FF2B5EF4-FFF2-40B4-BE49-F238E27FC236}">
              <a16:creationId xmlns:a16="http://schemas.microsoft.com/office/drawing/2014/main" id="{47A2EC6F-E272-4E05-94C1-74736DCC745C}"/>
            </a:ext>
          </a:extLst>
        </xdr:cNvPr>
        <xdr:cNvSpPr txBox="1"/>
      </xdr:nvSpPr>
      <xdr:spPr>
        <a:xfrm>
          <a:off x="11780520" y="11455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3</xdr:row>
      <xdr:rowOff>307378</xdr:rowOff>
    </xdr:from>
    <xdr:ext cx="184731" cy="264560"/>
    <xdr:sp macro="" textlink="">
      <xdr:nvSpPr>
        <xdr:cNvPr id="18" name="TextovéPole 2">
          <a:extLst>
            <a:ext uri="{FF2B5EF4-FFF2-40B4-BE49-F238E27FC236}">
              <a16:creationId xmlns:a16="http://schemas.microsoft.com/office/drawing/2014/main" id="{DCFDEE16-BA78-46D7-8AC3-B741E00D6C85}"/>
            </a:ext>
          </a:extLst>
        </xdr:cNvPr>
        <xdr:cNvSpPr txBox="1"/>
      </xdr:nvSpPr>
      <xdr:spPr>
        <a:xfrm>
          <a:off x="11780520" y="11455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3</xdr:row>
      <xdr:rowOff>307378</xdr:rowOff>
    </xdr:from>
    <xdr:ext cx="184731" cy="264560"/>
    <xdr:sp macro="" textlink="">
      <xdr:nvSpPr>
        <xdr:cNvPr id="19" name="TextovéPole 3">
          <a:extLst>
            <a:ext uri="{FF2B5EF4-FFF2-40B4-BE49-F238E27FC236}">
              <a16:creationId xmlns:a16="http://schemas.microsoft.com/office/drawing/2014/main" id="{1E440C90-129D-45A8-90D5-20A238255F43}"/>
            </a:ext>
          </a:extLst>
        </xdr:cNvPr>
        <xdr:cNvSpPr txBox="1"/>
      </xdr:nvSpPr>
      <xdr:spPr>
        <a:xfrm>
          <a:off x="11780520" y="11455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3</xdr:row>
      <xdr:rowOff>307378</xdr:rowOff>
    </xdr:from>
    <xdr:ext cx="184731" cy="264560"/>
    <xdr:sp macro="" textlink="">
      <xdr:nvSpPr>
        <xdr:cNvPr id="20" name="TextovéPole 4">
          <a:extLst>
            <a:ext uri="{FF2B5EF4-FFF2-40B4-BE49-F238E27FC236}">
              <a16:creationId xmlns:a16="http://schemas.microsoft.com/office/drawing/2014/main" id="{21D2AA0E-B42E-4359-8EAC-3EDE2EE1A910}"/>
            </a:ext>
          </a:extLst>
        </xdr:cNvPr>
        <xdr:cNvSpPr txBox="1"/>
      </xdr:nvSpPr>
      <xdr:spPr>
        <a:xfrm>
          <a:off x="11780520" y="11455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3</xdr:row>
      <xdr:rowOff>307378</xdr:rowOff>
    </xdr:from>
    <xdr:ext cx="184731" cy="264560"/>
    <xdr:sp macro="" textlink="">
      <xdr:nvSpPr>
        <xdr:cNvPr id="21" name="TextovéPole 5">
          <a:extLst>
            <a:ext uri="{FF2B5EF4-FFF2-40B4-BE49-F238E27FC236}">
              <a16:creationId xmlns:a16="http://schemas.microsoft.com/office/drawing/2014/main" id="{09455DEF-1AC6-4F42-9E7B-F990E3FC6F87}"/>
            </a:ext>
          </a:extLst>
        </xdr:cNvPr>
        <xdr:cNvSpPr txBox="1"/>
      </xdr:nvSpPr>
      <xdr:spPr>
        <a:xfrm>
          <a:off x="11780520" y="11455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5</xdr:row>
      <xdr:rowOff>2802</xdr:rowOff>
    </xdr:from>
    <xdr:ext cx="230914" cy="279678"/>
    <xdr:sp macro="" textlink="">
      <xdr:nvSpPr>
        <xdr:cNvPr id="22" name="TextovéPole 6">
          <a:extLst>
            <a:ext uri="{FF2B5EF4-FFF2-40B4-BE49-F238E27FC236}">
              <a16:creationId xmlns:a16="http://schemas.microsoft.com/office/drawing/2014/main" id="{CF2C428D-DF65-4511-9357-5BDB36F30869}"/>
            </a:ext>
          </a:extLst>
        </xdr:cNvPr>
        <xdr:cNvSpPr txBox="1"/>
      </xdr:nvSpPr>
      <xdr:spPr>
        <a:xfrm>
          <a:off x="11780520" y="1359162"/>
          <a:ext cx="230914" cy="2796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5</xdr:row>
      <xdr:rowOff>2802</xdr:rowOff>
    </xdr:from>
    <xdr:ext cx="230914" cy="279678"/>
    <xdr:sp macro="" textlink="">
      <xdr:nvSpPr>
        <xdr:cNvPr id="23" name="TextovéPole 7">
          <a:extLst>
            <a:ext uri="{FF2B5EF4-FFF2-40B4-BE49-F238E27FC236}">
              <a16:creationId xmlns:a16="http://schemas.microsoft.com/office/drawing/2014/main" id="{77F550E6-B25A-4D9D-93FC-37B72250A6CA}"/>
            </a:ext>
          </a:extLst>
        </xdr:cNvPr>
        <xdr:cNvSpPr txBox="1"/>
      </xdr:nvSpPr>
      <xdr:spPr>
        <a:xfrm>
          <a:off x="11780520" y="1359162"/>
          <a:ext cx="230914" cy="2796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5</xdr:row>
      <xdr:rowOff>2802</xdr:rowOff>
    </xdr:from>
    <xdr:ext cx="230914" cy="279678"/>
    <xdr:sp macro="" textlink="">
      <xdr:nvSpPr>
        <xdr:cNvPr id="24" name="TextovéPole 8">
          <a:extLst>
            <a:ext uri="{FF2B5EF4-FFF2-40B4-BE49-F238E27FC236}">
              <a16:creationId xmlns:a16="http://schemas.microsoft.com/office/drawing/2014/main" id="{D840C591-4585-45E8-A61D-FCF0E54C8242}"/>
            </a:ext>
          </a:extLst>
        </xdr:cNvPr>
        <xdr:cNvSpPr txBox="1"/>
      </xdr:nvSpPr>
      <xdr:spPr>
        <a:xfrm>
          <a:off x="11780520" y="1359162"/>
          <a:ext cx="230914" cy="2796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5</xdr:row>
      <xdr:rowOff>2802</xdr:rowOff>
    </xdr:from>
    <xdr:ext cx="230914" cy="279678"/>
    <xdr:sp macro="" textlink="">
      <xdr:nvSpPr>
        <xdr:cNvPr id="25" name="TextovéPole 9">
          <a:extLst>
            <a:ext uri="{FF2B5EF4-FFF2-40B4-BE49-F238E27FC236}">
              <a16:creationId xmlns:a16="http://schemas.microsoft.com/office/drawing/2014/main" id="{4B5C3C7D-2325-4AA1-9927-E8E15F955557}"/>
            </a:ext>
          </a:extLst>
        </xdr:cNvPr>
        <xdr:cNvSpPr txBox="1"/>
      </xdr:nvSpPr>
      <xdr:spPr>
        <a:xfrm>
          <a:off x="11780520" y="1359162"/>
          <a:ext cx="230914" cy="2796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5</xdr:row>
      <xdr:rowOff>2802</xdr:rowOff>
    </xdr:from>
    <xdr:ext cx="230914" cy="279678"/>
    <xdr:sp macro="" textlink="">
      <xdr:nvSpPr>
        <xdr:cNvPr id="26" name="TextovéPole 10">
          <a:extLst>
            <a:ext uri="{FF2B5EF4-FFF2-40B4-BE49-F238E27FC236}">
              <a16:creationId xmlns:a16="http://schemas.microsoft.com/office/drawing/2014/main" id="{85995184-05F5-4A7A-9074-FB5ABF6BB437}"/>
            </a:ext>
          </a:extLst>
        </xdr:cNvPr>
        <xdr:cNvSpPr txBox="1"/>
      </xdr:nvSpPr>
      <xdr:spPr>
        <a:xfrm>
          <a:off x="11780520" y="1359162"/>
          <a:ext cx="230914" cy="2796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21</xdr:row>
      <xdr:rowOff>0</xdr:rowOff>
    </xdr:from>
    <xdr:ext cx="230914" cy="293272"/>
    <xdr:sp macro="" textlink="">
      <xdr:nvSpPr>
        <xdr:cNvPr id="27" name="TextovéPole 11">
          <a:extLst>
            <a:ext uri="{FF2B5EF4-FFF2-40B4-BE49-F238E27FC236}">
              <a16:creationId xmlns:a16="http://schemas.microsoft.com/office/drawing/2014/main" id="{DB6A8E15-B2BC-4D64-8D28-B419492E1F79}"/>
            </a:ext>
          </a:extLst>
        </xdr:cNvPr>
        <xdr:cNvSpPr txBox="1"/>
      </xdr:nvSpPr>
      <xdr:spPr>
        <a:xfrm>
          <a:off x="11780520" y="14020800"/>
          <a:ext cx="230914"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21</xdr:row>
      <xdr:rowOff>0</xdr:rowOff>
    </xdr:from>
    <xdr:ext cx="230914" cy="293272"/>
    <xdr:sp macro="" textlink="">
      <xdr:nvSpPr>
        <xdr:cNvPr id="28" name="TextovéPole 12">
          <a:extLst>
            <a:ext uri="{FF2B5EF4-FFF2-40B4-BE49-F238E27FC236}">
              <a16:creationId xmlns:a16="http://schemas.microsoft.com/office/drawing/2014/main" id="{DD1457BD-570D-4519-8224-5288605FFE5B}"/>
            </a:ext>
          </a:extLst>
        </xdr:cNvPr>
        <xdr:cNvSpPr txBox="1"/>
      </xdr:nvSpPr>
      <xdr:spPr>
        <a:xfrm>
          <a:off x="11780520" y="14020800"/>
          <a:ext cx="230914"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21</xdr:row>
      <xdr:rowOff>0</xdr:rowOff>
    </xdr:from>
    <xdr:ext cx="230914" cy="293272"/>
    <xdr:sp macro="" textlink="">
      <xdr:nvSpPr>
        <xdr:cNvPr id="29" name="TextovéPole 13">
          <a:extLst>
            <a:ext uri="{FF2B5EF4-FFF2-40B4-BE49-F238E27FC236}">
              <a16:creationId xmlns:a16="http://schemas.microsoft.com/office/drawing/2014/main" id="{9CB1C6C8-B361-4121-A0AA-E3EE26CB7930}"/>
            </a:ext>
          </a:extLst>
        </xdr:cNvPr>
        <xdr:cNvSpPr txBox="1"/>
      </xdr:nvSpPr>
      <xdr:spPr>
        <a:xfrm>
          <a:off x="11780520" y="14020800"/>
          <a:ext cx="230914"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21</xdr:row>
      <xdr:rowOff>0</xdr:rowOff>
    </xdr:from>
    <xdr:ext cx="230914" cy="293272"/>
    <xdr:sp macro="" textlink="">
      <xdr:nvSpPr>
        <xdr:cNvPr id="30" name="TextovéPole 14">
          <a:extLst>
            <a:ext uri="{FF2B5EF4-FFF2-40B4-BE49-F238E27FC236}">
              <a16:creationId xmlns:a16="http://schemas.microsoft.com/office/drawing/2014/main" id="{E1631320-5C0B-4BE8-A821-C6A5C3E216F2}"/>
            </a:ext>
          </a:extLst>
        </xdr:cNvPr>
        <xdr:cNvSpPr txBox="1"/>
      </xdr:nvSpPr>
      <xdr:spPr>
        <a:xfrm>
          <a:off x="11780520" y="14020800"/>
          <a:ext cx="230914"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21</xdr:row>
      <xdr:rowOff>0</xdr:rowOff>
    </xdr:from>
    <xdr:ext cx="230914" cy="293272"/>
    <xdr:sp macro="" textlink="">
      <xdr:nvSpPr>
        <xdr:cNvPr id="31" name="TextovéPole 11">
          <a:extLst>
            <a:ext uri="{FF2B5EF4-FFF2-40B4-BE49-F238E27FC236}">
              <a16:creationId xmlns:a16="http://schemas.microsoft.com/office/drawing/2014/main" id="{F3BA2EC6-C6D6-44F9-8409-3ABA17571414}"/>
            </a:ext>
          </a:extLst>
        </xdr:cNvPr>
        <xdr:cNvSpPr txBox="1"/>
      </xdr:nvSpPr>
      <xdr:spPr>
        <a:xfrm>
          <a:off x="11780520" y="14020800"/>
          <a:ext cx="230914"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21</xdr:row>
      <xdr:rowOff>0</xdr:rowOff>
    </xdr:from>
    <xdr:ext cx="230914" cy="293272"/>
    <xdr:sp macro="" textlink="">
      <xdr:nvSpPr>
        <xdr:cNvPr id="32" name="TextovéPole 11">
          <a:extLst>
            <a:ext uri="{FF2B5EF4-FFF2-40B4-BE49-F238E27FC236}">
              <a16:creationId xmlns:a16="http://schemas.microsoft.com/office/drawing/2014/main" id="{F5B747F1-F7A7-4D44-8BC3-56EF92C50141}"/>
            </a:ext>
          </a:extLst>
        </xdr:cNvPr>
        <xdr:cNvSpPr txBox="1"/>
      </xdr:nvSpPr>
      <xdr:spPr>
        <a:xfrm>
          <a:off x="11780520" y="14020800"/>
          <a:ext cx="230914"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21</xdr:row>
      <xdr:rowOff>0</xdr:rowOff>
    </xdr:from>
    <xdr:ext cx="230914" cy="293272"/>
    <xdr:sp macro="" textlink="">
      <xdr:nvSpPr>
        <xdr:cNvPr id="33" name="TextovéPole 12">
          <a:extLst>
            <a:ext uri="{FF2B5EF4-FFF2-40B4-BE49-F238E27FC236}">
              <a16:creationId xmlns:a16="http://schemas.microsoft.com/office/drawing/2014/main" id="{99515822-CAE2-4E90-B2AB-6493C1524335}"/>
            </a:ext>
          </a:extLst>
        </xdr:cNvPr>
        <xdr:cNvSpPr txBox="1"/>
      </xdr:nvSpPr>
      <xdr:spPr>
        <a:xfrm>
          <a:off x="11780520" y="14020800"/>
          <a:ext cx="230914"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21</xdr:row>
      <xdr:rowOff>0</xdr:rowOff>
    </xdr:from>
    <xdr:ext cx="230914" cy="293272"/>
    <xdr:sp macro="" textlink="">
      <xdr:nvSpPr>
        <xdr:cNvPr id="34" name="TextovéPole 13">
          <a:extLst>
            <a:ext uri="{FF2B5EF4-FFF2-40B4-BE49-F238E27FC236}">
              <a16:creationId xmlns:a16="http://schemas.microsoft.com/office/drawing/2014/main" id="{2268DCCA-C878-4B70-91CB-DEBA365B0702}"/>
            </a:ext>
          </a:extLst>
        </xdr:cNvPr>
        <xdr:cNvSpPr txBox="1"/>
      </xdr:nvSpPr>
      <xdr:spPr>
        <a:xfrm>
          <a:off x="11780520" y="14020800"/>
          <a:ext cx="230914" cy="2932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34</xdr:row>
      <xdr:rowOff>0</xdr:rowOff>
    </xdr:from>
    <xdr:ext cx="230914" cy="287237"/>
    <xdr:sp macro="" textlink="">
      <xdr:nvSpPr>
        <xdr:cNvPr id="35" name="TextovéPole 11">
          <a:extLst>
            <a:ext uri="{FF2B5EF4-FFF2-40B4-BE49-F238E27FC236}">
              <a16:creationId xmlns:a16="http://schemas.microsoft.com/office/drawing/2014/main" id="{F4977AC9-B0CF-4C71-A509-27A5F5A1D13F}"/>
            </a:ext>
          </a:extLst>
        </xdr:cNvPr>
        <xdr:cNvSpPr txBox="1"/>
      </xdr:nvSpPr>
      <xdr:spPr>
        <a:xfrm>
          <a:off x="11780520" y="20993100"/>
          <a:ext cx="230914" cy="28723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34</xdr:row>
      <xdr:rowOff>0</xdr:rowOff>
    </xdr:from>
    <xdr:ext cx="230914" cy="287237"/>
    <xdr:sp macro="" textlink="">
      <xdr:nvSpPr>
        <xdr:cNvPr id="36" name="TextovéPole 12">
          <a:extLst>
            <a:ext uri="{FF2B5EF4-FFF2-40B4-BE49-F238E27FC236}">
              <a16:creationId xmlns:a16="http://schemas.microsoft.com/office/drawing/2014/main" id="{C1209A3C-B39D-4CD0-86D1-85FCA3B6F0A4}"/>
            </a:ext>
          </a:extLst>
        </xdr:cNvPr>
        <xdr:cNvSpPr txBox="1"/>
      </xdr:nvSpPr>
      <xdr:spPr>
        <a:xfrm>
          <a:off x="11780520" y="20993100"/>
          <a:ext cx="230914" cy="28723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34</xdr:row>
      <xdr:rowOff>0</xdr:rowOff>
    </xdr:from>
    <xdr:ext cx="230914" cy="287237"/>
    <xdr:sp macro="" textlink="">
      <xdr:nvSpPr>
        <xdr:cNvPr id="37" name="TextovéPole 13">
          <a:extLst>
            <a:ext uri="{FF2B5EF4-FFF2-40B4-BE49-F238E27FC236}">
              <a16:creationId xmlns:a16="http://schemas.microsoft.com/office/drawing/2014/main" id="{EDD8283E-0DB4-4A8B-B4E1-06AA3158ACAE}"/>
            </a:ext>
          </a:extLst>
        </xdr:cNvPr>
        <xdr:cNvSpPr txBox="1"/>
      </xdr:nvSpPr>
      <xdr:spPr>
        <a:xfrm>
          <a:off x="11780520" y="20993100"/>
          <a:ext cx="230914" cy="28723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34</xdr:row>
      <xdr:rowOff>0</xdr:rowOff>
    </xdr:from>
    <xdr:ext cx="230914" cy="287237"/>
    <xdr:sp macro="" textlink="">
      <xdr:nvSpPr>
        <xdr:cNvPr id="38" name="TextovéPole 14">
          <a:extLst>
            <a:ext uri="{FF2B5EF4-FFF2-40B4-BE49-F238E27FC236}">
              <a16:creationId xmlns:a16="http://schemas.microsoft.com/office/drawing/2014/main" id="{10050B25-CAA9-4190-874F-D4D937E6AC9C}"/>
            </a:ext>
          </a:extLst>
        </xdr:cNvPr>
        <xdr:cNvSpPr txBox="1"/>
      </xdr:nvSpPr>
      <xdr:spPr>
        <a:xfrm>
          <a:off x="11780520" y="20993100"/>
          <a:ext cx="230914" cy="28723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22</xdr:row>
      <xdr:rowOff>1121</xdr:rowOff>
    </xdr:from>
    <xdr:ext cx="229066" cy="309913"/>
    <xdr:sp macro="" textlink="">
      <xdr:nvSpPr>
        <xdr:cNvPr id="39" name="TextovéPole 11">
          <a:extLst>
            <a:ext uri="{FF2B5EF4-FFF2-40B4-BE49-F238E27FC236}">
              <a16:creationId xmlns:a16="http://schemas.microsoft.com/office/drawing/2014/main" id="{C2B7DEE5-D2EC-4AC3-A5F2-9A06F8729DEF}"/>
            </a:ext>
          </a:extLst>
        </xdr:cNvPr>
        <xdr:cNvSpPr txBox="1"/>
      </xdr:nvSpPr>
      <xdr:spPr>
        <a:xfrm>
          <a:off x="10645588" y="14204801"/>
          <a:ext cx="229066"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22</xdr:row>
      <xdr:rowOff>1121</xdr:rowOff>
    </xdr:from>
    <xdr:ext cx="229066" cy="309913"/>
    <xdr:sp macro="" textlink="">
      <xdr:nvSpPr>
        <xdr:cNvPr id="40" name="TextovéPole 12">
          <a:extLst>
            <a:ext uri="{FF2B5EF4-FFF2-40B4-BE49-F238E27FC236}">
              <a16:creationId xmlns:a16="http://schemas.microsoft.com/office/drawing/2014/main" id="{EFCED786-6D4E-4458-88BD-BC5CC214D5BC}"/>
            </a:ext>
          </a:extLst>
        </xdr:cNvPr>
        <xdr:cNvSpPr txBox="1"/>
      </xdr:nvSpPr>
      <xdr:spPr>
        <a:xfrm>
          <a:off x="10645588" y="14204801"/>
          <a:ext cx="229066"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22</xdr:row>
      <xdr:rowOff>1121</xdr:rowOff>
    </xdr:from>
    <xdr:ext cx="229066" cy="309913"/>
    <xdr:sp macro="" textlink="">
      <xdr:nvSpPr>
        <xdr:cNvPr id="41" name="TextovéPole 13">
          <a:extLst>
            <a:ext uri="{FF2B5EF4-FFF2-40B4-BE49-F238E27FC236}">
              <a16:creationId xmlns:a16="http://schemas.microsoft.com/office/drawing/2014/main" id="{BB0B154B-2FE3-4C59-806C-344691521B46}"/>
            </a:ext>
          </a:extLst>
        </xdr:cNvPr>
        <xdr:cNvSpPr txBox="1"/>
      </xdr:nvSpPr>
      <xdr:spPr>
        <a:xfrm>
          <a:off x="10645588" y="14204801"/>
          <a:ext cx="229066"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22</xdr:row>
      <xdr:rowOff>1121</xdr:rowOff>
    </xdr:from>
    <xdr:ext cx="229066" cy="309913"/>
    <xdr:sp macro="" textlink="">
      <xdr:nvSpPr>
        <xdr:cNvPr id="42" name="TextovéPole 14">
          <a:extLst>
            <a:ext uri="{FF2B5EF4-FFF2-40B4-BE49-F238E27FC236}">
              <a16:creationId xmlns:a16="http://schemas.microsoft.com/office/drawing/2014/main" id="{461295CA-BA39-4EFE-B4E7-6270D8EFB835}"/>
            </a:ext>
          </a:extLst>
        </xdr:cNvPr>
        <xdr:cNvSpPr txBox="1"/>
      </xdr:nvSpPr>
      <xdr:spPr>
        <a:xfrm>
          <a:off x="10645588" y="14204801"/>
          <a:ext cx="229066"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22</xdr:row>
      <xdr:rowOff>1121</xdr:rowOff>
    </xdr:from>
    <xdr:ext cx="229066" cy="309913"/>
    <xdr:sp macro="" textlink="">
      <xdr:nvSpPr>
        <xdr:cNvPr id="43" name="TextovéPole 15">
          <a:extLst>
            <a:ext uri="{FF2B5EF4-FFF2-40B4-BE49-F238E27FC236}">
              <a16:creationId xmlns:a16="http://schemas.microsoft.com/office/drawing/2014/main" id="{BFA1D8CD-9BF9-4F08-9262-E5C48D7A4E38}"/>
            </a:ext>
          </a:extLst>
        </xdr:cNvPr>
        <xdr:cNvSpPr txBox="1"/>
      </xdr:nvSpPr>
      <xdr:spPr>
        <a:xfrm>
          <a:off x="10645588" y="14204801"/>
          <a:ext cx="229066"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22</xdr:row>
      <xdr:rowOff>1121</xdr:rowOff>
    </xdr:from>
    <xdr:ext cx="230914" cy="309913"/>
    <xdr:sp macro="" textlink="">
      <xdr:nvSpPr>
        <xdr:cNvPr id="44" name="TextovéPole 11">
          <a:extLst>
            <a:ext uri="{FF2B5EF4-FFF2-40B4-BE49-F238E27FC236}">
              <a16:creationId xmlns:a16="http://schemas.microsoft.com/office/drawing/2014/main" id="{76A0BBC7-4E84-4C16-AC88-9CFA08C0784F}"/>
            </a:ext>
          </a:extLst>
        </xdr:cNvPr>
        <xdr:cNvSpPr txBox="1"/>
      </xdr:nvSpPr>
      <xdr:spPr>
        <a:xfrm>
          <a:off x="11780520" y="14204801"/>
          <a:ext cx="230914"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22</xdr:row>
      <xdr:rowOff>1121</xdr:rowOff>
    </xdr:from>
    <xdr:ext cx="230914" cy="309913"/>
    <xdr:sp macro="" textlink="">
      <xdr:nvSpPr>
        <xdr:cNvPr id="45" name="TextovéPole 12">
          <a:extLst>
            <a:ext uri="{FF2B5EF4-FFF2-40B4-BE49-F238E27FC236}">
              <a16:creationId xmlns:a16="http://schemas.microsoft.com/office/drawing/2014/main" id="{89F4D8E6-8F0C-433C-BD3B-0D2E604F413E}"/>
            </a:ext>
          </a:extLst>
        </xdr:cNvPr>
        <xdr:cNvSpPr txBox="1"/>
      </xdr:nvSpPr>
      <xdr:spPr>
        <a:xfrm>
          <a:off x="11780520" y="14204801"/>
          <a:ext cx="230914"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22</xdr:row>
      <xdr:rowOff>1121</xdr:rowOff>
    </xdr:from>
    <xdr:ext cx="230914" cy="309913"/>
    <xdr:sp macro="" textlink="">
      <xdr:nvSpPr>
        <xdr:cNvPr id="46" name="TextovéPole 13">
          <a:extLst>
            <a:ext uri="{FF2B5EF4-FFF2-40B4-BE49-F238E27FC236}">
              <a16:creationId xmlns:a16="http://schemas.microsoft.com/office/drawing/2014/main" id="{9DCAF7E8-97FC-4640-8653-919596B317C6}"/>
            </a:ext>
          </a:extLst>
        </xdr:cNvPr>
        <xdr:cNvSpPr txBox="1"/>
      </xdr:nvSpPr>
      <xdr:spPr>
        <a:xfrm>
          <a:off x="11780520" y="14204801"/>
          <a:ext cx="230914"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22</xdr:row>
      <xdr:rowOff>1121</xdr:rowOff>
    </xdr:from>
    <xdr:ext cx="229066" cy="309913"/>
    <xdr:sp macro="" textlink="">
      <xdr:nvSpPr>
        <xdr:cNvPr id="47" name="TextovéPole 11">
          <a:extLst>
            <a:ext uri="{FF2B5EF4-FFF2-40B4-BE49-F238E27FC236}">
              <a16:creationId xmlns:a16="http://schemas.microsoft.com/office/drawing/2014/main" id="{0B18C706-2BDC-4D82-89A6-CA45CDC8ECA6}"/>
            </a:ext>
          </a:extLst>
        </xdr:cNvPr>
        <xdr:cNvSpPr txBox="1"/>
      </xdr:nvSpPr>
      <xdr:spPr>
        <a:xfrm>
          <a:off x="10645588" y="14204801"/>
          <a:ext cx="229066"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22</xdr:row>
      <xdr:rowOff>1121</xdr:rowOff>
    </xdr:from>
    <xdr:ext cx="229066" cy="309913"/>
    <xdr:sp macro="" textlink="">
      <xdr:nvSpPr>
        <xdr:cNvPr id="48" name="TextovéPole 12">
          <a:extLst>
            <a:ext uri="{FF2B5EF4-FFF2-40B4-BE49-F238E27FC236}">
              <a16:creationId xmlns:a16="http://schemas.microsoft.com/office/drawing/2014/main" id="{F33E3C9E-7CA9-468D-A6A9-B8F110981AC9}"/>
            </a:ext>
          </a:extLst>
        </xdr:cNvPr>
        <xdr:cNvSpPr txBox="1"/>
      </xdr:nvSpPr>
      <xdr:spPr>
        <a:xfrm>
          <a:off x="10645588" y="14204801"/>
          <a:ext cx="229066"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22</xdr:row>
      <xdr:rowOff>1121</xdr:rowOff>
    </xdr:from>
    <xdr:ext cx="229066" cy="309913"/>
    <xdr:sp macro="" textlink="">
      <xdr:nvSpPr>
        <xdr:cNvPr id="49" name="TextovéPole 13">
          <a:extLst>
            <a:ext uri="{FF2B5EF4-FFF2-40B4-BE49-F238E27FC236}">
              <a16:creationId xmlns:a16="http://schemas.microsoft.com/office/drawing/2014/main" id="{B985036E-BA48-403D-9A77-6AC1C121556D}"/>
            </a:ext>
          </a:extLst>
        </xdr:cNvPr>
        <xdr:cNvSpPr txBox="1"/>
      </xdr:nvSpPr>
      <xdr:spPr>
        <a:xfrm>
          <a:off x="10645588" y="14204801"/>
          <a:ext cx="229066"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22</xdr:row>
      <xdr:rowOff>1121</xdr:rowOff>
    </xdr:from>
    <xdr:ext cx="229066" cy="309913"/>
    <xdr:sp macro="" textlink="">
      <xdr:nvSpPr>
        <xdr:cNvPr id="50" name="TextovéPole 14">
          <a:extLst>
            <a:ext uri="{FF2B5EF4-FFF2-40B4-BE49-F238E27FC236}">
              <a16:creationId xmlns:a16="http://schemas.microsoft.com/office/drawing/2014/main" id="{B01D1F92-A55D-4F35-9877-4F6164F4F96D}"/>
            </a:ext>
          </a:extLst>
        </xdr:cNvPr>
        <xdr:cNvSpPr txBox="1"/>
      </xdr:nvSpPr>
      <xdr:spPr>
        <a:xfrm>
          <a:off x="10645588" y="14204801"/>
          <a:ext cx="229066"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6</xdr:col>
      <xdr:colOff>23308</xdr:colOff>
      <xdr:row>22</xdr:row>
      <xdr:rowOff>1121</xdr:rowOff>
    </xdr:from>
    <xdr:ext cx="229066" cy="309913"/>
    <xdr:sp macro="" textlink="">
      <xdr:nvSpPr>
        <xdr:cNvPr id="51" name="TextovéPole 15">
          <a:extLst>
            <a:ext uri="{FF2B5EF4-FFF2-40B4-BE49-F238E27FC236}">
              <a16:creationId xmlns:a16="http://schemas.microsoft.com/office/drawing/2014/main" id="{5D13D859-1956-4521-AD5C-067B08C402DB}"/>
            </a:ext>
          </a:extLst>
        </xdr:cNvPr>
        <xdr:cNvSpPr txBox="1"/>
      </xdr:nvSpPr>
      <xdr:spPr>
        <a:xfrm>
          <a:off x="10645588" y="14204801"/>
          <a:ext cx="229066"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22</xdr:row>
      <xdr:rowOff>1121</xdr:rowOff>
    </xdr:from>
    <xdr:ext cx="230914" cy="309913"/>
    <xdr:sp macro="" textlink="">
      <xdr:nvSpPr>
        <xdr:cNvPr id="52" name="TextovéPole 11">
          <a:extLst>
            <a:ext uri="{FF2B5EF4-FFF2-40B4-BE49-F238E27FC236}">
              <a16:creationId xmlns:a16="http://schemas.microsoft.com/office/drawing/2014/main" id="{1C45B057-7943-441D-98F6-D0DAC0A92140}"/>
            </a:ext>
          </a:extLst>
        </xdr:cNvPr>
        <xdr:cNvSpPr txBox="1"/>
      </xdr:nvSpPr>
      <xdr:spPr>
        <a:xfrm>
          <a:off x="11780520" y="14204801"/>
          <a:ext cx="230914"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22</xdr:row>
      <xdr:rowOff>1121</xdr:rowOff>
    </xdr:from>
    <xdr:ext cx="230914" cy="309913"/>
    <xdr:sp macro="" textlink="">
      <xdr:nvSpPr>
        <xdr:cNvPr id="53" name="TextovéPole 12">
          <a:extLst>
            <a:ext uri="{FF2B5EF4-FFF2-40B4-BE49-F238E27FC236}">
              <a16:creationId xmlns:a16="http://schemas.microsoft.com/office/drawing/2014/main" id="{FEB5F172-6106-4ED2-AC7C-608946F006A1}"/>
            </a:ext>
          </a:extLst>
        </xdr:cNvPr>
        <xdr:cNvSpPr txBox="1"/>
      </xdr:nvSpPr>
      <xdr:spPr>
        <a:xfrm>
          <a:off x="11780520" y="14204801"/>
          <a:ext cx="230914"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22</xdr:row>
      <xdr:rowOff>1121</xdr:rowOff>
    </xdr:from>
    <xdr:ext cx="230914" cy="309913"/>
    <xdr:sp macro="" textlink="">
      <xdr:nvSpPr>
        <xdr:cNvPr id="54" name="TextovéPole 13">
          <a:extLst>
            <a:ext uri="{FF2B5EF4-FFF2-40B4-BE49-F238E27FC236}">
              <a16:creationId xmlns:a16="http://schemas.microsoft.com/office/drawing/2014/main" id="{1D3D93ED-79B0-4655-A226-2C9010BE2FF2}"/>
            </a:ext>
          </a:extLst>
        </xdr:cNvPr>
        <xdr:cNvSpPr txBox="1"/>
      </xdr:nvSpPr>
      <xdr:spPr>
        <a:xfrm>
          <a:off x="11780520" y="14204801"/>
          <a:ext cx="230914" cy="30991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29</xdr:row>
      <xdr:rowOff>560</xdr:rowOff>
    </xdr:from>
    <xdr:ext cx="230914" cy="293709"/>
    <xdr:sp macro="" textlink="">
      <xdr:nvSpPr>
        <xdr:cNvPr id="55" name="TextovéPole 11">
          <a:extLst>
            <a:ext uri="{FF2B5EF4-FFF2-40B4-BE49-F238E27FC236}">
              <a16:creationId xmlns:a16="http://schemas.microsoft.com/office/drawing/2014/main" id="{A0DA1418-AFB8-4E0E-835D-C24B4D6617FD}"/>
            </a:ext>
          </a:extLst>
        </xdr:cNvPr>
        <xdr:cNvSpPr txBox="1"/>
      </xdr:nvSpPr>
      <xdr:spPr>
        <a:xfrm>
          <a:off x="11780520" y="20117360"/>
          <a:ext cx="230914" cy="2937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29</xdr:row>
      <xdr:rowOff>560</xdr:rowOff>
    </xdr:from>
    <xdr:ext cx="230914" cy="293709"/>
    <xdr:sp macro="" textlink="">
      <xdr:nvSpPr>
        <xdr:cNvPr id="56" name="TextovéPole 12">
          <a:extLst>
            <a:ext uri="{FF2B5EF4-FFF2-40B4-BE49-F238E27FC236}">
              <a16:creationId xmlns:a16="http://schemas.microsoft.com/office/drawing/2014/main" id="{C5566251-9A3B-4D82-B878-1F081C61435F}"/>
            </a:ext>
          </a:extLst>
        </xdr:cNvPr>
        <xdr:cNvSpPr txBox="1"/>
      </xdr:nvSpPr>
      <xdr:spPr>
        <a:xfrm>
          <a:off x="11780520" y="20117360"/>
          <a:ext cx="230914" cy="2937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29</xdr:row>
      <xdr:rowOff>560</xdr:rowOff>
    </xdr:from>
    <xdr:ext cx="230914" cy="293709"/>
    <xdr:sp macro="" textlink="">
      <xdr:nvSpPr>
        <xdr:cNvPr id="57" name="TextovéPole 13">
          <a:extLst>
            <a:ext uri="{FF2B5EF4-FFF2-40B4-BE49-F238E27FC236}">
              <a16:creationId xmlns:a16="http://schemas.microsoft.com/office/drawing/2014/main" id="{CFE9FD3E-8302-4D78-8B14-9936255D3EFB}"/>
            </a:ext>
          </a:extLst>
        </xdr:cNvPr>
        <xdr:cNvSpPr txBox="1"/>
      </xdr:nvSpPr>
      <xdr:spPr>
        <a:xfrm>
          <a:off x="11780520" y="20117360"/>
          <a:ext cx="230914" cy="2937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oneCellAnchor>
    <xdr:from>
      <xdr:col>7</xdr:col>
      <xdr:colOff>0</xdr:colOff>
      <xdr:row>29</xdr:row>
      <xdr:rowOff>560</xdr:rowOff>
    </xdr:from>
    <xdr:ext cx="230914" cy="293709"/>
    <xdr:sp macro="" textlink="">
      <xdr:nvSpPr>
        <xdr:cNvPr id="58" name="TextovéPole 14">
          <a:extLst>
            <a:ext uri="{FF2B5EF4-FFF2-40B4-BE49-F238E27FC236}">
              <a16:creationId xmlns:a16="http://schemas.microsoft.com/office/drawing/2014/main" id="{ED17D8E2-9895-4CAE-9F1E-ACE58B6F8F8B}"/>
            </a:ext>
          </a:extLst>
        </xdr:cNvPr>
        <xdr:cNvSpPr txBox="1"/>
      </xdr:nvSpPr>
      <xdr:spPr>
        <a:xfrm>
          <a:off x="11780520" y="20117360"/>
          <a:ext cx="230914" cy="2937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cs-CZ"/>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182759</xdr:rowOff>
    </xdr:from>
    <xdr:to>
      <xdr:col>1</xdr:col>
      <xdr:colOff>986506</xdr:colOff>
      <xdr:row>0</xdr:row>
      <xdr:rowOff>457201</xdr:rowOff>
    </xdr:to>
    <xdr:pic>
      <xdr:nvPicPr>
        <xdr:cNvPr id="2" name="Obrázek 1">
          <a:extLst>
            <a:ext uri="{FF2B5EF4-FFF2-40B4-BE49-F238E27FC236}">
              <a16:creationId xmlns:a16="http://schemas.microsoft.com/office/drawing/2014/main" id="{7CC98E78-9318-4858-BE6A-0DEEC831C6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82759"/>
          <a:ext cx="1626586" cy="2744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enos/SESTAK/_Sk_Kopie_111010_12x_xxxx_K_001_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csestam/LOCALS~1/Temp/notesEA312D/Help_110203_11x_xxxx_K_001_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Nab&#237;dky/21_tbar_049_01_AQC%20Teplice_slun&#283;n&#237;/Nab&#237;dka/21_tbar_K_049_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Nab&#237;dky\2017\172_tbar_053_01_CVUT%20Praha,%20stavebni,%20A,%20MaR%20pro%20VZT%201NP%20+%201PP\172_tbar_K_053_0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risskj\Desktop\QARF_v5_6a.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adání_"/>
      <sheetName val="HW"/>
      <sheetName val="Moduly"/>
      <sheetName val="Integr"/>
      <sheetName val="SW_kalk"/>
      <sheetName val="Estimate"/>
      <sheetName val="PC"/>
      <sheetName val="SW"/>
      <sheetName val="Kabelaze"/>
      <sheetName val="Rozvaděč"/>
      <sheetName val="Výpočty"/>
      <sheetName val="Subdod"/>
    </sheetNames>
    <sheetDataSet>
      <sheetData sheetId="0"/>
      <sheetData sheetId="1"/>
      <sheetData sheetId="2"/>
      <sheetData sheetId="3"/>
      <sheetData sheetId="4"/>
      <sheetData sheetId="5">
        <row r="69">
          <cell r="H69">
            <v>1134448.9099999999</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adání_"/>
      <sheetName val="HW"/>
      <sheetName val="Moduly"/>
      <sheetName val="Integr"/>
      <sheetName val="SW_kalk"/>
      <sheetName val="Estimate"/>
      <sheetName val="PC"/>
      <sheetName val="SW"/>
      <sheetName val="Kabelaze"/>
      <sheetName val="Rozvaděč"/>
      <sheetName val="Výpočty"/>
      <sheetName val="Subdod"/>
    </sheetNames>
    <sheetDataSet>
      <sheetData sheetId="0" refreshError="1"/>
      <sheetData sheetId="1"/>
      <sheetData sheetId="2" refreshError="1"/>
      <sheetData sheetId="3" refreshError="1"/>
      <sheetData sheetId="4" refreshError="1"/>
      <sheetData sheetId="5">
        <row r="70">
          <cell r="H70">
            <v>2684455.1673719999</v>
          </cell>
        </row>
      </sheetData>
      <sheetData sheetId="6" refreshError="1"/>
      <sheetData sheetId="7" refreshError="1"/>
      <sheetData sheetId="8" refreshError="1"/>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ZNÁMKY"/>
      <sheetName val="VV"/>
      <sheetName val="Zadání_"/>
      <sheetName val="HW"/>
      <sheetName val="Montážní práce"/>
      <sheetName val="SW_kalk"/>
      <sheetName val="Estimate"/>
      <sheetName val="PC"/>
      <sheetName val="SW práce"/>
      <sheetName val="Kabelaze"/>
      <sheetName val="Rozvaděč"/>
      <sheetName val="Rozvaděče"/>
      <sheetName val="Mo_Pol"/>
      <sheetName val="IO"/>
      <sheetName val="Realizace náklad"/>
      <sheetName val="Ceny za DB"/>
      <sheetName val="Seznam změn"/>
      <sheetName val="Obchod -&gt; Realizace"/>
      <sheetName val="Obchod -&gt; Servis"/>
      <sheetName val="Realizace -&gt; Servis"/>
      <sheetName val="Hlavní subdodavatel 1"/>
      <sheetName val="Hlavní subdodavatel 2"/>
      <sheetName val="Hlavní subdodavatel 3"/>
      <sheetName val="Dodavatelé 1"/>
      <sheetName val="Dodavatelé 2"/>
      <sheetName val="Rozbalovací pole"/>
      <sheetName val="QARF"/>
      <sheetName val="Data"/>
      <sheetName val="KO"/>
      <sheetName val="Zdrojová data"/>
      <sheetName val="21_tbar_K_049_01"/>
    </sheetNames>
    <sheetDataSet>
      <sheetData sheetId="0"/>
      <sheetData sheetId="1"/>
      <sheetData sheetId="2"/>
      <sheetData sheetId="3"/>
      <sheetData sheetId="4"/>
      <sheetData sheetId="5"/>
      <sheetData sheetId="6">
        <row r="56">
          <cell r="H56">
            <v>922615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0">
          <cell r="AI10" t="str">
            <v>CZK</v>
          </cell>
        </row>
        <row r="26">
          <cell r="AP26" t="e">
            <v>#REF!</v>
          </cell>
        </row>
      </sheetData>
      <sheetData sheetId="27"/>
      <sheetData sheetId="28"/>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ZNÁMKY"/>
      <sheetName val="Zadání_"/>
      <sheetName val="VV"/>
      <sheetName val="HW"/>
      <sheetName val="Estimate"/>
      <sheetName val="Kabelaze"/>
      <sheetName val="Montážní práce"/>
      <sheetName val="SW_kalk"/>
      <sheetName val="PC"/>
      <sheetName val="SW práce"/>
      <sheetName val="Rozvaděč"/>
      <sheetName val="Rozvaděče"/>
      <sheetName val="Mo_Pol"/>
      <sheetName val="IO"/>
      <sheetName val="Ceny za DB"/>
      <sheetName val="Seznam změn"/>
      <sheetName val="KO"/>
      <sheetName val="Zdrojová data"/>
    </sheetNames>
    <sheetDataSet>
      <sheetData sheetId="0"/>
      <sheetData sheetId="1"/>
      <sheetData sheetId="2"/>
      <sheetData sheetId="3"/>
      <sheetData sheetId="4">
        <row r="57">
          <cell r="H57">
            <v>412523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RF"/>
      <sheetName val="Comments in English"/>
      <sheetName val="Comments in German"/>
      <sheetName val="Comments in French"/>
      <sheetName val="Comments in Spanish"/>
      <sheetName val="Project Plan"/>
      <sheetName val="Cash Flow"/>
      <sheetName val="Cash Flow Chart"/>
      <sheetName val="Project Plan Help (EN)"/>
      <sheetName val="Project Plan Help (DE)"/>
      <sheetName val="Project Plan Help (FR)"/>
      <sheetName val="Project Plan Help (ES)"/>
      <sheetName val="Project Plan Translations"/>
      <sheetName val="Data"/>
      <sheetName val="T&amp;C"/>
      <sheetName val="Revisions"/>
      <sheetName val="QARF_v5_6a"/>
    </sheetNames>
    <sheetDataSet>
      <sheetData sheetId="0">
        <row r="10">
          <cell r="AI10" t="str">
            <v>EUR</v>
          </cell>
        </row>
      </sheetData>
      <sheetData sheetId="1">
        <row r="239">
          <cell r="B239" t="str">
            <v>As the Offer is based on JCI Terms and Conditions. All questions can be answered in green without explanations.</v>
          </cell>
        </row>
      </sheetData>
      <sheetData sheetId="2">
        <row r="239">
          <cell r="B239" t="str">
            <v>Da das Angebot auf den JCI Standard Bedingungen basiert, dürfen alle Fragen ohne weitere Erklärung mit “grün” beantwortet werden.</v>
          </cell>
        </row>
      </sheetData>
      <sheetData sheetId="3">
        <row r="239">
          <cell r="B239" t="str">
            <v>Comme l’offre est basée sur les conditions générales de JCI, toutes les questions peuvent être répondues “en vertes” sans plus d’explications.</v>
          </cell>
        </row>
      </sheetData>
      <sheetData sheetId="4">
        <row r="239">
          <cell r="B239" t="str">
            <v>Si la Oferta se basa en las Condiciones Generals de Venta de JCI, todas las preguntas pueden ser respondidas en verde sin explicaciones.</v>
          </cell>
        </row>
      </sheetData>
      <sheetData sheetId="5"/>
      <sheetData sheetId="6">
        <row r="92">
          <cell r="Q92">
            <v>0.1019</v>
          </cell>
        </row>
      </sheetData>
      <sheetData sheetId="7" refreshError="1"/>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https://podminky.urs.cz/item/CS_URS_2025_01/981013413" TargetMode="External"/><Relationship Id="rId13" Type="http://schemas.openxmlformats.org/officeDocument/2006/relationships/hyperlink" Target="https://podminky.urs.cz/item/CS_URS_2025_01/997006512" TargetMode="External"/><Relationship Id="rId18" Type="http://schemas.openxmlformats.org/officeDocument/2006/relationships/hyperlink" Target="https://podminky.urs.cz/item/CS_URS_2025_01/997013871" TargetMode="External"/><Relationship Id="rId3" Type="http://schemas.openxmlformats.org/officeDocument/2006/relationships/hyperlink" Target="https://podminky.urs.cz/item/CS_URS_2025_01/113107212" TargetMode="External"/><Relationship Id="rId21" Type="http://schemas.openxmlformats.org/officeDocument/2006/relationships/drawing" Target="../drawings/drawing2.xml"/><Relationship Id="rId7" Type="http://schemas.openxmlformats.org/officeDocument/2006/relationships/hyperlink" Target="https://podminky.urs.cz/item/CS_URS_2025_01/981013313" TargetMode="External"/><Relationship Id="rId12" Type="http://schemas.openxmlformats.org/officeDocument/2006/relationships/hyperlink" Target="https://podminky.urs.cz/item/CS_URS_2025_01/997006014" TargetMode="External"/><Relationship Id="rId17" Type="http://schemas.openxmlformats.org/officeDocument/2006/relationships/hyperlink" Target="https://podminky.urs.cz/item/CS_URS_2025_01/997013821" TargetMode="External"/><Relationship Id="rId2" Type="http://schemas.openxmlformats.org/officeDocument/2006/relationships/hyperlink" Target="https://podminky.urs.cz/item/CS_URS_2025_01/113106242" TargetMode="External"/><Relationship Id="rId16" Type="http://schemas.openxmlformats.org/officeDocument/2006/relationships/hyperlink" Target="https://podminky.urs.cz/item/CS_URS_2025_01/997013811" TargetMode="External"/><Relationship Id="rId20" Type="http://schemas.openxmlformats.org/officeDocument/2006/relationships/hyperlink" Target="https://podminky.urs.cz/item/CS_URS_2025_01/997221875" TargetMode="External"/><Relationship Id="rId1" Type="http://schemas.openxmlformats.org/officeDocument/2006/relationships/hyperlink" Target="https://podminky.urs.cz/item/CS_URS_2025_01/112101102" TargetMode="External"/><Relationship Id="rId6" Type="http://schemas.openxmlformats.org/officeDocument/2006/relationships/hyperlink" Target="https://podminky.urs.cz/item/CS_URS_2025_01/162301501" TargetMode="External"/><Relationship Id="rId11" Type="http://schemas.openxmlformats.org/officeDocument/2006/relationships/hyperlink" Target="https://podminky.urs.cz/item/CS_URS_2025_01/997006012" TargetMode="External"/><Relationship Id="rId5" Type="http://schemas.openxmlformats.org/officeDocument/2006/relationships/hyperlink" Target="https://podminky.urs.cz/item/CS_URS_2025_01/113107242" TargetMode="External"/><Relationship Id="rId15" Type="http://schemas.openxmlformats.org/officeDocument/2006/relationships/hyperlink" Target="https://podminky.urs.cz/item/CS_URS_2025_01/997006551" TargetMode="External"/><Relationship Id="rId10" Type="http://schemas.openxmlformats.org/officeDocument/2006/relationships/hyperlink" Target="https://podminky.urs.cz/item/CS_URS_2025_01/981513116" TargetMode="External"/><Relationship Id="rId19" Type="http://schemas.openxmlformats.org/officeDocument/2006/relationships/hyperlink" Target="https://podminky.urs.cz/item/CS_URS_2025_01/997221873" TargetMode="External"/><Relationship Id="rId4" Type="http://schemas.openxmlformats.org/officeDocument/2006/relationships/hyperlink" Target="https://podminky.urs.cz/item/CS_URS_2025_01/113107221" TargetMode="External"/><Relationship Id="rId9" Type="http://schemas.openxmlformats.org/officeDocument/2006/relationships/hyperlink" Target="https://podminky.urs.cz/item/CS_URS_2025_01/981513114" TargetMode="External"/><Relationship Id="rId14" Type="http://schemas.openxmlformats.org/officeDocument/2006/relationships/hyperlink" Target="https://podminky.urs.cz/item/CS_URS_2025_01/997006519"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podminky.urs.cz/item/CS_URS_2025_01/411321717" TargetMode="External"/><Relationship Id="rId21" Type="http://schemas.openxmlformats.org/officeDocument/2006/relationships/hyperlink" Target="https://podminky.urs.cz/item/CS_URS_2025_01/211971121" TargetMode="External"/><Relationship Id="rId42" Type="http://schemas.openxmlformats.org/officeDocument/2006/relationships/hyperlink" Target="https://podminky.urs.cz/item/CS_URS_2025_01/227211115" TargetMode="External"/><Relationship Id="rId63" Type="http://schemas.openxmlformats.org/officeDocument/2006/relationships/hyperlink" Target="https://podminky.urs.cz/item/CS_URS_2025_01/274322711" TargetMode="External"/><Relationship Id="rId84" Type="http://schemas.openxmlformats.org/officeDocument/2006/relationships/hyperlink" Target="https://podminky.urs.cz/item/CS_URS_2025_01/311361821" TargetMode="External"/><Relationship Id="rId138" Type="http://schemas.openxmlformats.org/officeDocument/2006/relationships/hyperlink" Target="https://podminky.urs.cz/item/CS_URS_2025_01/444171112" TargetMode="External"/><Relationship Id="rId159" Type="http://schemas.openxmlformats.org/officeDocument/2006/relationships/hyperlink" Target="https://podminky.urs.cz/item/CS_URS_2025_01/631362021" TargetMode="External"/><Relationship Id="rId170" Type="http://schemas.openxmlformats.org/officeDocument/2006/relationships/hyperlink" Target="https://podminky.urs.cz/item/CS_URS_2025_01/949311111" TargetMode="External"/><Relationship Id="rId191" Type="http://schemas.openxmlformats.org/officeDocument/2006/relationships/hyperlink" Target="https://podminky.urs.cz/item/CS_URS_2025_01/712363451" TargetMode="External"/><Relationship Id="rId205" Type="http://schemas.openxmlformats.org/officeDocument/2006/relationships/hyperlink" Target="https://podminky.urs.cz/item/CS_URS_2025_01/712771401" TargetMode="External"/><Relationship Id="rId226" Type="http://schemas.openxmlformats.org/officeDocument/2006/relationships/hyperlink" Target="https://podminky.urs.cz/item/CS_URS_2025_01/767330112" TargetMode="External"/><Relationship Id="rId247" Type="http://schemas.openxmlformats.org/officeDocument/2006/relationships/hyperlink" Target="https://podminky.urs.cz/item/CS_URS_2025_01/771990111" TargetMode="External"/><Relationship Id="rId107" Type="http://schemas.openxmlformats.org/officeDocument/2006/relationships/hyperlink" Target="https://podminky.urs.cz/item/CS_URS_2025_01/380356221" TargetMode="External"/><Relationship Id="rId11" Type="http://schemas.openxmlformats.org/officeDocument/2006/relationships/hyperlink" Target="https://podminky.urs.cz/item/CS_URS_2025_01/153811197" TargetMode="External"/><Relationship Id="rId32" Type="http://schemas.openxmlformats.org/officeDocument/2006/relationships/hyperlink" Target="https://podminky.urs.cz/item/CS_URS_2025_01/226212312" TargetMode="External"/><Relationship Id="rId53" Type="http://schemas.openxmlformats.org/officeDocument/2006/relationships/hyperlink" Target="https://podminky.urs.cz/item/CS_URS_2025_01/273322711" TargetMode="External"/><Relationship Id="rId74" Type="http://schemas.openxmlformats.org/officeDocument/2006/relationships/hyperlink" Target="https://podminky.urs.cz/item/CS_URS_2025_01/279361821" TargetMode="External"/><Relationship Id="rId128" Type="http://schemas.openxmlformats.org/officeDocument/2006/relationships/hyperlink" Target="https://podminky.urs.cz/item/CS_URS_2025_01/411354316" TargetMode="External"/><Relationship Id="rId149" Type="http://schemas.openxmlformats.org/officeDocument/2006/relationships/hyperlink" Target="https://podminky.urs.cz/item/CS_URS_2025_01/613111001" TargetMode="External"/><Relationship Id="rId5" Type="http://schemas.openxmlformats.org/officeDocument/2006/relationships/hyperlink" Target="https://podminky.urs.cz/item/CS_URS_2025_01/131251207" TargetMode="External"/><Relationship Id="rId95" Type="http://schemas.openxmlformats.org/officeDocument/2006/relationships/hyperlink" Target="https://podminky.urs.cz/item/CS_URS_2025_01/331361821" TargetMode="External"/><Relationship Id="rId160" Type="http://schemas.openxmlformats.org/officeDocument/2006/relationships/hyperlink" Target="https://podminky.urs.cz/item/CS_URS_2025_01/636311132" TargetMode="External"/><Relationship Id="rId181" Type="http://schemas.openxmlformats.org/officeDocument/2006/relationships/hyperlink" Target="https://podminky.urs.cz/item/CS_URS_2025_01/953334124" TargetMode="External"/><Relationship Id="rId216" Type="http://schemas.openxmlformats.org/officeDocument/2006/relationships/hyperlink" Target="https://podminky.urs.cz/item/CS_URS_2025_01/713141212" TargetMode="External"/><Relationship Id="rId237" Type="http://schemas.openxmlformats.org/officeDocument/2006/relationships/hyperlink" Target="https://podminky.urs.cz/item/CS_URS_2025_01/771474143" TargetMode="External"/><Relationship Id="rId258" Type="http://schemas.openxmlformats.org/officeDocument/2006/relationships/hyperlink" Target="https://podminky.urs.cz/item/CS_URS_2025_01/783901453" TargetMode="External"/><Relationship Id="rId22" Type="http://schemas.openxmlformats.org/officeDocument/2006/relationships/hyperlink" Target="https://podminky.urs.cz/item/CS_URS_2025_01/212532111" TargetMode="External"/><Relationship Id="rId43" Type="http://schemas.openxmlformats.org/officeDocument/2006/relationships/hyperlink" Target="https://podminky.urs.cz/item/CS_URS_2025_01/231212112" TargetMode="External"/><Relationship Id="rId64" Type="http://schemas.openxmlformats.org/officeDocument/2006/relationships/hyperlink" Target="https://podminky.urs.cz/item/CS_URS_2025_01/274351121" TargetMode="External"/><Relationship Id="rId118" Type="http://schemas.openxmlformats.org/officeDocument/2006/relationships/hyperlink" Target="https://podminky.urs.cz/item/CS_URS_2025_01/411324747" TargetMode="External"/><Relationship Id="rId139" Type="http://schemas.openxmlformats.org/officeDocument/2006/relationships/hyperlink" Target="https://podminky.urs.cz/item/CS_URS_2025_01/444191911" TargetMode="External"/><Relationship Id="rId85" Type="http://schemas.openxmlformats.org/officeDocument/2006/relationships/hyperlink" Target="https://podminky.urs.cz/item/CS_URS_2025_01/315361821" TargetMode="External"/><Relationship Id="rId150" Type="http://schemas.openxmlformats.org/officeDocument/2006/relationships/hyperlink" Target="https://podminky.urs.cz/item/CS_URS_2025_01/613111121" TargetMode="External"/><Relationship Id="rId171" Type="http://schemas.openxmlformats.org/officeDocument/2006/relationships/hyperlink" Target="https://podminky.urs.cz/item/CS_URS_2025_01/949311112" TargetMode="External"/><Relationship Id="rId192" Type="http://schemas.openxmlformats.org/officeDocument/2006/relationships/hyperlink" Target="https://podminky.urs.cz/item/CS_URS_2025_01/712363452" TargetMode="External"/><Relationship Id="rId206" Type="http://schemas.openxmlformats.org/officeDocument/2006/relationships/hyperlink" Target="https://podminky.urs.cz/item/CS_URS_2025_01/712771521" TargetMode="External"/><Relationship Id="rId227" Type="http://schemas.openxmlformats.org/officeDocument/2006/relationships/hyperlink" Target="https://podminky.urs.cz/item/CS_URS_2025_01/767330124" TargetMode="External"/><Relationship Id="rId248" Type="http://schemas.openxmlformats.org/officeDocument/2006/relationships/hyperlink" Target="https://podminky.urs.cz/item/CS_URS_2025_01/771990191" TargetMode="External"/><Relationship Id="rId12" Type="http://schemas.openxmlformats.org/officeDocument/2006/relationships/hyperlink" Target="https://podminky.urs.cz/item/CS_URS_2025_01/153811211" TargetMode="External"/><Relationship Id="rId33" Type="http://schemas.openxmlformats.org/officeDocument/2006/relationships/hyperlink" Target="https://podminky.urs.cz/item/CS_URS_2025_01/226212313" TargetMode="External"/><Relationship Id="rId108" Type="http://schemas.openxmlformats.org/officeDocument/2006/relationships/hyperlink" Target="https://podminky.urs.cz/item/CS_URS_2025_01/380356222" TargetMode="External"/><Relationship Id="rId129" Type="http://schemas.openxmlformats.org/officeDocument/2006/relationships/hyperlink" Target="https://podminky.urs.cz/item/CS_URS_2025_01/411361821" TargetMode="External"/><Relationship Id="rId54" Type="http://schemas.openxmlformats.org/officeDocument/2006/relationships/hyperlink" Target="https://podminky.urs.cz/item/CS_URS_2025_01/273323711" TargetMode="External"/><Relationship Id="rId75" Type="http://schemas.openxmlformats.org/officeDocument/2006/relationships/hyperlink" Target="https://podminky.urs.cz/item/CS_URS_2025_01/279361821" TargetMode="External"/><Relationship Id="rId96" Type="http://schemas.openxmlformats.org/officeDocument/2006/relationships/hyperlink" Target="https://podminky.urs.cz/item/CS_URS_2025_01/331361821" TargetMode="External"/><Relationship Id="rId140" Type="http://schemas.openxmlformats.org/officeDocument/2006/relationships/hyperlink" Target="https://podminky.urs.cz/item/CS_URS_2025_01/596811311" TargetMode="External"/><Relationship Id="rId161" Type="http://schemas.openxmlformats.org/officeDocument/2006/relationships/hyperlink" Target="https://podminky.urs.cz/item/CS_URS_2025_01/636311155" TargetMode="External"/><Relationship Id="rId182" Type="http://schemas.openxmlformats.org/officeDocument/2006/relationships/hyperlink" Target="https://podminky.urs.cz/item/CS_URS_2025_01/977271115" TargetMode="External"/><Relationship Id="rId217" Type="http://schemas.openxmlformats.org/officeDocument/2006/relationships/hyperlink" Target="https://podminky.urs.cz/item/CS_URS_2025_01/713141336" TargetMode="External"/><Relationship Id="rId6" Type="http://schemas.openxmlformats.org/officeDocument/2006/relationships/hyperlink" Target="https://podminky.urs.cz/item/CS_URS_2025_01/151711121" TargetMode="External"/><Relationship Id="rId238" Type="http://schemas.openxmlformats.org/officeDocument/2006/relationships/hyperlink" Target="https://podminky.urs.cz/item/CS_URS_2025_01/771574131" TargetMode="External"/><Relationship Id="rId259" Type="http://schemas.openxmlformats.org/officeDocument/2006/relationships/hyperlink" Target="https://podminky.urs.cz/item/CS_URS_2025_01/783943151" TargetMode="External"/><Relationship Id="rId23" Type="http://schemas.openxmlformats.org/officeDocument/2006/relationships/hyperlink" Target="https://podminky.urs.cz/item/CS_URS_2025_01/212755214" TargetMode="External"/><Relationship Id="rId28" Type="http://schemas.openxmlformats.org/officeDocument/2006/relationships/hyperlink" Target="https://podminky.urs.cz/item/CS_URS_2025_01/225511112" TargetMode="External"/><Relationship Id="rId49" Type="http://schemas.openxmlformats.org/officeDocument/2006/relationships/hyperlink" Target="https://podminky.urs.cz/item/CS_URS_2025_01/239111113" TargetMode="External"/><Relationship Id="rId114" Type="http://schemas.openxmlformats.org/officeDocument/2006/relationships/hyperlink" Target="https://podminky.urs.cz/item/CS_URS_2025_01/388129310" TargetMode="External"/><Relationship Id="rId119" Type="http://schemas.openxmlformats.org/officeDocument/2006/relationships/hyperlink" Target="https://podminky.urs.cz/item/CS_URS_2025_01/411351011" TargetMode="External"/><Relationship Id="rId44" Type="http://schemas.openxmlformats.org/officeDocument/2006/relationships/hyperlink" Target="https://podminky.urs.cz/item/CS_URS_2025_01/231212113" TargetMode="External"/><Relationship Id="rId60" Type="http://schemas.openxmlformats.org/officeDocument/2006/relationships/hyperlink" Target="https://podminky.urs.cz/item/CS_URS_2025_01/273361821" TargetMode="External"/><Relationship Id="rId65" Type="http://schemas.openxmlformats.org/officeDocument/2006/relationships/hyperlink" Target="https://podminky.urs.cz/item/CS_URS_2025_01/274351122" TargetMode="External"/><Relationship Id="rId81" Type="http://schemas.openxmlformats.org/officeDocument/2006/relationships/hyperlink" Target="https://podminky.urs.cz/item/CS_URS_2025_01/311322711" TargetMode="External"/><Relationship Id="rId86" Type="http://schemas.openxmlformats.org/officeDocument/2006/relationships/hyperlink" Target="https://podminky.urs.cz/item/CS_URS_2025_01/330321712" TargetMode="External"/><Relationship Id="rId130" Type="http://schemas.openxmlformats.org/officeDocument/2006/relationships/hyperlink" Target="https://podminky.urs.cz/item/CS_URS_2025_01/413123924" TargetMode="External"/><Relationship Id="rId135" Type="http://schemas.openxmlformats.org/officeDocument/2006/relationships/hyperlink" Target="https://podminky.urs.cz/item/CS_URS_2025_01/441171152" TargetMode="External"/><Relationship Id="rId151" Type="http://schemas.openxmlformats.org/officeDocument/2006/relationships/hyperlink" Target="https://podminky.urs.cz/item/CS_URS_2025_01/619991001" TargetMode="External"/><Relationship Id="rId156" Type="http://schemas.openxmlformats.org/officeDocument/2006/relationships/hyperlink" Target="https://podminky.urs.cz/item/CS_URS_2025_01/631319171" TargetMode="External"/><Relationship Id="rId177" Type="http://schemas.openxmlformats.org/officeDocument/2006/relationships/hyperlink" Target="https://podminky.urs.cz/item/CS_URS_2025_01/952901111" TargetMode="External"/><Relationship Id="rId198" Type="http://schemas.openxmlformats.org/officeDocument/2006/relationships/hyperlink" Target="https://podminky.urs.cz/item/CS_URS_2025_01/712363612" TargetMode="External"/><Relationship Id="rId172" Type="http://schemas.openxmlformats.org/officeDocument/2006/relationships/hyperlink" Target="https://podminky.urs.cz/item/CS_URS_2025_01/949311211" TargetMode="External"/><Relationship Id="rId193" Type="http://schemas.openxmlformats.org/officeDocument/2006/relationships/hyperlink" Target="https://podminky.urs.cz/item/CS_URS_2025_01/712363453" TargetMode="External"/><Relationship Id="rId202" Type="http://schemas.openxmlformats.org/officeDocument/2006/relationships/hyperlink" Target="https://podminky.urs.cz/item/CS_URS_2025_01/712771221" TargetMode="External"/><Relationship Id="rId207" Type="http://schemas.openxmlformats.org/officeDocument/2006/relationships/hyperlink" Target="https://podminky.urs.cz/item/CS_URS_2025_01/712861703" TargetMode="External"/><Relationship Id="rId223" Type="http://schemas.openxmlformats.org/officeDocument/2006/relationships/hyperlink" Target="https://podminky.urs.cz/item/CS_URS_2025_01/766492100" TargetMode="External"/><Relationship Id="rId228" Type="http://schemas.openxmlformats.org/officeDocument/2006/relationships/hyperlink" Target="https://podminky.urs.cz/item/CS_URS_2025_01/767330134" TargetMode="External"/><Relationship Id="rId244" Type="http://schemas.openxmlformats.org/officeDocument/2006/relationships/hyperlink" Target="https://podminky.urs.cz/item/CS_URS_2025_01/771591116" TargetMode="External"/><Relationship Id="rId249" Type="http://schemas.openxmlformats.org/officeDocument/2006/relationships/hyperlink" Target="https://podminky.urs.cz/item/CS_URS_2025_01/998771203" TargetMode="External"/><Relationship Id="rId13" Type="http://schemas.openxmlformats.org/officeDocument/2006/relationships/hyperlink" Target="https://podminky.urs.cz/item/CS_URS_2025_01/162751117" TargetMode="External"/><Relationship Id="rId18" Type="http://schemas.openxmlformats.org/officeDocument/2006/relationships/hyperlink" Target="https://podminky.urs.cz/item/CS_URS_2025_01/174251109" TargetMode="External"/><Relationship Id="rId39" Type="http://schemas.openxmlformats.org/officeDocument/2006/relationships/hyperlink" Target="https://podminky.urs.cz/item/CS_URS_2025_01/226213513" TargetMode="External"/><Relationship Id="rId109" Type="http://schemas.openxmlformats.org/officeDocument/2006/relationships/hyperlink" Target="https://podminky.urs.cz/item/CS_URS_2025_01/380356231" TargetMode="External"/><Relationship Id="rId260" Type="http://schemas.openxmlformats.org/officeDocument/2006/relationships/hyperlink" Target="https://podminky.urs.cz/item/CS_URS_2025_01/783947161" TargetMode="External"/><Relationship Id="rId265" Type="http://schemas.openxmlformats.org/officeDocument/2006/relationships/hyperlink" Target="https://podminky.urs.cz/item/CS_URS_2025_01/784221105" TargetMode="External"/><Relationship Id="rId34" Type="http://schemas.openxmlformats.org/officeDocument/2006/relationships/hyperlink" Target="https://podminky.urs.cz/item/CS_URS_2025_01/226213212" TargetMode="External"/><Relationship Id="rId50" Type="http://schemas.openxmlformats.org/officeDocument/2006/relationships/hyperlink" Target="https://podminky.urs.cz/item/CS_URS_2025_01/242111123" TargetMode="External"/><Relationship Id="rId55" Type="http://schemas.openxmlformats.org/officeDocument/2006/relationships/hyperlink" Target="https://podminky.urs.cz/item/CS_URS_2025_01/273325914" TargetMode="External"/><Relationship Id="rId76" Type="http://schemas.openxmlformats.org/officeDocument/2006/relationships/hyperlink" Target="https://podminky.urs.cz/item/CS_URS_2025_01/282602113" TargetMode="External"/><Relationship Id="rId97" Type="http://schemas.openxmlformats.org/officeDocument/2006/relationships/hyperlink" Target="https://podminky.urs.cz/item/CS_URS_2025_01/342151112" TargetMode="External"/><Relationship Id="rId104" Type="http://schemas.openxmlformats.org/officeDocument/2006/relationships/hyperlink" Target="https://podminky.urs.cz/item/CS_URS_2025_01/380326353" TargetMode="External"/><Relationship Id="rId120" Type="http://schemas.openxmlformats.org/officeDocument/2006/relationships/hyperlink" Target="https://podminky.urs.cz/item/CS_URS_2025_01/411351012" TargetMode="External"/><Relationship Id="rId125" Type="http://schemas.openxmlformats.org/officeDocument/2006/relationships/hyperlink" Target="https://podminky.urs.cz/item/CS_URS_2025_01/411354313" TargetMode="External"/><Relationship Id="rId141" Type="http://schemas.openxmlformats.org/officeDocument/2006/relationships/hyperlink" Target="https://podminky.urs.cz/item/CS_URS_2025_01/611111001" TargetMode="External"/><Relationship Id="rId146" Type="http://schemas.openxmlformats.org/officeDocument/2006/relationships/hyperlink" Target="https://podminky.urs.cz/item/CS_URS_2025_01/612131101" TargetMode="External"/><Relationship Id="rId167" Type="http://schemas.openxmlformats.org/officeDocument/2006/relationships/hyperlink" Target="https://podminky.urs.cz/item/CS_URS_2025_01/944311112" TargetMode="External"/><Relationship Id="rId188" Type="http://schemas.openxmlformats.org/officeDocument/2006/relationships/hyperlink" Target="https://podminky.urs.cz/item/CS_URS_2025_01/711193131" TargetMode="External"/><Relationship Id="rId7" Type="http://schemas.openxmlformats.org/officeDocument/2006/relationships/hyperlink" Target="https://podminky.urs.cz/item/CS_URS_2025_01/151712111" TargetMode="External"/><Relationship Id="rId71" Type="http://schemas.openxmlformats.org/officeDocument/2006/relationships/hyperlink" Target="https://podminky.urs.cz/item/CS_URS_2025_01/279351121" TargetMode="External"/><Relationship Id="rId92" Type="http://schemas.openxmlformats.org/officeDocument/2006/relationships/hyperlink" Target="https://podminky.urs.cz/item/CS_URS_2025_01/331351125" TargetMode="External"/><Relationship Id="rId162" Type="http://schemas.openxmlformats.org/officeDocument/2006/relationships/hyperlink" Target="https://podminky.urs.cz/item/CS_URS_2025_01/890431851" TargetMode="External"/><Relationship Id="rId183" Type="http://schemas.openxmlformats.org/officeDocument/2006/relationships/hyperlink" Target="https://podminky.urs.cz/item/CS_URS_2025_01/977271117" TargetMode="External"/><Relationship Id="rId213" Type="http://schemas.openxmlformats.org/officeDocument/2006/relationships/hyperlink" Target="https://podminky.urs.cz/item/CS_URS_2025_01/713141138" TargetMode="External"/><Relationship Id="rId218" Type="http://schemas.openxmlformats.org/officeDocument/2006/relationships/hyperlink" Target="https://podminky.urs.cz/item/CS_URS_2025_01/998713102" TargetMode="External"/><Relationship Id="rId234" Type="http://schemas.openxmlformats.org/officeDocument/2006/relationships/hyperlink" Target="https://podminky.urs.cz/item/CS_URS_2025_01/998767203" TargetMode="External"/><Relationship Id="rId239" Type="http://schemas.openxmlformats.org/officeDocument/2006/relationships/hyperlink" Target="https://podminky.urs.cz/item/CS_URS_2025_01/771574154" TargetMode="External"/><Relationship Id="rId2" Type="http://schemas.openxmlformats.org/officeDocument/2006/relationships/hyperlink" Target="https://podminky.urs.cz/item/CS_URS_2025_01/115101201" TargetMode="External"/><Relationship Id="rId29" Type="http://schemas.openxmlformats.org/officeDocument/2006/relationships/hyperlink" Target="https://podminky.urs.cz/item/CS_URS_2025_01/225511114" TargetMode="External"/><Relationship Id="rId250" Type="http://schemas.openxmlformats.org/officeDocument/2006/relationships/hyperlink" Target="https://podminky.urs.cz/item/CS_URS_2025_01/998781203" TargetMode="External"/><Relationship Id="rId255" Type="http://schemas.openxmlformats.org/officeDocument/2006/relationships/hyperlink" Target="https://podminky.urs.cz/item/CS_URS_2025_01/783826615" TargetMode="External"/><Relationship Id="rId24" Type="http://schemas.openxmlformats.org/officeDocument/2006/relationships/hyperlink" Target="https://podminky.urs.cz/item/CS_URS_2025_01/213141113" TargetMode="External"/><Relationship Id="rId40" Type="http://schemas.openxmlformats.org/officeDocument/2006/relationships/hyperlink" Target="https://podminky.urs.cz/item/CS_URS_2025_01/227111115" TargetMode="External"/><Relationship Id="rId45" Type="http://schemas.openxmlformats.org/officeDocument/2006/relationships/hyperlink" Target="https://podminky.urs.cz/item/CS_URS_2025_01/231212212" TargetMode="External"/><Relationship Id="rId66" Type="http://schemas.openxmlformats.org/officeDocument/2006/relationships/hyperlink" Target="https://podminky.urs.cz/item/CS_URS_2025_01/274361821" TargetMode="External"/><Relationship Id="rId87" Type="http://schemas.openxmlformats.org/officeDocument/2006/relationships/hyperlink" Target="https://podminky.urs.cz/item/CS_URS_2025_01/330321713" TargetMode="External"/><Relationship Id="rId110" Type="http://schemas.openxmlformats.org/officeDocument/2006/relationships/hyperlink" Target="https://podminky.urs.cz/item/CS_URS_2025_01/380356232" TargetMode="External"/><Relationship Id="rId115" Type="http://schemas.openxmlformats.org/officeDocument/2006/relationships/hyperlink" Target="https://podminky.urs.cz/item/CS_URS_2025_01/411121125" TargetMode="External"/><Relationship Id="rId131" Type="http://schemas.openxmlformats.org/officeDocument/2006/relationships/hyperlink" Target="https://podminky.urs.cz/item/CS_URS_2025_01/430321616" TargetMode="External"/><Relationship Id="rId136" Type="http://schemas.openxmlformats.org/officeDocument/2006/relationships/hyperlink" Target="https://podminky.urs.cz/item/CS_URS_2025_01/441171154" TargetMode="External"/><Relationship Id="rId157" Type="http://schemas.openxmlformats.org/officeDocument/2006/relationships/hyperlink" Target="https://podminky.urs.cz/item/CS_URS_2025_01/631319173" TargetMode="External"/><Relationship Id="rId178" Type="http://schemas.openxmlformats.org/officeDocument/2006/relationships/hyperlink" Target="https://podminky.urs.cz/item/CS_URS_2025_01/952901114" TargetMode="External"/><Relationship Id="rId61" Type="http://schemas.openxmlformats.org/officeDocument/2006/relationships/hyperlink" Target="https://podminky.urs.cz/item/CS_URS_2025_01/273361821" TargetMode="External"/><Relationship Id="rId82" Type="http://schemas.openxmlformats.org/officeDocument/2006/relationships/hyperlink" Target="https://podminky.urs.cz/item/CS_URS_2025_01/311353111" TargetMode="External"/><Relationship Id="rId152" Type="http://schemas.openxmlformats.org/officeDocument/2006/relationships/hyperlink" Target="https://podminky.urs.cz/item/CS_URS_2025_01/631311214" TargetMode="External"/><Relationship Id="rId173" Type="http://schemas.openxmlformats.org/officeDocument/2006/relationships/hyperlink" Target="https://podminky.urs.cz/item/CS_URS_2025_01/949311212" TargetMode="External"/><Relationship Id="rId194" Type="http://schemas.openxmlformats.org/officeDocument/2006/relationships/hyperlink" Target="https://podminky.urs.cz/item/CS_URS_2025_01/712363551" TargetMode="External"/><Relationship Id="rId199" Type="http://schemas.openxmlformats.org/officeDocument/2006/relationships/hyperlink" Target="https://podminky.urs.cz/item/CS_URS_2025_01/712363613" TargetMode="External"/><Relationship Id="rId203" Type="http://schemas.openxmlformats.org/officeDocument/2006/relationships/hyperlink" Target="https://podminky.urs.cz/item/CS_URS_2025_01/712771321" TargetMode="External"/><Relationship Id="rId208" Type="http://schemas.openxmlformats.org/officeDocument/2006/relationships/hyperlink" Target="https://podminky.urs.cz/item/CS_URS_2025_01/712862701" TargetMode="External"/><Relationship Id="rId229" Type="http://schemas.openxmlformats.org/officeDocument/2006/relationships/hyperlink" Target="https://podminky.urs.cz/item/CS_URS_2025_01/767391237" TargetMode="External"/><Relationship Id="rId19" Type="http://schemas.openxmlformats.org/officeDocument/2006/relationships/hyperlink" Target="https://podminky.urs.cz/item/CS_URS_2025_01/181951111" TargetMode="External"/><Relationship Id="rId224" Type="http://schemas.openxmlformats.org/officeDocument/2006/relationships/hyperlink" Target="https://podminky.urs.cz/item/CS_URS_2025_01/766629314" TargetMode="External"/><Relationship Id="rId240" Type="http://schemas.openxmlformats.org/officeDocument/2006/relationships/hyperlink" Target="https://podminky.urs.cz/item/CS_URS_2025_01/771579191" TargetMode="External"/><Relationship Id="rId245" Type="http://schemas.openxmlformats.org/officeDocument/2006/relationships/hyperlink" Target="https://podminky.urs.cz/item/CS_URS_2025_01/771591161" TargetMode="External"/><Relationship Id="rId261" Type="http://schemas.openxmlformats.org/officeDocument/2006/relationships/hyperlink" Target="https://podminky.urs.cz/item/CS_URS_2025_01/783997151" TargetMode="External"/><Relationship Id="rId266" Type="http://schemas.openxmlformats.org/officeDocument/2006/relationships/drawing" Target="../drawings/drawing3.xml"/><Relationship Id="rId14" Type="http://schemas.openxmlformats.org/officeDocument/2006/relationships/hyperlink" Target="https://podminky.urs.cz/item/CS_URS_2025_01/162751119" TargetMode="External"/><Relationship Id="rId30" Type="http://schemas.openxmlformats.org/officeDocument/2006/relationships/hyperlink" Target="https://podminky.urs.cz/item/CS_URS_2025_01/226212212" TargetMode="External"/><Relationship Id="rId35" Type="http://schemas.openxmlformats.org/officeDocument/2006/relationships/hyperlink" Target="https://podminky.urs.cz/item/CS_URS_2025_01/226213213" TargetMode="External"/><Relationship Id="rId56" Type="http://schemas.openxmlformats.org/officeDocument/2006/relationships/hyperlink" Target="https://podminky.urs.cz/item/CS_URS_2025_01/273351121" TargetMode="External"/><Relationship Id="rId77" Type="http://schemas.openxmlformats.org/officeDocument/2006/relationships/hyperlink" Target="https://podminky.urs.cz/item/CS_URS_2025_01/311235145" TargetMode="External"/><Relationship Id="rId100" Type="http://schemas.openxmlformats.org/officeDocument/2006/relationships/hyperlink" Target="https://podminky.urs.cz/item/CS_URS_2025_01/342291112" TargetMode="External"/><Relationship Id="rId105" Type="http://schemas.openxmlformats.org/officeDocument/2006/relationships/hyperlink" Target="https://podminky.urs.cz/item/CS_URS_2025_01/380356211" TargetMode="External"/><Relationship Id="rId126" Type="http://schemas.openxmlformats.org/officeDocument/2006/relationships/hyperlink" Target="https://podminky.urs.cz/item/CS_URS_2025_01/411354314" TargetMode="External"/><Relationship Id="rId147" Type="http://schemas.openxmlformats.org/officeDocument/2006/relationships/hyperlink" Target="https://podminky.urs.cz/item/CS_URS_2025_01/612311131" TargetMode="External"/><Relationship Id="rId168" Type="http://schemas.openxmlformats.org/officeDocument/2006/relationships/hyperlink" Target="https://podminky.urs.cz/item/CS_URS_2025_01/944311212" TargetMode="External"/><Relationship Id="rId8" Type="http://schemas.openxmlformats.org/officeDocument/2006/relationships/hyperlink" Target="https://podminky.urs.cz/item/CS_URS_2025_01/151721111" TargetMode="External"/><Relationship Id="rId51" Type="http://schemas.openxmlformats.org/officeDocument/2006/relationships/hyperlink" Target="https://podminky.urs.cz/item/CS_URS_2025_01/242111193" TargetMode="External"/><Relationship Id="rId72" Type="http://schemas.openxmlformats.org/officeDocument/2006/relationships/hyperlink" Target="https://podminky.urs.cz/item/CS_URS_2025_01/279351122" TargetMode="External"/><Relationship Id="rId93" Type="http://schemas.openxmlformats.org/officeDocument/2006/relationships/hyperlink" Target="https://podminky.urs.cz/item/CS_URS_2025_01/331351126" TargetMode="External"/><Relationship Id="rId98" Type="http://schemas.openxmlformats.org/officeDocument/2006/relationships/hyperlink" Target="https://podminky.urs.cz/item/CS_URS_2025_01/342244221" TargetMode="External"/><Relationship Id="rId121" Type="http://schemas.openxmlformats.org/officeDocument/2006/relationships/hyperlink" Target="https://podminky.urs.cz/item/CS_URS_2025_01/411351021" TargetMode="External"/><Relationship Id="rId142" Type="http://schemas.openxmlformats.org/officeDocument/2006/relationships/hyperlink" Target="https://podminky.urs.cz/item/CS_URS_2025_01/611111121" TargetMode="External"/><Relationship Id="rId163" Type="http://schemas.openxmlformats.org/officeDocument/2006/relationships/hyperlink" Target="https://podminky.urs.cz/item/CS_URS_2025_01/933901111" TargetMode="External"/><Relationship Id="rId184" Type="http://schemas.openxmlformats.org/officeDocument/2006/relationships/hyperlink" Target="https://podminky.urs.cz/item/CS_URS_2025_01/977271121" TargetMode="External"/><Relationship Id="rId189" Type="http://schemas.openxmlformats.org/officeDocument/2006/relationships/hyperlink" Target="https://podminky.urs.cz/item/CS_URS_2025_01/998711203" TargetMode="External"/><Relationship Id="rId219" Type="http://schemas.openxmlformats.org/officeDocument/2006/relationships/hyperlink" Target="https://podminky.urs.cz/item/CS_URS_2025_01/766412224" TargetMode="External"/><Relationship Id="rId3" Type="http://schemas.openxmlformats.org/officeDocument/2006/relationships/hyperlink" Target="https://podminky.urs.cz/item/CS_URS_2025_01/115101301" TargetMode="External"/><Relationship Id="rId214" Type="http://schemas.openxmlformats.org/officeDocument/2006/relationships/hyperlink" Target="https://podminky.urs.cz/item/CS_URS_2025_01/713141151" TargetMode="External"/><Relationship Id="rId230" Type="http://schemas.openxmlformats.org/officeDocument/2006/relationships/hyperlink" Target="https://podminky.urs.cz/item/CS_URS_2025_01/767881118" TargetMode="External"/><Relationship Id="rId235" Type="http://schemas.openxmlformats.org/officeDocument/2006/relationships/hyperlink" Target="https://podminky.urs.cz/item/CS_URS_2025_01/771274123" TargetMode="External"/><Relationship Id="rId251" Type="http://schemas.openxmlformats.org/officeDocument/2006/relationships/hyperlink" Target="https://podminky.urs.cz/item/CS_URS_2025_01/783801401" TargetMode="External"/><Relationship Id="rId256" Type="http://schemas.openxmlformats.org/officeDocument/2006/relationships/hyperlink" Target="https://podminky.urs.cz/item/CS_URS_2025_01/783901451" TargetMode="External"/><Relationship Id="rId25" Type="http://schemas.openxmlformats.org/officeDocument/2006/relationships/hyperlink" Target="https://podminky.urs.cz/item/CS_URS_2025_01/213221101" TargetMode="External"/><Relationship Id="rId46" Type="http://schemas.openxmlformats.org/officeDocument/2006/relationships/hyperlink" Target="https://podminky.urs.cz/item/CS_URS_2025_01/231212213" TargetMode="External"/><Relationship Id="rId67" Type="http://schemas.openxmlformats.org/officeDocument/2006/relationships/hyperlink" Target="https://podminky.urs.cz/item/CS_URS_2025_01/279113134" TargetMode="External"/><Relationship Id="rId116" Type="http://schemas.openxmlformats.org/officeDocument/2006/relationships/hyperlink" Target="https://podminky.urs.cz/item/CS_URS_2025_01/411171122" TargetMode="External"/><Relationship Id="rId137" Type="http://schemas.openxmlformats.org/officeDocument/2006/relationships/hyperlink" Target="https://podminky.urs.cz/item/CS_URS_2025_01/441171155" TargetMode="External"/><Relationship Id="rId158" Type="http://schemas.openxmlformats.org/officeDocument/2006/relationships/hyperlink" Target="https://podminky.urs.cz/item/CS_URS_2025_01/631319222" TargetMode="External"/><Relationship Id="rId20" Type="http://schemas.openxmlformats.org/officeDocument/2006/relationships/hyperlink" Target="https://podminky.urs.cz/item/CS_URS_2025_01/211531111" TargetMode="External"/><Relationship Id="rId41" Type="http://schemas.openxmlformats.org/officeDocument/2006/relationships/hyperlink" Target="https://podminky.urs.cz/item/CS_URS_2025_01/227211113" TargetMode="External"/><Relationship Id="rId62" Type="http://schemas.openxmlformats.org/officeDocument/2006/relationships/hyperlink" Target="https://podminky.urs.cz/item/CS_URS_2025_01/274313611" TargetMode="External"/><Relationship Id="rId83" Type="http://schemas.openxmlformats.org/officeDocument/2006/relationships/hyperlink" Target="https://podminky.urs.cz/item/CS_URS_2025_01/311353112" TargetMode="External"/><Relationship Id="rId88" Type="http://schemas.openxmlformats.org/officeDocument/2006/relationships/hyperlink" Target="https://podminky.urs.cz/item/CS_URS_2025_01/331123912" TargetMode="External"/><Relationship Id="rId111" Type="http://schemas.openxmlformats.org/officeDocument/2006/relationships/hyperlink" Target="https://podminky.urs.cz/item/CS_URS_2025_01/380356241" TargetMode="External"/><Relationship Id="rId132" Type="http://schemas.openxmlformats.org/officeDocument/2006/relationships/hyperlink" Target="https://podminky.urs.cz/item/CS_URS_2025_01/430361821" TargetMode="External"/><Relationship Id="rId153" Type="http://schemas.openxmlformats.org/officeDocument/2006/relationships/hyperlink" Target="https://podminky.urs.cz/item/CS_URS_2025_01/631311224" TargetMode="External"/><Relationship Id="rId174" Type="http://schemas.openxmlformats.org/officeDocument/2006/relationships/hyperlink" Target="https://podminky.urs.cz/item/CS_URS_2025_01/949311811" TargetMode="External"/><Relationship Id="rId179" Type="http://schemas.openxmlformats.org/officeDocument/2006/relationships/hyperlink" Target="https://podminky.urs.cz/item/CS_URS_2025_01/952902611" TargetMode="External"/><Relationship Id="rId195" Type="http://schemas.openxmlformats.org/officeDocument/2006/relationships/hyperlink" Target="https://podminky.urs.cz/item/CS_URS_2025_01/712363552" TargetMode="External"/><Relationship Id="rId209" Type="http://schemas.openxmlformats.org/officeDocument/2006/relationships/hyperlink" Target="https://podminky.urs.cz/item/CS_URS_2025_01/712995111" TargetMode="External"/><Relationship Id="rId190" Type="http://schemas.openxmlformats.org/officeDocument/2006/relationships/hyperlink" Target="https://podminky.urs.cz/item/CS_URS_2025_01/712331111" TargetMode="External"/><Relationship Id="rId204" Type="http://schemas.openxmlformats.org/officeDocument/2006/relationships/hyperlink" Target="https://podminky.urs.cz/item/CS_URS_2025_01/712771361" TargetMode="External"/><Relationship Id="rId220" Type="http://schemas.openxmlformats.org/officeDocument/2006/relationships/hyperlink" Target="https://podminky.urs.cz/item/CS_URS_2025_01/766417211" TargetMode="External"/><Relationship Id="rId225" Type="http://schemas.openxmlformats.org/officeDocument/2006/relationships/hyperlink" Target="https://podminky.urs.cz/item/CS_URS_2025_01/998766203" TargetMode="External"/><Relationship Id="rId241" Type="http://schemas.openxmlformats.org/officeDocument/2006/relationships/hyperlink" Target="https://podminky.urs.cz/item/CS_URS_2025_01/771579196" TargetMode="External"/><Relationship Id="rId246" Type="http://schemas.openxmlformats.org/officeDocument/2006/relationships/hyperlink" Target="https://podminky.urs.cz/item/CS_URS_2025_01/771591436" TargetMode="External"/><Relationship Id="rId15" Type="http://schemas.openxmlformats.org/officeDocument/2006/relationships/hyperlink" Target="https://podminky.urs.cz/item/CS_URS_2025_01/171152501" TargetMode="External"/><Relationship Id="rId36" Type="http://schemas.openxmlformats.org/officeDocument/2006/relationships/hyperlink" Target="https://podminky.urs.cz/item/CS_URS_2025_01/226213312" TargetMode="External"/><Relationship Id="rId57" Type="http://schemas.openxmlformats.org/officeDocument/2006/relationships/hyperlink" Target="https://podminky.urs.cz/item/CS_URS_2025_01/273351121" TargetMode="External"/><Relationship Id="rId106" Type="http://schemas.openxmlformats.org/officeDocument/2006/relationships/hyperlink" Target="https://podminky.urs.cz/item/CS_URS_2025_01/380356212" TargetMode="External"/><Relationship Id="rId127" Type="http://schemas.openxmlformats.org/officeDocument/2006/relationships/hyperlink" Target="https://podminky.urs.cz/item/CS_URS_2025_01/411354315" TargetMode="External"/><Relationship Id="rId262" Type="http://schemas.openxmlformats.org/officeDocument/2006/relationships/hyperlink" Target="https://podminky.urs.cz/item/CS_URS_2025_01/784111005" TargetMode="External"/><Relationship Id="rId10" Type="http://schemas.openxmlformats.org/officeDocument/2006/relationships/hyperlink" Target="https://podminky.urs.cz/item/CS_URS_2025_01/153811111" TargetMode="External"/><Relationship Id="rId31" Type="http://schemas.openxmlformats.org/officeDocument/2006/relationships/hyperlink" Target="https://podminky.urs.cz/item/CS_URS_2025_01/226212213" TargetMode="External"/><Relationship Id="rId52" Type="http://schemas.openxmlformats.org/officeDocument/2006/relationships/hyperlink" Target="https://podminky.urs.cz/item/CS_URS_2025_01/243531111" TargetMode="External"/><Relationship Id="rId73" Type="http://schemas.openxmlformats.org/officeDocument/2006/relationships/hyperlink" Target="https://podminky.urs.cz/item/CS_URS_2025_01/279361821" TargetMode="External"/><Relationship Id="rId78" Type="http://schemas.openxmlformats.org/officeDocument/2006/relationships/hyperlink" Target="https://podminky.urs.cz/item/CS_URS_2025_01/311235151" TargetMode="External"/><Relationship Id="rId94" Type="http://schemas.openxmlformats.org/officeDocument/2006/relationships/hyperlink" Target="https://podminky.urs.cz/item/CS_URS_2025_01/331351126" TargetMode="External"/><Relationship Id="rId99" Type="http://schemas.openxmlformats.org/officeDocument/2006/relationships/hyperlink" Target="https://podminky.urs.cz/item/CS_URS_2025_01/342272245" TargetMode="External"/><Relationship Id="rId101" Type="http://schemas.openxmlformats.org/officeDocument/2006/relationships/hyperlink" Target="https://podminky.urs.cz/item/CS_URS_2025_01/342291131" TargetMode="External"/><Relationship Id="rId122" Type="http://schemas.openxmlformats.org/officeDocument/2006/relationships/hyperlink" Target="https://podminky.urs.cz/item/CS_URS_2025_01/411351022" TargetMode="External"/><Relationship Id="rId143" Type="http://schemas.openxmlformats.org/officeDocument/2006/relationships/hyperlink" Target="https://podminky.urs.cz/item/CS_URS_2025_01/611311131" TargetMode="External"/><Relationship Id="rId148" Type="http://schemas.openxmlformats.org/officeDocument/2006/relationships/hyperlink" Target="https://podminky.urs.cz/item/CS_URS_2025_01/612321121" TargetMode="External"/><Relationship Id="rId164" Type="http://schemas.openxmlformats.org/officeDocument/2006/relationships/hyperlink" Target="https://podminky.urs.cz/item/CS_URS_2025_01/933901112" TargetMode="External"/><Relationship Id="rId169" Type="http://schemas.openxmlformats.org/officeDocument/2006/relationships/hyperlink" Target="https://podminky.urs.cz/item/CS_URS_2025_01/944311812" TargetMode="External"/><Relationship Id="rId185" Type="http://schemas.openxmlformats.org/officeDocument/2006/relationships/hyperlink" Target="https://podminky.urs.cz/item/CS_URS_2025_01/977271124" TargetMode="External"/><Relationship Id="rId4" Type="http://schemas.openxmlformats.org/officeDocument/2006/relationships/hyperlink" Target="https://podminky.urs.cz/item/CS_URS_2025_01/121151123" TargetMode="External"/><Relationship Id="rId9" Type="http://schemas.openxmlformats.org/officeDocument/2006/relationships/hyperlink" Target="https://podminky.urs.cz/item/CS_URS_2025_01/151721112" TargetMode="External"/><Relationship Id="rId180" Type="http://schemas.openxmlformats.org/officeDocument/2006/relationships/hyperlink" Target="https://podminky.urs.cz/item/CS_URS_2025_01/953312123" TargetMode="External"/><Relationship Id="rId210" Type="http://schemas.openxmlformats.org/officeDocument/2006/relationships/hyperlink" Target="https://podminky.urs.cz/item/CS_URS_2025_01/998712102" TargetMode="External"/><Relationship Id="rId215" Type="http://schemas.openxmlformats.org/officeDocument/2006/relationships/hyperlink" Target="https://podminky.urs.cz/item/CS_URS_2025_01/713141152" TargetMode="External"/><Relationship Id="rId236" Type="http://schemas.openxmlformats.org/officeDocument/2006/relationships/hyperlink" Target="https://podminky.urs.cz/item/CS_URS_2025_01/771274232" TargetMode="External"/><Relationship Id="rId257" Type="http://schemas.openxmlformats.org/officeDocument/2006/relationships/hyperlink" Target="https://podminky.urs.cz/item/CS_URS_2025_01/783901451" TargetMode="External"/><Relationship Id="rId26" Type="http://schemas.openxmlformats.org/officeDocument/2006/relationships/hyperlink" Target="https://podminky.urs.cz/item/CS_URS_2025_01/213221101" TargetMode="External"/><Relationship Id="rId231" Type="http://schemas.openxmlformats.org/officeDocument/2006/relationships/hyperlink" Target="https://podminky.urs.cz/item/CS_URS_2025_01/767881151" TargetMode="External"/><Relationship Id="rId252" Type="http://schemas.openxmlformats.org/officeDocument/2006/relationships/hyperlink" Target="https://podminky.urs.cz/item/CS_URS_2025_01/783813101" TargetMode="External"/><Relationship Id="rId47" Type="http://schemas.openxmlformats.org/officeDocument/2006/relationships/hyperlink" Target="https://podminky.urs.cz/item/CS_URS_2025_01/231611114" TargetMode="External"/><Relationship Id="rId68" Type="http://schemas.openxmlformats.org/officeDocument/2006/relationships/hyperlink" Target="https://podminky.urs.cz/item/CS_URS_2025_01/279113136" TargetMode="External"/><Relationship Id="rId89" Type="http://schemas.openxmlformats.org/officeDocument/2006/relationships/hyperlink" Target="https://podminky.urs.cz/item/CS_URS_2025_01/331351121" TargetMode="External"/><Relationship Id="rId112" Type="http://schemas.openxmlformats.org/officeDocument/2006/relationships/hyperlink" Target="https://podminky.urs.cz/item/CS_URS_2025_01/380356242" TargetMode="External"/><Relationship Id="rId133" Type="http://schemas.openxmlformats.org/officeDocument/2006/relationships/hyperlink" Target="https://podminky.urs.cz/item/CS_URS_2025_01/434351141" TargetMode="External"/><Relationship Id="rId154" Type="http://schemas.openxmlformats.org/officeDocument/2006/relationships/hyperlink" Target="https://podminky.urs.cz/item/CS_URS_2025_01/631319011" TargetMode="External"/><Relationship Id="rId175" Type="http://schemas.openxmlformats.org/officeDocument/2006/relationships/hyperlink" Target="https://podminky.urs.cz/item/CS_URS_2025_01/949311812" TargetMode="External"/><Relationship Id="rId196" Type="http://schemas.openxmlformats.org/officeDocument/2006/relationships/hyperlink" Target="https://podminky.urs.cz/item/CS_URS_2025_01/712363553" TargetMode="External"/><Relationship Id="rId200" Type="http://schemas.openxmlformats.org/officeDocument/2006/relationships/hyperlink" Target="https://podminky.urs.cz/item/CS_URS_2025_01/712363683" TargetMode="External"/><Relationship Id="rId16" Type="http://schemas.openxmlformats.org/officeDocument/2006/relationships/hyperlink" Target="https://podminky.urs.cz/item/CS_URS_2025_01/171201231" TargetMode="External"/><Relationship Id="rId221" Type="http://schemas.openxmlformats.org/officeDocument/2006/relationships/hyperlink" Target="https://podminky.urs.cz/item/CS_URS_2025_01/766423124" TargetMode="External"/><Relationship Id="rId242" Type="http://schemas.openxmlformats.org/officeDocument/2006/relationships/hyperlink" Target="https://podminky.urs.cz/item/CS_URS_2025_01/771579197" TargetMode="External"/><Relationship Id="rId263" Type="http://schemas.openxmlformats.org/officeDocument/2006/relationships/hyperlink" Target="https://podminky.urs.cz/item/CS_URS_2025_01/784111045" TargetMode="External"/><Relationship Id="rId37" Type="http://schemas.openxmlformats.org/officeDocument/2006/relationships/hyperlink" Target="https://podminky.urs.cz/item/CS_URS_2025_01/226213313" TargetMode="External"/><Relationship Id="rId58" Type="http://schemas.openxmlformats.org/officeDocument/2006/relationships/hyperlink" Target="https://podminky.urs.cz/item/CS_URS_2025_01/273351122" TargetMode="External"/><Relationship Id="rId79" Type="http://schemas.openxmlformats.org/officeDocument/2006/relationships/hyperlink" Target="https://podminky.urs.cz/item/CS_URS_2025_01/311235201" TargetMode="External"/><Relationship Id="rId102" Type="http://schemas.openxmlformats.org/officeDocument/2006/relationships/hyperlink" Target="https://podminky.urs.cz/item/CS_URS_2025_01/346971153" TargetMode="External"/><Relationship Id="rId123" Type="http://schemas.openxmlformats.org/officeDocument/2006/relationships/hyperlink" Target="https://podminky.urs.cz/item/CS_URS_2025_01/411354203" TargetMode="External"/><Relationship Id="rId144" Type="http://schemas.openxmlformats.org/officeDocument/2006/relationships/hyperlink" Target="https://podminky.urs.cz/item/CS_URS_2025_01/612111001" TargetMode="External"/><Relationship Id="rId90" Type="http://schemas.openxmlformats.org/officeDocument/2006/relationships/hyperlink" Target="https://podminky.urs.cz/item/CS_URS_2025_01/331351122" TargetMode="External"/><Relationship Id="rId165" Type="http://schemas.openxmlformats.org/officeDocument/2006/relationships/hyperlink" Target="https://podminky.urs.cz/item/CS_URS_2025_01/933901311" TargetMode="External"/><Relationship Id="rId186" Type="http://schemas.openxmlformats.org/officeDocument/2006/relationships/hyperlink" Target="https://podminky.urs.cz/item/CS_URS_2025_01/998011003" TargetMode="External"/><Relationship Id="rId211" Type="http://schemas.openxmlformats.org/officeDocument/2006/relationships/hyperlink" Target="https://podminky.urs.cz/item/CS_URS_2025_01/713132332" TargetMode="External"/><Relationship Id="rId232" Type="http://schemas.openxmlformats.org/officeDocument/2006/relationships/hyperlink" Target="https://podminky.urs.cz/item/CS_URS_2025_01/767881152" TargetMode="External"/><Relationship Id="rId253" Type="http://schemas.openxmlformats.org/officeDocument/2006/relationships/hyperlink" Target="https://podminky.urs.cz/item/CS_URS_2025_01/783817401" TargetMode="External"/><Relationship Id="rId27" Type="http://schemas.openxmlformats.org/officeDocument/2006/relationships/hyperlink" Target="https://podminky.urs.cz/item/CS_URS_2025_01/213311151" TargetMode="External"/><Relationship Id="rId48" Type="http://schemas.openxmlformats.org/officeDocument/2006/relationships/hyperlink" Target="https://podminky.urs.cz/item/CS_URS_2025_01/239111112" TargetMode="External"/><Relationship Id="rId69" Type="http://schemas.openxmlformats.org/officeDocument/2006/relationships/hyperlink" Target="https://podminky.urs.cz/item/CS_URS_2025_01/279113154" TargetMode="External"/><Relationship Id="rId113" Type="http://schemas.openxmlformats.org/officeDocument/2006/relationships/hyperlink" Target="https://podminky.urs.cz/item/CS_URS_2025_01/380361006" TargetMode="External"/><Relationship Id="rId134" Type="http://schemas.openxmlformats.org/officeDocument/2006/relationships/hyperlink" Target="https://podminky.urs.cz/item/CS_URS_2025_01/434351142" TargetMode="External"/><Relationship Id="rId80" Type="http://schemas.openxmlformats.org/officeDocument/2006/relationships/hyperlink" Target="https://podminky.urs.cz/item/CS_URS_2025_01/311272211" TargetMode="External"/><Relationship Id="rId155" Type="http://schemas.openxmlformats.org/officeDocument/2006/relationships/hyperlink" Target="https://podminky.urs.cz/item/CS_URS_2025_01/631319012" TargetMode="External"/><Relationship Id="rId176" Type="http://schemas.openxmlformats.org/officeDocument/2006/relationships/hyperlink" Target="https://podminky.urs.cz/item/CS_URS_2025_01/952901111" TargetMode="External"/><Relationship Id="rId197" Type="http://schemas.openxmlformats.org/officeDocument/2006/relationships/hyperlink" Target="https://podminky.urs.cz/item/CS_URS_2025_01/712363611" TargetMode="External"/><Relationship Id="rId201" Type="http://schemas.openxmlformats.org/officeDocument/2006/relationships/hyperlink" Target="https://podminky.urs.cz/item/CS_URS_2025_01/712771101" TargetMode="External"/><Relationship Id="rId222" Type="http://schemas.openxmlformats.org/officeDocument/2006/relationships/hyperlink" Target="https://podminky.urs.cz/item/CS_URS_2025_01/766427112" TargetMode="External"/><Relationship Id="rId243" Type="http://schemas.openxmlformats.org/officeDocument/2006/relationships/hyperlink" Target="https://podminky.urs.cz/item/CS_URS_2025_01/771591111" TargetMode="External"/><Relationship Id="rId264" Type="http://schemas.openxmlformats.org/officeDocument/2006/relationships/hyperlink" Target="https://podminky.urs.cz/item/CS_URS_2025_01/784181125" TargetMode="External"/><Relationship Id="rId17" Type="http://schemas.openxmlformats.org/officeDocument/2006/relationships/hyperlink" Target="https://podminky.urs.cz/item/CS_URS_2025_01/174151102" TargetMode="External"/><Relationship Id="rId38" Type="http://schemas.openxmlformats.org/officeDocument/2006/relationships/hyperlink" Target="https://podminky.urs.cz/item/CS_URS_2025_01/226213512" TargetMode="External"/><Relationship Id="rId59" Type="http://schemas.openxmlformats.org/officeDocument/2006/relationships/hyperlink" Target="https://podminky.urs.cz/item/CS_URS_2025_01/273351122" TargetMode="External"/><Relationship Id="rId103" Type="http://schemas.openxmlformats.org/officeDocument/2006/relationships/hyperlink" Target="https://podminky.urs.cz/item/CS_URS_2025_01/346971157" TargetMode="External"/><Relationship Id="rId124" Type="http://schemas.openxmlformats.org/officeDocument/2006/relationships/hyperlink" Target="https://podminky.urs.cz/item/CS_URS_2025_01/411354271" TargetMode="External"/><Relationship Id="rId70" Type="http://schemas.openxmlformats.org/officeDocument/2006/relationships/hyperlink" Target="https://podminky.urs.cz/item/CS_URS_2025_01/279323113" TargetMode="External"/><Relationship Id="rId91" Type="http://schemas.openxmlformats.org/officeDocument/2006/relationships/hyperlink" Target="https://podminky.urs.cz/item/CS_URS_2025_01/331351125" TargetMode="External"/><Relationship Id="rId145" Type="http://schemas.openxmlformats.org/officeDocument/2006/relationships/hyperlink" Target="https://podminky.urs.cz/item/CS_URS_2025_01/612111121" TargetMode="External"/><Relationship Id="rId166" Type="http://schemas.openxmlformats.org/officeDocument/2006/relationships/hyperlink" Target="https://podminky.urs.cz/item/CS_URS_2025_01/933901312" TargetMode="External"/><Relationship Id="rId187" Type="http://schemas.openxmlformats.org/officeDocument/2006/relationships/hyperlink" Target="https://podminky.urs.cz/item/CS_URS_2025_01/711193121" TargetMode="External"/><Relationship Id="rId1" Type="http://schemas.openxmlformats.org/officeDocument/2006/relationships/hyperlink" Target="https://podminky.urs.cz/item/CS_URS_2025_01/115001101" TargetMode="External"/><Relationship Id="rId212" Type="http://schemas.openxmlformats.org/officeDocument/2006/relationships/hyperlink" Target="https://podminky.urs.cz/item/CS_URS_2025_01/713141136" TargetMode="External"/><Relationship Id="rId233" Type="http://schemas.openxmlformats.org/officeDocument/2006/relationships/hyperlink" Target="https://podminky.urs.cz/item/CS_URS_2025_01/998767102" TargetMode="External"/><Relationship Id="rId254" Type="http://schemas.openxmlformats.org/officeDocument/2006/relationships/hyperlink" Target="https://podminky.urs.cz/item/CS_URS_2025_01/783823135"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6" Type="http://schemas.openxmlformats.org/officeDocument/2006/relationships/hyperlink" Target="https://podminky.urs.cz/item/CS_URS_2025_01/965049111" TargetMode="External"/><Relationship Id="rId117" Type="http://schemas.openxmlformats.org/officeDocument/2006/relationships/hyperlink" Target="https://podminky.urs.cz/item/CS_URS_2025_01/784121001" TargetMode="External"/><Relationship Id="rId21" Type="http://schemas.openxmlformats.org/officeDocument/2006/relationships/hyperlink" Target="https://podminky.urs.cz/item/CS_URS_2025_01/965042121" TargetMode="External"/><Relationship Id="rId42" Type="http://schemas.openxmlformats.org/officeDocument/2006/relationships/hyperlink" Target="https://podminky.urs.cz/item/CS_URS_2025_01/997013861" TargetMode="External"/><Relationship Id="rId47" Type="http://schemas.openxmlformats.org/officeDocument/2006/relationships/hyperlink" Target="https://podminky.urs.cz/item/CS_URS_2025_01/711141559" TargetMode="External"/><Relationship Id="rId63" Type="http://schemas.openxmlformats.org/officeDocument/2006/relationships/hyperlink" Target="https://podminky.urs.cz/item/CS_URS_2025_01/725219102" TargetMode="External"/><Relationship Id="rId68" Type="http://schemas.openxmlformats.org/officeDocument/2006/relationships/hyperlink" Target="https://podminky.urs.cz/item/CS_URS_2025_01/725244907" TargetMode="External"/><Relationship Id="rId84" Type="http://schemas.openxmlformats.org/officeDocument/2006/relationships/hyperlink" Target="https://podminky.urs.cz/item/CS_URS_2025_01/771111011" TargetMode="External"/><Relationship Id="rId89" Type="http://schemas.openxmlformats.org/officeDocument/2006/relationships/hyperlink" Target="https://podminky.urs.cz/item/CS_URS_2025_01/771474241" TargetMode="External"/><Relationship Id="rId112" Type="http://schemas.openxmlformats.org/officeDocument/2006/relationships/hyperlink" Target="https://podminky.urs.cz/item/CS_URS_2025_01/781495184" TargetMode="External"/><Relationship Id="rId16" Type="http://schemas.openxmlformats.org/officeDocument/2006/relationships/hyperlink" Target="https://podminky.urs.cz/item/CS_URS_2025_01/634112127" TargetMode="External"/><Relationship Id="rId107" Type="http://schemas.openxmlformats.org/officeDocument/2006/relationships/hyperlink" Target="https://podminky.urs.cz/item/CS_URS_2025_01/781131232" TargetMode="External"/><Relationship Id="rId11" Type="http://schemas.openxmlformats.org/officeDocument/2006/relationships/hyperlink" Target="https://podminky.urs.cz/item/CS_URS_2025_01/631319196" TargetMode="External"/><Relationship Id="rId32" Type="http://schemas.openxmlformats.org/officeDocument/2006/relationships/hyperlink" Target="https://podminky.urs.cz/item/CS_URS_2025_01/993121111" TargetMode="External"/><Relationship Id="rId37" Type="http://schemas.openxmlformats.org/officeDocument/2006/relationships/hyperlink" Target="https://podminky.urs.cz/item/CS_URS_2025_01/997013509" TargetMode="External"/><Relationship Id="rId53" Type="http://schemas.openxmlformats.org/officeDocument/2006/relationships/hyperlink" Target="https://podminky.urs.cz/item/CS_URS_2025_01/998713121" TargetMode="External"/><Relationship Id="rId58" Type="http://schemas.openxmlformats.org/officeDocument/2006/relationships/hyperlink" Target="https://podminky.urs.cz/item/CS_URS_2025_01/725119125" TargetMode="External"/><Relationship Id="rId74" Type="http://schemas.openxmlformats.org/officeDocument/2006/relationships/hyperlink" Target="https://podminky.urs.cz/item/CS_URS_2025_01/725829131" TargetMode="External"/><Relationship Id="rId79" Type="http://schemas.openxmlformats.org/officeDocument/2006/relationships/hyperlink" Target="https://podminky.urs.cz/item/CS_URS_2025_01/725860811" TargetMode="External"/><Relationship Id="rId102" Type="http://schemas.openxmlformats.org/officeDocument/2006/relationships/hyperlink" Target="https://podminky.urs.cz/item/CS_URS_2025_01/998771121" TargetMode="External"/><Relationship Id="rId123" Type="http://schemas.openxmlformats.org/officeDocument/2006/relationships/hyperlink" Target="https://podminky.urs.cz/item/CS_URS_2025_01/784351031" TargetMode="External"/><Relationship Id="rId128" Type="http://schemas.openxmlformats.org/officeDocument/2006/relationships/hyperlink" Target="https://podminky.urs.cz/item/CS_URS_2025_01/032803000" TargetMode="External"/><Relationship Id="rId5" Type="http://schemas.openxmlformats.org/officeDocument/2006/relationships/hyperlink" Target="https://podminky.urs.cz/item/CS_URS_2025_01/619996127" TargetMode="External"/><Relationship Id="rId90" Type="http://schemas.openxmlformats.org/officeDocument/2006/relationships/hyperlink" Target="https://podminky.urs.cz/item/CS_URS_2025_01/771574413" TargetMode="External"/><Relationship Id="rId95" Type="http://schemas.openxmlformats.org/officeDocument/2006/relationships/hyperlink" Target="https://podminky.urs.cz/item/CS_URS_2025_01/771591186" TargetMode="External"/><Relationship Id="rId19" Type="http://schemas.openxmlformats.org/officeDocument/2006/relationships/hyperlink" Target="https://podminky.urs.cz/item/CS_URS_2025_01/952902021" TargetMode="External"/><Relationship Id="rId14" Type="http://schemas.openxmlformats.org/officeDocument/2006/relationships/hyperlink" Target="https://podminky.urs.cz/item/CS_URS_2025_01/633811111" TargetMode="External"/><Relationship Id="rId22" Type="http://schemas.openxmlformats.org/officeDocument/2006/relationships/hyperlink" Target="https://podminky.urs.cz/item/CS_URS_2025_01/965042131" TargetMode="External"/><Relationship Id="rId27" Type="http://schemas.openxmlformats.org/officeDocument/2006/relationships/hyperlink" Target="https://podminky.urs.cz/item/CS_URS_2025_01/965081213" TargetMode="External"/><Relationship Id="rId30" Type="http://schemas.openxmlformats.org/officeDocument/2006/relationships/hyperlink" Target="https://podminky.urs.cz/item/CS_URS_2025_01/978013121" TargetMode="External"/><Relationship Id="rId35" Type="http://schemas.openxmlformats.org/officeDocument/2006/relationships/hyperlink" Target="https://podminky.urs.cz/item/CS_URS_2025_01/997013211" TargetMode="External"/><Relationship Id="rId43" Type="http://schemas.openxmlformats.org/officeDocument/2006/relationships/hyperlink" Target="https://podminky.urs.cz/item/CS_URS_2025_01/997013863" TargetMode="External"/><Relationship Id="rId48" Type="http://schemas.openxmlformats.org/officeDocument/2006/relationships/hyperlink" Target="https://podminky.urs.cz/item/CS_URS_2025_01/711141821" TargetMode="External"/><Relationship Id="rId56" Type="http://schemas.openxmlformats.org/officeDocument/2006/relationships/hyperlink" Target="https://podminky.urs.cz/item/CS_URS_2025_01/722190901" TargetMode="External"/><Relationship Id="rId64" Type="http://schemas.openxmlformats.org/officeDocument/2006/relationships/hyperlink" Target="https://podminky.urs.cz/item/CS_URS_2025_01/725230811" TargetMode="External"/><Relationship Id="rId69" Type="http://schemas.openxmlformats.org/officeDocument/2006/relationships/hyperlink" Target="https://podminky.urs.cz/item/CS_URS_2025_01/725330820" TargetMode="External"/><Relationship Id="rId77" Type="http://schemas.openxmlformats.org/officeDocument/2006/relationships/hyperlink" Target="https://podminky.urs.cz/item/CS_URS_2025_01/725840860" TargetMode="External"/><Relationship Id="rId100" Type="http://schemas.openxmlformats.org/officeDocument/2006/relationships/hyperlink" Target="https://podminky.urs.cz/item/CS_URS_2025_01/771591471" TargetMode="External"/><Relationship Id="rId105" Type="http://schemas.openxmlformats.org/officeDocument/2006/relationships/hyperlink" Target="https://podminky.urs.cz/item/CS_URS_2025_01/781121011" TargetMode="External"/><Relationship Id="rId113" Type="http://schemas.openxmlformats.org/officeDocument/2006/relationships/hyperlink" Target="https://podminky.urs.cz/item/CS_URS_2025_01/781495211" TargetMode="External"/><Relationship Id="rId118" Type="http://schemas.openxmlformats.org/officeDocument/2006/relationships/hyperlink" Target="https://podminky.urs.cz/item/CS_URS_2025_01/784171101" TargetMode="External"/><Relationship Id="rId126" Type="http://schemas.openxmlformats.org/officeDocument/2006/relationships/hyperlink" Target="https://podminky.urs.cz/item/CS_URS_2025_01/HZS2491" TargetMode="External"/><Relationship Id="rId8" Type="http://schemas.openxmlformats.org/officeDocument/2006/relationships/hyperlink" Target="https://podminky.urs.cz/item/CS_URS_2025_01/631311126" TargetMode="External"/><Relationship Id="rId51" Type="http://schemas.openxmlformats.org/officeDocument/2006/relationships/hyperlink" Target="https://podminky.urs.cz/item/CS_URS_2025_01/713121111" TargetMode="External"/><Relationship Id="rId72" Type="http://schemas.openxmlformats.org/officeDocument/2006/relationships/hyperlink" Target="https://podminky.urs.cz/item/CS_URS_2025_01/725820802" TargetMode="External"/><Relationship Id="rId80" Type="http://schemas.openxmlformats.org/officeDocument/2006/relationships/hyperlink" Target="https://podminky.urs.cz/item/CS_URS_2025_01/725861102" TargetMode="External"/><Relationship Id="rId85" Type="http://schemas.openxmlformats.org/officeDocument/2006/relationships/hyperlink" Target="https://podminky.urs.cz/item/CS_URS_2025_01/771121011" TargetMode="External"/><Relationship Id="rId93" Type="http://schemas.openxmlformats.org/officeDocument/2006/relationships/hyperlink" Target="https://podminky.urs.cz/item/CS_URS_2025_01/771591115" TargetMode="External"/><Relationship Id="rId98" Type="http://schemas.openxmlformats.org/officeDocument/2006/relationships/hyperlink" Target="https://podminky.urs.cz/item/CS_URS_2025_01/771591414" TargetMode="External"/><Relationship Id="rId121" Type="http://schemas.openxmlformats.org/officeDocument/2006/relationships/hyperlink" Target="https://podminky.urs.cz/item/CS_URS_2025_01/784191005" TargetMode="External"/><Relationship Id="rId3" Type="http://schemas.openxmlformats.org/officeDocument/2006/relationships/hyperlink" Target="https://podminky.urs.cz/item/CS_URS_2025_01/612325416" TargetMode="External"/><Relationship Id="rId12" Type="http://schemas.openxmlformats.org/officeDocument/2006/relationships/hyperlink" Target="https://podminky.urs.cz/item/CS_URS_2025_01/631362021" TargetMode="External"/><Relationship Id="rId17" Type="http://schemas.openxmlformats.org/officeDocument/2006/relationships/hyperlink" Target="https://podminky.urs.cz/item/CS_URS_2025_01/949101111" TargetMode="External"/><Relationship Id="rId25" Type="http://schemas.openxmlformats.org/officeDocument/2006/relationships/hyperlink" Target="https://podminky.urs.cz/item/CS_URS_2025_01/965046119" TargetMode="External"/><Relationship Id="rId33" Type="http://schemas.openxmlformats.org/officeDocument/2006/relationships/hyperlink" Target="https://podminky.urs.cz/item/CS_URS_2025_01/993121119" TargetMode="External"/><Relationship Id="rId38" Type="http://schemas.openxmlformats.org/officeDocument/2006/relationships/hyperlink" Target="https://podminky.urs.cz/item/CS_URS_2025_01/997013645" TargetMode="External"/><Relationship Id="rId46" Type="http://schemas.openxmlformats.org/officeDocument/2006/relationships/hyperlink" Target="https://podminky.urs.cz/item/CS_URS_2025_01/711131111" TargetMode="External"/><Relationship Id="rId59" Type="http://schemas.openxmlformats.org/officeDocument/2006/relationships/hyperlink" Target="https://podminky.urs.cz/item/CS_URS_2025_01/725119131" TargetMode="External"/><Relationship Id="rId67" Type="http://schemas.openxmlformats.org/officeDocument/2006/relationships/hyperlink" Target="https://podminky.urs.cz/item/CS_URS_2025_01/725241901" TargetMode="External"/><Relationship Id="rId103" Type="http://schemas.openxmlformats.org/officeDocument/2006/relationships/hyperlink" Target="https://podminky.urs.cz/item/CS_URS_2025_01/775145811" TargetMode="External"/><Relationship Id="rId108" Type="http://schemas.openxmlformats.org/officeDocument/2006/relationships/hyperlink" Target="https://podminky.urs.cz/item/CS_URS_2025_01/781472217" TargetMode="External"/><Relationship Id="rId116" Type="http://schemas.openxmlformats.org/officeDocument/2006/relationships/hyperlink" Target="https://podminky.urs.cz/item/CS_URS_2025_01/784111031" TargetMode="External"/><Relationship Id="rId124" Type="http://schemas.openxmlformats.org/officeDocument/2006/relationships/hyperlink" Target="https://podminky.urs.cz/item/CS_URS_2025_01/HZS1291" TargetMode="External"/><Relationship Id="rId129" Type="http://schemas.openxmlformats.org/officeDocument/2006/relationships/hyperlink" Target="https://podminky.urs.cz/item/CS_URS_2025_01/065103000" TargetMode="External"/><Relationship Id="rId20" Type="http://schemas.openxmlformats.org/officeDocument/2006/relationships/hyperlink" Target="https://podminky.urs.cz/item/CS_URS_2025_01/952902031" TargetMode="External"/><Relationship Id="rId41" Type="http://schemas.openxmlformats.org/officeDocument/2006/relationships/hyperlink" Target="https://podminky.urs.cz/item/CS_URS_2025_01/997013814" TargetMode="External"/><Relationship Id="rId54" Type="http://schemas.openxmlformats.org/officeDocument/2006/relationships/hyperlink" Target="https://podminky.urs.cz/item/CS_URS_2025_01/721100911" TargetMode="External"/><Relationship Id="rId62" Type="http://schemas.openxmlformats.org/officeDocument/2006/relationships/hyperlink" Target="https://podminky.urs.cz/item/CS_URS_2025_01/725210826" TargetMode="External"/><Relationship Id="rId70" Type="http://schemas.openxmlformats.org/officeDocument/2006/relationships/hyperlink" Target="https://podminky.urs.cz/item/CS_URS_2025_01/725339111" TargetMode="External"/><Relationship Id="rId75" Type="http://schemas.openxmlformats.org/officeDocument/2006/relationships/hyperlink" Target="https://podminky.urs.cz/item/CS_URS_2025_01/725829142" TargetMode="External"/><Relationship Id="rId83" Type="http://schemas.openxmlformats.org/officeDocument/2006/relationships/hyperlink" Target="https://podminky.urs.cz/item/CS_URS_2025_01/725865411" TargetMode="External"/><Relationship Id="rId88" Type="http://schemas.openxmlformats.org/officeDocument/2006/relationships/hyperlink" Target="https://podminky.urs.cz/item/CS_URS_2025_01/771161011" TargetMode="External"/><Relationship Id="rId91" Type="http://schemas.openxmlformats.org/officeDocument/2006/relationships/hyperlink" Target="https://podminky.urs.cz/item/CS_URS_2025_01/771575616" TargetMode="External"/><Relationship Id="rId96" Type="http://schemas.openxmlformats.org/officeDocument/2006/relationships/hyperlink" Target="https://podminky.urs.cz/item/CS_URS_2025_01/771591241" TargetMode="External"/><Relationship Id="rId111" Type="http://schemas.openxmlformats.org/officeDocument/2006/relationships/hyperlink" Target="https://podminky.urs.cz/item/CS_URS_2025_01/781495143" TargetMode="External"/><Relationship Id="rId1" Type="http://schemas.openxmlformats.org/officeDocument/2006/relationships/hyperlink" Target="https://podminky.urs.cz/item/CS_URS_2025_01/611325416" TargetMode="External"/><Relationship Id="rId6" Type="http://schemas.openxmlformats.org/officeDocument/2006/relationships/hyperlink" Target="https://podminky.urs.cz/item/CS_URS_2025_01/619996137" TargetMode="External"/><Relationship Id="rId15" Type="http://schemas.openxmlformats.org/officeDocument/2006/relationships/hyperlink" Target="https://podminky.urs.cz/item/CS_URS_2025_01/633991111" TargetMode="External"/><Relationship Id="rId23" Type="http://schemas.openxmlformats.org/officeDocument/2006/relationships/hyperlink" Target="https://podminky.urs.cz/item/CS_URS_2025_01/965042141" TargetMode="External"/><Relationship Id="rId28" Type="http://schemas.openxmlformats.org/officeDocument/2006/relationships/hyperlink" Target="https://podminky.urs.cz/item/CS_URS_2025_01/965081611" TargetMode="External"/><Relationship Id="rId36" Type="http://schemas.openxmlformats.org/officeDocument/2006/relationships/hyperlink" Target="https://podminky.urs.cz/item/CS_URS_2025_01/997013501" TargetMode="External"/><Relationship Id="rId49" Type="http://schemas.openxmlformats.org/officeDocument/2006/relationships/hyperlink" Target="https://podminky.urs.cz/item/CS_URS_2025_01/998711121" TargetMode="External"/><Relationship Id="rId57" Type="http://schemas.openxmlformats.org/officeDocument/2006/relationships/hyperlink" Target="https://podminky.urs.cz/item/CS_URS_2025_01/725110811" TargetMode="External"/><Relationship Id="rId106" Type="http://schemas.openxmlformats.org/officeDocument/2006/relationships/hyperlink" Target="https://podminky.urs.cz/item/CS_URS_2025_01/781131112" TargetMode="External"/><Relationship Id="rId114" Type="http://schemas.openxmlformats.org/officeDocument/2006/relationships/hyperlink" Target="https://podminky.urs.cz/item/CS_URS_2025_01/998781121" TargetMode="External"/><Relationship Id="rId119" Type="http://schemas.openxmlformats.org/officeDocument/2006/relationships/hyperlink" Target="https://podminky.urs.cz/item/CS_URS_2025_01/784171111" TargetMode="External"/><Relationship Id="rId127" Type="http://schemas.openxmlformats.org/officeDocument/2006/relationships/hyperlink" Target="https://podminky.urs.cz/item/CS_URS_2025_01/032002000" TargetMode="External"/><Relationship Id="rId10" Type="http://schemas.openxmlformats.org/officeDocument/2006/relationships/hyperlink" Target="https://podminky.urs.cz/item/CS_URS_2025_01/631319173" TargetMode="External"/><Relationship Id="rId31" Type="http://schemas.openxmlformats.org/officeDocument/2006/relationships/hyperlink" Target="https://podminky.urs.cz/item/CS_URS_2025_01/978059541" TargetMode="External"/><Relationship Id="rId44" Type="http://schemas.openxmlformats.org/officeDocument/2006/relationships/hyperlink" Target="https://podminky.urs.cz/item/CS_URS_2025_01/997013867" TargetMode="External"/><Relationship Id="rId52" Type="http://schemas.openxmlformats.org/officeDocument/2006/relationships/hyperlink" Target="https://podminky.urs.cz/item/CS_URS_2025_01/713121121" TargetMode="External"/><Relationship Id="rId60" Type="http://schemas.openxmlformats.org/officeDocument/2006/relationships/hyperlink" Target="https://podminky.urs.cz/item/CS_URS_2025_01/725129101" TargetMode="External"/><Relationship Id="rId65" Type="http://schemas.openxmlformats.org/officeDocument/2006/relationships/hyperlink" Target="https://podminky.urs.cz/item/CS_URS_2025_01/725239101" TargetMode="External"/><Relationship Id="rId73" Type="http://schemas.openxmlformats.org/officeDocument/2006/relationships/hyperlink" Target="https://podminky.urs.cz/item/CS_URS_2025_01/725829101" TargetMode="External"/><Relationship Id="rId78" Type="http://schemas.openxmlformats.org/officeDocument/2006/relationships/hyperlink" Target="https://podminky.urs.cz/item/CS_URS_2025_01/725849412" TargetMode="External"/><Relationship Id="rId81" Type="http://schemas.openxmlformats.org/officeDocument/2006/relationships/hyperlink" Target="https://podminky.urs.cz/item/CS_URS_2025_01/725863311" TargetMode="External"/><Relationship Id="rId86" Type="http://schemas.openxmlformats.org/officeDocument/2006/relationships/hyperlink" Target="https://podminky.urs.cz/item/CS_URS_2025_01/771121022" TargetMode="External"/><Relationship Id="rId94" Type="http://schemas.openxmlformats.org/officeDocument/2006/relationships/hyperlink" Target="https://podminky.urs.cz/item/CS_URS_2025_01/771591184" TargetMode="External"/><Relationship Id="rId99" Type="http://schemas.openxmlformats.org/officeDocument/2006/relationships/hyperlink" Target="https://podminky.urs.cz/item/CS_URS_2025_01/771591451" TargetMode="External"/><Relationship Id="rId101" Type="http://schemas.openxmlformats.org/officeDocument/2006/relationships/hyperlink" Target="https://podminky.urs.cz/item/CS_URS_2025_01/771592011" TargetMode="External"/><Relationship Id="rId122" Type="http://schemas.openxmlformats.org/officeDocument/2006/relationships/hyperlink" Target="https://podminky.urs.cz/item/CS_URS_2025_01/784191007" TargetMode="External"/><Relationship Id="rId130" Type="http://schemas.openxmlformats.org/officeDocument/2006/relationships/hyperlink" Target="https://podminky.urs.cz/item/CS_URS_2025_01/071103000" TargetMode="External"/><Relationship Id="rId4" Type="http://schemas.openxmlformats.org/officeDocument/2006/relationships/hyperlink" Target="https://podminky.urs.cz/item/CS_URS_2025_01/612331121" TargetMode="External"/><Relationship Id="rId9" Type="http://schemas.openxmlformats.org/officeDocument/2006/relationships/hyperlink" Target="https://podminky.urs.cz/item/CS_URS_2025_01/631319012" TargetMode="External"/><Relationship Id="rId13" Type="http://schemas.openxmlformats.org/officeDocument/2006/relationships/hyperlink" Target="https://podminky.urs.cz/item/CS_URS_2025_01/632481213" TargetMode="External"/><Relationship Id="rId18" Type="http://schemas.openxmlformats.org/officeDocument/2006/relationships/hyperlink" Target="https://podminky.urs.cz/item/CS_URS_2025_01/952901111" TargetMode="External"/><Relationship Id="rId39" Type="http://schemas.openxmlformats.org/officeDocument/2006/relationships/hyperlink" Target="https://podminky.urs.cz/item/CS_URS_2025_01/997013811" TargetMode="External"/><Relationship Id="rId109" Type="http://schemas.openxmlformats.org/officeDocument/2006/relationships/hyperlink" Target="https://podminky.urs.cz/item/CS_URS_2025_01/781495141" TargetMode="External"/><Relationship Id="rId34" Type="http://schemas.openxmlformats.org/officeDocument/2006/relationships/hyperlink" Target="https://podminky.urs.cz/item/CS_URS_2025_01/997006012" TargetMode="External"/><Relationship Id="rId50" Type="http://schemas.openxmlformats.org/officeDocument/2006/relationships/hyperlink" Target="https://podminky.urs.cz/item/CS_URS_2025_01/713120821" TargetMode="External"/><Relationship Id="rId55" Type="http://schemas.openxmlformats.org/officeDocument/2006/relationships/hyperlink" Target="https://podminky.urs.cz/item/CS_URS_2025_01/722130901" TargetMode="External"/><Relationship Id="rId76" Type="http://schemas.openxmlformats.org/officeDocument/2006/relationships/hyperlink" Target="https://podminky.urs.cz/item/CS_URS_2025_01/725840850" TargetMode="External"/><Relationship Id="rId97" Type="http://schemas.openxmlformats.org/officeDocument/2006/relationships/hyperlink" Target="https://podminky.urs.cz/item/CS_URS_2025_01/771591264" TargetMode="External"/><Relationship Id="rId104" Type="http://schemas.openxmlformats.org/officeDocument/2006/relationships/hyperlink" Target="https://podminky.urs.cz/item/CS_URS_2025_01/781111011" TargetMode="External"/><Relationship Id="rId120" Type="http://schemas.openxmlformats.org/officeDocument/2006/relationships/hyperlink" Target="https://podminky.urs.cz/item/CS_URS_2025_01/784181121" TargetMode="External"/><Relationship Id="rId125" Type="http://schemas.openxmlformats.org/officeDocument/2006/relationships/hyperlink" Target="https://podminky.urs.cz/item/CS_URS_2025_01/HZS2212" TargetMode="External"/><Relationship Id="rId7" Type="http://schemas.openxmlformats.org/officeDocument/2006/relationships/hyperlink" Target="https://podminky.urs.cz/item/CS_URS_2025_01/619996147" TargetMode="External"/><Relationship Id="rId71" Type="http://schemas.openxmlformats.org/officeDocument/2006/relationships/hyperlink" Target="https://podminky.urs.cz/item/CS_URS_2025_01/725819402" TargetMode="External"/><Relationship Id="rId92" Type="http://schemas.openxmlformats.org/officeDocument/2006/relationships/hyperlink" Target="https://podminky.urs.cz/item/CS_URS_2025_01/771591112" TargetMode="External"/><Relationship Id="rId2" Type="http://schemas.openxmlformats.org/officeDocument/2006/relationships/hyperlink" Target="https://podminky.urs.cz/item/CS_URS_2025_01/612131101" TargetMode="External"/><Relationship Id="rId29" Type="http://schemas.openxmlformats.org/officeDocument/2006/relationships/hyperlink" Target="https://podminky.urs.cz/item/CS_URS_2025_01/978011121" TargetMode="External"/><Relationship Id="rId24" Type="http://schemas.openxmlformats.org/officeDocument/2006/relationships/hyperlink" Target="https://podminky.urs.cz/item/CS_URS_2025_01/965046111" TargetMode="External"/><Relationship Id="rId40" Type="http://schemas.openxmlformats.org/officeDocument/2006/relationships/hyperlink" Target="https://podminky.urs.cz/item/CS_URS_2025_01/997013813" TargetMode="External"/><Relationship Id="rId45" Type="http://schemas.openxmlformats.org/officeDocument/2006/relationships/hyperlink" Target="https://podminky.urs.cz/item/CS_URS_2025_01/998018001" TargetMode="External"/><Relationship Id="rId66" Type="http://schemas.openxmlformats.org/officeDocument/2006/relationships/hyperlink" Target="https://podminky.urs.cz/item/CS_URS_2025_01/725240812" TargetMode="External"/><Relationship Id="rId87" Type="http://schemas.openxmlformats.org/officeDocument/2006/relationships/hyperlink" Target="https://podminky.urs.cz/item/CS_URS_2025_01/771151022" TargetMode="External"/><Relationship Id="rId110" Type="http://schemas.openxmlformats.org/officeDocument/2006/relationships/hyperlink" Target="https://podminky.urs.cz/item/CS_URS_2025_01/781495142" TargetMode="External"/><Relationship Id="rId115" Type="http://schemas.openxmlformats.org/officeDocument/2006/relationships/hyperlink" Target="https://podminky.urs.cz/item/CS_URS_2025_01/784111001" TargetMode="External"/><Relationship Id="rId131" Type="http://schemas.openxmlformats.org/officeDocument/2006/relationships/drawing" Target="../drawings/drawing6.xml"/><Relationship Id="rId61" Type="http://schemas.openxmlformats.org/officeDocument/2006/relationships/hyperlink" Target="https://podminky.urs.cz/item/CS_URS_2025_01/725210821" TargetMode="External"/><Relationship Id="rId82" Type="http://schemas.openxmlformats.org/officeDocument/2006/relationships/hyperlink" Target="https://podminky.urs.cz/item/CS_URS_2025_01/725865312"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3.xml.rels><?xml version="1.0" encoding="UTF-8" standalone="yes"?>
<Relationships xmlns="http://schemas.openxmlformats.org/package/2006/relationships"><Relationship Id="rId3" Type="http://schemas.openxmlformats.org/officeDocument/2006/relationships/hyperlink" Target="https://podminky.urs.cz/item/CS_URS_2025_01/060001000" TargetMode="External"/><Relationship Id="rId2" Type="http://schemas.openxmlformats.org/officeDocument/2006/relationships/hyperlink" Target="https://podminky.urs.cz/item/CS_URS_2025_01/030001000" TargetMode="External"/><Relationship Id="rId1" Type="http://schemas.openxmlformats.org/officeDocument/2006/relationships/hyperlink" Target="https://podminky.urs.cz/item/CS_URS_2025_01/010001000" TargetMode="External"/><Relationship Id="rId6" Type="http://schemas.openxmlformats.org/officeDocument/2006/relationships/drawing" Target="../drawings/drawing15.xml"/><Relationship Id="rId5" Type="http://schemas.openxmlformats.org/officeDocument/2006/relationships/hyperlink" Target="https://podminky.urs.cz/item/CS_URS_2025_01/090001000" TargetMode="External"/><Relationship Id="rId4" Type="http://schemas.openxmlformats.org/officeDocument/2006/relationships/hyperlink" Target="https://podminky.urs.cz/item/CS_URS_2025_01/070001000" TargetMode="Externa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68"/>
  <sheetViews>
    <sheetView showGridLines="0" tabSelected="1" topLeftCell="A22" workbookViewId="0"/>
  </sheetViews>
  <sheetFormatPr defaultRowHeight="10.199999999999999"/>
  <cols>
    <col min="1" max="1" width="8.28515625" customWidth="1"/>
    <col min="2" max="2" width="1.7109375" customWidth="1"/>
    <col min="3" max="3" width="4.140625" customWidth="1"/>
    <col min="4" max="33" width="2.7109375" customWidth="1"/>
    <col min="34" max="34" width="3.28515625" customWidth="1"/>
    <col min="35" max="35" width="31.7109375" customWidth="1"/>
    <col min="36" max="37" width="2.42578125" customWidth="1"/>
    <col min="38" max="38" width="8.28515625" customWidth="1"/>
    <col min="39" max="39" width="3.28515625" customWidth="1"/>
    <col min="40" max="40" width="13.28515625" customWidth="1"/>
    <col min="41" max="41" width="7.42578125" customWidth="1"/>
    <col min="42" max="42" width="4.140625" customWidth="1"/>
    <col min="43" max="43" width="15.7109375" customWidth="1"/>
    <col min="44" max="44" width="13.7109375" customWidth="1"/>
    <col min="45" max="47" width="25.85546875" hidden="1" customWidth="1"/>
    <col min="48" max="49" width="21.7109375" hidden="1" customWidth="1"/>
    <col min="50" max="51" width="25" hidden="1" customWidth="1"/>
    <col min="52" max="52" width="21.7109375" hidden="1" customWidth="1"/>
    <col min="53" max="53" width="19.140625" hidden="1" customWidth="1"/>
    <col min="54" max="54" width="25" hidden="1" customWidth="1"/>
    <col min="55" max="55" width="21.7109375" hidden="1" customWidth="1"/>
    <col min="56" max="56" width="19.140625" hidden="1" customWidth="1"/>
    <col min="57" max="57" width="66.42578125" customWidth="1"/>
    <col min="71" max="91" width="9.28515625" hidden="1"/>
  </cols>
  <sheetData>
    <row r="1" spans="1:74">
      <c r="A1" s="17" t="s">
        <v>0</v>
      </c>
      <c r="AZ1" s="17" t="s">
        <v>1</v>
      </c>
      <c r="BA1" s="17" t="s">
        <v>2</v>
      </c>
      <c r="BB1" s="17" t="s">
        <v>3</v>
      </c>
      <c r="BT1" s="17" t="s">
        <v>4</v>
      </c>
      <c r="BU1" s="17" t="s">
        <v>4</v>
      </c>
      <c r="BV1" s="17" t="s">
        <v>5</v>
      </c>
    </row>
    <row r="2" spans="1:74" ht="36.9" customHeight="1">
      <c r="AR2" s="1186"/>
      <c r="AS2" s="1186"/>
      <c r="AT2" s="1186"/>
      <c r="AU2" s="1186"/>
      <c r="AV2" s="1186"/>
      <c r="AW2" s="1186"/>
      <c r="AX2" s="1186"/>
      <c r="AY2" s="1186"/>
      <c r="AZ2" s="1186"/>
      <c r="BA2" s="1186"/>
      <c r="BB2" s="1186"/>
      <c r="BC2" s="1186"/>
      <c r="BD2" s="1186"/>
      <c r="BE2" s="1186"/>
      <c r="BS2" s="18" t="s">
        <v>6</v>
      </c>
      <c r="BT2" s="18" t="s">
        <v>7</v>
      </c>
    </row>
    <row r="3" spans="1:74" ht="6.9"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ht="24.9" customHeight="1">
      <c r="B4" s="21"/>
      <c r="D4" s="22" t="s">
        <v>9</v>
      </c>
      <c r="AR4" s="21"/>
      <c r="AS4" s="23" t="s">
        <v>10</v>
      </c>
      <c r="BE4" s="24" t="s">
        <v>11</v>
      </c>
      <c r="BS4" s="18" t="s">
        <v>12</v>
      </c>
    </row>
    <row r="5" spans="1:74" ht="12" customHeight="1">
      <c r="B5" s="21"/>
      <c r="D5" s="25" t="s">
        <v>13</v>
      </c>
      <c r="K5" s="1202" t="s">
        <v>14</v>
      </c>
      <c r="L5" s="1186"/>
      <c r="M5" s="1186"/>
      <c r="N5" s="1186"/>
      <c r="O5" s="1186"/>
      <c r="P5" s="1186"/>
      <c r="Q5" s="1186"/>
      <c r="R5" s="1186"/>
      <c r="S5" s="1186"/>
      <c r="T5" s="1186"/>
      <c r="U5" s="1186"/>
      <c r="V5" s="1186"/>
      <c r="W5" s="1186"/>
      <c r="X5" s="1186"/>
      <c r="Y5" s="1186"/>
      <c r="Z5" s="1186"/>
      <c r="AA5" s="1186"/>
      <c r="AB5" s="1186"/>
      <c r="AC5" s="1186"/>
      <c r="AD5" s="1186"/>
      <c r="AE5" s="1186"/>
      <c r="AF5" s="1186"/>
      <c r="AG5" s="1186"/>
      <c r="AH5" s="1186"/>
      <c r="AI5" s="1186"/>
      <c r="AJ5" s="1186"/>
      <c r="AK5" s="1186"/>
      <c r="AL5" s="1186"/>
      <c r="AM5" s="1186"/>
      <c r="AN5" s="1186"/>
      <c r="AO5" s="1186"/>
      <c r="AR5" s="21"/>
      <c r="BE5" s="1199" t="s">
        <v>15</v>
      </c>
      <c r="BS5" s="18" t="s">
        <v>6</v>
      </c>
    </row>
    <row r="6" spans="1:74" ht="36.9" customHeight="1">
      <c r="B6" s="21"/>
      <c r="D6" s="27" t="s">
        <v>16</v>
      </c>
      <c r="K6" s="1203" t="s">
        <v>17</v>
      </c>
      <c r="L6" s="1186"/>
      <c r="M6" s="1186"/>
      <c r="N6" s="1186"/>
      <c r="O6" s="1186"/>
      <c r="P6" s="1186"/>
      <c r="Q6" s="1186"/>
      <c r="R6" s="1186"/>
      <c r="S6" s="1186"/>
      <c r="T6" s="1186"/>
      <c r="U6" s="1186"/>
      <c r="V6" s="1186"/>
      <c r="W6" s="1186"/>
      <c r="X6" s="1186"/>
      <c r="Y6" s="1186"/>
      <c r="Z6" s="1186"/>
      <c r="AA6" s="1186"/>
      <c r="AB6" s="1186"/>
      <c r="AC6" s="1186"/>
      <c r="AD6" s="1186"/>
      <c r="AE6" s="1186"/>
      <c r="AF6" s="1186"/>
      <c r="AG6" s="1186"/>
      <c r="AH6" s="1186"/>
      <c r="AI6" s="1186"/>
      <c r="AJ6" s="1186"/>
      <c r="AK6" s="1186"/>
      <c r="AL6" s="1186"/>
      <c r="AM6" s="1186"/>
      <c r="AN6" s="1186"/>
      <c r="AO6" s="1186"/>
      <c r="AR6" s="21"/>
      <c r="BE6" s="1200"/>
      <c r="BS6" s="18" t="s">
        <v>6</v>
      </c>
    </row>
    <row r="7" spans="1:74" ht="12" customHeight="1">
      <c r="B7" s="21"/>
      <c r="D7" s="28" t="s">
        <v>18</v>
      </c>
      <c r="K7" s="26" t="s">
        <v>19</v>
      </c>
      <c r="AK7" s="28" t="s">
        <v>20</v>
      </c>
      <c r="AN7" s="26" t="s">
        <v>21</v>
      </c>
      <c r="AR7" s="21"/>
      <c r="BE7" s="1200"/>
      <c r="BS7" s="18" t="s">
        <v>6</v>
      </c>
    </row>
    <row r="8" spans="1:74" ht="12" customHeight="1">
      <c r="B8" s="21"/>
      <c r="D8" s="28" t="s">
        <v>22</v>
      </c>
      <c r="K8" s="26" t="s">
        <v>23</v>
      </c>
      <c r="AK8" s="28" t="s">
        <v>24</v>
      </c>
      <c r="AN8" s="29" t="s">
        <v>25</v>
      </c>
      <c r="AR8" s="21"/>
      <c r="BE8" s="1200"/>
      <c r="BS8" s="18" t="s">
        <v>6</v>
      </c>
    </row>
    <row r="9" spans="1:74" ht="29.25" customHeight="1">
      <c r="B9" s="21"/>
      <c r="D9" s="25" t="s">
        <v>26</v>
      </c>
      <c r="K9" s="30" t="s">
        <v>27</v>
      </c>
      <c r="AK9" s="25" t="s">
        <v>28</v>
      </c>
      <c r="AN9" s="30" t="s">
        <v>29</v>
      </c>
      <c r="AR9" s="21"/>
      <c r="BE9" s="1200"/>
      <c r="BS9" s="18" t="s">
        <v>6</v>
      </c>
    </row>
    <row r="10" spans="1:74" ht="12" customHeight="1">
      <c r="B10" s="21"/>
      <c r="D10" s="28" t="s">
        <v>30</v>
      </c>
      <c r="AK10" s="28" t="s">
        <v>31</v>
      </c>
      <c r="AN10" s="26" t="s">
        <v>32</v>
      </c>
      <c r="AR10" s="21"/>
      <c r="BE10" s="1200"/>
      <c r="BS10" s="18" t="s">
        <v>6</v>
      </c>
    </row>
    <row r="11" spans="1:74" ht="18.45" customHeight="1">
      <c r="B11" s="21"/>
      <c r="E11" s="26" t="s">
        <v>33</v>
      </c>
      <c r="AK11" s="28" t="s">
        <v>34</v>
      </c>
      <c r="AN11" s="26" t="s">
        <v>32</v>
      </c>
      <c r="AR11" s="21"/>
      <c r="BE11" s="1200"/>
      <c r="BS11" s="18" t="s">
        <v>6</v>
      </c>
    </row>
    <row r="12" spans="1:74" ht="6.9" customHeight="1">
      <c r="B12" s="21"/>
      <c r="AR12" s="21"/>
      <c r="BE12" s="1200"/>
      <c r="BS12" s="18" t="s">
        <v>6</v>
      </c>
    </row>
    <row r="13" spans="1:74" ht="12" customHeight="1">
      <c r="B13" s="21"/>
      <c r="D13" s="28" t="s">
        <v>35</v>
      </c>
      <c r="AK13" s="28" t="s">
        <v>31</v>
      </c>
      <c r="AN13" s="31" t="s">
        <v>36</v>
      </c>
      <c r="AR13" s="21"/>
      <c r="BE13" s="1200"/>
      <c r="BS13" s="18" t="s">
        <v>6</v>
      </c>
    </row>
    <row r="14" spans="1:74" ht="13.2">
      <c r="B14" s="21"/>
      <c r="E14" s="1204" t="s">
        <v>36</v>
      </c>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1205"/>
      <c r="AB14" s="1205"/>
      <c r="AC14" s="1205"/>
      <c r="AD14" s="1205"/>
      <c r="AE14" s="1205"/>
      <c r="AF14" s="1205"/>
      <c r="AG14" s="1205"/>
      <c r="AH14" s="1205"/>
      <c r="AI14" s="1205"/>
      <c r="AJ14" s="1205"/>
      <c r="AK14" s="28" t="s">
        <v>34</v>
      </c>
      <c r="AN14" s="31" t="s">
        <v>36</v>
      </c>
      <c r="AR14" s="21"/>
      <c r="BE14" s="1200"/>
      <c r="BS14" s="18" t="s">
        <v>6</v>
      </c>
    </row>
    <row r="15" spans="1:74" ht="6.9" customHeight="1">
      <c r="B15" s="21"/>
      <c r="AR15" s="21"/>
      <c r="BE15" s="1200"/>
      <c r="BS15" s="18" t="s">
        <v>4</v>
      </c>
    </row>
    <row r="16" spans="1:74" ht="12" customHeight="1">
      <c r="B16" s="21"/>
      <c r="D16" s="28" t="s">
        <v>37</v>
      </c>
      <c r="AK16" s="28" t="s">
        <v>31</v>
      </c>
      <c r="AN16" s="26" t="s">
        <v>32</v>
      </c>
      <c r="AR16" s="21"/>
      <c r="BE16" s="1200"/>
      <c r="BS16" s="18" t="s">
        <v>38</v>
      </c>
    </row>
    <row r="17" spans="2:71" ht="18.45" customHeight="1">
      <c r="B17" s="21"/>
      <c r="E17" s="26" t="s">
        <v>39</v>
      </c>
      <c r="AK17" s="28" t="s">
        <v>34</v>
      </c>
      <c r="AN17" s="26" t="s">
        <v>32</v>
      </c>
      <c r="AR17" s="21"/>
      <c r="BE17" s="1200"/>
      <c r="BS17" s="18" t="s">
        <v>38</v>
      </c>
    </row>
    <row r="18" spans="2:71" ht="6.9" customHeight="1">
      <c r="B18" s="21"/>
      <c r="AR18" s="21"/>
      <c r="BE18" s="1200"/>
      <c r="BS18" s="18" t="s">
        <v>40</v>
      </c>
    </row>
    <row r="19" spans="2:71" ht="12" customHeight="1">
      <c r="B19" s="21"/>
      <c r="D19" s="28" t="s">
        <v>41</v>
      </c>
      <c r="AK19" s="28" t="s">
        <v>31</v>
      </c>
      <c r="AN19" s="26" t="s">
        <v>32</v>
      </c>
      <c r="AR19" s="21"/>
      <c r="BE19" s="1200"/>
      <c r="BS19" s="18" t="s">
        <v>42</v>
      </c>
    </row>
    <row r="20" spans="2:71" ht="18.45" customHeight="1">
      <c r="B20" s="21"/>
      <c r="E20" s="26" t="s">
        <v>43</v>
      </c>
      <c r="AK20" s="28" t="s">
        <v>34</v>
      </c>
      <c r="AN20" s="26" t="s">
        <v>32</v>
      </c>
      <c r="AR20" s="21"/>
      <c r="BE20" s="1200"/>
      <c r="BS20" s="18" t="s">
        <v>4</v>
      </c>
    </row>
    <row r="21" spans="2:71" ht="6.9" customHeight="1">
      <c r="B21" s="21"/>
      <c r="AR21" s="21"/>
      <c r="BE21" s="1200"/>
    </row>
    <row r="22" spans="2:71" ht="12" customHeight="1">
      <c r="B22" s="21"/>
      <c r="D22" s="28" t="s">
        <v>44</v>
      </c>
      <c r="AR22" s="21"/>
      <c r="BE22" s="1200"/>
    </row>
    <row r="23" spans="2:71" ht="47.25" customHeight="1">
      <c r="B23" s="21"/>
      <c r="E23" s="1206" t="s">
        <v>45</v>
      </c>
      <c r="F23" s="1206"/>
      <c r="G23" s="1206"/>
      <c r="H23" s="1206"/>
      <c r="I23" s="1206"/>
      <c r="J23" s="1206"/>
      <c r="K23" s="1206"/>
      <c r="L23" s="1206"/>
      <c r="M23" s="1206"/>
      <c r="N23" s="1206"/>
      <c r="O23" s="1206"/>
      <c r="P23" s="1206"/>
      <c r="Q23" s="1206"/>
      <c r="R23" s="1206"/>
      <c r="S23" s="1206"/>
      <c r="T23" s="1206"/>
      <c r="U23" s="1206"/>
      <c r="V23" s="1206"/>
      <c r="W23" s="1206"/>
      <c r="X23" s="1206"/>
      <c r="Y23" s="1206"/>
      <c r="Z23" s="1206"/>
      <c r="AA23" s="1206"/>
      <c r="AB23" s="1206"/>
      <c r="AC23" s="1206"/>
      <c r="AD23" s="1206"/>
      <c r="AE23" s="1206"/>
      <c r="AF23" s="1206"/>
      <c r="AG23" s="1206"/>
      <c r="AH23" s="1206"/>
      <c r="AI23" s="1206"/>
      <c r="AJ23" s="1206"/>
      <c r="AK23" s="1206"/>
      <c r="AL23" s="1206"/>
      <c r="AM23" s="1206"/>
      <c r="AN23" s="1206"/>
      <c r="AR23" s="21"/>
      <c r="BE23" s="1200"/>
    </row>
    <row r="24" spans="2:71" ht="6.9" customHeight="1">
      <c r="B24" s="21"/>
      <c r="AR24" s="21"/>
      <c r="BE24" s="1200"/>
    </row>
    <row r="25" spans="2:71" ht="6.9" customHeight="1">
      <c r="B25" s="21"/>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R25" s="21"/>
      <c r="BE25" s="1200"/>
    </row>
    <row r="26" spans="2:71" s="1" customFormat="1" ht="25.95" customHeight="1">
      <c r="B26" s="34"/>
      <c r="D26" s="35" t="s">
        <v>46</v>
      </c>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1207">
        <f>ROUND(AG54,0)</f>
        <v>0</v>
      </c>
      <c r="AL26" s="1208"/>
      <c r="AM26" s="1208"/>
      <c r="AN26" s="1208"/>
      <c r="AO26" s="1208"/>
      <c r="AR26" s="34"/>
      <c r="BE26" s="1200"/>
    </row>
    <row r="27" spans="2:71" s="1" customFormat="1" ht="6.9" customHeight="1">
      <c r="B27" s="34"/>
      <c r="AR27" s="34"/>
      <c r="BE27" s="1200"/>
    </row>
    <row r="28" spans="2:71" s="1" customFormat="1" ht="13.2">
      <c r="B28" s="34"/>
      <c r="L28" s="1209" t="s">
        <v>47</v>
      </c>
      <c r="M28" s="1209"/>
      <c r="N28" s="1209"/>
      <c r="O28" s="1209"/>
      <c r="P28" s="1209"/>
      <c r="W28" s="1209" t="s">
        <v>48</v>
      </c>
      <c r="X28" s="1209"/>
      <c r="Y28" s="1209"/>
      <c r="Z28" s="1209"/>
      <c r="AA28" s="1209"/>
      <c r="AB28" s="1209"/>
      <c r="AC28" s="1209"/>
      <c r="AD28" s="1209"/>
      <c r="AE28" s="1209"/>
      <c r="AK28" s="1209" t="s">
        <v>49</v>
      </c>
      <c r="AL28" s="1209"/>
      <c r="AM28" s="1209"/>
      <c r="AN28" s="1209"/>
      <c r="AO28" s="1209"/>
      <c r="AR28" s="34"/>
      <c r="BE28" s="1200"/>
    </row>
    <row r="29" spans="2:71" s="2" customFormat="1" ht="14.4" customHeight="1">
      <c r="B29" s="38"/>
      <c r="D29" s="28" t="s">
        <v>50</v>
      </c>
      <c r="F29" s="28" t="s">
        <v>51</v>
      </c>
      <c r="L29" s="1194">
        <v>0.21</v>
      </c>
      <c r="M29" s="1193"/>
      <c r="N29" s="1193"/>
      <c r="O29" s="1193"/>
      <c r="P29" s="1193"/>
      <c r="W29" s="1192">
        <f>ROUND(AZ54, 0)</f>
        <v>0</v>
      </c>
      <c r="X29" s="1193"/>
      <c r="Y29" s="1193"/>
      <c r="Z29" s="1193"/>
      <c r="AA29" s="1193"/>
      <c r="AB29" s="1193"/>
      <c r="AC29" s="1193"/>
      <c r="AD29" s="1193"/>
      <c r="AE29" s="1193"/>
      <c r="AK29" s="1192">
        <f>ROUND(AV54, 0)</f>
        <v>0</v>
      </c>
      <c r="AL29" s="1193"/>
      <c r="AM29" s="1193"/>
      <c r="AN29" s="1193"/>
      <c r="AO29" s="1193"/>
      <c r="AR29" s="38"/>
      <c r="BE29" s="1201"/>
    </row>
    <row r="30" spans="2:71" s="2" customFormat="1" ht="14.4" customHeight="1">
      <c r="B30" s="38"/>
      <c r="F30" s="28" t="s">
        <v>52</v>
      </c>
      <c r="L30" s="1194">
        <v>0.12</v>
      </c>
      <c r="M30" s="1193"/>
      <c r="N30" s="1193"/>
      <c r="O30" s="1193"/>
      <c r="P30" s="1193"/>
      <c r="W30" s="1192">
        <f>ROUND(BA54, 0)</f>
        <v>0</v>
      </c>
      <c r="X30" s="1193"/>
      <c r="Y30" s="1193"/>
      <c r="Z30" s="1193"/>
      <c r="AA30" s="1193"/>
      <c r="AB30" s="1193"/>
      <c r="AC30" s="1193"/>
      <c r="AD30" s="1193"/>
      <c r="AE30" s="1193"/>
      <c r="AK30" s="1192">
        <f>ROUND(AW54, 0)</f>
        <v>0</v>
      </c>
      <c r="AL30" s="1193"/>
      <c r="AM30" s="1193"/>
      <c r="AN30" s="1193"/>
      <c r="AO30" s="1193"/>
      <c r="AR30" s="38"/>
      <c r="BE30" s="1201"/>
    </row>
    <row r="31" spans="2:71" s="2" customFormat="1" ht="14.4" hidden="1" customHeight="1">
      <c r="B31" s="38"/>
      <c r="F31" s="28" t="s">
        <v>53</v>
      </c>
      <c r="L31" s="1194">
        <v>0.21</v>
      </c>
      <c r="M31" s="1193"/>
      <c r="N31" s="1193"/>
      <c r="O31" s="1193"/>
      <c r="P31" s="1193"/>
      <c r="W31" s="1192">
        <f>ROUND(BB54, 0)</f>
        <v>0</v>
      </c>
      <c r="X31" s="1193"/>
      <c r="Y31" s="1193"/>
      <c r="Z31" s="1193"/>
      <c r="AA31" s="1193"/>
      <c r="AB31" s="1193"/>
      <c r="AC31" s="1193"/>
      <c r="AD31" s="1193"/>
      <c r="AE31" s="1193"/>
      <c r="AK31" s="1192">
        <v>0</v>
      </c>
      <c r="AL31" s="1193"/>
      <c r="AM31" s="1193"/>
      <c r="AN31" s="1193"/>
      <c r="AO31" s="1193"/>
      <c r="AR31" s="38"/>
      <c r="BE31" s="1201"/>
    </row>
    <row r="32" spans="2:71" s="2" customFormat="1" ht="14.4" hidden="1" customHeight="1">
      <c r="B32" s="38"/>
      <c r="F32" s="28" t="s">
        <v>54</v>
      </c>
      <c r="L32" s="1194">
        <v>0.12</v>
      </c>
      <c r="M32" s="1193"/>
      <c r="N32" s="1193"/>
      <c r="O32" s="1193"/>
      <c r="P32" s="1193"/>
      <c r="W32" s="1192">
        <f>ROUND(BC54, 0)</f>
        <v>0</v>
      </c>
      <c r="X32" s="1193"/>
      <c r="Y32" s="1193"/>
      <c r="Z32" s="1193"/>
      <c r="AA32" s="1193"/>
      <c r="AB32" s="1193"/>
      <c r="AC32" s="1193"/>
      <c r="AD32" s="1193"/>
      <c r="AE32" s="1193"/>
      <c r="AK32" s="1192">
        <v>0</v>
      </c>
      <c r="AL32" s="1193"/>
      <c r="AM32" s="1193"/>
      <c r="AN32" s="1193"/>
      <c r="AO32" s="1193"/>
      <c r="AR32" s="38"/>
      <c r="BE32" s="1201"/>
    </row>
    <row r="33" spans="2:44" s="2" customFormat="1" ht="14.4" hidden="1" customHeight="1">
      <c r="B33" s="38"/>
      <c r="F33" s="28" t="s">
        <v>55</v>
      </c>
      <c r="L33" s="1194">
        <v>0</v>
      </c>
      <c r="M33" s="1193"/>
      <c r="N33" s="1193"/>
      <c r="O33" s="1193"/>
      <c r="P33" s="1193"/>
      <c r="W33" s="1192">
        <f>ROUND(BD54, 0)</f>
        <v>0</v>
      </c>
      <c r="X33" s="1193"/>
      <c r="Y33" s="1193"/>
      <c r="Z33" s="1193"/>
      <c r="AA33" s="1193"/>
      <c r="AB33" s="1193"/>
      <c r="AC33" s="1193"/>
      <c r="AD33" s="1193"/>
      <c r="AE33" s="1193"/>
      <c r="AK33" s="1192">
        <v>0</v>
      </c>
      <c r="AL33" s="1193"/>
      <c r="AM33" s="1193"/>
      <c r="AN33" s="1193"/>
      <c r="AO33" s="1193"/>
      <c r="AR33" s="38"/>
    </row>
    <row r="34" spans="2:44" s="1" customFormat="1" ht="6.9" customHeight="1">
      <c r="B34" s="34"/>
      <c r="AR34" s="34"/>
    </row>
    <row r="35" spans="2:44" s="1" customFormat="1" ht="25.95" customHeight="1">
      <c r="B35" s="34"/>
      <c r="C35" s="39"/>
      <c r="D35" s="40" t="s">
        <v>56</v>
      </c>
      <c r="E35" s="41"/>
      <c r="F35" s="41"/>
      <c r="G35" s="41"/>
      <c r="H35" s="41"/>
      <c r="I35" s="41"/>
      <c r="J35" s="41"/>
      <c r="K35" s="41"/>
      <c r="L35" s="41"/>
      <c r="M35" s="41"/>
      <c r="N35" s="41"/>
      <c r="O35" s="41"/>
      <c r="P35" s="41"/>
      <c r="Q35" s="41"/>
      <c r="R35" s="41"/>
      <c r="S35" s="41"/>
      <c r="T35" s="42" t="s">
        <v>57</v>
      </c>
      <c r="U35" s="41"/>
      <c r="V35" s="41"/>
      <c r="W35" s="41"/>
      <c r="X35" s="1198" t="s">
        <v>58</v>
      </c>
      <c r="Y35" s="1196"/>
      <c r="Z35" s="1196"/>
      <c r="AA35" s="1196"/>
      <c r="AB35" s="1196"/>
      <c r="AC35" s="41"/>
      <c r="AD35" s="41"/>
      <c r="AE35" s="41"/>
      <c r="AF35" s="41"/>
      <c r="AG35" s="41"/>
      <c r="AH35" s="41"/>
      <c r="AI35" s="41"/>
      <c r="AJ35" s="41"/>
      <c r="AK35" s="1195">
        <f>SUM(AK26:AK33)</f>
        <v>0</v>
      </c>
      <c r="AL35" s="1196"/>
      <c r="AM35" s="1196"/>
      <c r="AN35" s="1196"/>
      <c r="AO35" s="1197"/>
      <c r="AP35" s="39"/>
      <c r="AQ35" s="39"/>
      <c r="AR35" s="34"/>
    </row>
    <row r="36" spans="2:44" s="1" customFormat="1" ht="6.9" customHeight="1">
      <c r="B36" s="34"/>
      <c r="AR36" s="34"/>
    </row>
    <row r="37" spans="2:44" s="1" customFormat="1" ht="6.9" customHeight="1">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34"/>
    </row>
    <row r="41" spans="2:44" s="1" customFormat="1" ht="6.9" customHeight="1">
      <c r="B41" s="45"/>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34"/>
    </row>
    <row r="42" spans="2:44" s="1" customFormat="1" ht="24.9" customHeight="1">
      <c r="B42" s="34"/>
      <c r="C42" s="22" t="s">
        <v>59</v>
      </c>
      <c r="AR42" s="34"/>
    </row>
    <row r="43" spans="2:44" s="1" customFormat="1" ht="6.9" customHeight="1">
      <c r="B43" s="34"/>
      <c r="AR43" s="34"/>
    </row>
    <row r="44" spans="2:44" s="3" customFormat="1" ht="12" customHeight="1">
      <c r="B44" s="47"/>
      <c r="C44" s="28" t="s">
        <v>13</v>
      </c>
      <c r="L44" s="3" t="str">
        <f>K5</f>
        <v>R25-011A</v>
      </c>
      <c r="AR44" s="47"/>
    </row>
    <row r="45" spans="2:44" s="4" customFormat="1" ht="36.9" customHeight="1">
      <c r="B45" s="48"/>
      <c r="C45" s="49" t="s">
        <v>16</v>
      </c>
      <c r="L45" s="1210" t="str">
        <f>K6</f>
        <v>Dostavba sportovně rekreačního areálu Petynka</v>
      </c>
      <c r="M45" s="1211"/>
      <c r="N45" s="1211"/>
      <c r="O45" s="1211"/>
      <c r="P45" s="1211"/>
      <c r="Q45" s="1211"/>
      <c r="R45" s="1211"/>
      <c r="S45" s="1211"/>
      <c r="T45" s="1211"/>
      <c r="U45" s="1211"/>
      <c r="V45" s="1211"/>
      <c r="W45" s="1211"/>
      <c r="X45" s="1211"/>
      <c r="Y45" s="1211"/>
      <c r="Z45" s="1211"/>
      <c r="AA45" s="1211"/>
      <c r="AB45" s="1211"/>
      <c r="AC45" s="1211"/>
      <c r="AD45" s="1211"/>
      <c r="AE45" s="1211"/>
      <c r="AF45" s="1211"/>
      <c r="AG45" s="1211"/>
      <c r="AH45" s="1211"/>
      <c r="AI45" s="1211"/>
      <c r="AJ45" s="1211"/>
      <c r="AK45" s="1211"/>
      <c r="AL45" s="1211"/>
      <c r="AM45" s="1211"/>
      <c r="AN45" s="1211"/>
      <c r="AO45" s="1211"/>
      <c r="AR45" s="48"/>
    </row>
    <row r="46" spans="2:44" s="1" customFormat="1" ht="6.9" customHeight="1">
      <c r="B46" s="34"/>
      <c r="AR46" s="34"/>
    </row>
    <row r="47" spans="2:44" s="1" customFormat="1" ht="12" customHeight="1">
      <c r="B47" s="34"/>
      <c r="C47" s="28" t="s">
        <v>22</v>
      </c>
      <c r="L47" s="50" t="str">
        <f>IF(K8="","",K8)</f>
        <v>Praha</v>
      </c>
      <c r="AI47" s="28" t="s">
        <v>24</v>
      </c>
      <c r="AM47" s="1189" t="str">
        <f>IF(AN8= "","",AN8)</f>
        <v>21. 7. 2025</v>
      </c>
      <c r="AN47" s="1189"/>
      <c r="AR47" s="34"/>
    </row>
    <row r="48" spans="2:44" s="1" customFormat="1" ht="6.9" customHeight="1">
      <c r="B48" s="34"/>
      <c r="AR48" s="34"/>
    </row>
    <row r="49" spans="1:91" s="1" customFormat="1" ht="25.65" customHeight="1">
      <c r="B49" s="34"/>
      <c r="C49" s="28" t="s">
        <v>30</v>
      </c>
      <c r="L49" s="3" t="str">
        <f>IF(E11= "","",E11)</f>
        <v>SNEO, a.s.</v>
      </c>
      <c r="AI49" s="28" t="s">
        <v>37</v>
      </c>
      <c r="AM49" s="1190" t="str">
        <f>IF(E17="","",E17)</f>
        <v>Ateliér 11 Hradec Králové s.r.o.</v>
      </c>
      <c r="AN49" s="1191"/>
      <c r="AO49" s="1191"/>
      <c r="AP49" s="1191"/>
      <c r="AR49" s="34"/>
      <c r="AS49" s="1179" t="s">
        <v>60</v>
      </c>
      <c r="AT49" s="1180"/>
      <c r="AU49" s="52"/>
      <c r="AV49" s="52"/>
      <c r="AW49" s="52"/>
      <c r="AX49" s="52"/>
      <c r="AY49" s="52"/>
      <c r="AZ49" s="52"/>
      <c r="BA49" s="52"/>
      <c r="BB49" s="52"/>
      <c r="BC49" s="52"/>
      <c r="BD49" s="53"/>
    </row>
    <row r="50" spans="1:91" s="1" customFormat="1" ht="15.15" customHeight="1">
      <c r="B50" s="34"/>
      <c r="C50" s="28" t="s">
        <v>35</v>
      </c>
      <c r="L50" s="3" t="str">
        <f>IF(E14= "Vyplň údaj","",E14)</f>
        <v/>
      </c>
      <c r="AI50" s="28" t="s">
        <v>41</v>
      </c>
      <c r="AM50" s="1190" t="str">
        <f>IF(E20="","",E20)</f>
        <v xml:space="preserve"> </v>
      </c>
      <c r="AN50" s="1191"/>
      <c r="AO50" s="1191"/>
      <c r="AP50" s="1191"/>
      <c r="AR50" s="34"/>
      <c r="AS50" s="1181"/>
      <c r="AT50" s="1182"/>
      <c r="BD50" s="55"/>
    </row>
    <row r="51" spans="1:91" s="1" customFormat="1" ht="10.8" customHeight="1">
      <c r="B51" s="34"/>
      <c r="AR51" s="34"/>
      <c r="AS51" s="1181"/>
      <c r="AT51" s="1182"/>
      <c r="BD51" s="55"/>
    </row>
    <row r="52" spans="1:91" s="1" customFormat="1" ht="29.25" customHeight="1">
      <c r="B52" s="34"/>
      <c r="C52" s="1215" t="s">
        <v>61</v>
      </c>
      <c r="D52" s="1188"/>
      <c r="E52" s="1188"/>
      <c r="F52" s="1188"/>
      <c r="G52" s="1188"/>
      <c r="H52" s="56"/>
      <c r="I52" s="1214" t="s">
        <v>62</v>
      </c>
      <c r="J52" s="1188"/>
      <c r="K52" s="1188"/>
      <c r="L52" s="1188"/>
      <c r="M52" s="1188"/>
      <c r="N52" s="1188"/>
      <c r="O52" s="1188"/>
      <c r="P52" s="1188"/>
      <c r="Q52" s="1188"/>
      <c r="R52" s="1188"/>
      <c r="S52" s="1188"/>
      <c r="T52" s="1188"/>
      <c r="U52" s="1188"/>
      <c r="V52" s="1188"/>
      <c r="W52" s="1188"/>
      <c r="X52" s="1188"/>
      <c r="Y52" s="1188"/>
      <c r="Z52" s="1188"/>
      <c r="AA52" s="1188"/>
      <c r="AB52" s="1188"/>
      <c r="AC52" s="1188"/>
      <c r="AD52" s="1188"/>
      <c r="AE52" s="1188"/>
      <c r="AF52" s="1188"/>
      <c r="AG52" s="1187" t="s">
        <v>63</v>
      </c>
      <c r="AH52" s="1188"/>
      <c r="AI52" s="1188"/>
      <c r="AJ52" s="1188"/>
      <c r="AK52" s="1188"/>
      <c r="AL52" s="1188"/>
      <c r="AM52" s="1188"/>
      <c r="AN52" s="1214" t="s">
        <v>64</v>
      </c>
      <c r="AO52" s="1188"/>
      <c r="AP52" s="1188"/>
      <c r="AQ52" s="57" t="s">
        <v>65</v>
      </c>
      <c r="AR52" s="34"/>
      <c r="AS52" s="58" t="s">
        <v>66</v>
      </c>
      <c r="AT52" s="59" t="s">
        <v>67</v>
      </c>
      <c r="AU52" s="59" t="s">
        <v>68</v>
      </c>
      <c r="AV52" s="59" t="s">
        <v>69</v>
      </c>
      <c r="AW52" s="59" t="s">
        <v>70</v>
      </c>
      <c r="AX52" s="59" t="s">
        <v>71</v>
      </c>
      <c r="AY52" s="59" t="s">
        <v>72</v>
      </c>
      <c r="AZ52" s="59" t="s">
        <v>73</v>
      </c>
      <c r="BA52" s="59" t="s">
        <v>74</v>
      </c>
      <c r="BB52" s="59" t="s">
        <v>75</v>
      </c>
      <c r="BC52" s="59" t="s">
        <v>76</v>
      </c>
      <c r="BD52" s="60" t="s">
        <v>77</v>
      </c>
    </row>
    <row r="53" spans="1:91" s="1" customFormat="1" ht="10.8" customHeight="1">
      <c r="B53" s="34"/>
      <c r="AR53" s="34"/>
      <c r="AS53" s="61"/>
      <c r="AT53" s="52"/>
      <c r="AU53" s="52"/>
      <c r="AV53" s="52"/>
      <c r="AW53" s="52"/>
      <c r="AX53" s="52"/>
      <c r="AY53" s="52"/>
      <c r="AZ53" s="52"/>
      <c r="BA53" s="52"/>
      <c r="BB53" s="52"/>
      <c r="BC53" s="52"/>
      <c r="BD53" s="53"/>
    </row>
    <row r="54" spans="1:91" s="5" customFormat="1" ht="32.4" customHeight="1">
      <c r="B54" s="62"/>
      <c r="C54" s="63" t="s">
        <v>78</v>
      </c>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1213">
        <f>ROUND(SUM(AG55:AG66),0)</f>
        <v>0</v>
      </c>
      <c r="AH54" s="1213"/>
      <c r="AI54" s="1213"/>
      <c r="AJ54" s="1213"/>
      <c r="AK54" s="1213"/>
      <c r="AL54" s="1213"/>
      <c r="AM54" s="1213"/>
      <c r="AN54" s="1185">
        <f t="shared" ref="AN54:AN66" si="0">SUM(AG54,AT54)</f>
        <v>0</v>
      </c>
      <c r="AO54" s="1185"/>
      <c r="AP54" s="1185"/>
      <c r="AQ54" s="66" t="s">
        <v>32</v>
      </c>
      <c r="AR54" s="62"/>
      <c r="AS54" s="67">
        <f>ROUND(SUM(AS55:AS66),0)</f>
        <v>0</v>
      </c>
      <c r="AT54" s="68">
        <f t="shared" ref="AT54:AT66" si="1">ROUND(SUM(AV54:AW54),1)</f>
        <v>0</v>
      </c>
      <c r="AU54" s="69">
        <f>ROUND(SUM(AU55:AU66),5)</f>
        <v>0</v>
      </c>
      <c r="AV54" s="68">
        <f>ROUND(AZ54*L29,1)</f>
        <v>0</v>
      </c>
      <c r="AW54" s="68">
        <f>ROUND(BA54*L30,1)</f>
        <v>0</v>
      </c>
      <c r="AX54" s="68">
        <f>ROUND(BB54*L29,1)</f>
        <v>0</v>
      </c>
      <c r="AY54" s="68">
        <f>ROUND(BC54*L30,1)</f>
        <v>0</v>
      </c>
      <c r="AZ54" s="68">
        <f>ROUND(SUM(AZ55:AZ66),0)</f>
        <v>0</v>
      </c>
      <c r="BA54" s="68">
        <f>ROUND(SUM(BA55:BA66),0)</f>
        <v>0</v>
      </c>
      <c r="BB54" s="68">
        <f>ROUND(SUM(BB55:BB66),0)</f>
        <v>0</v>
      </c>
      <c r="BC54" s="68">
        <f>ROUND(SUM(BC55:BC66),0)</f>
        <v>0</v>
      </c>
      <c r="BD54" s="70">
        <f>ROUND(SUM(BD55:BD66),0)</f>
        <v>0</v>
      </c>
      <c r="BS54" s="71" t="s">
        <v>79</v>
      </c>
      <c r="BT54" s="71" t="s">
        <v>80</v>
      </c>
      <c r="BU54" s="72" t="s">
        <v>81</v>
      </c>
      <c r="BV54" s="71" t="s">
        <v>82</v>
      </c>
      <c r="BW54" s="71" t="s">
        <v>5</v>
      </c>
      <c r="BX54" s="71" t="s">
        <v>83</v>
      </c>
      <c r="CL54" s="71" t="s">
        <v>19</v>
      </c>
    </row>
    <row r="55" spans="1:91" s="6" customFormat="1" ht="16.5" customHeight="1">
      <c r="A55" s="73" t="s">
        <v>84</v>
      </c>
      <c r="B55" s="74"/>
      <c r="C55" s="75"/>
      <c r="D55" s="1212" t="s">
        <v>85</v>
      </c>
      <c r="E55" s="1212"/>
      <c r="F55" s="1212"/>
      <c r="G55" s="1212"/>
      <c r="H55" s="1212"/>
      <c r="I55" s="76"/>
      <c r="J55" s="1212" t="s">
        <v>86</v>
      </c>
      <c r="K55" s="1212"/>
      <c r="L55" s="1212"/>
      <c r="M55" s="1212"/>
      <c r="N55" s="1212"/>
      <c r="O55" s="1212"/>
      <c r="P55" s="1212"/>
      <c r="Q55" s="1212"/>
      <c r="R55" s="1212"/>
      <c r="S55" s="1212"/>
      <c r="T55" s="1212"/>
      <c r="U55" s="1212"/>
      <c r="V55" s="1212"/>
      <c r="W55" s="1212"/>
      <c r="X55" s="1212"/>
      <c r="Y55" s="1212"/>
      <c r="Z55" s="1212"/>
      <c r="AA55" s="1212"/>
      <c r="AB55" s="1212"/>
      <c r="AC55" s="1212"/>
      <c r="AD55" s="1212"/>
      <c r="AE55" s="1212"/>
      <c r="AF55" s="1212"/>
      <c r="AG55" s="1183">
        <f>'01 - SO 01 - Demolice (sa...'!J30</f>
        <v>0</v>
      </c>
      <c r="AH55" s="1184"/>
      <c r="AI55" s="1184"/>
      <c r="AJ55" s="1184"/>
      <c r="AK55" s="1184"/>
      <c r="AL55" s="1184"/>
      <c r="AM55" s="1184"/>
      <c r="AN55" s="1183">
        <f t="shared" si="0"/>
        <v>0</v>
      </c>
      <c r="AO55" s="1184"/>
      <c r="AP55" s="1184"/>
      <c r="AQ55" s="77" t="s">
        <v>87</v>
      </c>
      <c r="AR55" s="74"/>
      <c r="AS55" s="78">
        <v>0</v>
      </c>
      <c r="AT55" s="79">
        <f t="shared" si="1"/>
        <v>0</v>
      </c>
      <c r="AU55" s="80">
        <f>'01 - SO 01 - Demolice (sa...'!P83</f>
        <v>0</v>
      </c>
      <c r="AV55" s="79">
        <f>'01 - SO 01 - Demolice (sa...'!J33</f>
        <v>0</v>
      </c>
      <c r="AW55" s="79">
        <f>'01 - SO 01 - Demolice (sa...'!J34</f>
        <v>0</v>
      </c>
      <c r="AX55" s="79">
        <f>'01 - SO 01 - Demolice (sa...'!J35</f>
        <v>0</v>
      </c>
      <c r="AY55" s="79">
        <f>'01 - SO 01 - Demolice (sa...'!J36</f>
        <v>0</v>
      </c>
      <c r="AZ55" s="79">
        <f>'01 - SO 01 - Demolice (sa...'!F33</f>
        <v>0</v>
      </c>
      <c r="BA55" s="79">
        <f>'01 - SO 01 - Demolice (sa...'!F34</f>
        <v>0</v>
      </c>
      <c r="BB55" s="79">
        <f>'01 - SO 01 - Demolice (sa...'!F35</f>
        <v>0</v>
      </c>
      <c r="BC55" s="79">
        <f>'01 - SO 01 - Demolice (sa...'!F36</f>
        <v>0</v>
      </c>
      <c r="BD55" s="81">
        <f>'01 - SO 01 - Demolice (sa...'!F37</f>
        <v>0</v>
      </c>
      <c r="BT55" s="82" t="s">
        <v>40</v>
      </c>
      <c r="BV55" s="82" t="s">
        <v>82</v>
      </c>
      <c r="BW55" s="82" t="s">
        <v>88</v>
      </c>
      <c r="BX55" s="82" t="s">
        <v>5</v>
      </c>
      <c r="CL55" s="82" t="s">
        <v>19</v>
      </c>
      <c r="CM55" s="82" t="s">
        <v>89</v>
      </c>
    </row>
    <row r="56" spans="1:91" s="6" customFormat="1" ht="16.5" customHeight="1">
      <c r="A56" s="73" t="s">
        <v>84</v>
      </c>
      <c r="B56" s="74"/>
      <c r="C56" s="75"/>
      <c r="D56" s="1212" t="s">
        <v>90</v>
      </c>
      <c r="E56" s="1212"/>
      <c r="F56" s="1212"/>
      <c r="G56" s="1212"/>
      <c r="H56" s="1212"/>
      <c r="I56" s="76"/>
      <c r="J56" s="1212" t="s">
        <v>91</v>
      </c>
      <c r="K56" s="1212"/>
      <c r="L56" s="1212"/>
      <c r="M56" s="1212"/>
      <c r="N56" s="1212"/>
      <c r="O56" s="1212"/>
      <c r="P56" s="1212"/>
      <c r="Q56" s="1212"/>
      <c r="R56" s="1212"/>
      <c r="S56" s="1212"/>
      <c r="T56" s="1212"/>
      <c r="U56" s="1212"/>
      <c r="V56" s="1212"/>
      <c r="W56" s="1212"/>
      <c r="X56" s="1212"/>
      <c r="Y56" s="1212"/>
      <c r="Z56" s="1212"/>
      <c r="AA56" s="1212"/>
      <c r="AB56" s="1212"/>
      <c r="AC56" s="1212"/>
      <c r="AD56" s="1212"/>
      <c r="AE56" s="1212"/>
      <c r="AF56" s="1212"/>
      <c r="AG56" s="1183">
        <f>'02 - SO 02 - Dostavba - 1...'!J30</f>
        <v>0</v>
      </c>
      <c r="AH56" s="1184"/>
      <c r="AI56" s="1184"/>
      <c r="AJ56" s="1184"/>
      <c r="AK56" s="1184"/>
      <c r="AL56" s="1184"/>
      <c r="AM56" s="1184"/>
      <c r="AN56" s="1183">
        <f t="shared" si="0"/>
        <v>0</v>
      </c>
      <c r="AO56" s="1184"/>
      <c r="AP56" s="1184"/>
      <c r="AQ56" s="77" t="s">
        <v>87</v>
      </c>
      <c r="AR56" s="74"/>
      <c r="AS56" s="78">
        <v>0</v>
      </c>
      <c r="AT56" s="79">
        <f t="shared" si="1"/>
        <v>0</v>
      </c>
      <c r="AU56" s="80">
        <f>'02 - SO 02 - Dostavba - 1...'!P109</f>
        <v>0</v>
      </c>
      <c r="AV56" s="79">
        <f>'02 - SO 02 - Dostavba - 1...'!J33</f>
        <v>0</v>
      </c>
      <c r="AW56" s="79">
        <f>'02 - SO 02 - Dostavba - 1...'!J34</f>
        <v>0</v>
      </c>
      <c r="AX56" s="79">
        <f>'02 - SO 02 - Dostavba - 1...'!J35</f>
        <v>0</v>
      </c>
      <c r="AY56" s="79">
        <f>'02 - SO 02 - Dostavba - 1...'!J36</f>
        <v>0</v>
      </c>
      <c r="AZ56" s="79">
        <f>'02 - SO 02 - Dostavba - 1...'!F33</f>
        <v>0</v>
      </c>
      <c r="BA56" s="79">
        <f>'02 - SO 02 - Dostavba - 1...'!F34</f>
        <v>0</v>
      </c>
      <c r="BB56" s="79">
        <f>'02 - SO 02 - Dostavba - 1...'!F35</f>
        <v>0</v>
      </c>
      <c r="BC56" s="79">
        <f>'02 - SO 02 - Dostavba - 1...'!F36</f>
        <v>0</v>
      </c>
      <c r="BD56" s="81">
        <f>'02 - SO 02 - Dostavba - 1...'!F37</f>
        <v>0</v>
      </c>
      <c r="BT56" s="82" t="s">
        <v>40</v>
      </c>
      <c r="BV56" s="82" t="s">
        <v>82</v>
      </c>
      <c r="BW56" s="82" t="s">
        <v>92</v>
      </c>
      <c r="BX56" s="82" t="s">
        <v>5</v>
      </c>
      <c r="CL56" s="82" t="s">
        <v>19</v>
      </c>
      <c r="CM56" s="82" t="s">
        <v>89</v>
      </c>
    </row>
    <row r="57" spans="1:91" s="6" customFormat="1" ht="24.75" customHeight="1">
      <c r="A57" s="73" t="s">
        <v>84</v>
      </c>
      <c r="B57" s="74"/>
      <c r="C57" s="75"/>
      <c r="D57" s="1212" t="s">
        <v>93</v>
      </c>
      <c r="E57" s="1212"/>
      <c r="F57" s="1212"/>
      <c r="G57" s="1212"/>
      <c r="H57" s="1212"/>
      <c r="I57" s="76"/>
      <c r="J57" s="1212" t="s">
        <v>94</v>
      </c>
      <c r="K57" s="1212"/>
      <c r="L57" s="1212"/>
      <c r="M57" s="1212"/>
      <c r="N57" s="1212"/>
      <c r="O57" s="1212"/>
      <c r="P57" s="1212"/>
      <c r="Q57" s="1212"/>
      <c r="R57" s="1212"/>
      <c r="S57" s="1212"/>
      <c r="T57" s="1212"/>
      <c r="U57" s="1212"/>
      <c r="V57" s="1212"/>
      <c r="W57" s="1212"/>
      <c r="X57" s="1212"/>
      <c r="Y57" s="1212"/>
      <c r="Z57" s="1212"/>
      <c r="AA57" s="1212"/>
      <c r="AB57" s="1212"/>
      <c r="AC57" s="1212"/>
      <c r="AD57" s="1212"/>
      <c r="AE57" s="1212"/>
      <c r="AF57" s="1212"/>
      <c r="AG57" s="1183">
        <f>'02a - SO 02 - Dostavba - ...'!J30</f>
        <v>0</v>
      </c>
      <c r="AH57" s="1184"/>
      <c r="AI57" s="1184"/>
      <c r="AJ57" s="1184"/>
      <c r="AK57" s="1184"/>
      <c r="AL57" s="1184"/>
      <c r="AM57" s="1184"/>
      <c r="AN57" s="1183">
        <f t="shared" si="0"/>
        <v>0</v>
      </c>
      <c r="AO57" s="1184"/>
      <c r="AP57" s="1184"/>
      <c r="AQ57" s="77" t="s">
        <v>87</v>
      </c>
      <c r="AR57" s="74"/>
      <c r="AS57" s="78">
        <v>0</v>
      </c>
      <c r="AT57" s="79">
        <f t="shared" si="1"/>
        <v>0</v>
      </c>
      <c r="AU57" s="80">
        <f>'02a - SO 02 - Dostavba - ...'!P101</f>
        <v>0</v>
      </c>
      <c r="AV57" s="79">
        <f>'02a - SO 02 - Dostavba - ...'!J33</f>
        <v>0</v>
      </c>
      <c r="AW57" s="79">
        <f>'02a - SO 02 - Dostavba - ...'!J34</f>
        <v>0</v>
      </c>
      <c r="AX57" s="79">
        <f>'02a - SO 02 - Dostavba - ...'!J35</f>
        <v>0</v>
      </c>
      <c r="AY57" s="79">
        <f>'02a - SO 02 - Dostavba - ...'!J36</f>
        <v>0</v>
      </c>
      <c r="AZ57" s="79">
        <f>'02a - SO 02 - Dostavba - ...'!F33</f>
        <v>0</v>
      </c>
      <c r="BA57" s="79">
        <f>'02a - SO 02 - Dostavba - ...'!F34</f>
        <v>0</v>
      </c>
      <c r="BB57" s="79">
        <f>'02a - SO 02 - Dostavba - ...'!F35</f>
        <v>0</v>
      </c>
      <c r="BC57" s="79">
        <f>'02a - SO 02 - Dostavba - ...'!F36</f>
        <v>0</v>
      </c>
      <c r="BD57" s="81">
        <f>'02a - SO 02 - Dostavba - ...'!F37</f>
        <v>0</v>
      </c>
      <c r="BT57" s="82" t="s">
        <v>40</v>
      </c>
      <c r="BV57" s="82" t="s">
        <v>82</v>
      </c>
      <c r="BW57" s="82" t="s">
        <v>95</v>
      </c>
      <c r="BX57" s="82" t="s">
        <v>5</v>
      </c>
      <c r="CL57" s="82" t="s">
        <v>19</v>
      </c>
      <c r="CM57" s="82" t="s">
        <v>89</v>
      </c>
    </row>
    <row r="58" spans="1:91" s="6" customFormat="1" ht="16.5" customHeight="1">
      <c r="A58" s="73" t="s">
        <v>84</v>
      </c>
      <c r="B58" s="74"/>
      <c r="C58" s="75"/>
      <c r="D58" s="1212" t="s">
        <v>96</v>
      </c>
      <c r="E58" s="1212"/>
      <c r="F58" s="1212"/>
      <c r="G58" s="1212"/>
      <c r="H58" s="1212"/>
      <c r="I58" s="76"/>
      <c r="J58" s="1212" t="s">
        <v>97</v>
      </c>
      <c r="K58" s="1212"/>
      <c r="L58" s="1212"/>
      <c r="M58" s="1212"/>
      <c r="N58" s="1212"/>
      <c r="O58" s="1212"/>
      <c r="P58" s="1212"/>
      <c r="Q58" s="1212"/>
      <c r="R58" s="1212"/>
      <c r="S58" s="1212"/>
      <c r="T58" s="1212"/>
      <c r="U58" s="1212"/>
      <c r="V58" s="1212"/>
      <c r="W58" s="1212"/>
      <c r="X58" s="1212"/>
      <c r="Y58" s="1212"/>
      <c r="Z58" s="1212"/>
      <c r="AA58" s="1212"/>
      <c r="AB58" s="1212"/>
      <c r="AC58" s="1212"/>
      <c r="AD58" s="1212"/>
      <c r="AE58" s="1212"/>
      <c r="AF58" s="1212"/>
      <c r="AG58" s="1183">
        <f>'SO 101 - Komunikace a par...'!J30</f>
        <v>0</v>
      </c>
      <c r="AH58" s="1184"/>
      <c r="AI58" s="1184"/>
      <c r="AJ58" s="1184"/>
      <c r="AK58" s="1184"/>
      <c r="AL58" s="1184"/>
      <c r="AM58" s="1184"/>
      <c r="AN58" s="1183">
        <f t="shared" si="0"/>
        <v>0</v>
      </c>
      <c r="AO58" s="1184"/>
      <c r="AP58" s="1184"/>
      <c r="AQ58" s="77" t="s">
        <v>87</v>
      </c>
      <c r="AR58" s="74"/>
      <c r="AS58" s="78">
        <v>0</v>
      </c>
      <c r="AT58" s="79">
        <f t="shared" si="1"/>
        <v>0</v>
      </c>
      <c r="AU58" s="80">
        <f>'SO 101 - Komunikace a par...'!P84</f>
        <v>0</v>
      </c>
      <c r="AV58" s="79">
        <f>'SO 101 - Komunikace a par...'!J33</f>
        <v>0</v>
      </c>
      <c r="AW58" s="79">
        <f>'SO 101 - Komunikace a par...'!J34</f>
        <v>0</v>
      </c>
      <c r="AX58" s="79">
        <f>'SO 101 - Komunikace a par...'!J35</f>
        <v>0</v>
      </c>
      <c r="AY58" s="79">
        <f>'SO 101 - Komunikace a par...'!J36</f>
        <v>0</v>
      </c>
      <c r="AZ58" s="79">
        <f>'SO 101 - Komunikace a par...'!F33</f>
        <v>0</v>
      </c>
      <c r="BA58" s="79">
        <f>'SO 101 - Komunikace a par...'!F34</f>
        <v>0</v>
      </c>
      <c r="BB58" s="79">
        <f>'SO 101 - Komunikace a par...'!F35</f>
        <v>0</v>
      </c>
      <c r="BC58" s="79">
        <f>'SO 101 - Komunikace a par...'!F36</f>
        <v>0</v>
      </c>
      <c r="BD58" s="81">
        <f>'SO 101 - Komunikace a par...'!F37</f>
        <v>0</v>
      </c>
      <c r="BT58" s="82" t="s">
        <v>40</v>
      </c>
      <c r="BV58" s="82" t="s">
        <v>82</v>
      </c>
      <c r="BW58" s="82" t="s">
        <v>98</v>
      </c>
      <c r="BX58" s="82" t="s">
        <v>5</v>
      </c>
      <c r="CL58" s="82" t="s">
        <v>32</v>
      </c>
      <c r="CM58" s="82" t="s">
        <v>89</v>
      </c>
    </row>
    <row r="59" spans="1:91" s="6" customFormat="1" ht="16.5" customHeight="1">
      <c r="A59" s="73" t="s">
        <v>84</v>
      </c>
      <c r="B59" s="74"/>
      <c r="C59" s="75"/>
      <c r="D59" s="1212" t="s">
        <v>99</v>
      </c>
      <c r="E59" s="1212"/>
      <c r="F59" s="1212"/>
      <c r="G59" s="1212"/>
      <c r="H59" s="1212"/>
      <c r="I59" s="76"/>
      <c r="J59" s="1212" t="s">
        <v>100</v>
      </c>
      <c r="K59" s="1212"/>
      <c r="L59" s="1212"/>
      <c r="M59" s="1212"/>
      <c r="N59" s="1212"/>
      <c r="O59" s="1212"/>
      <c r="P59" s="1212"/>
      <c r="Q59" s="1212"/>
      <c r="R59" s="1212"/>
      <c r="S59" s="1212"/>
      <c r="T59" s="1212"/>
      <c r="U59" s="1212"/>
      <c r="V59" s="1212"/>
      <c r="W59" s="1212"/>
      <c r="X59" s="1212"/>
      <c r="Y59" s="1212"/>
      <c r="Z59" s="1212"/>
      <c r="AA59" s="1212"/>
      <c r="AB59" s="1212"/>
      <c r="AC59" s="1212"/>
      <c r="AD59" s="1212"/>
      <c r="AE59" s="1212"/>
      <c r="AF59" s="1212"/>
      <c r="AG59" s="1183">
        <f>'SO 301 - Dešťová kanalizace'!J30</f>
        <v>0</v>
      </c>
      <c r="AH59" s="1184"/>
      <c r="AI59" s="1184"/>
      <c r="AJ59" s="1184"/>
      <c r="AK59" s="1184"/>
      <c r="AL59" s="1184"/>
      <c r="AM59" s="1184"/>
      <c r="AN59" s="1183">
        <f t="shared" si="0"/>
        <v>0</v>
      </c>
      <c r="AO59" s="1184"/>
      <c r="AP59" s="1184"/>
      <c r="AQ59" s="77" t="s">
        <v>87</v>
      </c>
      <c r="AR59" s="74"/>
      <c r="AS59" s="78">
        <v>0</v>
      </c>
      <c r="AT59" s="79">
        <f t="shared" si="1"/>
        <v>0</v>
      </c>
      <c r="AU59" s="80">
        <f>'SO 301 - Dešťová kanalizace'!P85</f>
        <v>0</v>
      </c>
      <c r="AV59" s="79">
        <f>'SO 301 - Dešťová kanalizace'!J33</f>
        <v>0</v>
      </c>
      <c r="AW59" s="79">
        <f>'SO 301 - Dešťová kanalizace'!J34</f>
        <v>0</v>
      </c>
      <c r="AX59" s="79">
        <f>'SO 301 - Dešťová kanalizace'!J35</f>
        <v>0</v>
      </c>
      <c r="AY59" s="79">
        <f>'SO 301 - Dešťová kanalizace'!J36</f>
        <v>0</v>
      </c>
      <c r="AZ59" s="79">
        <f>'SO 301 - Dešťová kanalizace'!F33</f>
        <v>0</v>
      </c>
      <c r="BA59" s="79">
        <f>'SO 301 - Dešťová kanalizace'!F34</f>
        <v>0</v>
      </c>
      <c r="BB59" s="79">
        <f>'SO 301 - Dešťová kanalizace'!F35</f>
        <v>0</v>
      </c>
      <c r="BC59" s="79">
        <f>'SO 301 - Dešťová kanalizace'!F36</f>
        <v>0</v>
      </c>
      <c r="BD59" s="81">
        <f>'SO 301 - Dešťová kanalizace'!F37</f>
        <v>0</v>
      </c>
      <c r="BT59" s="82" t="s">
        <v>40</v>
      </c>
      <c r="BV59" s="82" t="s">
        <v>82</v>
      </c>
      <c r="BW59" s="82" t="s">
        <v>101</v>
      </c>
      <c r="BX59" s="82" t="s">
        <v>5</v>
      </c>
      <c r="CL59" s="82" t="s">
        <v>32</v>
      </c>
      <c r="CM59" s="82" t="s">
        <v>89</v>
      </c>
    </row>
    <row r="60" spans="1:91" s="6" customFormat="1" ht="16.5" customHeight="1">
      <c r="A60" s="73" t="s">
        <v>84</v>
      </c>
      <c r="B60" s="74"/>
      <c r="C60" s="75"/>
      <c r="D60" s="1212" t="s">
        <v>102</v>
      </c>
      <c r="E60" s="1212"/>
      <c r="F60" s="1212"/>
      <c r="G60" s="1212"/>
      <c r="H60" s="1212"/>
      <c r="I60" s="76"/>
      <c r="J60" s="1212" t="s">
        <v>103</v>
      </c>
      <c r="K60" s="1212"/>
      <c r="L60" s="1212"/>
      <c r="M60" s="1212"/>
      <c r="N60" s="1212"/>
      <c r="O60" s="1212"/>
      <c r="P60" s="1212"/>
      <c r="Q60" s="1212"/>
      <c r="R60" s="1212"/>
      <c r="S60" s="1212"/>
      <c r="T60" s="1212"/>
      <c r="U60" s="1212"/>
      <c r="V60" s="1212"/>
      <c r="W60" s="1212"/>
      <c r="X60" s="1212"/>
      <c r="Y60" s="1212"/>
      <c r="Z60" s="1212"/>
      <c r="AA60" s="1212"/>
      <c r="AB60" s="1212"/>
      <c r="AC60" s="1212"/>
      <c r="AD60" s="1212"/>
      <c r="AE60" s="1212"/>
      <c r="AF60" s="1212"/>
      <c r="AG60" s="1183">
        <f>'SO 302 - Odlučovač ropnýc...'!J30</f>
        <v>0</v>
      </c>
      <c r="AH60" s="1184"/>
      <c r="AI60" s="1184"/>
      <c r="AJ60" s="1184"/>
      <c r="AK60" s="1184"/>
      <c r="AL60" s="1184"/>
      <c r="AM60" s="1184"/>
      <c r="AN60" s="1183">
        <f t="shared" si="0"/>
        <v>0</v>
      </c>
      <c r="AO60" s="1184"/>
      <c r="AP60" s="1184"/>
      <c r="AQ60" s="77" t="s">
        <v>87</v>
      </c>
      <c r="AR60" s="74"/>
      <c r="AS60" s="78">
        <v>0</v>
      </c>
      <c r="AT60" s="79">
        <f t="shared" si="1"/>
        <v>0</v>
      </c>
      <c r="AU60" s="80">
        <f>'SO 302 - Odlučovač ropnýc...'!P81</f>
        <v>0</v>
      </c>
      <c r="AV60" s="79">
        <f>'SO 302 - Odlučovač ropnýc...'!J33</f>
        <v>0</v>
      </c>
      <c r="AW60" s="79">
        <f>'SO 302 - Odlučovač ropnýc...'!J34</f>
        <v>0</v>
      </c>
      <c r="AX60" s="79">
        <f>'SO 302 - Odlučovač ropnýc...'!J35</f>
        <v>0</v>
      </c>
      <c r="AY60" s="79">
        <f>'SO 302 - Odlučovač ropnýc...'!J36</f>
        <v>0</v>
      </c>
      <c r="AZ60" s="79">
        <f>'SO 302 - Odlučovač ropnýc...'!F33</f>
        <v>0</v>
      </c>
      <c r="BA60" s="79">
        <f>'SO 302 - Odlučovač ropnýc...'!F34</f>
        <v>0</v>
      </c>
      <c r="BB60" s="79">
        <f>'SO 302 - Odlučovač ropnýc...'!F35</f>
        <v>0</v>
      </c>
      <c r="BC60" s="79">
        <f>'SO 302 - Odlučovač ropnýc...'!F36</f>
        <v>0</v>
      </c>
      <c r="BD60" s="81">
        <f>'SO 302 - Odlučovač ropnýc...'!F37</f>
        <v>0</v>
      </c>
      <c r="BT60" s="82" t="s">
        <v>40</v>
      </c>
      <c r="BV60" s="82" t="s">
        <v>82</v>
      </c>
      <c r="BW60" s="82" t="s">
        <v>104</v>
      </c>
      <c r="BX60" s="82" t="s">
        <v>5</v>
      </c>
      <c r="CL60" s="82" t="s">
        <v>32</v>
      </c>
      <c r="CM60" s="82" t="s">
        <v>89</v>
      </c>
    </row>
    <row r="61" spans="1:91" s="6" customFormat="1" ht="16.5" customHeight="1">
      <c r="A61" s="73" t="s">
        <v>84</v>
      </c>
      <c r="B61" s="74"/>
      <c r="C61" s="75"/>
      <c r="D61" s="1212" t="s">
        <v>105</v>
      </c>
      <c r="E61" s="1212"/>
      <c r="F61" s="1212"/>
      <c r="G61" s="1212"/>
      <c r="H61" s="1212"/>
      <c r="I61" s="76"/>
      <c r="J61" s="1212" t="s">
        <v>106</v>
      </c>
      <c r="K61" s="1212"/>
      <c r="L61" s="1212"/>
      <c r="M61" s="1212"/>
      <c r="N61" s="1212"/>
      <c r="O61" s="1212"/>
      <c r="P61" s="1212"/>
      <c r="Q61" s="1212"/>
      <c r="R61" s="1212"/>
      <c r="S61" s="1212"/>
      <c r="T61" s="1212"/>
      <c r="U61" s="1212"/>
      <c r="V61" s="1212"/>
      <c r="W61" s="1212"/>
      <c r="X61" s="1212"/>
      <c r="Y61" s="1212"/>
      <c r="Z61" s="1212"/>
      <c r="AA61" s="1212"/>
      <c r="AB61" s="1212"/>
      <c r="AC61" s="1212"/>
      <c r="AD61" s="1212"/>
      <c r="AE61" s="1212"/>
      <c r="AF61" s="1212"/>
      <c r="AG61" s="1183">
        <f>'SO 303 - Retenční nádrž'!J30</f>
        <v>0</v>
      </c>
      <c r="AH61" s="1184"/>
      <c r="AI61" s="1184"/>
      <c r="AJ61" s="1184"/>
      <c r="AK61" s="1184"/>
      <c r="AL61" s="1184"/>
      <c r="AM61" s="1184"/>
      <c r="AN61" s="1183">
        <f t="shared" si="0"/>
        <v>0</v>
      </c>
      <c r="AO61" s="1184"/>
      <c r="AP61" s="1184"/>
      <c r="AQ61" s="77" t="s">
        <v>87</v>
      </c>
      <c r="AR61" s="74"/>
      <c r="AS61" s="78">
        <v>0</v>
      </c>
      <c r="AT61" s="79">
        <f t="shared" si="1"/>
        <v>0</v>
      </c>
      <c r="AU61" s="80">
        <f>'SO 303 - Retenční nádrž'!P81</f>
        <v>0</v>
      </c>
      <c r="AV61" s="79">
        <f>'SO 303 - Retenční nádrž'!J33</f>
        <v>0</v>
      </c>
      <c r="AW61" s="79">
        <f>'SO 303 - Retenční nádrž'!J34</f>
        <v>0</v>
      </c>
      <c r="AX61" s="79">
        <f>'SO 303 - Retenční nádrž'!J35</f>
        <v>0</v>
      </c>
      <c r="AY61" s="79">
        <f>'SO 303 - Retenční nádrž'!J36</f>
        <v>0</v>
      </c>
      <c r="AZ61" s="79">
        <f>'SO 303 - Retenční nádrž'!F33</f>
        <v>0</v>
      </c>
      <c r="BA61" s="79">
        <f>'SO 303 - Retenční nádrž'!F34</f>
        <v>0</v>
      </c>
      <c r="BB61" s="79">
        <f>'SO 303 - Retenční nádrž'!F35</f>
        <v>0</v>
      </c>
      <c r="BC61" s="79">
        <f>'SO 303 - Retenční nádrž'!F36</f>
        <v>0</v>
      </c>
      <c r="BD61" s="81">
        <f>'SO 303 - Retenční nádrž'!F37</f>
        <v>0</v>
      </c>
      <c r="BT61" s="82" t="s">
        <v>40</v>
      </c>
      <c r="BV61" s="82" t="s">
        <v>82</v>
      </c>
      <c r="BW61" s="82" t="s">
        <v>107</v>
      </c>
      <c r="BX61" s="82" t="s">
        <v>5</v>
      </c>
      <c r="CL61" s="82" t="s">
        <v>32</v>
      </c>
      <c r="CM61" s="82" t="s">
        <v>89</v>
      </c>
    </row>
    <row r="62" spans="1:91" s="6" customFormat="1" ht="16.5" customHeight="1">
      <c r="A62" s="73" t="s">
        <v>84</v>
      </c>
      <c r="B62" s="74"/>
      <c r="C62" s="75"/>
      <c r="D62" s="1212" t="s">
        <v>108</v>
      </c>
      <c r="E62" s="1212"/>
      <c r="F62" s="1212"/>
      <c r="G62" s="1212"/>
      <c r="H62" s="1212"/>
      <c r="I62" s="76"/>
      <c r="J62" s="1212" t="s">
        <v>109</v>
      </c>
      <c r="K62" s="1212"/>
      <c r="L62" s="1212"/>
      <c r="M62" s="1212"/>
      <c r="N62" s="1212"/>
      <c r="O62" s="1212"/>
      <c r="P62" s="1212"/>
      <c r="Q62" s="1212"/>
      <c r="R62" s="1212"/>
      <c r="S62" s="1212"/>
      <c r="T62" s="1212"/>
      <c r="U62" s="1212"/>
      <c r="V62" s="1212"/>
      <c r="W62" s="1212"/>
      <c r="X62" s="1212"/>
      <c r="Y62" s="1212"/>
      <c r="Z62" s="1212"/>
      <c r="AA62" s="1212"/>
      <c r="AB62" s="1212"/>
      <c r="AC62" s="1212"/>
      <c r="AD62" s="1212"/>
      <c r="AE62" s="1212"/>
      <c r="AF62" s="1212"/>
      <c r="AG62" s="1183">
        <f>'SO 304 - Akumulační nádrž'!J30</f>
        <v>0</v>
      </c>
      <c r="AH62" s="1184"/>
      <c r="AI62" s="1184"/>
      <c r="AJ62" s="1184"/>
      <c r="AK62" s="1184"/>
      <c r="AL62" s="1184"/>
      <c r="AM62" s="1184"/>
      <c r="AN62" s="1183">
        <f t="shared" si="0"/>
        <v>0</v>
      </c>
      <c r="AO62" s="1184"/>
      <c r="AP62" s="1184"/>
      <c r="AQ62" s="77" t="s">
        <v>87</v>
      </c>
      <c r="AR62" s="74"/>
      <c r="AS62" s="78">
        <v>0</v>
      </c>
      <c r="AT62" s="79">
        <f t="shared" si="1"/>
        <v>0</v>
      </c>
      <c r="AU62" s="80">
        <f>'SO 304 - Akumulační nádrž'!P81</f>
        <v>0</v>
      </c>
      <c r="AV62" s="79">
        <f>'SO 304 - Akumulační nádrž'!J33</f>
        <v>0</v>
      </c>
      <c r="AW62" s="79">
        <f>'SO 304 - Akumulační nádrž'!J34</f>
        <v>0</v>
      </c>
      <c r="AX62" s="79">
        <f>'SO 304 - Akumulační nádrž'!J35</f>
        <v>0</v>
      </c>
      <c r="AY62" s="79">
        <f>'SO 304 - Akumulační nádrž'!J36</f>
        <v>0</v>
      </c>
      <c r="AZ62" s="79">
        <f>'SO 304 - Akumulační nádrž'!F33</f>
        <v>0</v>
      </c>
      <c r="BA62" s="79">
        <f>'SO 304 - Akumulační nádrž'!F34</f>
        <v>0</v>
      </c>
      <c r="BB62" s="79">
        <f>'SO 304 - Akumulační nádrž'!F35</f>
        <v>0</v>
      </c>
      <c r="BC62" s="79">
        <f>'SO 304 - Akumulační nádrž'!F36</f>
        <v>0</v>
      </c>
      <c r="BD62" s="81">
        <f>'SO 304 - Akumulační nádrž'!F37</f>
        <v>0</v>
      </c>
      <c r="BT62" s="82" t="s">
        <v>40</v>
      </c>
      <c r="BV62" s="82" t="s">
        <v>82</v>
      </c>
      <c r="BW62" s="82" t="s">
        <v>110</v>
      </c>
      <c r="BX62" s="82" t="s">
        <v>5</v>
      </c>
      <c r="CL62" s="82" t="s">
        <v>32</v>
      </c>
      <c r="CM62" s="82" t="s">
        <v>89</v>
      </c>
    </row>
    <row r="63" spans="1:91" s="6" customFormat="1" ht="16.5" customHeight="1">
      <c r="A63" s="73" t="s">
        <v>84</v>
      </c>
      <c r="B63" s="74"/>
      <c r="C63" s="75"/>
      <c r="D63" s="1212" t="s">
        <v>111</v>
      </c>
      <c r="E63" s="1212"/>
      <c r="F63" s="1212"/>
      <c r="G63" s="1212"/>
      <c r="H63" s="1212"/>
      <c r="I63" s="76"/>
      <c r="J63" s="1212" t="s">
        <v>112</v>
      </c>
      <c r="K63" s="1212"/>
      <c r="L63" s="1212"/>
      <c r="M63" s="1212"/>
      <c r="N63" s="1212"/>
      <c r="O63" s="1212"/>
      <c r="P63" s="1212"/>
      <c r="Q63" s="1212"/>
      <c r="R63" s="1212"/>
      <c r="S63" s="1212"/>
      <c r="T63" s="1212"/>
      <c r="U63" s="1212"/>
      <c r="V63" s="1212"/>
      <c r="W63" s="1212"/>
      <c r="X63" s="1212"/>
      <c r="Y63" s="1212"/>
      <c r="Z63" s="1212"/>
      <c r="AA63" s="1212"/>
      <c r="AB63" s="1212"/>
      <c r="AC63" s="1212"/>
      <c r="AD63" s="1212"/>
      <c r="AE63" s="1212"/>
      <c r="AF63" s="1212"/>
      <c r="AG63" s="1183">
        <f>'SO 305 - Splašková kanali...'!J30</f>
        <v>0</v>
      </c>
      <c r="AH63" s="1184"/>
      <c r="AI63" s="1184"/>
      <c r="AJ63" s="1184"/>
      <c r="AK63" s="1184"/>
      <c r="AL63" s="1184"/>
      <c r="AM63" s="1184"/>
      <c r="AN63" s="1183">
        <f t="shared" si="0"/>
        <v>0</v>
      </c>
      <c r="AO63" s="1184"/>
      <c r="AP63" s="1184"/>
      <c r="AQ63" s="77" t="s">
        <v>87</v>
      </c>
      <c r="AR63" s="74"/>
      <c r="AS63" s="78">
        <v>0</v>
      </c>
      <c r="AT63" s="79">
        <f t="shared" si="1"/>
        <v>0</v>
      </c>
      <c r="AU63" s="80">
        <f>'SO 305 - Splašková kanali...'!P83</f>
        <v>0</v>
      </c>
      <c r="AV63" s="79">
        <f>'SO 305 - Splašková kanali...'!J33</f>
        <v>0</v>
      </c>
      <c r="AW63" s="79">
        <f>'SO 305 - Splašková kanali...'!J34</f>
        <v>0</v>
      </c>
      <c r="AX63" s="79">
        <f>'SO 305 - Splašková kanali...'!J35</f>
        <v>0</v>
      </c>
      <c r="AY63" s="79">
        <f>'SO 305 - Splašková kanali...'!J36</f>
        <v>0</v>
      </c>
      <c r="AZ63" s="79">
        <f>'SO 305 - Splašková kanali...'!F33</f>
        <v>0</v>
      </c>
      <c r="BA63" s="79">
        <f>'SO 305 - Splašková kanali...'!F34</f>
        <v>0</v>
      </c>
      <c r="BB63" s="79">
        <f>'SO 305 - Splašková kanali...'!F35</f>
        <v>0</v>
      </c>
      <c r="BC63" s="79">
        <f>'SO 305 - Splašková kanali...'!F36</f>
        <v>0</v>
      </c>
      <c r="BD63" s="81">
        <f>'SO 305 - Splašková kanali...'!F37</f>
        <v>0</v>
      </c>
      <c r="BT63" s="82" t="s">
        <v>40</v>
      </c>
      <c r="BV63" s="82" t="s">
        <v>82</v>
      </c>
      <c r="BW63" s="82" t="s">
        <v>113</v>
      </c>
      <c r="BX63" s="82" t="s">
        <v>5</v>
      </c>
      <c r="CL63" s="82" t="s">
        <v>32</v>
      </c>
      <c r="CM63" s="82" t="s">
        <v>89</v>
      </c>
    </row>
    <row r="64" spans="1:91" s="6" customFormat="1" ht="16.5" customHeight="1">
      <c r="A64" s="73" t="s">
        <v>84</v>
      </c>
      <c r="B64" s="74"/>
      <c r="C64" s="75"/>
      <c r="D64" s="1212" t="s">
        <v>114</v>
      </c>
      <c r="E64" s="1212"/>
      <c r="F64" s="1212"/>
      <c r="G64" s="1212"/>
      <c r="H64" s="1212"/>
      <c r="I64" s="76"/>
      <c r="J64" s="1212" t="s">
        <v>115</v>
      </c>
      <c r="K64" s="1212"/>
      <c r="L64" s="1212"/>
      <c r="M64" s="1212"/>
      <c r="N64" s="1212"/>
      <c r="O64" s="1212"/>
      <c r="P64" s="1212"/>
      <c r="Q64" s="1212"/>
      <c r="R64" s="1212"/>
      <c r="S64" s="1212"/>
      <c r="T64" s="1212"/>
      <c r="U64" s="1212"/>
      <c r="V64" s="1212"/>
      <c r="W64" s="1212"/>
      <c r="X64" s="1212"/>
      <c r="Y64" s="1212"/>
      <c r="Z64" s="1212"/>
      <c r="AA64" s="1212"/>
      <c r="AB64" s="1212"/>
      <c r="AC64" s="1212"/>
      <c r="AD64" s="1212"/>
      <c r="AE64" s="1212"/>
      <c r="AF64" s="1212"/>
      <c r="AG64" s="1183">
        <f>'SO 306 - Retenční nádrž n...'!J30</f>
        <v>0</v>
      </c>
      <c r="AH64" s="1184"/>
      <c r="AI64" s="1184"/>
      <c r="AJ64" s="1184"/>
      <c r="AK64" s="1184"/>
      <c r="AL64" s="1184"/>
      <c r="AM64" s="1184"/>
      <c r="AN64" s="1183">
        <f t="shared" si="0"/>
        <v>0</v>
      </c>
      <c r="AO64" s="1184"/>
      <c r="AP64" s="1184"/>
      <c r="AQ64" s="77" t="s">
        <v>87</v>
      </c>
      <c r="AR64" s="74"/>
      <c r="AS64" s="78">
        <v>0</v>
      </c>
      <c r="AT64" s="79">
        <f t="shared" si="1"/>
        <v>0</v>
      </c>
      <c r="AU64" s="80">
        <f>'SO 306 - Retenční nádrž n...'!P81</f>
        <v>0</v>
      </c>
      <c r="AV64" s="79">
        <f>'SO 306 - Retenční nádrž n...'!J33</f>
        <v>0</v>
      </c>
      <c r="AW64" s="79">
        <f>'SO 306 - Retenční nádrž n...'!J34</f>
        <v>0</v>
      </c>
      <c r="AX64" s="79">
        <f>'SO 306 - Retenční nádrž n...'!J35</f>
        <v>0</v>
      </c>
      <c r="AY64" s="79">
        <f>'SO 306 - Retenční nádrž n...'!J36</f>
        <v>0</v>
      </c>
      <c r="AZ64" s="79">
        <f>'SO 306 - Retenční nádrž n...'!F33</f>
        <v>0</v>
      </c>
      <c r="BA64" s="79">
        <f>'SO 306 - Retenční nádrž n...'!F34</f>
        <v>0</v>
      </c>
      <c r="BB64" s="79">
        <f>'SO 306 - Retenční nádrž n...'!F35</f>
        <v>0</v>
      </c>
      <c r="BC64" s="79">
        <f>'SO 306 - Retenční nádrž n...'!F36</f>
        <v>0</v>
      </c>
      <c r="BD64" s="81">
        <f>'SO 306 - Retenční nádrž n...'!F37</f>
        <v>0</v>
      </c>
      <c r="BT64" s="82" t="s">
        <v>40</v>
      </c>
      <c r="BV64" s="82" t="s">
        <v>82</v>
      </c>
      <c r="BW64" s="82" t="s">
        <v>116</v>
      </c>
      <c r="BX64" s="82" t="s">
        <v>5</v>
      </c>
      <c r="CL64" s="82" t="s">
        <v>32</v>
      </c>
      <c r="CM64" s="82" t="s">
        <v>89</v>
      </c>
    </row>
    <row r="65" spans="1:91" s="6" customFormat="1" ht="16.5" customHeight="1">
      <c r="A65" s="73" t="s">
        <v>84</v>
      </c>
      <c r="B65" s="74"/>
      <c r="C65" s="75"/>
      <c r="D65" s="1212" t="s">
        <v>117</v>
      </c>
      <c r="E65" s="1212"/>
      <c r="F65" s="1212"/>
      <c r="G65" s="1212"/>
      <c r="H65" s="1212"/>
      <c r="I65" s="76"/>
      <c r="J65" s="1212" t="s">
        <v>118</v>
      </c>
      <c r="K65" s="1212"/>
      <c r="L65" s="1212"/>
      <c r="M65" s="1212"/>
      <c r="N65" s="1212"/>
      <c r="O65" s="1212"/>
      <c r="P65" s="1212"/>
      <c r="Q65" s="1212"/>
      <c r="R65" s="1212"/>
      <c r="S65" s="1212"/>
      <c r="T65" s="1212"/>
      <c r="U65" s="1212"/>
      <c r="V65" s="1212"/>
      <c r="W65" s="1212"/>
      <c r="X65" s="1212"/>
      <c r="Y65" s="1212"/>
      <c r="Z65" s="1212"/>
      <c r="AA65" s="1212"/>
      <c r="AB65" s="1212"/>
      <c r="AC65" s="1212"/>
      <c r="AD65" s="1212"/>
      <c r="AE65" s="1212"/>
      <c r="AF65" s="1212"/>
      <c r="AG65" s="1183">
        <f>'SO 901 - Vegetační úpravy'!J30</f>
        <v>0</v>
      </c>
      <c r="AH65" s="1184"/>
      <c r="AI65" s="1184"/>
      <c r="AJ65" s="1184"/>
      <c r="AK65" s="1184"/>
      <c r="AL65" s="1184"/>
      <c r="AM65" s="1184"/>
      <c r="AN65" s="1183">
        <f t="shared" si="0"/>
        <v>0</v>
      </c>
      <c r="AO65" s="1184"/>
      <c r="AP65" s="1184"/>
      <c r="AQ65" s="77" t="s">
        <v>87</v>
      </c>
      <c r="AR65" s="74"/>
      <c r="AS65" s="78">
        <v>0</v>
      </c>
      <c r="AT65" s="79">
        <f t="shared" si="1"/>
        <v>0</v>
      </c>
      <c r="AU65" s="80">
        <f>'SO 901 - Vegetační úpravy'!P81</f>
        <v>0</v>
      </c>
      <c r="AV65" s="79">
        <f>'SO 901 - Vegetační úpravy'!J33</f>
        <v>0</v>
      </c>
      <c r="AW65" s="79">
        <f>'SO 901 - Vegetační úpravy'!J34</f>
        <v>0</v>
      </c>
      <c r="AX65" s="79">
        <f>'SO 901 - Vegetační úpravy'!J35</f>
        <v>0</v>
      </c>
      <c r="AY65" s="79">
        <f>'SO 901 - Vegetační úpravy'!J36</f>
        <v>0</v>
      </c>
      <c r="AZ65" s="79">
        <f>'SO 901 - Vegetační úpravy'!F33</f>
        <v>0</v>
      </c>
      <c r="BA65" s="79">
        <f>'SO 901 - Vegetační úpravy'!F34</f>
        <v>0</v>
      </c>
      <c r="BB65" s="79">
        <f>'SO 901 - Vegetační úpravy'!F35</f>
        <v>0</v>
      </c>
      <c r="BC65" s="79">
        <f>'SO 901 - Vegetační úpravy'!F36</f>
        <v>0</v>
      </c>
      <c r="BD65" s="81">
        <f>'SO 901 - Vegetační úpravy'!F37</f>
        <v>0</v>
      </c>
      <c r="BT65" s="82" t="s">
        <v>40</v>
      </c>
      <c r="BV65" s="82" t="s">
        <v>82</v>
      </c>
      <c r="BW65" s="82" t="s">
        <v>119</v>
      </c>
      <c r="BX65" s="82" t="s">
        <v>5</v>
      </c>
      <c r="CL65" s="82" t="s">
        <v>32</v>
      </c>
      <c r="CM65" s="82" t="s">
        <v>89</v>
      </c>
    </row>
    <row r="66" spans="1:91" s="6" customFormat="1" ht="16.5" customHeight="1">
      <c r="A66" s="73" t="s">
        <v>84</v>
      </c>
      <c r="B66" s="74"/>
      <c r="C66" s="75"/>
      <c r="D66" s="1212" t="s">
        <v>120</v>
      </c>
      <c r="E66" s="1212"/>
      <c r="F66" s="1212"/>
      <c r="G66" s="1212"/>
      <c r="H66" s="1212"/>
      <c r="I66" s="76"/>
      <c r="J66" s="1212" t="s">
        <v>121</v>
      </c>
      <c r="K66" s="1212"/>
      <c r="L66" s="1212"/>
      <c r="M66" s="1212"/>
      <c r="N66" s="1212"/>
      <c r="O66" s="1212"/>
      <c r="P66" s="1212"/>
      <c r="Q66" s="1212"/>
      <c r="R66" s="1212"/>
      <c r="S66" s="1212"/>
      <c r="T66" s="1212"/>
      <c r="U66" s="1212"/>
      <c r="V66" s="1212"/>
      <c r="W66" s="1212"/>
      <c r="X66" s="1212"/>
      <c r="Y66" s="1212"/>
      <c r="Z66" s="1212"/>
      <c r="AA66" s="1212"/>
      <c r="AB66" s="1212"/>
      <c r="AC66" s="1212"/>
      <c r="AD66" s="1212"/>
      <c r="AE66" s="1212"/>
      <c r="AF66" s="1212"/>
      <c r="AG66" s="1183">
        <f>'VON - Vedlejší a ostatní ...'!J30</f>
        <v>0</v>
      </c>
      <c r="AH66" s="1184"/>
      <c r="AI66" s="1184"/>
      <c r="AJ66" s="1184"/>
      <c r="AK66" s="1184"/>
      <c r="AL66" s="1184"/>
      <c r="AM66" s="1184"/>
      <c r="AN66" s="1183">
        <f t="shared" si="0"/>
        <v>0</v>
      </c>
      <c r="AO66" s="1184"/>
      <c r="AP66" s="1184"/>
      <c r="AQ66" s="77" t="s">
        <v>120</v>
      </c>
      <c r="AR66" s="74"/>
      <c r="AS66" s="83">
        <v>0</v>
      </c>
      <c r="AT66" s="84">
        <f t="shared" si="1"/>
        <v>0</v>
      </c>
      <c r="AU66" s="85">
        <f>'VON - Vedlejší a ostatní ...'!P85</f>
        <v>0</v>
      </c>
      <c r="AV66" s="84">
        <f>'VON - Vedlejší a ostatní ...'!J33</f>
        <v>0</v>
      </c>
      <c r="AW66" s="84">
        <f>'VON - Vedlejší a ostatní ...'!J34</f>
        <v>0</v>
      </c>
      <c r="AX66" s="84">
        <f>'VON - Vedlejší a ostatní ...'!J35</f>
        <v>0</v>
      </c>
      <c r="AY66" s="84">
        <f>'VON - Vedlejší a ostatní ...'!J36</f>
        <v>0</v>
      </c>
      <c r="AZ66" s="84">
        <f>'VON - Vedlejší a ostatní ...'!F33</f>
        <v>0</v>
      </c>
      <c r="BA66" s="84">
        <f>'VON - Vedlejší a ostatní ...'!F34</f>
        <v>0</v>
      </c>
      <c r="BB66" s="84">
        <f>'VON - Vedlejší a ostatní ...'!F35</f>
        <v>0</v>
      </c>
      <c r="BC66" s="84">
        <f>'VON - Vedlejší a ostatní ...'!F36</f>
        <v>0</v>
      </c>
      <c r="BD66" s="86">
        <f>'VON - Vedlejší a ostatní ...'!F37</f>
        <v>0</v>
      </c>
      <c r="BT66" s="82" t="s">
        <v>40</v>
      </c>
      <c r="BV66" s="82" t="s">
        <v>82</v>
      </c>
      <c r="BW66" s="82" t="s">
        <v>122</v>
      </c>
      <c r="BX66" s="82" t="s">
        <v>5</v>
      </c>
      <c r="CL66" s="82" t="s">
        <v>19</v>
      </c>
      <c r="CM66" s="82" t="s">
        <v>89</v>
      </c>
    </row>
    <row r="67" spans="1:91" s="1" customFormat="1" ht="30" customHeight="1">
      <c r="B67" s="34"/>
      <c r="AR67" s="34"/>
    </row>
    <row r="68" spans="1:91" s="1" customFormat="1" ht="6.9" customHeight="1">
      <c r="B68" s="43"/>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34"/>
    </row>
  </sheetData>
  <sheetProtection algorithmName="SHA-512" hashValue="IXWka1KVeNqwMIbedsHlLevZVfvQu6yc7AgrBNjrh8eWYmZIqPVsnAVlOEYZ8GuIj6oQPOatm92s4dambQ/fYA==" saltValue="xGp/YnU+IDVA/F1thymTuSGe45BimljilrriIb0IiHllhBnQ5/vv36qRIWIxUyj1zqcZ2bMtqGg1oF/d8Valgg==" spinCount="100000" sheet="1" objects="1" scenarios="1" formatColumns="0" formatRows="0"/>
  <mergeCells count="86">
    <mergeCell ref="D58:H58"/>
    <mergeCell ref="D55:H55"/>
    <mergeCell ref="D59:H59"/>
    <mergeCell ref="D60:H60"/>
    <mergeCell ref="D56:H56"/>
    <mergeCell ref="D57:H57"/>
    <mergeCell ref="D62:H62"/>
    <mergeCell ref="D63:H63"/>
    <mergeCell ref="D64:H64"/>
    <mergeCell ref="I52:AF52"/>
    <mergeCell ref="J61:AF61"/>
    <mergeCell ref="J60:AF60"/>
    <mergeCell ref="J62:AF62"/>
    <mergeCell ref="J63:AF63"/>
    <mergeCell ref="J59:AF59"/>
    <mergeCell ref="J57:AF57"/>
    <mergeCell ref="J58:AF58"/>
    <mergeCell ref="J64:AF64"/>
    <mergeCell ref="J56:AF56"/>
    <mergeCell ref="J55:AF55"/>
    <mergeCell ref="C52:G52"/>
    <mergeCell ref="D61:H61"/>
    <mergeCell ref="L45:AO45"/>
    <mergeCell ref="D65:H65"/>
    <mergeCell ref="J65:AF65"/>
    <mergeCell ref="D66:H66"/>
    <mergeCell ref="J66:AF66"/>
    <mergeCell ref="AG54:AM54"/>
    <mergeCell ref="AG64:AM64"/>
    <mergeCell ref="AN64:AP64"/>
    <mergeCell ref="AN52:AP52"/>
    <mergeCell ref="AN62:AP62"/>
    <mergeCell ref="AN61:AP61"/>
    <mergeCell ref="AN56:AP56"/>
    <mergeCell ref="AN60:AP60"/>
    <mergeCell ref="AN58:AP58"/>
    <mergeCell ref="AN59:AP59"/>
    <mergeCell ref="AN55:AP55"/>
    <mergeCell ref="BE5:BE32"/>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 ref="AG63:AM63"/>
    <mergeCell ref="AG62:AM62"/>
    <mergeCell ref="AG52:AM52"/>
    <mergeCell ref="AG60:AM60"/>
    <mergeCell ref="AG55:AM55"/>
    <mergeCell ref="AG59:AM59"/>
    <mergeCell ref="AG61:AM61"/>
    <mergeCell ref="AG57:AM57"/>
    <mergeCell ref="AG56:AM56"/>
    <mergeCell ref="AG58:AM58"/>
    <mergeCell ref="AM47:AN47"/>
    <mergeCell ref="AM49:AP49"/>
    <mergeCell ref="AM50:AP50"/>
    <mergeCell ref="AN63:AP63"/>
    <mergeCell ref="AN57:AP57"/>
    <mergeCell ref="AS49:AT51"/>
    <mergeCell ref="AN65:AP65"/>
    <mergeCell ref="AG65:AM65"/>
    <mergeCell ref="AN66:AP66"/>
    <mergeCell ref="AG66:AM66"/>
    <mergeCell ref="AN54:AP54"/>
  </mergeCells>
  <hyperlinks>
    <hyperlink ref="A55" location="'01 - SO 01 - Demolice (sa...'!C2" display="/" xr:uid="{00000000-0004-0000-0000-000000000000}"/>
    <hyperlink ref="A56" location="'02 - SO 02 - Dostavba - 1...'!C2" display="/" xr:uid="{00000000-0004-0000-0000-000001000000}"/>
    <hyperlink ref="A57" location="'02a - SO 02 - Dostavba - ...'!C2" display="/" xr:uid="{00000000-0004-0000-0000-000002000000}"/>
    <hyperlink ref="A58" location="'SO 101 - Komunikace a par...'!C2" display="/" xr:uid="{00000000-0004-0000-0000-000003000000}"/>
    <hyperlink ref="A59" location="'SO 301 - Dešťová kanalizace'!C2" display="/" xr:uid="{00000000-0004-0000-0000-000004000000}"/>
    <hyperlink ref="A60" location="'SO 302 - Odlučovač ropnýc...'!C2" display="/" xr:uid="{00000000-0004-0000-0000-000005000000}"/>
    <hyperlink ref="A61" location="'SO 303 - Retenční nádrž'!C2" display="/" xr:uid="{00000000-0004-0000-0000-000006000000}"/>
    <hyperlink ref="A62" location="'SO 304 - Akumulační nádrž'!C2" display="/" xr:uid="{00000000-0004-0000-0000-000007000000}"/>
    <hyperlink ref="A63" location="'SO 305 - Splašková kanali...'!C2" display="/" xr:uid="{00000000-0004-0000-0000-000008000000}"/>
    <hyperlink ref="A64" location="'SO 306 - Retenční nádrž n...'!C2" display="/" xr:uid="{00000000-0004-0000-0000-000009000000}"/>
    <hyperlink ref="A65" location="'SO 901 - Vegetační úpravy'!C2" display="/" xr:uid="{00000000-0004-0000-0000-00000A000000}"/>
    <hyperlink ref="A66" location="'VON - Vedlejší a ostatní ...'!C2" display="/" xr:uid="{00000000-0004-0000-0000-00000B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B927-74AF-44E2-AF5D-392FFF32A7FF}">
  <dimension ref="A2:S124"/>
  <sheetViews>
    <sheetView zoomScale="110" zoomScaleNormal="110" workbookViewId="0">
      <selection activeCell="H11" sqref="H11"/>
    </sheetView>
  </sheetViews>
  <sheetFormatPr defaultRowHeight="14.4"/>
  <cols>
    <col min="1" max="1" width="9.140625" style="540"/>
    <col min="2" max="2" width="105.7109375" style="540" customWidth="1"/>
    <col min="3" max="3" width="9.85546875" style="540" customWidth="1"/>
    <col min="4" max="4" width="8.42578125" style="540" customWidth="1"/>
    <col min="5" max="16384" width="9.140625" style="540"/>
  </cols>
  <sheetData>
    <row r="2" spans="1:19" ht="15" thickBot="1"/>
    <row r="3" spans="1:19" ht="21">
      <c r="B3" s="1232" t="s">
        <v>5937</v>
      </c>
      <c r="C3" s="1232"/>
      <c r="D3" s="1233"/>
      <c r="E3" s="541"/>
      <c r="F3" s="541"/>
    </row>
    <row r="4" spans="1:19">
      <c r="B4" s="1234" t="s">
        <v>5938</v>
      </c>
      <c r="C4" s="1234"/>
      <c r="D4" s="1235"/>
      <c r="E4" s="542"/>
      <c r="F4" s="542"/>
    </row>
    <row r="5" spans="1:19" ht="15" thickBot="1">
      <c r="B5" s="1234" t="s">
        <v>5939</v>
      </c>
      <c r="C5" s="1234"/>
      <c r="D5" s="1235"/>
      <c r="E5" s="542"/>
      <c r="F5" s="542"/>
    </row>
    <row r="6" spans="1:19" ht="15" thickTop="1">
      <c r="B6" s="1236" t="s">
        <v>5940</v>
      </c>
      <c r="C6" s="1236" t="s">
        <v>5941</v>
      </c>
      <c r="D6" s="1228" t="s">
        <v>5942</v>
      </c>
      <c r="E6" s="1228" t="s">
        <v>6034</v>
      </c>
      <c r="F6" s="1230" t="s">
        <v>5944</v>
      </c>
    </row>
    <row r="7" spans="1:19" ht="15" thickBot="1">
      <c r="B7" s="1237"/>
      <c r="C7" s="1237"/>
      <c r="D7" s="1229"/>
      <c r="E7" s="1229"/>
      <c r="F7" s="1231"/>
    </row>
    <row r="8" spans="1:19" ht="4.5" customHeight="1" thickBot="1">
      <c r="B8" s="543"/>
      <c r="C8" s="543"/>
      <c r="D8" s="544"/>
      <c r="E8" s="542"/>
      <c r="F8" s="542"/>
    </row>
    <row r="9" spans="1:19" ht="12.6" customHeight="1" thickTop="1">
      <c r="B9" s="545" t="s">
        <v>5945</v>
      </c>
      <c r="C9" s="546"/>
      <c r="D9" s="547"/>
      <c r="E9" s="542"/>
      <c r="F9" s="542"/>
    </row>
    <row r="10" spans="1:19" s="551" customFormat="1" ht="14.4" customHeight="1">
      <c r="A10" s="540"/>
      <c r="B10" s="548" t="s">
        <v>5946</v>
      </c>
      <c r="C10" s="549" t="s">
        <v>693</v>
      </c>
      <c r="D10" s="550">
        <v>4</v>
      </c>
      <c r="E10" s="542">
        <v>0</v>
      </c>
      <c r="F10" s="641">
        <f>SUM(PRODUCT(D10,E10))</f>
        <v>0</v>
      </c>
      <c r="G10" s="540"/>
      <c r="H10" s="540"/>
      <c r="I10" s="540"/>
      <c r="J10" s="540"/>
      <c r="K10" s="540"/>
      <c r="L10" s="540"/>
      <c r="M10" s="540"/>
      <c r="N10" s="540"/>
      <c r="O10" s="540"/>
      <c r="P10" s="540"/>
      <c r="Q10" s="540"/>
      <c r="R10" s="540"/>
      <c r="S10" s="540"/>
    </row>
    <row r="11" spans="1:19" s="551" customFormat="1" ht="15" customHeight="1">
      <c r="A11" s="540"/>
      <c r="B11" s="548" t="s">
        <v>6035</v>
      </c>
      <c r="C11" s="549" t="s">
        <v>693</v>
      </c>
      <c r="D11" s="550">
        <v>10</v>
      </c>
      <c r="E11" s="542">
        <v>0</v>
      </c>
      <c r="F11" s="641">
        <f t="shared" ref="F11:F74" si="0">SUM(PRODUCT(D11,E11))</f>
        <v>0</v>
      </c>
      <c r="G11" s="540"/>
      <c r="H11" s="540"/>
      <c r="I11" s="540"/>
      <c r="J11" s="540"/>
      <c r="K11" s="540"/>
      <c r="L11" s="540"/>
      <c r="M11" s="540"/>
      <c r="N11" s="540"/>
      <c r="O11" s="540"/>
      <c r="P11" s="540"/>
      <c r="Q11" s="540"/>
      <c r="R11" s="540"/>
      <c r="S11" s="540"/>
    </row>
    <row r="12" spans="1:19" s="551" customFormat="1" ht="15" customHeight="1">
      <c r="A12" s="540"/>
      <c r="B12" s="548" t="s">
        <v>5947</v>
      </c>
      <c r="C12" s="549" t="s">
        <v>693</v>
      </c>
      <c r="D12" s="550">
        <v>10</v>
      </c>
      <c r="E12" s="542">
        <v>0</v>
      </c>
      <c r="F12" s="641">
        <f t="shared" si="0"/>
        <v>0</v>
      </c>
      <c r="G12" s="540"/>
      <c r="H12" s="540"/>
      <c r="I12" s="540"/>
      <c r="J12" s="540"/>
      <c r="K12" s="540"/>
      <c r="L12" s="540"/>
      <c r="M12" s="540"/>
      <c r="N12" s="540"/>
      <c r="O12" s="540"/>
      <c r="P12" s="540"/>
      <c r="Q12" s="540"/>
      <c r="R12" s="540"/>
      <c r="S12" s="540"/>
    </row>
    <row r="13" spans="1:19" s="551" customFormat="1">
      <c r="A13" s="540"/>
      <c r="B13" s="552" t="s">
        <v>5949</v>
      </c>
      <c r="C13" s="553" t="s">
        <v>4760</v>
      </c>
      <c r="D13" s="550">
        <v>1</v>
      </c>
      <c r="E13" s="542">
        <v>0</v>
      </c>
      <c r="F13" s="641">
        <f t="shared" si="0"/>
        <v>0</v>
      </c>
      <c r="G13" s="540"/>
      <c r="H13" s="540"/>
      <c r="I13" s="540"/>
      <c r="J13" s="540"/>
      <c r="K13" s="540"/>
      <c r="L13" s="540"/>
      <c r="M13" s="540"/>
      <c r="N13" s="540"/>
      <c r="O13" s="540"/>
      <c r="P13" s="540"/>
      <c r="Q13" s="540"/>
      <c r="R13" s="540"/>
      <c r="S13" s="540"/>
    </row>
    <row r="14" spans="1:19" s="551" customFormat="1" ht="13.2" customHeight="1">
      <c r="A14" s="540"/>
      <c r="B14" s="548" t="s">
        <v>5950</v>
      </c>
      <c r="C14" s="549" t="s">
        <v>4760</v>
      </c>
      <c r="D14" s="550">
        <v>1</v>
      </c>
      <c r="E14" s="542">
        <v>0</v>
      </c>
      <c r="F14" s="641">
        <f t="shared" si="0"/>
        <v>0</v>
      </c>
      <c r="G14" s="540"/>
      <c r="H14" s="540"/>
      <c r="I14" s="540"/>
      <c r="J14" s="540"/>
      <c r="K14" s="540"/>
      <c r="L14" s="540"/>
      <c r="M14" s="540"/>
      <c r="N14" s="540"/>
      <c r="O14" s="540"/>
      <c r="P14" s="540"/>
      <c r="Q14" s="540"/>
      <c r="R14" s="540"/>
      <c r="S14" s="540"/>
    </row>
    <row r="15" spans="1:19" s="551" customFormat="1" ht="9" customHeight="1">
      <c r="A15" s="540"/>
      <c r="B15" s="554"/>
      <c r="C15" s="555"/>
      <c r="D15" s="556"/>
      <c r="E15" s="542">
        <v>0</v>
      </c>
      <c r="F15" s="641">
        <f t="shared" si="0"/>
        <v>0</v>
      </c>
      <c r="G15" s="540"/>
      <c r="H15" s="540"/>
      <c r="I15" s="540"/>
      <c r="J15" s="540"/>
      <c r="K15" s="540"/>
      <c r="L15" s="540"/>
      <c r="M15" s="540"/>
      <c r="N15" s="540"/>
      <c r="O15" s="540"/>
      <c r="P15" s="540"/>
      <c r="Q15" s="540"/>
      <c r="R15" s="540"/>
      <c r="S15" s="540"/>
    </row>
    <row r="16" spans="1:19" ht="13.2" customHeight="1">
      <c r="B16" s="557" t="s">
        <v>5951</v>
      </c>
      <c r="C16" s="558"/>
      <c r="D16" s="559"/>
      <c r="E16" s="542">
        <v>0</v>
      </c>
      <c r="F16" s="641">
        <f t="shared" si="0"/>
        <v>0</v>
      </c>
    </row>
    <row r="17" spans="1:19" ht="13.2" customHeight="1">
      <c r="B17" s="560" t="s">
        <v>5952</v>
      </c>
      <c r="C17" s="561" t="s">
        <v>693</v>
      </c>
      <c r="D17" s="562">
        <v>10</v>
      </c>
      <c r="E17" s="542">
        <v>0</v>
      </c>
      <c r="F17" s="641">
        <f t="shared" si="0"/>
        <v>0</v>
      </c>
    </row>
    <row r="18" spans="1:19" ht="13.2" customHeight="1">
      <c r="B18" s="548" t="s">
        <v>6036</v>
      </c>
      <c r="C18" s="549" t="s">
        <v>693</v>
      </c>
      <c r="D18" s="550">
        <v>20</v>
      </c>
      <c r="E18" s="542">
        <v>0</v>
      </c>
      <c r="F18" s="641">
        <f t="shared" si="0"/>
        <v>0</v>
      </c>
    </row>
    <row r="19" spans="1:19" ht="13.2" customHeight="1">
      <c r="B19" s="548" t="s">
        <v>5953</v>
      </c>
      <c r="C19" s="549" t="s">
        <v>693</v>
      </c>
      <c r="D19" s="550">
        <v>180</v>
      </c>
      <c r="E19" s="542">
        <v>0</v>
      </c>
      <c r="F19" s="641">
        <f t="shared" si="0"/>
        <v>0</v>
      </c>
    </row>
    <row r="20" spans="1:19" s="563" customFormat="1" ht="13.95" customHeight="1">
      <c r="B20" s="548" t="s">
        <v>5955</v>
      </c>
      <c r="C20" s="549" t="s">
        <v>4760</v>
      </c>
      <c r="D20" s="550">
        <v>1</v>
      </c>
      <c r="E20" s="542">
        <v>0</v>
      </c>
      <c r="F20" s="641">
        <f t="shared" si="0"/>
        <v>0</v>
      </c>
    </row>
    <row r="21" spans="1:19" s="563" customFormat="1" ht="13.95" customHeight="1">
      <c r="B21" s="548" t="s">
        <v>5956</v>
      </c>
      <c r="C21" s="549" t="s">
        <v>4760</v>
      </c>
      <c r="D21" s="550">
        <v>1</v>
      </c>
      <c r="E21" s="542">
        <v>0</v>
      </c>
      <c r="F21" s="641">
        <f t="shared" si="0"/>
        <v>0</v>
      </c>
    </row>
    <row r="22" spans="1:19" ht="12.6" customHeight="1">
      <c r="B22" s="548" t="s">
        <v>5957</v>
      </c>
      <c r="C22" s="549" t="s">
        <v>4760</v>
      </c>
      <c r="D22" s="550">
        <v>1</v>
      </c>
      <c r="E22" s="542">
        <v>0</v>
      </c>
      <c r="F22" s="641">
        <f t="shared" si="0"/>
        <v>0</v>
      </c>
    </row>
    <row r="23" spans="1:19" ht="13.95" customHeight="1">
      <c r="B23" s="548" t="s">
        <v>5958</v>
      </c>
      <c r="C23" s="549" t="s">
        <v>4760</v>
      </c>
      <c r="D23" s="550">
        <v>1</v>
      </c>
      <c r="E23" s="542">
        <v>0</v>
      </c>
      <c r="F23" s="641">
        <f t="shared" si="0"/>
        <v>0</v>
      </c>
    </row>
    <row r="24" spans="1:19" ht="13.95" customHeight="1">
      <c r="B24" s="548" t="s">
        <v>5959</v>
      </c>
      <c r="C24" s="549" t="s">
        <v>4760</v>
      </c>
      <c r="D24" s="550">
        <v>1</v>
      </c>
      <c r="E24" s="542">
        <v>0</v>
      </c>
      <c r="F24" s="641">
        <f t="shared" si="0"/>
        <v>0</v>
      </c>
    </row>
    <row r="25" spans="1:19" s="551" customFormat="1" ht="9" customHeight="1">
      <c r="A25" s="540"/>
      <c r="B25" s="554"/>
      <c r="C25" s="555"/>
      <c r="D25" s="556"/>
      <c r="E25" s="542">
        <v>0</v>
      </c>
      <c r="F25" s="641">
        <f t="shared" si="0"/>
        <v>0</v>
      </c>
      <c r="G25" s="540"/>
      <c r="H25" s="540"/>
      <c r="I25" s="540"/>
      <c r="J25" s="540"/>
      <c r="K25" s="540"/>
      <c r="L25" s="540"/>
      <c r="M25" s="540"/>
      <c r="N25" s="540"/>
      <c r="O25" s="540"/>
      <c r="P25" s="540"/>
      <c r="Q25" s="540"/>
      <c r="R25" s="540"/>
      <c r="S25" s="540"/>
    </row>
    <row r="26" spans="1:19">
      <c r="B26" s="564" t="s">
        <v>5960</v>
      </c>
      <c r="C26" s="565"/>
      <c r="D26" s="566"/>
      <c r="E26" s="542">
        <v>0</v>
      </c>
      <c r="F26" s="641">
        <f t="shared" si="0"/>
        <v>0</v>
      </c>
    </row>
    <row r="27" spans="1:19" ht="15" customHeight="1">
      <c r="B27" s="567" t="s">
        <v>6037</v>
      </c>
      <c r="C27" s="568" t="s">
        <v>4713</v>
      </c>
      <c r="D27" s="569">
        <v>2</v>
      </c>
      <c r="E27" s="542">
        <v>0</v>
      </c>
      <c r="F27" s="641">
        <f t="shared" si="0"/>
        <v>0</v>
      </c>
    </row>
    <row r="28" spans="1:19" ht="15" customHeight="1">
      <c r="B28" s="570" t="s">
        <v>5962</v>
      </c>
      <c r="C28" s="571" t="s">
        <v>4713</v>
      </c>
      <c r="D28" s="572">
        <v>1</v>
      </c>
      <c r="E28" s="542">
        <v>0</v>
      </c>
      <c r="F28" s="641">
        <f t="shared" si="0"/>
        <v>0</v>
      </c>
    </row>
    <row r="29" spans="1:19" ht="13.95" customHeight="1">
      <c r="B29" s="570" t="s">
        <v>6038</v>
      </c>
      <c r="C29" s="571" t="s">
        <v>4713</v>
      </c>
      <c r="D29" s="572">
        <v>5</v>
      </c>
      <c r="E29" s="542">
        <v>0</v>
      </c>
      <c r="F29" s="641">
        <f t="shared" si="0"/>
        <v>0</v>
      </c>
    </row>
    <row r="30" spans="1:19" ht="14.4" customHeight="1">
      <c r="B30" s="570" t="s">
        <v>5963</v>
      </c>
      <c r="C30" s="571" t="s">
        <v>4713</v>
      </c>
      <c r="D30" s="572">
        <v>3</v>
      </c>
      <c r="E30" s="542">
        <v>0</v>
      </c>
      <c r="F30" s="641">
        <f t="shared" si="0"/>
        <v>0</v>
      </c>
    </row>
    <row r="31" spans="1:19" ht="14.4" customHeight="1">
      <c r="B31" s="570" t="s">
        <v>5964</v>
      </c>
      <c r="C31" s="571" t="s">
        <v>4713</v>
      </c>
      <c r="D31" s="572">
        <v>10</v>
      </c>
      <c r="E31" s="542">
        <v>0</v>
      </c>
      <c r="F31" s="641">
        <f t="shared" si="0"/>
        <v>0</v>
      </c>
    </row>
    <row r="32" spans="1:19" ht="13.95" customHeight="1">
      <c r="B32" s="570" t="s">
        <v>6039</v>
      </c>
      <c r="C32" s="571" t="s">
        <v>4713</v>
      </c>
      <c r="D32" s="572">
        <v>1</v>
      </c>
      <c r="E32" s="542">
        <v>0</v>
      </c>
      <c r="F32" s="641">
        <f t="shared" si="0"/>
        <v>0</v>
      </c>
    </row>
    <row r="33" spans="2:6" ht="14.4" customHeight="1">
      <c r="B33" s="570" t="s">
        <v>6040</v>
      </c>
      <c r="C33" s="571" t="s">
        <v>4713</v>
      </c>
      <c r="D33" s="572">
        <v>1</v>
      </c>
      <c r="E33" s="542">
        <v>0</v>
      </c>
      <c r="F33" s="641">
        <f t="shared" si="0"/>
        <v>0</v>
      </c>
    </row>
    <row r="34" spans="2:6" ht="15.6" customHeight="1">
      <c r="B34" s="570" t="s">
        <v>6041</v>
      </c>
      <c r="C34" s="571" t="s">
        <v>4713</v>
      </c>
      <c r="D34" s="572">
        <v>8</v>
      </c>
      <c r="E34" s="542">
        <v>0</v>
      </c>
      <c r="F34" s="641">
        <f t="shared" si="0"/>
        <v>0</v>
      </c>
    </row>
    <row r="35" spans="2:6" ht="14.4" customHeight="1">
      <c r="B35" s="573" t="s">
        <v>6042</v>
      </c>
      <c r="C35" s="574" t="s">
        <v>4713</v>
      </c>
      <c r="D35" s="575">
        <v>3</v>
      </c>
      <c r="E35" s="542">
        <v>0</v>
      </c>
      <c r="F35" s="641">
        <f t="shared" si="0"/>
        <v>0</v>
      </c>
    </row>
    <row r="36" spans="2:6" ht="14.4" customHeight="1">
      <c r="B36" s="576"/>
      <c r="C36" s="577"/>
      <c r="D36" s="578"/>
      <c r="E36" s="542">
        <v>0</v>
      </c>
      <c r="F36" s="641">
        <f t="shared" si="0"/>
        <v>0</v>
      </c>
    </row>
    <row r="37" spans="2:6">
      <c r="B37" s="564" t="s">
        <v>5967</v>
      </c>
      <c r="C37" s="565"/>
      <c r="D37" s="566"/>
      <c r="E37" s="542">
        <v>0</v>
      </c>
      <c r="F37" s="641">
        <f t="shared" si="0"/>
        <v>0</v>
      </c>
    </row>
    <row r="38" spans="2:6" ht="15" customHeight="1">
      <c r="B38" s="567" t="s">
        <v>6043</v>
      </c>
      <c r="C38" s="568" t="s">
        <v>4713</v>
      </c>
      <c r="D38" s="569">
        <v>4</v>
      </c>
      <c r="E38" s="542">
        <v>0</v>
      </c>
      <c r="F38" s="641">
        <f t="shared" si="0"/>
        <v>0</v>
      </c>
    </row>
    <row r="39" spans="2:6" ht="15" customHeight="1">
      <c r="B39" s="567" t="s">
        <v>6044</v>
      </c>
      <c r="C39" s="568" t="s">
        <v>4713</v>
      </c>
      <c r="D39" s="569">
        <v>6</v>
      </c>
      <c r="E39" s="542">
        <v>0</v>
      </c>
      <c r="F39" s="641">
        <f t="shared" si="0"/>
        <v>0</v>
      </c>
    </row>
    <row r="40" spans="2:6" ht="15" customHeight="1">
      <c r="B40" s="570" t="s">
        <v>5968</v>
      </c>
      <c r="C40" s="571" t="s">
        <v>4713</v>
      </c>
      <c r="D40" s="572">
        <v>3</v>
      </c>
      <c r="E40" s="542">
        <v>0</v>
      </c>
      <c r="F40" s="641">
        <f t="shared" si="0"/>
        <v>0</v>
      </c>
    </row>
    <row r="41" spans="2:6" ht="15" customHeight="1">
      <c r="B41" s="570" t="s">
        <v>6045</v>
      </c>
      <c r="C41" s="571" t="s">
        <v>4713</v>
      </c>
      <c r="D41" s="572">
        <v>1</v>
      </c>
      <c r="E41" s="542">
        <v>0</v>
      </c>
      <c r="F41" s="641">
        <f t="shared" si="0"/>
        <v>0</v>
      </c>
    </row>
    <row r="42" spans="2:6" ht="15" customHeight="1">
      <c r="B42" s="570" t="s">
        <v>5970</v>
      </c>
      <c r="C42" s="571" t="s">
        <v>4713</v>
      </c>
      <c r="D42" s="572">
        <v>1</v>
      </c>
      <c r="E42" s="542">
        <v>0</v>
      </c>
      <c r="F42" s="641">
        <f t="shared" si="0"/>
        <v>0</v>
      </c>
    </row>
    <row r="43" spans="2:6" ht="15" customHeight="1">
      <c r="B43" s="570" t="s">
        <v>6046</v>
      </c>
      <c r="C43" s="571" t="s">
        <v>4713</v>
      </c>
      <c r="D43" s="572">
        <v>1</v>
      </c>
      <c r="E43" s="542">
        <v>0</v>
      </c>
      <c r="F43" s="641">
        <f t="shared" si="0"/>
        <v>0</v>
      </c>
    </row>
    <row r="44" spans="2:6" ht="13.95" customHeight="1">
      <c r="B44" s="570" t="s">
        <v>5971</v>
      </c>
      <c r="C44" s="571" t="s">
        <v>4713</v>
      </c>
      <c r="D44" s="572">
        <v>1</v>
      </c>
      <c r="E44" s="542">
        <v>0</v>
      </c>
      <c r="F44" s="641">
        <f t="shared" si="0"/>
        <v>0</v>
      </c>
    </row>
    <row r="45" spans="2:6" ht="13.95" customHeight="1">
      <c r="B45" s="570" t="s">
        <v>6047</v>
      </c>
      <c r="C45" s="571" t="s">
        <v>4713</v>
      </c>
      <c r="D45" s="572">
        <v>26</v>
      </c>
      <c r="E45" s="542">
        <v>0</v>
      </c>
      <c r="F45" s="641">
        <f t="shared" si="0"/>
        <v>0</v>
      </c>
    </row>
    <row r="46" spans="2:6" ht="14.4" customHeight="1">
      <c r="B46" s="570" t="s">
        <v>5973</v>
      </c>
      <c r="C46" s="571" t="s">
        <v>4713</v>
      </c>
      <c r="D46" s="572">
        <v>8</v>
      </c>
      <c r="E46" s="542">
        <v>0</v>
      </c>
      <c r="F46" s="641">
        <f t="shared" si="0"/>
        <v>0</v>
      </c>
    </row>
    <row r="47" spans="2:6" ht="14.4" customHeight="1">
      <c r="B47" s="576"/>
      <c r="C47" s="577"/>
      <c r="D47" s="578"/>
      <c r="E47" s="542">
        <v>0</v>
      </c>
      <c r="F47" s="641">
        <f t="shared" si="0"/>
        <v>0</v>
      </c>
    </row>
    <row r="48" spans="2:6">
      <c r="B48" s="579" t="s">
        <v>5975</v>
      </c>
      <c r="C48" s="580"/>
      <c r="D48" s="581"/>
      <c r="E48" s="542">
        <v>0</v>
      </c>
      <c r="F48" s="641">
        <f t="shared" si="0"/>
        <v>0</v>
      </c>
    </row>
    <row r="49" spans="1:19" ht="13.95" customHeight="1">
      <c r="B49" s="582" t="s">
        <v>6048</v>
      </c>
      <c r="C49" s="583" t="s">
        <v>4713</v>
      </c>
      <c r="D49" s="584">
        <v>1</v>
      </c>
      <c r="E49" s="542">
        <v>0</v>
      </c>
      <c r="F49" s="641">
        <f t="shared" si="0"/>
        <v>0</v>
      </c>
    </row>
    <row r="50" spans="1:19" ht="13.95" customHeight="1">
      <c r="B50" s="585" t="s">
        <v>5977</v>
      </c>
      <c r="C50" s="586"/>
      <c r="D50" s="587"/>
      <c r="E50" s="542">
        <v>0</v>
      </c>
      <c r="F50" s="641">
        <f t="shared" si="0"/>
        <v>0</v>
      </c>
    </row>
    <row r="51" spans="1:19" ht="13.95" customHeight="1">
      <c r="B51" s="588" t="s">
        <v>6049</v>
      </c>
      <c r="C51" s="589" t="s">
        <v>4713</v>
      </c>
      <c r="D51" s="584">
        <v>1</v>
      </c>
      <c r="E51" s="542">
        <v>0</v>
      </c>
      <c r="F51" s="641">
        <f t="shared" si="0"/>
        <v>0</v>
      </c>
    </row>
    <row r="52" spans="1:19" ht="13.95" customHeight="1">
      <c r="B52" s="588" t="s">
        <v>6050</v>
      </c>
      <c r="C52" s="589" t="s">
        <v>4713</v>
      </c>
      <c r="D52" s="584">
        <v>1</v>
      </c>
      <c r="E52" s="542">
        <v>0</v>
      </c>
      <c r="F52" s="641">
        <f t="shared" si="0"/>
        <v>0</v>
      </c>
    </row>
    <row r="53" spans="1:19">
      <c r="B53" s="585" t="s">
        <v>5979</v>
      </c>
      <c r="C53" s="586"/>
      <c r="D53" s="587"/>
      <c r="E53" s="542">
        <v>0</v>
      </c>
      <c r="F53" s="641">
        <f t="shared" si="0"/>
        <v>0</v>
      </c>
    </row>
    <row r="54" spans="1:19" ht="12.6" customHeight="1">
      <c r="B54" s="590" t="s">
        <v>6051</v>
      </c>
      <c r="C54" s="589" t="s">
        <v>4760</v>
      </c>
      <c r="D54" s="584">
        <v>1</v>
      </c>
      <c r="E54" s="542">
        <v>0</v>
      </c>
      <c r="F54" s="641">
        <f t="shared" si="0"/>
        <v>0</v>
      </c>
    </row>
    <row r="55" spans="1:19" ht="23.4" customHeight="1">
      <c r="B55" s="590" t="s">
        <v>6052</v>
      </c>
      <c r="C55" s="589" t="s">
        <v>4760</v>
      </c>
      <c r="D55" s="584">
        <v>1</v>
      </c>
      <c r="E55" s="542">
        <v>0</v>
      </c>
      <c r="F55" s="641">
        <f t="shared" si="0"/>
        <v>0</v>
      </c>
    </row>
    <row r="56" spans="1:19" ht="12.6" customHeight="1">
      <c r="B56" s="588" t="s">
        <v>6053</v>
      </c>
      <c r="C56" s="589" t="s">
        <v>4760</v>
      </c>
      <c r="D56" s="584">
        <v>1</v>
      </c>
      <c r="E56" s="542">
        <v>0</v>
      </c>
      <c r="F56" s="641">
        <f t="shared" si="0"/>
        <v>0</v>
      </c>
    </row>
    <row r="57" spans="1:19" s="551" customFormat="1" ht="9" customHeight="1">
      <c r="A57" s="540"/>
      <c r="B57" s="554"/>
      <c r="C57" s="555"/>
      <c r="D57" s="556"/>
      <c r="E57" s="542">
        <v>0</v>
      </c>
      <c r="F57" s="641">
        <f t="shared" si="0"/>
        <v>0</v>
      </c>
      <c r="G57" s="540"/>
      <c r="H57" s="540"/>
      <c r="I57" s="540"/>
      <c r="J57" s="540"/>
      <c r="K57" s="540"/>
      <c r="L57" s="540"/>
      <c r="M57" s="540"/>
      <c r="N57" s="540"/>
      <c r="O57" s="540"/>
      <c r="P57" s="540"/>
      <c r="Q57" s="540"/>
      <c r="R57" s="540"/>
      <c r="S57" s="540"/>
    </row>
    <row r="58" spans="1:19">
      <c r="B58" s="594" t="s">
        <v>2909</v>
      </c>
      <c r="C58" s="595"/>
      <c r="D58" s="596"/>
      <c r="E58" s="542">
        <v>0</v>
      </c>
      <c r="F58" s="641">
        <f t="shared" si="0"/>
        <v>0</v>
      </c>
    </row>
    <row r="59" spans="1:19" ht="13.5" customHeight="1">
      <c r="B59" s="582" t="s">
        <v>5986</v>
      </c>
      <c r="C59" s="583" t="s">
        <v>4713</v>
      </c>
      <c r="D59" s="584">
        <v>6</v>
      </c>
      <c r="E59" s="542">
        <v>0</v>
      </c>
      <c r="F59" s="641">
        <f t="shared" si="0"/>
        <v>0</v>
      </c>
    </row>
    <row r="60" spans="1:19" ht="12.75" customHeight="1">
      <c r="B60" s="582" t="s">
        <v>6054</v>
      </c>
      <c r="C60" s="583" t="s">
        <v>4713</v>
      </c>
      <c r="D60" s="584">
        <v>3</v>
      </c>
      <c r="E60" s="542">
        <v>0</v>
      </c>
      <c r="F60" s="641">
        <f t="shared" si="0"/>
        <v>0</v>
      </c>
    </row>
    <row r="61" spans="1:19">
      <c r="B61" s="597" t="s">
        <v>5988</v>
      </c>
      <c r="C61" s="598" t="s">
        <v>4713</v>
      </c>
      <c r="D61" s="599">
        <v>1</v>
      </c>
      <c r="E61" s="542">
        <v>0</v>
      </c>
      <c r="F61" s="641">
        <f t="shared" si="0"/>
        <v>0</v>
      </c>
    </row>
    <row r="62" spans="1:19" ht="8.25" customHeight="1">
      <c r="B62" s="600"/>
      <c r="C62" s="601"/>
      <c r="D62" s="602"/>
      <c r="E62" s="542">
        <v>0</v>
      </c>
      <c r="F62" s="641">
        <f t="shared" si="0"/>
        <v>0</v>
      </c>
    </row>
    <row r="63" spans="1:19">
      <c r="B63" s="603" t="s">
        <v>5989</v>
      </c>
      <c r="C63" s="604"/>
      <c r="D63" s="605"/>
      <c r="E63" s="542">
        <v>0</v>
      </c>
      <c r="F63" s="641">
        <f t="shared" si="0"/>
        <v>0</v>
      </c>
    </row>
    <row r="64" spans="1:19" ht="12.75" customHeight="1">
      <c r="B64" s="606" t="s">
        <v>6055</v>
      </c>
      <c r="C64" s="607" t="s">
        <v>693</v>
      </c>
      <c r="D64" s="608">
        <f>D18</f>
        <v>20</v>
      </c>
      <c r="E64" s="542">
        <v>0</v>
      </c>
      <c r="F64" s="641">
        <f t="shared" si="0"/>
        <v>0</v>
      </c>
    </row>
    <row r="65" spans="2:6" ht="12.75" customHeight="1">
      <c r="B65" s="606" t="s">
        <v>5990</v>
      </c>
      <c r="C65" s="607" t="s">
        <v>693</v>
      </c>
      <c r="D65" s="608">
        <f>D19-120-40</f>
        <v>20</v>
      </c>
      <c r="E65" s="542">
        <v>0</v>
      </c>
      <c r="F65" s="641">
        <f t="shared" si="0"/>
        <v>0</v>
      </c>
    </row>
    <row r="66" spans="2:6" ht="12.75" customHeight="1">
      <c r="B66" s="606" t="s">
        <v>6056</v>
      </c>
      <c r="C66" s="607" t="s">
        <v>4713</v>
      </c>
      <c r="D66" s="608">
        <v>10</v>
      </c>
      <c r="E66" s="542">
        <v>0</v>
      </c>
      <c r="F66" s="641">
        <f t="shared" si="0"/>
        <v>0</v>
      </c>
    </row>
    <row r="67" spans="2:6" ht="12.75" customHeight="1">
      <c r="B67" s="606" t="s">
        <v>6057</v>
      </c>
      <c r="C67" s="607" t="s">
        <v>4713</v>
      </c>
      <c r="D67" s="608">
        <v>1</v>
      </c>
      <c r="E67" s="542">
        <v>0</v>
      </c>
      <c r="F67" s="641">
        <f t="shared" si="0"/>
        <v>0</v>
      </c>
    </row>
    <row r="68" spans="2:6" ht="12.75" customHeight="1">
      <c r="B68" s="606" t="s">
        <v>6058</v>
      </c>
      <c r="C68" s="607" t="s">
        <v>4713</v>
      </c>
      <c r="D68" s="608">
        <v>12</v>
      </c>
      <c r="E68" s="542">
        <v>0</v>
      </c>
      <c r="F68" s="641">
        <f t="shared" si="0"/>
        <v>0</v>
      </c>
    </row>
    <row r="69" spans="2:6" ht="12.75" customHeight="1">
      <c r="B69" s="609" t="s">
        <v>6059</v>
      </c>
      <c r="C69" s="610" t="s">
        <v>4713</v>
      </c>
      <c r="D69" s="611">
        <v>3</v>
      </c>
      <c r="E69" s="542">
        <v>0</v>
      </c>
      <c r="F69" s="641">
        <f t="shared" si="0"/>
        <v>0</v>
      </c>
    </row>
    <row r="70" spans="2:6" ht="12.75" customHeight="1">
      <c r="B70" s="609" t="s">
        <v>6060</v>
      </c>
      <c r="C70" s="610" t="s">
        <v>4713</v>
      </c>
      <c r="D70" s="611">
        <v>1</v>
      </c>
      <c r="E70" s="542">
        <v>0</v>
      </c>
      <c r="F70" s="641">
        <f t="shared" si="0"/>
        <v>0</v>
      </c>
    </row>
    <row r="71" spans="2:6" ht="12.75" customHeight="1">
      <c r="B71" s="609" t="s">
        <v>6061</v>
      </c>
      <c r="C71" s="610" t="s">
        <v>6062</v>
      </c>
      <c r="D71" s="611">
        <v>8</v>
      </c>
      <c r="E71" s="542">
        <v>0</v>
      </c>
      <c r="F71" s="641">
        <f t="shared" si="0"/>
        <v>0</v>
      </c>
    </row>
    <row r="72" spans="2:6" ht="12.75" customHeight="1">
      <c r="B72" s="606" t="s">
        <v>6063</v>
      </c>
      <c r="C72" s="607" t="s">
        <v>693</v>
      </c>
      <c r="D72" s="608">
        <f>D19-D65</f>
        <v>160</v>
      </c>
      <c r="E72" s="542">
        <v>0</v>
      </c>
      <c r="F72" s="641">
        <f t="shared" si="0"/>
        <v>0</v>
      </c>
    </row>
    <row r="73" spans="2:6" ht="12.75" customHeight="1">
      <c r="B73" s="642" t="s">
        <v>6064</v>
      </c>
      <c r="C73" s="643" t="s">
        <v>4760</v>
      </c>
      <c r="D73" s="644">
        <v>1</v>
      </c>
      <c r="E73" s="542">
        <v>0</v>
      </c>
      <c r="F73" s="641">
        <f t="shared" si="0"/>
        <v>0</v>
      </c>
    </row>
    <row r="74" spans="2:6" ht="8.25" customHeight="1">
      <c r="B74" s="600"/>
      <c r="C74" s="601"/>
      <c r="D74" s="602"/>
      <c r="E74" s="542">
        <v>0</v>
      </c>
      <c r="F74" s="641">
        <f t="shared" si="0"/>
        <v>0</v>
      </c>
    </row>
    <row r="75" spans="2:6">
      <c r="B75" s="612" t="s">
        <v>5995</v>
      </c>
      <c r="C75" s="613"/>
      <c r="D75" s="614"/>
      <c r="E75" s="542">
        <v>0</v>
      </c>
      <c r="F75" s="641">
        <f t="shared" ref="F75:F123" si="1">SUM(PRODUCT(D75,E75))</f>
        <v>0</v>
      </c>
    </row>
    <row r="76" spans="2:6" ht="24" customHeight="1">
      <c r="B76" s="570" t="s">
        <v>6065</v>
      </c>
      <c r="C76" s="571" t="s">
        <v>693</v>
      </c>
      <c r="D76" s="615">
        <v>40</v>
      </c>
      <c r="E76" s="542">
        <v>0</v>
      </c>
      <c r="F76" s="641">
        <f t="shared" si="1"/>
        <v>0</v>
      </c>
    </row>
    <row r="77" spans="2:6" ht="25.95" customHeight="1">
      <c r="B77" s="570" t="s">
        <v>5998</v>
      </c>
      <c r="C77" s="571" t="s">
        <v>4713</v>
      </c>
      <c r="D77" s="615">
        <v>6</v>
      </c>
      <c r="E77" s="542">
        <v>0</v>
      </c>
      <c r="F77" s="641">
        <f t="shared" si="1"/>
        <v>0</v>
      </c>
    </row>
    <row r="78" spans="2:6" ht="26.4" customHeight="1">
      <c r="B78" s="573" t="s">
        <v>5997</v>
      </c>
      <c r="C78" s="574" t="s">
        <v>4713</v>
      </c>
      <c r="D78" s="645">
        <v>2</v>
      </c>
      <c r="E78" s="542">
        <v>0</v>
      </c>
      <c r="F78" s="641">
        <f t="shared" si="1"/>
        <v>0</v>
      </c>
    </row>
    <row r="79" spans="2:6" ht="8.25" customHeight="1">
      <c r="B79" s="600"/>
      <c r="C79" s="601"/>
      <c r="D79" s="602"/>
      <c r="E79" s="542">
        <v>0</v>
      </c>
      <c r="F79" s="641">
        <f t="shared" si="1"/>
        <v>0</v>
      </c>
    </row>
    <row r="80" spans="2:6">
      <c r="B80" s="616" t="s">
        <v>5999</v>
      </c>
      <c r="C80" s="617"/>
      <c r="D80" s="618"/>
      <c r="E80" s="542">
        <v>0</v>
      </c>
      <c r="F80" s="641">
        <f t="shared" si="1"/>
        <v>0</v>
      </c>
    </row>
    <row r="81" spans="2:6" ht="12.75" customHeight="1">
      <c r="B81" s="567" t="s">
        <v>6000</v>
      </c>
      <c r="C81" s="568" t="s">
        <v>4760</v>
      </c>
      <c r="D81" s="569">
        <v>1</v>
      </c>
      <c r="E81" s="542">
        <v>0</v>
      </c>
      <c r="F81" s="641">
        <f t="shared" si="1"/>
        <v>0</v>
      </c>
    </row>
    <row r="82" spans="2:6" ht="8.25" customHeight="1">
      <c r="B82" s="600"/>
      <c r="C82" s="601"/>
      <c r="D82" s="602"/>
      <c r="E82" s="542">
        <v>0</v>
      </c>
      <c r="F82" s="641">
        <f t="shared" si="1"/>
        <v>0</v>
      </c>
    </row>
    <row r="83" spans="2:6" ht="15" customHeight="1">
      <c r="B83" s="619" t="s">
        <v>6001</v>
      </c>
      <c r="C83" s="620"/>
      <c r="D83" s="621"/>
      <c r="E83" s="542">
        <v>0</v>
      </c>
      <c r="F83" s="641">
        <f t="shared" si="1"/>
        <v>0</v>
      </c>
    </row>
    <row r="84" spans="2:6" ht="16.95" customHeight="1">
      <c r="B84" s="622" t="s">
        <v>6002</v>
      </c>
      <c r="C84" s="623" t="s">
        <v>6003</v>
      </c>
      <c r="D84" s="624">
        <f>210*4</f>
        <v>840</v>
      </c>
      <c r="E84" s="542">
        <v>0</v>
      </c>
      <c r="F84" s="641">
        <f t="shared" si="1"/>
        <v>0</v>
      </c>
    </row>
    <row r="85" spans="2:6" ht="8.25" customHeight="1">
      <c r="B85" s="600"/>
      <c r="C85" s="601"/>
      <c r="D85" s="602"/>
      <c r="E85" s="542">
        <v>0</v>
      </c>
      <c r="F85" s="641">
        <f t="shared" si="1"/>
        <v>0</v>
      </c>
    </row>
    <row r="86" spans="2:6" ht="14.4" customHeight="1">
      <c r="B86" s="619" t="s">
        <v>6004</v>
      </c>
      <c r="C86" s="620"/>
      <c r="D86" s="621"/>
      <c r="E86" s="542">
        <v>0</v>
      </c>
      <c r="F86" s="641">
        <f t="shared" si="1"/>
        <v>0</v>
      </c>
    </row>
    <row r="87" spans="2:6">
      <c r="B87" s="625" t="s">
        <v>6005</v>
      </c>
      <c r="C87" s="568" t="s">
        <v>4760</v>
      </c>
      <c r="D87" s="569">
        <v>1</v>
      </c>
      <c r="E87" s="542">
        <v>0</v>
      </c>
      <c r="F87" s="641">
        <f t="shared" si="1"/>
        <v>0</v>
      </c>
    </row>
    <row r="88" spans="2:6">
      <c r="B88" s="626" t="s">
        <v>6006</v>
      </c>
      <c r="C88" s="571" t="s">
        <v>4760</v>
      </c>
      <c r="D88" s="572">
        <v>1</v>
      </c>
      <c r="E88" s="542">
        <v>0</v>
      </c>
      <c r="F88" s="641">
        <f t="shared" si="1"/>
        <v>0</v>
      </c>
    </row>
    <row r="89" spans="2:6">
      <c r="B89" s="626" t="s">
        <v>6007</v>
      </c>
      <c r="C89" s="571" t="s">
        <v>4760</v>
      </c>
      <c r="D89" s="572">
        <v>1</v>
      </c>
      <c r="E89" s="542">
        <v>0</v>
      </c>
      <c r="F89" s="641">
        <f t="shared" si="1"/>
        <v>0</v>
      </c>
    </row>
    <row r="90" spans="2:6">
      <c r="B90" s="626" t="s">
        <v>6008</v>
      </c>
      <c r="C90" s="571" t="s">
        <v>4760</v>
      </c>
      <c r="D90" s="572">
        <v>1</v>
      </c>
      <c r="E90" s="542">
        <v>0</v>
      </c>
      <c r="F90" s="641">
        <f t="shared" si="1"/>
        <v>0</v>
      </c>
    </row>
    <row r="91" spans="2:6">
      <c r="B91" s="626" t="s">
        <v>6009</v>
      </c>
      <c r="C91" s="571" t="s">
        <v>2015</v>
      </c>
      <c r="D91" s="572">
        <v>100</v>
      </c>
      <c r="E91" s="542">
        <v>0</v>
      </c>
      <c r="F91" s="641">
        <f t="shared" si="1"/>
        <v>0</v>
      </c>
    </row>
    <row r="92" spans="2:6">
      <c r="B92" s="626" t="s">
        <v>6010</v>
      </c>
      <c r="C92" s="571" t="s">
        <v>693</v>
      </c>
      <c r="D92" s="572">
        <v>50</v>
      </c>
      <c r="E92" s="542">
        <v>0</v>
      </c>
      <c r="F92" s="641">
        <f t="shared" si="1"/>
        <v>0</v>
      </c>
    </row>
    <row r="93" spans="2:6">
      <c r="B93" s="627" t="s">
        <v>6011</v>
      </c>
      <c r="C93" s="574" t="s">
        <v>4760</v>
      </c>
      <c r="D93" s="575">
        <v>1</v>
      </c>
      <c r="E93" s="542">
        <v>0</v>
      </c>
      <c r="F93" s="641">
        <f t="shared" si="1"/>
        <v>0</v>
      </c>
    </row>
    <row r="94" spans="2:6" ht="8.25" customHeight="1">
      <c r="B94" s="600"/>
      <c r="C94" s="601"/>
      <c r="D94" s="602"/>
      <c r="E94" s="542">
        <v>0</v>
      </c>
      <c r="F94" s="641">
        <f t="shared" si="1"/>
        <v>0</v>
      </c>
    </row>
    <row r="95" spans="2:6">
      <c r="B95" s="619" t="s">
        <v>6012</v>
      </c>
      <c r="C95" s="620"/>
      <c r="D95" s="621"/>
      <c r="E95" s="542">
        <v>0</v>
      </c>
      <c r="F95" s="641">
        <f t="shared" si="1"/>
        <v>0</v>
      </c>
    </row>
    <row r="96" spans="2:6">
      <c r="B96" s="626" t="s">
        <v>6066</v>
      </c>
      <c r="C96" s="568" t="s">
        <v>4760</v>
      </c>
      <c r="D96" s="569">
        <v>1</v>
      </c>
      <c r="E96" s="542">
        <v>0</v>
      </c>
      <c r="F96" s="641">
        <f t="shared" si="1"/>
        <v>0</v>
      </c>
    </row>
    <row r="97" spans="2:6">
      <c r="B97" s="626" t="s">
        <v>6067</v>
      </c>
      <c r="C97" s="607" t="s">
        <v>4760</v>
      </c>
      <c r="D97" s="628">
        <v>1</v>
      </c>
      <c r="E97" s="542">
        <v>0</v>
      </c>
      <c r="F97" s="641">
        <f t="shared" si="1"/>
        <v>0</v>
      </c>
    </row>
    <row r="98" spans="2:6">
      <c r="B98" s="626" t="s">
        <v>6068</v>
      </c>
      <c r="C98" s="571" t="s">
        <v>4760</v>
      </c>
      <c r="D98" s="572">
        <v>1</v>
      </c>
      <c r="E98" s="542">
        <v>0</v>
      </c>
      <c r="F98" s="641">
        <f t="shared" si="1"/>
        <v>0</v>
      </c>
    </row>
    <row r="99" spans="2:6" ht="15" customHeight="1">
      <c r="B99" s="626" t="s">
        <v>6069</v>
      </c>
      <c r="C99" s="571" t="s">
        <v>4760</v>
      </c>
      <c r="D99" s="572">
        <v>1</v>
      </c>
      <c r="E99" s="542">
        <v>0</v>
      </c>
      <c r="F99" s="641">
        <f t="shared" si="1"/>
        <v>0</v>
      </c>
    </row>
    <row r="100" spans="2:6" ht="15" customHeight="1">
      <c r="B100" s="626" t="s">
        <v>6070</v>
      </c>
      <c r="C100" s="571" t="s">
        <v>4760</v>
      </c>
      <c r="D100" s="572">
        <v>1</v>
      </c>
      <c r="E100" s="542">
        <v>0</v>
      </c>
      <c r="F100" s="641">
        <f t="shared" si="1"/>
        <v>0</v>
      </c>
    </row>
    <row r="101" spans="2:6" ht="15" customHeight="1">
      <c r="B101" s="626" t="s">
        <v>6071</v>
      </c>
      <c r="C101" s="571" t="s">
        <v>4760</v>
      </c>
      <c r="D101" s="572">
        <v>1</v>
      </c>
      <c r="E101" s="542">
        <v>0</v>
      </c>
      <c r="F101" s="641">
        <f t="shared" si="1"/>
        <v>0</v>
      </c>
    </row>
    <row r="102" spans="2:6" ht="15" customHeight="1">
      <c r="B102" s="626" t="s">
        <v>6016</v>
      </c>
      <c r="C102" s="571" t="s">
        <v>4760</v>
      </c>
      <c r="D102" s="572">
        <v>1</v>
      </c>
      <c r="E102" s="542">
        <v>0</v>
      </c>
      <c r="F102" s="641">
        <f t="shared" si="1"/>
        <v>0</v>
      </c>
    </row>
    <row r="103" spans="2:6" ht="15" customHeight="1">
      <c r="B103" s="626" t="s">
        <v>6017</v>
      </c>
      <c r="C103" s="571" t="s">
        <v>4760</v>
      </c>
      <c r="D103" s="572">
        <v>1</v>
      </c>
      <c r="E103" s="542">
        <v>0</v>
      </c>
      <c r="F103" s="641">
        <f t="shared" si="1"/>
        <v>0</v>
      </c>
    </row>
    <row r="104" spans="2:6" ht="15" customHeight="1">
      <c r="B104" s="626" t="s">
        <v>6018</v>
      </c>
      <c r="C104" s="571" t="s">
        <v>4760</v>
      </c>
      <c r="D104" s="572">
        <v>1</v>
      </c>
      <c r="E104" s="542">
        <v>0</v>
      </c>
      <c r="F104" s="641">
        <f t="shared" si="1"/>
        <v>0</v>
      </c>
    </row>
    <row r="105" spans="2:6" ht="15" customHeight="1">
      <c r="B105" s="626" t="s">
        <v>6019</v>
      </c>
      <c r="C105" s="571" t="s">
        <v>4760</v>
      </c>
      <c r="D105" s="572">
        <v>1</v>
      </c>
      <c r="E105" s="542">
        <v>0</v>
      </c>
      <c r="F105" s="641">
        <f t="shared" si="1"/>
        <v>0</v>
      </c>
    </row>
    <row r="106" spans="2:6" ht="8.25" customHeight="1">
      <c r="B106" s="600"/>
      <c r="C106" s="601"/>
      <c r="D106" s="602"/>
      <c r="E106" s="542">
        <v>0</v>
      </c>
      <c r="F106" s="641">
        <f t="shared" si="1"/>
        <v>0</v>
      </c>
    </row>
    <row r="107" spans="2:6">
      <c r="B107" s="619" t="s">
        <v>4592</v>
      </c>
      <c r="C107" s="620"/>
      <c r="D107" s="621"/>
      <c r="E107" s="542">
        <v>0</v>
      </c>
      <c r="F107" s="641">
        <f t="shared" si="1"/>
        <v>0</v>
      </c>
    </row>
    <row r="108" spans="2:6">
      <c r="B108" s="625" t="s">
        <v>6020</v>
      </c>
      <c r="C108" s="568" t="s">
        <v>4760</v>
      </c>
      <c r="D108" s="569">
        <v>2</v>
      </c>
      <c r="E108" s="542">
        <v>0</v>
      </c>
      <c r="F108" s="641">
        <f t="shared" si="1"/>
        <v>0</v>
      </c>
    </row>
    <row r="109" spans="2:6">
      <c r="B109" s="626" t="s">
        <v>6021</v>
      </c>
      <c r="C109" s="571" t="s">
        <v>4760</v>
      </c>
      <c r="D109" s="572">
        <v>1</v>
      </c>
      <c r="E109" s="542">
        <v>0</v>
      </c>
      <c r="F109" s="641">
        <f t="shared" si="1"/>
        <v>0</v>
      </c>
    </row>
    <row r="110" spans="2:6">
      <c r="B110" s="626" t="s">
        <v>6022</v>
      </c>
      <c r="C110" s="571" t="s">
        <v>4760</v>
      </c>
      <c r="D110" s="572">
        <v>1</v>
      </c>
      <c r="E110" s="542">
        <v>0</v>
      </c>
      <c r="F110" s="641">
        <f t="shared" si="1"/>
        <v>0</v>
      </c>
    </row>
    <row r="111" spans="2:6">
      <c r="B111" s="626" t="s">
        <v>6023</v>
      </c>
      <c r="C111" s="571" t="s">
        <v>4760</v>
      </c>
      <c r="D111" s="572">
        <v>1</v>
      </c>
      <c r="E111" s="542">
        <v>0</v>
      </c>
      <c r="F111" s="641">
        <f t="shared" si="1"/>
        <v>0</v>
      </c>
    </row>
    <row r="112" spans="2:6">
      <c r="B112" s="626" t="s">
        <v>6024</v>
      </c>
      <c r="C112" s="571" t="s">
        <v>4760</v>
      </c>
      <c r="D112" s="572">
        <v>1</v>
      </c>
      <c r="E112" s="542">
        <v>0</v>
      </c>
      <c r="F112" s="641">
        <f t="shared" si="1"/>
        <v>0</v>
      </c>
    </row>
    <row r="113" spans="2:6">
      <c r="B113" s="626" t="s">
        <v>6025</v>
      </c>
      <c r="C113" s="571" t="s">
        <v>4760</v>
      </c>
      <c r="D113" s="572">
        <v>1</v>
      </c>
      <c r="E113" s="542">
        <v>0</v>
      </c>
      <c r="F113" s="641">
        <f t="shared" si="1"/>
        <v>0</v>
      </c>
    </row>
    <row r="114" spans="2:6">
      <c r="B114" s="629" t="s">
        <v>6026</v>
      </c>
      <c r="C114" s="574" t="s">
        <v>4760</v>
      </c>
      <c r="D114" s="575">
        <v>1</v>
      </c>
      <c r="E114" s="542">
        <v>0</v>
      </c>
      <c r="F114" s="641">
        <f t="shared" si="1"/>
        <v>0</v>
      </c>
    </row>
    <row r="115" spans="2:6" ht="8.25" customHeight="1">
      <c r="B115" s="600"/>
      <c r="C115" s="601"/>
      <c r="D115" s="602"/>
      <c r="E115" s="542">
        <v>0</v>
      </c>
      <c r="F115" s="641">
        <f t="shared" si="1"/>
        <v>0</v>
      </c>
    </row>
    <row r="116" spans="2:6">
      <c r="B116" s="630" t="s">
        <v>6027</v>
      </c>
      <c r="C116" s="631"/>
      <c r="D116" s="632"/>
      <c r="E116" s="542">
        <v>0</v>
      </c>
      <c r="F116" s="641">
        <f t="shared" si="1"/>
        <v>0</v>
      </c>
    </row>
    <row r="117" spans="2:6">
      <c r="B117" s="646" t="s">
        <v>6072</v>
      </c>
      <c r="C117" s="647" t="s">
        <v>4760</v>
      </c>
      <c r="D117" s="648">
        <v>1</v>
      </c>
      <c r="E117" s="542">
        <v>0</v>
      </c>
      <c r="F117" s="641">
        <f t="shared" si="1"/>
        <v>0</v>
      </c>
    </row>
    <row r="118" spans="2:6">
      <c r="B118" s="636" t="s">
        <v>6073</v>
      </c>
      <c r="C118" s="637" t="s">
        <v>4760</v>
      </c>
      <c r="D118" s="593">
        <v>1</v>
      </c>
      <c r="E118" s="542">
        <v>0</v>
      </c>
      <c r="F118" s="641">
        <f t="shared" si="1"/>
        <v>0</v>
      </c>
    </row>
    <row r="119" spans="2:6">
      <c r="B119" s="636" t="s">
        <v>6074</v>
      </c>
      <c r="C119" s="637" t="s">
        <v>4760</v>
      </c>
      <c r="D119" s="593">
        <v>1</v>
      </c>
      <c r="E119" s="542">
        <v>0</v>
      </c>
      <c r="F119" s="641">
        <f t="shared" si="1"/>
        <v>0</v>
      </c>
    </row>
    <row r="120" spans="2:6">
      <c r="B120" s="636" t="s">
        <v>6030</v>
      </c>
      <c r="C120" s="637">
        <v>4</v>
      </c>
      <c r="D120" s="593" t="s">
        <v>727</v>
      </c>
      <c r="E120" s="542">
        <v>0</v>
      </c>
      <c r="F120" s="641">
        <f t="shared" si="1"/>
        <v>0</v>
      </c>
    </row>
    <row r="121" spans="2:6">
      <c r="B121" s="636" t="s">
        <v>6031</v>
      </c>
      <c r="C121" s="637">
        <v>4</v>
      </c>
      <c r="D121" s="593" t="s">
        <v>727</v>
      </c>
      <c r="E121" s="542">
        <v>0</v>
      </c>
      <c r="F121" s="641">
        <f t="shared" si="1"/>
        <v>0</v>
      </c>
    </row>
    <row r="122" spans="2:6">
      <c r="B122" s="636" t="s">
        <v>6032</v>
      </c>
      <c r="C122" s="637" t="s">
        <v>4760</v>
      </c>
      <c r="D122" s="593">
        <v>1</v>
      </c>
      <c r="E122" s="542">
        <v>0</v>
      </c>
      <c r="F122" s="641">
        <f t="shared" si="1"/>
        <v>0</v>
      </c>
    </row>
    <row r="123" spans="2:6">
      <c r="B123" s="649" t="s">
        <v>6075</v>
      </c>
      <c r="C123" s="650" t="s">
        <v>4760</v>
      </c>
      <c r="D123" s="651">
        <v>1</v>
      </c>
      <c r="E123" s="542">
        <v>0</v>
      </c>
      <c r="F123" s="641">
        <f t="shared" si="1"/>
        <v>0</v>
      </c>
    </row>
    <row r="124" spans="2:6" ht="15" thickBot="1">
      <c r="B124" s="652" t="s">
        <v>6033</v>
      </c>
      <c r="E124" s="653"/>
      <c r="F124" s="653">
        <f>SUM(F10:F123)</f>
        <v>0</v>
      </c>
    </row>
  </sheetData>
  <mergeCells count="8">
    <mergeCell ref="E6:E7"/>
    <mergeCell ref="F6:F7"/>
    <mergeCell ref="B3:D3"/>
    <mergeCell ref="B4:D4"/>
    <mergeCell ref="B5:D5"/>
    <mergeCell ref="B6:B7"/>
    <mergeCell ref="C6:C7"/>
    <mergeCell ref="D6:D7"/>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C51EA-9697-4440-8AFF-1CAD271105C2}">
  <dimension ref="A1:L639"/>
  <sheetViews>
    <sheetView topLeftCell="A166" workbookViewId="0">
      <selection activeCell="N17" sqref="N17"/>
    </sheetView>
  </sheetViews>
  <sheetFormatPr defaultRowHeight="14.4"/>
  <cols>
    <col min="1" max="1" width="12.140625" style="670" bestFit="1" customWidth="1"/>
    <col min="2" max="2" width="87.42578125" style="671" customWidth="1"/>
    <col min="3" max="3" width="4.5703125" style="670" bestFit="1" customWidth="1"/>
    <col min="4" max="4" width="8.28515625" style="672" bestFit="1" customWidth="1"/>
    <col min="5" max="5" width="14.5703125" style="672" bestFit="1" customWidth="1"/>
    <col min="6" max="6" width="17.28515625" style="672" bestFit="1" customWidth="1"/>
    <col min="7" max="7" width="12.7109375" style="672" bestFit="1" customWidth="1"/>
    <col min="8" max="8" width="16.85546875" style="672" bestFit="1" customWidth="1"/>
    <col min="9" max="9" width="14.5703125" style="672" bestFit="1" customWidth="1"/>
    <col min="10" max="10" width="16.85546875" style="672" bestFit="1" customWidth="1"/>
    <col min="11" max="12" width="9.140625" style="540"/>
    <col min="13" max="13" width="0" style="540" hidden="1" customWidth="1"/>
    <col min="14" max="16384" width="9.140625" style="540"/>
  </cols>
  <sheetData>
    <row r="1" spans="1:12">
      <c r="A1" s="654" t="s">
        <v>6076</v>
      </c>
      <c r="B1" s="655" t="s">
        <v>5268</v>
      </c>
      <c r="C1" s="654" t="s">
        <v>6077</v>
      </c>
      <c r="D1" s="656" t="s">
        <v>6078</v>
      </c>
      <c r="E1" s="656" t="s">
        <v>6079</v>
      </c>
      <c r="F1" s="656" t="s">
        <v>6080</v>
      </c>
      <c r="G1" s="656" t="s">
        <v>6081</v>
      </c>
      <c r="H1" s="656" t="s">
        <v>6082</v>
      </c>
      <c r="I1" s="656" t="s">
        <v>6083</v>
      </c>
      <c r="J1" s="656" t="s">
        <v>5338</v>
      </c>
      <c r="K1" s="657"/>
      <c r="L1" s="657"/>
    </row>
    <row r="2" spans="1:12">
      <c r="A2" s="658" t="s">
        <v>32</v>
      </c>
      <c r="B2" s="659" t="s">
        <v>6084</v>
      </c>
      <c r="C2" s="658" t="s">
        <v>32</v>
      </c>
      <c r="D2" s="660"/>
      <c r="E2" s="660"/>
      <c r="F2" s="660"/>
      <c r="G2" s="660"/>
      <c r="H2" s="660"/>
      <c r="I2" s="660"/>
      <c r="J2" s="660"/>
      <c r="K2" s="657"/>
      <c r="L2" s="657"/>
    </row>
    <row r="3" spans="1:12">
      <c r="A3" s="661" t="s">
        <v>32</v>
      </c>
      <c r="B3" s="662" t="s">
        <v>6085</v>
      </c>
      <c r="C3" s="661" t="s">
        <v>32</v>
      </c>
      <c r="D3" s="663"/>
      <c r="E3" s="663"/>
      <c r="F3" s="663"/>
      <c r="G3" s="663"/>
      <c r="H3" s="663"/>
      <c r="I3" s="663"/>
      <c r="J3" s="663"/>
      <c r="K3" s="657"/>
      <c r="L3" s="657"/>
    </row>
    <row r="4" spans="1:12">
      <c r="A4" s="664" t="s">
        <v>6086</v>
      </c>
      <c r="B4" s="665" t="s">
        <v>6087</v>
      </c>
      <c r="C4" s="664" t="s">
        <v>4713</v>
      </c>
      <c r="D4" s="666">
        <v>1</v>
      </c>
      <c r="E4" s="666"/>
      <c r="F4" s="666"/>
      <c r="G4" s="666"/>
      <c r="H4" s="666"/>
      <c r="I4" s="666"/>
      <c r="J4" s="666"/>
      <c r="K4" s="657"/>
      <c r="L4" s="657"/>
    </row>
    <row r="5" spans="1:12" ht="24">
      <c r="A5" s="664" t="s">
        <v>6088</v>
      </c>
      <c r="B5" s="665" t="s">
        <v>6089</v>
      </c>
      <c r="C5" s="664" t="s">
        <v>32</v>
      </c>
      <c r="D5" s="666"/>
      <c r="E5" s="666"/>
      <c r="F5" s="666"/>
      <c r="G5" s="666"/>
      <c r="H5" s="666"/>
      <c r="I5" s="666"/>
      <c r="J5" s="666"/>
      <c r="K5" s="657"/>
      <c r="L5" s="657"/>
    </row>
    <row r="6" spans="1:12">
      <c r="A6" s="661" t="s">
        <v>32</v>
      </c>
      <c r="B6" s="662" t="s">
        <v>6090</v>
      </c>
      <c r="C6" s="661" t="s">
        <v>32</v>
      </c>
      <c r="D6" s="663"/>
      <c r="E6" s="663"/>
      <c r="F6" s="663"/>
      <c r="G6" s="663"/>
      <c r="H6" s="663"/>
      <c r="I6" s="663"/>
      <c r="J6" s="663"/>
      <c r="K6" s="657"/>
      <c r="L6" s="657"/>
    </row>
    <row r="7" spans="1:12">
      <c r="A7" s="664" t="s">
        <v>6091</v>
      </c>
      <c r="B7" s="665" t="s">
        <v>6092</v>
      </c>
      <c r="C7" s="664" t="s">
        <v>4713</v>
      </c>
      <c r="D7" s="666">
        <v>5</v>
      </c>
      <c r="E7" s="666"/>
      <c r="F7" s="666"/>
      <c r="G7" s="666"/>
      <c r="H7" s="666"/>
      <c r="I7" s="666"/>
      <c r="J7" s="666"/>
      <c r="K7" s="657"/>
      <c r="L7" s="657"/>
    </row>
    <row r="8" spans="1:12" ht="27">
      <c r="A8" s="661" t="s">
        <v>32</v>
      </c>
      <c r="B8" s="662" t="s">
        <v>6093</v>
      </c>
      <c r="C8" s="661" t="s">
        <v>32</v>
      </c>
      <c r="D8" s="663"/>
      <c r="E8" s="663"/>
      <c r="F8" s="663"/>
      <c r="G8" s="663"/>
      <c r="H8" s="663"/>
      <c r="I8" s="663"/>
      <c r="J8" s="663"/>
      <c r="K8" s="657"/>
      <c r="L8" s="657"/>
    </row>
    <row r="9" spans="1:12">
      <c r="A9" s="664" t="s">
        <v>6094</v>
      </c>
      <c r="B9" s="665" t="s">
        <v>6095</v>
      </c>
      <c r="C9" s="664" t="s">
        <v>4713</v>
      </c>
      <c r="D9" s="666">
        <v>48</v>
      </c>
      <c r="E9" s="666"/>
      <c r="F9" s="666"/>
      <c r="G9" s="666"/>
      <c r="H9" s="666"/>
      <c r="I9" s="666"/>
      <c r="J9" s="666"/>
      <c r="K9" s="657"/>
      <c r="L9" s="657"/>
    </row>
    <row r="10" spans="1:12">
      <c r="A10" s="661" t="s">
        <v>32</v>
      </c>
      <c r="B10" s="662" t="s">
        <v>6096</v>
      </c>
      <c r="C10" s="661" t="s">
        <v>32</v>
      </c>
      <c r="D10" s="663"/>
      <c r="E10" s="663"/>
      <c r="F10" s="663"/>
      <c r="G10" s="663"/>
      <c r="H10" s="663"/>
      <c r="I10" s="663"/>
      <c r="J10" s="663"/>
      <c r="K10" s="657"/>
      <c r="L10" s="657"/>
    </row>
    <row r="11" spans="1:12">
      <c r="A11" s="664" t="s">
        <v>6097</v>
      </c>
      <c r="B11" s="665" t="s">
        <v>6098</v>
      </c>
      <c r="C11" s="664" t="s">
        <v>4713</v>
      </c>
      <c r="D11" s="666">
        <v>4</v>
      </c>
      <c r="E11" s="666"/>
      <c r="F11" s="666"/>
      <c r="G11" s="666"/>
      <c r="H11" s="666"/>
      <c r="I11" s="666"/>
      <c r="J11" s="666"/>
      <c r="K11" s="657"/>
      <c r="L11" s="657"/>
    </row>
    <row r="12" spans="1:12" ht="27">
      <c r="A12" s="661" t="s">
        <v>32</v>
      </c>
      <c r="B12" s="662" t="s">
        <v>6099</v>
      </c>
      <c r="C12" s="661" t="s">
        <v>32</v>
      </c>
      <c r="D12" s="663"/>
      <c r="E12" s="663"/>
      <c r="F12" s="663"/>
      <c r="G12" s="663"/>
      <c r="H12" s="663"/>
      <c r="I12" s="663"/>
      <c r="J12" s="663"/>
      <c r="K12" s="657"/>
      <c r="L12" s="657"/>
    </row>
    <row r="13" spans="1:12">
      <c r="A13" s="664" t="s">
        <v>6100</v>
      </c>
      <c r="B13" s="665" t="s">
        <v>6101</v>
      </c>
      <c r="C13" s="664" t="s">
        <v>6102</v>
      </c>
      <c r="D13" s="666">
        <v>70</v>
      </c>
      <c r="E13" s="666"/>
      <c r="F13" s="666"/>
      <c r="G13" s="666"/>
      <c r="H13" s="666"/>
      <c r="I13" s="666"/>
      <c r="J13" s="666"/>
      <c r="K13" s="657"/>
      <c r="L13" s="657"/>
    </row>
    <row r="14" spans="1:12">
      <c r="A14" s="661" t="s">
        <v>32</v>
      </c>
      <c r="B14" s="662" t="s">
        <v>6103</v>
      </c>
      <c r="C14" s="661" t="s">
        <v>32</v>
      </c>
      <c r="D14" s="663"/>
      <c r="E14" s="663"/>
      <c r="F14" s="663"/>
      <c r="G14" s="663"/>
      <c r="H14" s="663"/>
      <c r="I14" s="663"/>
      <c r="J14" s="663"/>
      <c r="K14" s="657"/>
      <c r="L14" s="657"/>
    </row>
    <row r="15" spans="1:12">
      <c r="A15" s="664" t="s">
        <v>6104</v>
      </c>
      <c r="B15" s="665" t="s">
        <v>6105</v>
      </c>
      <c r="C15" s="664" t="s">
        <v>4713</v>
      </c>
      <c r="D15" s="666">
        <v>13</v>
      </c>
      <c r="E15" s="666"/>
      <c r="F15" s="666"/>
      <c r="G15" s="666"/>
      <c r="H15" s="666"/>
      <c r="I15" s="666"/>
      <c r="J15" s="666"/>
      <c r="K15" s="657"/>
      <c r="L15" s="657"/>
    </row>
    <row r="16" spans="1:12">
      <c r="A16" s="664" t="s">
        <v>6104</v>
      </c>
      <c r="B16" s="665" t="s">
        <v>6106</v>
      </c>
      <c r="C16" s="664" t="s">
        <v>4713</v>
      </c>
      <c r="D16" s="666">
        <v>1</v>
      </c>
      <c r="E16" s="666"/>
      <c r="F16" s="666"/>
      <c r="G16" s="666"/>
      <c r="H16" s="666"/>
      <c r="I16" s="666"/>
      <c r="J16" s="666"/>
      <c r="K16" s="657"/>
      <c r="L16" s="657"/>
    </row>
    <row r="17" spans="1:12">
      <c r="A17" s="661" t="s">
        <v>32</v>
      </c>
      <c r="B17" s="662" t="s">
        <v>6107</v>
      </c>
      <c r="C17" s="661" t="s">
        <v>32</v>
      </c>
      <c r="D17" s="663"/>
      <c r="E17" s="663"/>
      <c r="F17" s="663"/>
      <c r="G17" s="663"/>
      <c r="H17" s="663"/>
      <c r="I17" s="663"/>
      <c r="J17" s="663"/>
      <c r="K17" s="657"/>
      <c r="L17" s="657"/>
    </row>
    <row r="18" spans="1:12">
      <c r="A18" s="664" t="s">
        <v>6108</v>
      </c>
      <c r="B18" s="665" t="s">
        <v>6109</v>
      </c>
      <c r="C18" s="664" t="s">
        <v>4713</v>
      </c>
      <c r="D18" s="666">
        <v>1</v>
      </c>
      <c r="E18" s="666"/>
      <c r="F18" s="666"/>
      <c r="G18" s="666"/>
      <c r="H18" s="666"/>
      <c r="I18" s="666"/>
      <c r="J18" s="666"/>
      <c r="K18" s="657"/>
      <c r="L18" s="657"/>
    </row>
    <row r="19" spans="1:12">
      <c r="A19" s="664" t="s">
        <v>6110</v>
      </c>
      <c r="B19" s="665" t="s">
        <v>6111</v>
      </c>
      <c r="C19" s="664" t="s">
        <v>4713</v>
      </c>
      <c r="D19" s="666">
        <v>1</v>
      </c>
      <c r="E19" s="666"/>
      <c r="F19" s="666"/>
      <c r="G19" s="666"/>
      <c r="H19" s="666"/>
      <c r="I19" s="666"/>
      <c r="J19" s="666"/>
      <c r="K19" s="657"/>
      <c r="L19" s="657"/>
    </row>
    <row r="20" spans="1:12">
      <c r="A20" s="664" t="s">
        <v>6112</v>
      </c>
      <c r="B20" s="665" t="s">
        <v>6113</v>
      </c>
      <c r="C20" s="664" t="s">
        <v>4713</v>
      </c>
      <c r="D20" s="666">
        <v>1</v>
      </c>
      <c r="E20" s="666"/>
      <c r="F20" s="666"/>
      <c r="G20" s="666"/>
      <c r="H20" s="666"/>
      <c r="I20" s="666"/>
      <c r="J20" s="666"/>
      <c r="K20" s="657"/>
      <c r="L20" s="657"/>
    </row>
    <row r="21" spans="1:12">
      <c r="A21" s="664" t="s">
        <v>6114</v>
      </c>
      <c r="B21" s="665" t="s">
        <v>6115</v>
      </c>
      <c r="C21" s="664" t="s">
        <v>4713</v>
      </c>
      <c r="D21" s="666">
        <v>2</v>
      </c>
      <c r="E21" s="666"/>
      <c r="F21" s="666"/>
      <c r="G21" s="666"/>
      <c r="H21" s="666"/>
      <c r="I21" s="666"/>
      <c r="J21" s="666"/>
      <c r="K21" s="657"/>
      <c r="L21" s="657"/>
    </row>
    <row r="22" spans="1:12">
      <c r="A22" s="664" t="s">
        <v>6116</v>
      </c>
      <c r="B22" s="665" t="s">
        <v>6111</v>
      </c>
      <c r="C22" s="664" t="s">
        <v>4713</v>
      </c>
      <c r="D22" s="666">
        <v>5</v>
      </c>
      <c r="E22" s="666"/>
      <c r="F22" s="666"/>
      <c r="G22" s="666"/>
      <c r="H22" s="666"/>
      <c r="I22" s="666"/>
      <c r="J22" s="666"/>
      <c r="K22" s="657"/>
      <c r="L22" s="657"/>
    </row>
    <row r="23" spans="1:12">
      <c r="A23" s="661" t="s">
        <v>32</v>
      </c>
      <c r="B23" s="662" t="s">
        <v>6117</v>
      </c>
      <c r="C23" s="661" t="s">
        <v>32</v>
      </c>
      <c r="D23" s="663"/>
      <c r="E23" s="663"/>
      <c r="F23" s="663"/>
      <c r="G23" s="663"/>
      <c r="H23" s="663"/>
      <c r="I23" s="663"/>
      <c r="J23" s="663"/>
      <c r="K23" s="657"/>
      <c r="L23" s="657"/>
    </row>
    <row r="24" spans="1:12">
      <c r="A24" s="664" t="s">
        <v>6118</v>
      </c>
      <c r="B24" s="665" t="s">
        <v>6119</v>
      </c>
      <c r="C24" s="664" t="s">
        <v>4713</v>
      </c>
      <c r="D24" s="666">
        <v>1</v>
      </c>
      <c r="E24" s="666"/>
      <c r="F24" s="666"/>
      <c r="G24" s="666"/>
      <c r="H24" s="666"/>
      <c r="I24" s="666"/>
      <c r="J24" s="666"/>
      <c r="K24" s="657"/>
      <c r="L24" s="657"/>
    </row>
    <row r="25" spans="1:12">
      <c r="A25" s="664" t="s">
        <v>6120</v>
      </c>
      <c r="B25" s="665" t="s">
        <v>6121</v>
      </c>
      <c r="C25" s="664" t="s">
        <v>4713</v>
      </c>
      <c r="D25" s="666">
        <v>2</v>
      </c>
      <c r="E25" s="666"/>
      <c r="F25" s="666"/>
      <c r="G25" s="666"/>
      <c r="H25" s="666"/>
      <c r="I25" s="666"/>
      <c r="J25" s="666"/>
      <c r="K25" s="657"/>
      <c r="L25" s="657"/>
    </row>
    <row r="26" spans="1:12">
      <c r="A26" s="661" t="s">
        <v>32</v>
      </c>
      <c r="B26" s="662" t="s">
        <v>6122</v>
      </c>
      <c r="C26" s="661" t="s">
        <v>32</v>
      </c>
      <c r="D26" s="663"/>
      <c r="E26" s="663"/>
      <c r="F26" s="663"/>
      <c r="G26" s="663"/>
      <c r="H26" s="663"/>
      <c r="I26" s="663"/>
      <c r="J26" s="663"/>
      <c r="K26" s="657"/>
      <c r="L26" s="657"/>
    </row>
    <row r="27" spans="1:12">
      <c r="A27" s="664" t="s">
        <v>32</v>
      </c>
      <c r="B27" s="665" t="s">
        <v>6123</v>
      </c>
      <c r="C27" s="664" t="s">
        <v>6124</v>
      </c>
      <c r="D27" s="666">
        <v>120</v>
      </c>
      <c r="E27" s="666"/>
      <c r="F27" s="666"/>
      <c r="G27" s="666"/>
      <c r="H27" s="666"/>
      <c r="I27" s="666"/>
      <c r="J27" s="666"/>
      <c r="K27" s="657"/>
      <c r="L27" s="657"/>
    </row>
    <row r="28" spans="1:12">
      <c r="A28" s="664" t="s">
        <v>32</v>
      </c>
      <c r="B28" s="665" t="s">
        <v>6125</v>
      </c>
      <c r="C28" s="664" t="s">
        <v>6124</v>
      </c>
      <c r="D28" s="666">
        <v>660</v>
      </c>
      <c r="E28" s="666"/>
      <c r="F28" s="666"/>
      <c r="G28" s="666"/>
      <c r="H28" s="666"/>
      <c r="I28" s="666"/>
      <c r="J28" s="666"/>
      <c r="K28" s="657"/>
      <c r="L28" s="657"/>
    </row>
    <row r="29" spans="1:12">
      <c r="A29" s="664" t="s">
        <v>32</v>
      </c>
      <c r="B29" s="665" t="s">
        <v>6126</v>
      </c>
      <c r="C29" s="664" t="s">
        <v>6124</v>
      </c>
      <c r="D29" s="666">
        <v>15</v>
      </c>
      <c r="E29" s="666"/>
      <c r="F29" s="666"/>
      <c r="G29" s="666"/>
      <c r="H29" s="666"/>
      <c r="I29" s="666"/>
      <c r="J29" s="666"/>
      <c r="K29" s="657"/>
      <c r="L29" s="657"/>
    </row>
    <row r="30" spans="1:12">
      <c r="A30" s="664" t="s">
        <v>32</v>
      </c>
      <c r="B30" s="665" t="s">
        <v>6127</v>
      </c>
      <c r="C30" s="664" t="s">
        <v>6124</v>
      </c>
      <c r="D30" s="666">
        <v>230</v>
      </c>
      <c r="E30" s="666"/>
      <c r="F30" s="666"/>
      <c r="G30" s="666"/>
      <c r="H30" s="666"/>
      <c r="I30" s="666"/>
      <c r="J30" s="666"/>
      <c r="K30" s="657"/>
      <c r="L30" s="657"/>
    </row>
    <row r="31" spans="1:12">
      <c r="A31" s="661" t="s">
        <v>32</v>
      </c>
      <c r="B31" s="662" t="s">
        <v>6128</v>
      </c>
      <c r="C31" s="661" t="s">
        <v>32</v>
      </c>
      <c r="D31" s="663"/>
      <c r="E31" s="663"/>
      <c r="F31" s="663"/>
      <c r="G31" s="663"/>
      <c r="H31" s="663"/>
      <c r="I31" s="663"/>
      <c r="J31" s="663"/>
      <c r="K31" s="657"/>
      <c r="L31" s="657"/>
    </row>
    <row r="32" spans="1:12">
      <c r="A32" s="664" t="s">
        <v>32</v>
      </c>
      <c r="B32" s="665" t="s">
        <v>6129</v>
      </c>
      <c r="C32" s="664" t="s">
        <v>4713</v>
      </c>
      <c r="D32" s="666">
        <v>1</v>
      </c>
      <c r="E32" s="666"/>
      <c r="F32" s="666"/>
      <c r="G32" s="666"/>
      <c r="H32" s="666"/>
      <c r="I32" s="666"/>
      <c r="J32" s="666"/>
      <c r="K32" s="657"/>
      <c r="L32" s="657"/>
    </row>
    <row r="33" spans="1:12">
      <c r="A33" s="664" t="s">
        <v>32</v>
      </c>
      <c r="B33" s="665" t="s">
        <v>6130</v>
      </c>
      <c r="C33" s="664" t="s">
        <v>4713</v>
      </c>
      <c r="D33" s="666">
        <v>2</v>
      </c>
      <c r="E33" s="666"/>
      <c r="F33" s="666"/>
      <c r="G33" s="666"/>
      <c r="H33" s="666"/>
      <c r="I33" s="666"/>
      <c r="J33" s="666"/>
      <c r="K33" s="657"/>
      <c r="L33" s="657"/>
    </row>
    <row r="34" spans="1:12">
      <c r="A34" s="661" t="s">
        <v>32</v>
      </c>
      <c r="B34" s="662" t="s">
        <v>6131</v>
      </c>
      <c r="C34" s="661" t="s">
        <v>32</v>
      </c>
      <c r="D34" s="663"/>
      <c r="E34" s="663"/>
      <c r="F34" s="663"/>
      <c r="G34" s="663"/>
      <c r="H34" s="663"/>
      <c r="I34" s="663"/>
      <c r="J34" s="663"/>
      <c r="K34" s="657"/>
      <c r="L34" s="657"/>
    </row>
    <row r="35" spans="1:12">
      <c r="A35" s="664" t="s">
        <v>32</v>
      </c>
      <c r="B35" s="665" t="s">
        <v>6125</v>
      </c>
      <c r="C35" s="664" t="s">
        <v>6124</v>
      </c>
      <c r="D35" s="666">
        <v>340</v>
      </c>
      <c r="E35" s="666"/>
      <c r="F35" s="666"/>
      <c r="G35" s="666"/>
      <c r="H35" s="666"/>
      <c r="I35" s="666"/>
      <c r="J35" s="666"/>
      <c r="K35" s="657"/>
      <c r="L35" s="657"/>
    </row>
    <row r="36" spans="1:12">
      <c r="A36" s="664" t="s">
        <v>32</v>
      </c>
      <c r="B36" s="665" t="s">
        <v>6127</v>
      </c>
      <c r="C36" s="664" t="s">
        <v>6124</v>
      </c>
      <c r="D36" s="666">
        <v>200</v>
      </c>
      <c r="E36" s="666"/>
      <c r="F36" s="666"/>
      <c r="G36" s="666"/>
      <c r="H36" s="666"/>
      <c r="I36" s="666"/>
      <c r="J36" s="666"/>
      <c r="K36" s="657"/>
      <c r="L36" s="657"/>
    </row>
    <row r="37" spans="1:12">
      <c r="A37" s="658" t="s">
        <v>32</v>
      </c>
      <c r="B37" s="659" t="s">
        <v>6132</v>
      </c>
      <c r="C37" s="658" t="s">
        <v>32</v>
      </c>
      <c r="D37" s="660"/>
      <c r="E37" s="660"/>
      <c r="F37" s="660"/>
      <c r="G37" s="660"/>
      <c r="H37" s="660"/>
      <c r="I37" s="660"/>
      <c r="J37" s="660"/>
      <c r="K37" s="657"/>
      <c r="L37" s="657"/>
    </row>
    <row r="38" spans="1:12">
      <c r="A38" s="664" t="s">
        <v>32</v>
      </c>
      <c r="B38" s="665" t="s">
        <v>32</v>
      </c>
      <c r="C38" s="664" t="s">
        <v>32</v>
      </c>
      <c r="D38" s="666"/>
      <c r="E38" s="666"/>
      <c r="F38" s="666"/>
      <c r="G38" s="666"/>
      <c r="H38" s="666"/>
      <c r="I38" s="666"/>
      <c r="J38" s="666"/>
      <c r="K38" s="657"/>
      <c r="L38" s="657"/>
    </row>
    <row r="39" spans="1:12">
      <c r="A39" s="658" t="s">
        <v>32</v>
      </c>
      <c r="B39" s="659" t="s">
        <v>6133</v>
      </c>
      <c r="C39" s="658" t="s">
        <v>32</v>
      </c>
      <c r="D39" s="660"/>
      <c r="E39" s="660"/>
      <c r="F39" s="660"/>
      <c r="G39" s="660"/>
      <c r="H39" s="660"/>
      <c r="I39" s="660"/>
      <c r="J39" s="660"/>
      <c r="K39" s="657"/>
      <c r="L39" s="657"/>
    </row>
    <row r="40" spans="1:12">
      <c r="A40" s="661" t="s">
        <v>32</v>
      </c>
      <c r="B40" s="662" t="s">
        <v>6085</v>
      </c>
      <c r="C40" s="661" t="s">
        <v>32</v>
      </c>
      <c r="D40" s="663"/>
      <c r="E40" s="663"/>
      <c r="F40" s="663"/>
      <c r="G40" s="663"/>
      <c r="H40" s="663"/>
      <c r="I40" s="663"/>
      <c r="J40" s="663"/>
      <c r="K40" s="657"/>
      <c r="L40" s="657"/>
    </row>
    <row r="41" spans="1:12">
      <c r="A41" s="664" t="s">
        <v>6134</v>
      </c>
      <c r="B41" s="665" t="s">
        <v>6087</v>
      </c>
      <c r="C41" s="664" t="s">
        <v>4713</v>
      </c>
      <c r="D41" s="666">
        <v>1</v>
      </c>
      <c r="E41" s="666"/>
      <c r="F41" s="666"/>
      <c r="G41" s="666"/>
      <c r="H41" s="666"/>
      <c r="I41" s="666"/>
      <c r="J41" s="666"/>
      <c r="K41" s="657"/>
      <c r="L41" s="657"/>
    </row>
    <row r="42" spans="1:12" ht="24">
      <c r="A42" s="664" t="s">
        <v>6088</v>
      </c>
      <c r="B42" s="665" t="s">
        <v>6089</v>
      </c>
      <c r="C42" s="664" t="s">
        <v>32</v>
      </c>
      <c r="D42" s="666"/>
      <c r="E42" s="666"/>
      <c r="F42" s="666"/>
      <c r="G42" s="666"/>
      <c r="H42" s="666"/>
      <c r="I42" s="666"/>
      <c r="J42" s="666"/>
      <c r="K42" s="657"/>
      <c r="L42" s="657"/>
    </row>
    <row r="43" spans="1:12">
      <c r="A43" s="661" t="s">
        <v>32</v>
      </c>
      <c r="B43" s="662" t="s">
        <v>6090</v>
      </c>
      <c r="C43" s="661" t="s">
        <v>32</v>
      </c>
      <c r="D43" s="663"/>
      <c r="E43" s="663"/>
      <c r="F43" s="663"/>
      <c r="G43" s="663"/>
      <c r="H43" s="663"/>
      <c r="I43" s="663"/>
      <c r="J43" s="663"/>
      <c r="K43" s="657"/>
      <c r="L43" s="657"/>
    </row>
    <row r="44" spans="1:12">
      <c r="A44" s="664" t="s">
        <v>6135</v>
      </c>
      <c r="B44" s="665" t="s">
        <v>6092</v>
      </c>
      <c r="C44" s="664" t="s">
        <v>4713</v>
      </c>
      <c r="D44" s="666">
        <v>4</v>
      </c>
      <c r="E44" s="666"/>
      <c r="F44" s="666"/>
      <c r="G44" s="666"/>
      <c r="H44" s="666"/>
      <c r="I44" s="666"/>
      <c r="J44" s="666"/>
      <c r="K44" s="657"/>
      <c r="L44" s="657"/>
    </row>
    <row r="45" spans="1:12">
      <c r="A45" s="661" t="s">
        <v>32</v>
      </c>
      <c r="B45" s="662" t="s">
        <v>6096</v>
      </c>
      <c r="C45" s="661" t="s">
        <v>32</v>
      </c>
      <c r="D45" s="663"/>
      <c r="E45" s="663"/>
      <c r="F45" s="663"/>
      <c r="G45" s="663"/>
      <c r="H45" s="663"/>
      <c r="I45" s="663"/>
      <c r="J45" s="663"/>
      <c r="K45" s="657"/>
      <c r="L45" s="657"/>
    </row>
    <row r="46" spans="1:12">
      <c r="A46" s="664" t="s">
        <v>6136</v>
      </c>
      <c r="B46" s="665" t="s">
        <v>6137</v>
      </c>
      <c r="C46" s="664" t="s">
        <v>4713</v>
      </c>
      <c r="D46" s="666">
        <v>2</v>
      </c>
      <c r="E46" s="666"/>
      <c r="F46" s="666"/>
      <c r="G46" s="666"/>
      <c r="H46" s="666"/>
      <c r="I46" s="666"/>
      <c r="J46" s="666"/>
      <c r="K46" s="657"/>
      <c r="L46" s="657"/>
    </row>
    <row r="47" spans="1:12">
      <c r="A47" s="661" t="s">
        <v>32</v>
      </c>
      <c r="B47" s="662" t="s">
        <v>6138</v>
      </c>
      <c r="C47" s="661" t="s">
        <v>32</v>
      </c>
      <c r="D47" s="663"/>
      <c r="E47" s="663"/>
      <c r="F47" s="663"/>
      <c r="G47" s="663"/>
      <c r="H47" s="663"/>
      <c r="I47" s="663"/>
      <c r="J47" s="663"/>
      <c r="K47" s="657"/>
      <c r="L47" s="657"/>
    </row>
    <row r="48" spans="1:12">
      <c r="A48" s="664" t="s">
        <v>6139</v>
      </c>
      <c r="B48" s="665" t="s">
        <v>6101</v>
      </c>
      <c r="C48" s="664" t="s">
        <v>6102</v>
      </c>
      <c r="D48" s="666">
        <v>30</v>
      </c>
      <c r="E48" s="666"/>
      <c r="F48" s="666"/>
      <c r="G48" s="666"/>
      <c r="H48" s="666"/>
      <c r="I48" s="666"/>
      <c r="J48" s="666"/>
      <c r="K48" s="657"/>
      <c r="L48" s="657"/>
    </row>
    <row r="49" spans="1:12" ht="27">
      <c r="A49" s="661" t="s">
        <v>32</v>
      </c>
      <c r="B49" s="662" t="s">
        <v>6093</v>
      </c>
      <c r="C49" s="661" t="s">
        <v>32</v>
      </c>
      <c r="D49" s="663"/>
      <c r="E49" s="663"/>
      <c r="F49" s="663"/>
      <c r="G49" s="663"/>
      <c r="H49" s="663"/>
      <c r="I49" s="663"/>
      <c r="J49" s="663"/>
      <c r="K49" s="657"/>
      <c r="L49" s="657"/>
    </row>
    <row r="50" spans="1:12">
      <c r="A50" s="664" t="s">
        <v>6140</v>
      </c>
      <c r="B50" s="665" t="s">
        <v>6095</v>
      </c>
      <c r="C50" s="664" t="s">
        <v>4713</v>
      </c>
      <c r="D50" s="666">
        <v>48</v>
      </c>
      <c r="E50" s="666"/>
      <c r="F50" s="666"/>
      <c r="G50" s="666"/>
      <c r="H50" s="666"/>
      <c r="I50" s="666"/>
      <c r="J50" s="666"/>
      <c r="K50" s="657"/>
      <c r="L50" s="657"/>
    </row>
    <row r="51" spans="1:12">
      <c r="A51" s="661" t="s">
        <v>32</v>
      </c>
      <c r="B51" s="662" t="s">
        <v>6107</v>
      </c>
      <c r="C51" s="661" t="s">
        <v>32</v>
      </c>
      <c r="D51" s="663"/>
      <c r="E51" s="663"/>
      <c r="F51" s="663"/>
      <c r="G51" s="663"/>
      <c r="H51" s="663"/>
      <c r="I51" s="663"/>
      <c r="J51" s="663"/>
      <c r="K51" s="657"/>
      <c r="L51" s="657"/>
    </row>
    <row r="52" spans="1:12">
      <c r="A52" s="664" t="s">
        <v>6141</v>
      </c>
      <c r="B52" s="665" t="s">
        <v>6142</v>
      </c>
      <c r="C52" s="664" t="s">
        <v>4713</v>
      </c>
      <c r="D52" s="666">
        <v>1</v>
      </c>
      <c r="E52" s="666"/>
      <c r="F52" s="666"/>
      <c r="G52" s="666"/>
      <c r="H52" s="666"/>
      <c r="I52" s="666"/>
      <c r="J52" s="666"/>
      <c r="K52" s="657"/>
      <c r="L52" s="657"/>
    </row>
    <row r="53" spans="1:12">
      <c r="A53" s="664" t="s">
        <v>6143</v>
      </c>
      <c r="B53" s="665" t="s">
        <v>6144</v>
      </c>
      <c r="C53" s="664" t="s">
        <v>4713</v>
      </c>
      <c r="D53" s="666">
        <v>2</v>
      </c>
      <c r="E53" s="666"/>
      <c r="F53" s="666"/>
      <c r="G53" s="666"/>
      <c r="H53" s="666"/>
      <c r="I53" s="666"/>
      <c r="J53" s="666"/>
      <c r="K53" s="657"/>
      <c r="L53" s="657"/>
    </row>
    <row r="54" spans="1:12">
      <c r="A54" s="661" t="s">
        <v>32</v>
      </c>
      <c r="B54" s="662" t="s">
        <v>6103</v>
      </c>
      <c r="C54" s="661" t="s">
        <v>32</v>
      </c>
      <c r="D54" s="663"/>
      <c r="E54" s="663"/>
      <c r="F54" s="663"/>
      <c r="G54" s="663"/>
      <c r="H54" s="663"/>
      <c r="I54" s="663"/>
      <c r="J54" s="663"/>
      <c r="K54" s="657"/>
      <c r="L54" s="657"/>
    </row>
    <row r="55" spans="1:12">
      <c r="A55" s="664" t="s">
        <v>6145</v>
      </c>
      <c r="B55" s="665" t="s">
        <v>6105</v>
      </c>
      <c r="C55" s="664" t="s">
        <v>4713</v>
      </c>
      <c r="D55" s="666">
        <v>10</v>
      </c>
      <c r="E55" s="666"/>
      <c r="F55" s="666"/>
      <c r="G55" s="666"/>
      <c r="H55" s="666"/>
      <c r="I55" s="666"/>
      <c r="J55" s="666"/>
      <c r="K55" s="657"/>
      <c r="L55" s="657"/>
    </row>
    <row r="56" spans="1:12">
      <c r="A56" s="661" t="s">
        <v>32</v>
      </c>
      <c r="B56" s="662" t="s">
        <v>6107</v>
      </c>
      <c r="C56" s="661" t="s">
        <v>32</v>
      </c>
      <c r="D56" s="663"/>
      <c r="E56" s="663"/>
      <c r="F56" s="663"/>
      <c r="G56" s="663"/>
      <c r="H56" s="663"/>
      <c r="I56" s="663"/>
      <c r="J56" s="663"/>
      <c r="K56" s="657"/>
      <c r="L56" s="657"/>
    </row>
    <row r="57" spans="1:12">
      <c r="A57" s="664" t="s">
        <v>6146</v>
      </c>
      <c r="B57" s="665" t="s">
        <v>6147</v>
      </c>
      <c r="C57" s="664" t="s">
        <v>4713</v>
      </c>
      <c r="D57" s="666">
        <v>4</v>
      </c>
      <c r="E57" s="666"/>
      <c r="F57" s="666"/>
      <c r="G57" s="666"/>
      <c r="H57" s="666"/>
      <c r="I57" s="666"/>
      <c r="J57" s="666"/>
      <c r="K57" s="657"/>
      <c r="L57" s="657"/>
    </row>
    <row r="58" spans="1:12">
      <c r="A58" s="661" t="s">
        <v>32</v>
      </c>
      <c r="B58" s="662" t="s">
        <v>6148</v>
      </c>
      <c r="C58" s="661" t="s">
        <v>32</v>
      </c>
      <c r="D58" s="663"/>
      <c r="E58" s="663"/>
      <c r="F58" s="663"/>
      <c r="G58" s="663"/>
      <c r="H58" s="663"/>
      <c r="I58" s="663"/>
      <c r="J58" s="663"/>
      <c r="K58" s="657"/>
      <c r="L58" s="657"/>
    </row>
    <row r="59" spans="1:12">
      <c r="A59" s="664" t="s">
        <v>6149</v>
      </c>
      <c r="B59" s="665" t="s">
        <v>6150</v>
      </c>
      <c r="C59" s="664" t="s">
        <v>4713</v>
      </c>
      <c r="D59" s="666">
        <v>1</v>
      </c>
      <c r="E59" s="666"/>
      <c r="F59" s="666"/>
      <c r="G59" s="666"/>
      <c r="H59" s="666"/>
      <c r="I59" s="666"/>
      <c r="J59" s="666"/>
      <c r="K59" s="657"/>
      <c r="L59" s="657"/>
    </row>
    <row r="60" spans="1:12">
      <c r="A60" s="664" t="s">
        <v>6151</v>
      </c>
      <c r="B60" s="665" t="s">
        <v>6152</v>
      </c>
      <c r="C60" s="664" t="s">
        <v>32</v>
      </c>
      <c r="D60" s="666"/>
      <c r="E60" s="666"/>
      <c r="F60" s="666"/>
      <c r="G60" s="666"/>
      <c r="H60" s="666"/>
      <c r="I60" s="666"/>
      <c r="J60" s="666"/>
      <c r="K60" s="657"/>
      <c r="L60" s="657"/>
    </row>
    <row r="61" spans="1:12">
      <c r="A61" s="661" t="s">
        <v>32</v>
      </c>
      <c r="B61" s="662" t="s">
        <v>6117</v>
      </c>
      <c r="C61" s="661" t="s">
        <v>32</v>
      </c>
      <c r="D61" s="663"/>
      <c r="E61" s="663"/>
      <c r="F61" s="663"/>
      <c r="G61" s="663"/>
      <c r="H61" s="663"/>
      <c r="I61" s="663"/>
      <c r="J61" s="663"/>
      <c r="K61" s="657"/>
      <c r="L61" s="657"/>
    </row>
    <row r="62" spans="1:12">
      <c r="A62" s="664" t="s">
        <v>6153</v>
      </c>
      <c r="B62" s="665" t="s">
        <v>6119</v>
      </c>
      <c r="C62" s="664" t="s">
        <v>4713</v>
      </c>
      <c r="D62" s="666">
        <v>2</v>
      </c>
      <c r="E62" s="666"/>
      <c r="F62" s="666"/>
      <c r="G62" s="666"/>
      <c r="H62" s="666"/>
      <c r="I62" s="666"/>
      <c r="J62" s="666"/>
      <c r="K62" s="657"/>
      <c r="L62" s="657"/>
    </row>
    <row r="63" spans="1:12">
      <c r="A63" s="661" t="s">
        <v>32</v>
      </c>
      <c r="B63" s="662" t="s">
        <v>6154</v>
      </c>
      <c r="C63" s="661" t="s">
        <v>32</v>
      </c>
      <c r="D63" s="663"/>
      <c r="E63" s="663"/>
      <c r="F63" s="663"/>
      <c r="G63" s="663"/>
      <c r="H63" s="663"/>
      <c r="I63" s="663"/>
      <c r="J63" s="663"/>
      <c r="K63" s="657"/>
      <c r="L63" s="657"/>
    </row>
    <row r="64" spans="1:12">
      <c r="A64" s="664" t="s">
        <v>32</v>
      </c>
      <c r="B64" s="665" t="s">
        <v>6125</v>
      </c>
      <c r="C64" s="664" t="s">
        <v>6124</v>
      </c>
      <c r="D64" s="666">
        <v>580</v>
      </c>
      <c r="E64" s="666"/>
      <c r="F64" s="666"/>
      <c r="G64" s="666"/>
      <c r="H64" s="666"/>
      <c r="I64" s="666"/>
      <c r="J64" s="666"/>
      <c r="K64" s="657"/>
      <c r="L64" s="657"/>
    </row>
    <row r="65" spans="1:12">
      <c r="A65" s="664" t="s">
        <v>32</v>
      </c>
      <c r="B65" s="665" t="s">
        <v>6127</v>
      </c>
      <c r="C65" s="664" t="s">
        <v>6124</v>
      </c>
      <c r="D65" s="666">
        <v>140</v>
      </c>
      <c r="E65" s="666"/>
      <c r="F65" s="666"/>
      <c r="G65" s="666"/>
      <c r="H65" s="666"/>
      <c r="I65" s="666"/>
      <c r="J65" s="666"/>
      <c r="K65" s="657"/>
      <c r="L65" s="657"/>
    </row>
    <row r="66" spans="1:12">
      <c r="A66" s="661" t="s">
        <v>32</v>
      </c>
      <c r="B66" s="662" t="s">
        <v>6122</v>
      </c>
      <c r="C66" s="661" t="s">
        <v>32</v>
      </c>
      <c r="D66" s="663"/>
      <c r="E66" s="663"/>
      <c r="F66" s="663"/>
      <c r="G66" s="663"/>
      <c r="H66" s="663"/>
      <c r="I66" s="663"/>
      <c r="J66" s="663"/>
      <c r="K66" s="657"/>
      <c r="L66" s="657"/>
    </row>
    <row r="67" spans="1:12">
      <c r="A67" s="664" t="s">
        <v>32</v>
      </c>
      <c r="B67" s="665" t="s">
        <v>6155</v>
      </c>
      <c r="C67" s="664" t="s">
        <v>4713</v>
      </c>
      <c r="D67" s="666">
        <v>1</v>
      </c>
      <c r="E67" s="666"/>
      <c r="F67" s="666"/>
      <c r="G67" s="666"/>
      <c r="H67" s="666"/>
      <c r="I67" s="666"/>
      <c r="J67" s="666"/>
      <c r="K67" s="657"/>
      <c r="L67" s="657"/>
    </row>
    <row r="68" spans="1:12">
      <c r="A68" s="661" t="s">
        <v>32</v>
      </c>
      <c r="B68" s="662" t="s">
        <v>6131</v>
      </c>
      <c r="C68" s="661" t="s">
        <v>32</v>
      </c>
      <c r="D68" s="663"/>
      <c r="E68" s="663"/>
      <c r="F68" s="663"/>
      <c r="G68" s="663"/>
      <c r="H68" s="663"/>
      <c r="I68" s="663"/>
      <c r="J68" s="663"/>
      <c r="K68" s="657"/>
      <c r="L68" s="657"/>
    </row>
    <row r="69" spans="1:12">
      <c r="A69" s="664" t="s">
        <v>32</v>
      </c>
      <c r="B69" s="665" t="s">
        <v>6125</v>
      </c>
      <c r="C69" s="664" t="s">
        <v>6124</v>
      </c>
      <c r="D69" s="666">
        <v>160</v>
      </c>
      <c r="E69" s="666"/>
      <c r="F69" s="666"/>
      <c r="G69" s="666"/>
      <c r="H69" s="666"/>
      <c r="I69" s="666"/>
      <c r="J69" s="666"/>
      <c r="K69" s="657"/>
      <c r="L69" s="657"/>
    </row>
    <row r="70" spans="1:12">
      <c r="A70" s="664" t="s">
        <v>32</v>
      </c>
      <c r="B70" s="665" t="s">
        <v>6127</v>
      </c>
      <c r="C70" s="664" t="s">
        <v>6124</v>
      </c>
      <c r="D70" s="666">
        <v>155</v>
      </c>
      <c r="E70" s="666"/>
      <c r="F70" s="666"/>
      <c r="G70" s="666"/>
      <c r="H70" s="666"/>
      <c r="I70" s="666"/>
      <c r="J70" s="666"/>
      <c r="K70" s="657"/>
      <c r="L70" s="657"/>
    </row>
    <row r="71" spans="1:12">
      <c r="A71" s="658" t="s">
        <v>32</v>
      </c>
      <c r="B71" s="659" t="s">
        <v>6156</v>
      </c>
      <c r="C71" s="658" t="s">
        <v>32</v>
      </c>
      <c r="D71" s="660"/>
      <c r="E71" s="660"/>
      <c r="F71" s="660"/>
      <c r="G71" s="660"/>
      <c r="H71" s="660"/>
      <c r="I71" s="660"/>
      <c r="J71" s="660"/>
      <c r="K71" s="657"/>
      <c r="L71" s="657"/>
    </row>
    <row r="72" spans="1:12">
      <c r="A72" s="664" t="s">
        <v>32</v>
      </c>
      <c r="B72" s="665" t="s">
        <v>32</v>
      </c>
      <c r="C72" s="664" t="s">
        <v>32</v>
      </c>
      <c r="D72" s="666"/>
      <c r="E72" s="666"/>
      <c r="F72" s="666"/>
      <c r="G72" s="666"/>
      <c r="H72" s="666"/>
      <c r="I72" s="666"/>
      <c r="J72" s="666"/>
      <c r="K72" s="657"/>
      <c r="L72" s="657"/>
    </row>
    <row r="73" spans="1:12">
      <c r="A73" s="658" t="s">
        <v>32</v>
      </c>
      <c r="B73" s="659" t="s">
        <v>6157</v>
      </c>
      <c r="C73" s="658" t="s">
        <v>32</v>
      </c>
      <c r="D73" s="660"/>
      <c r="E73" s="660"/>
      <c r="F73" s="660"/>
      <c r="G73" s="660"/>
      <c r="H73" s="660"/>
      <c r="I73" s="660"/>
      <c r="J73" s="660"/>
      <c r="K73" s="657"/>
      <c r="L73" s="657"/>
    </row>
    <row r="74" spans="1:12">
      <c r="A74" s="661" t="s">
        <v>32</v>
      </c>
      <c r="B74" s="662" t="s">
        <v>6085</v>
      </c>
      <c r="C74" s="661" t="s">
        <v>32</v>
      </c>
      <c r="D74" s="663"/>
      <c r="E74" s="663"/>
      <c r="F74" s="663"/>
      <c r="G74" s="663"/>
      <c r="H74" s="663"/>
      <c r="I74" s="663"/>
      <c r="J74" s="663"/>
      <c r="K74" s="657"/>
      <c r="L74" s="657"/>
    </row>
    <row r="75" spans="1:12">
      <c r="A75" s="664" t="s">
        <v>6158</v>
      </c>
      <c r="B75" s="665" t="s">
        <v>6087</v>
      </c>
      <c r="C75" s="664" t="s">
        <v>4713</v>
      </c>
      <c r="D75" s="666">
        <v>1</v>
      </c>
      <c r="E75" s="666"/>
      <c r="F75" s="666"/>
      <c r="G75" s="666"/>
      <c r="H75" s="666"/>
      <c r="I75" s="666"/>
      <c r="J75" s="666"/>
      <c r="K75" s="657"/>
      <c r="L75" s="657"/>
    </row>
    <row r="76" spans="1:12" ht="24">
      <c r="A76" s="664" t="s">
        <v>6088</v>
      </c>
      <c r="B76" s="665" t="s">
        <v>6089</v>
      </c>
      <c r="C76" s="664" t="s">
        <v>32</v>
      </c>
      <c r="D76" s="666"/>
      <c r="E76" s="666"/>
      <c r="F76" s="666"/>
      <c r="G76" s="666"/>
      <c r="H76" s="666"/>
      <c r="I76" s="666"/>
      <c r="J76" s="666"/>
      <c r="K76" s="657"/>
      <c r="L76" s="657"/>
    </row>
    <row r="77" spans="1:12">
      <c r="A77" s="661" t="s">
        <v>32</v>
      </c>
      <c r="B77" s="662" t="s">
        <v>6159</v>
      </c>
      <c r="C77" s="661" t="s">
        <v>32</v>
      </c>
      <c r="D77" s="663"/>
      <c r="E77" s="663"/>
      <c r="F77" s="663"/>
      <c r="G77" s="663"/>
      <c r="H77" s="663"/>
      <c r="I77" s="663"/>
      <c r="J77" s="663"/>
      <c r="K77" s="657"/>
      <c r="L77" s="657"/>
    </row>
    <row r="78" spans="1:12">
      <c r="A78" s="664" t="s">
        <v>6160</v>
      </c>
      <c r="B78" s="665" t="s">
        <v>6161</v>
      </c>
      <c r="C78" s="664" t="s">
        <v>4713</v>
      </c>
      <c r="D78" s="666">
        <v>23</v>
      </c>
      <c r="E78" s="666"/>
      <c r="F78" s="666"/>
      <c r="G78" s="666"/>
      <c r="H78" s="666"/>
      <c r="I78" s="666"/>
      <c r="J78" s="666"/>
      <c r="K78" s="657"/>
      <c r="L78" s="657"/>
    </row>
    <row r="79" spans="1:12">
      <c r="A79" s="664" t="s">
        <v>6162</v>
      </c>
      <c r="B79" s="665" t="s">
        <v>6163</v>
      </c>
      <c r="C79" s="664" t="s">
        <v>4713</v>
      </c>
      <c r="D79" s="666">
        <v>22</v>
      </c>
      <c r="E79" s="666"/>
      <c r="F79" s="666"/>
      <c r="G79" s="666"/>
      <c r="H79" s="666"/>
      <c r="I79" s="666"/>
      <c r="J79" s="666"/>
      <c r="K79" s="657"/>
      <c r="L79" s="657"/>
    </row>
    <row r="80" spans="1:12">
      <c r="A80" s="664" t="s">
        <v>6164</v>
      </c>
      <c r="B80" s="665" t="s">
        <v>6152</v>
      </c>
      <c r="C80" s="664" t="s">
        <v>32</v>
      </c>
      <c r="D80" s="666"/>
      <c r="E80" s="666"/>
      <c r="F80" s="666"/>
      <c r="G80" s="666"/>
      <c r="H80" s="666"/>
      <c r="I80" s="666"/>
      <c r="J80" s="666"/>
      <c r="K80" s="657"/>
      <c r="L80" s="657"/>
    </row>
    <row r="81" spans="1:12">
      <c r="A81" s="664" t="s">
        <v>6165</v>
      </c>
      <c r="B81" s="665" t="s">
        <v>6166</v>
      </c>
      <c r="C81" s="664" t="s">
        <v>4713</v>
      </c>
      <c r="D81" s="666">
        <v>5</v>
      </c>
      <c r="E81" s="666"/>
      <c r="F81" s="666"/>
      <c r="G81" s="666"/>
      <c r="H81" s="666"/>
      <c r="I81" s="666"/>
      <c r="J81" s="666"/>
      <c r="K81" s="657"/>
      <c r="L81" s="657"/>
    </row>
    <row r="82" spans="1:12" ht="27">
      <c r="A82" s="661" t="s">
        <v>32</v>
      </c>
      <c r="B82" s="662" t="s">
        <v>6167</v>
      </c>
      <c r="C82" s="661" t="s">
        <v>32</v>
      </c>
      <c r="D82" s="663"/>
      <c r="E82" s="663"/>
      <c r="F82" s="663"/>
      <c r="G82" s="663"/>
      <c r="H82" s="663"/>
      <c r="I82" s="663"/>
      <c r="J82" s="663"/>
      <c r="K82" s="657"/>
      <c r="L82" s="657"/>
    </row>
    <row r="83" spans="1:12">
      <c r="A83" s="664" t="s">
        <v>6168</v>
      </c>
      <c r="B83" s="665" t="s">
        <v>6169</v>
      </c>
      <c r="C83" s="664" t="s">
        <v>4713</v>
      </c>
      <c r="D83" s="666">
        <v>1</v>
      </c>
      <c r="E83" s="666"/>
      <c r="F83" s="666"/>
      <c r="G83" s="666"/>
      <c r="H83" s="666"/>
      <c r="I83" s="666"/>
      <c r="J83" s="666"/>
      <c r="K83" s="657"/>
      <c r="L83" s="657"/>
    </row>
    <row r="84" spans="1:12" ht="27">
      <c r="A84" s="661" t="s">
        <v>32</v>
      </c>
      <c r="B84" s="662" t="s">
        <v>6170</v>
      </c>
      <c r="C84" s="661" t="s">
        <v>32</v>
      </c>
      <c r="D84" s="663"/>
      <c r="E84" s="663"/>
      <c r="F84" s="663"/>
      <c r="G84" s="663"/>
      <c r="H84" s="663"/>
      <c r="I84" s="663"/>
      <c r="J84" s="663"/>
      <c r="K84" s="657"/>
      <c r="L84" s="657"/>
    </row>
    <row r="85" spans="1:12">
      <c r="A85" s="664" t="s">
        <v>6171</v>
      </c>
      <c r="B85" s="665" t="s">
        <v>6172</v>
      </c>
      <c r="C85" s="664" t="s">
        <v>4713</v>
      </c>
      <c r="D85" s="666">
        <v>59</v>
      </c>
      <c r="E85" s="666"/>
      <c r="F85" s="666"/>
      <c r="G85" s="666"/>
      <c r="H85" s="666"/>
      <c r="I85" s="666"/>
      <c r="J85" s="666"/>
      <c r="K85" s="657"/>
      <c r="L85" s="657"/>
    </row>
    <row r="86" spans="1:12">
      <c r="A86" s="664" t="s">
        <v>6173</v>
      </c>
      <c r="B86" s="665" t="s">
        <v>6152</v>
      </c>
      <c r="C86" s="664" t="s">
        <v>32</v>
      </c>
      <c r="D86" s="666"/>
      <c r="E86" s="666"/>
      <c r="F86" s="666"/>
      <c r="G86" s="666"/>
      <c r="H86" s="666"/>
      <c r="I86" s="666"/>
      <c r="J86" s="666"/>
      <c r="K86" s="657"/>
      <c r="L86" s="657"/>
    </row>
    <row r="87" spans="1:12">
      <c r="A87" s="661" t="s">
        <v>32</v>
      </c>
      <c r="B87" s="662" t="s">
        <v>6096</v>
      </c>
      <c r="C87" s="661" t="s">
        <v>32</v>
      </c>
      <c r="D87" s="663"/>
      <c r="E87" s="663"/>
      <c r="F87" s="663"/>
      <c r="G87" s="663"/>
      <c r="H87" s="663"/>
      <c r="I87" s="663"/>
      <c r="J87" s="663"/>
      <c r="K87" s="657"/>
      <c r="L87" s="657"/>
    </row>
    <row r="88" spans="1:12">
      <c r="A88" s="664" t="s">
        <v>6174</v>
      </c>
      <c r="B88" s="665" t="s">
        <v>6175</v>
      </c>
      <c r="C88" s="664" t="s">
        <v>4713</v>
      </c>
      <c r="D88" s="666">
        <v>2</v>
      </c>
      <c r="E88" s="666"/>
      <c r="F88" s="666"/>
      <c r="G88" s="666"/>
      <c r="H88" s="666"/>
      <c r="I88" s="666"/>
      <c r="J88" s="666"/>
      <c r="K88" s="657"/>
      <c r="L88" s="657"/>
    </row>
    <row r="89" spans="1:12">
      <c r="A89" s="661" t="s">
        <v>32</v>
      </c>
      <c r="B89" s="662" t="s">
        <v>6176</v>
      </c>
      <c r="C89" s="661" t="s">
        <v>32</v>
      </c>
      <c r="D89" s="663"/>
      <c r="E89" s="663"/>
      <c r="F89" s="663"/>
      <c r="G89" s="663"/>
      <c r="H89" s="663"/>
      <c r="I89" s="663"/>
      <c r="J89" s="663"/>
      <c r="K89" s="657"/>
      <c r="L89" s="657"/>
    </row>
    <row r="90" spans="1:12">
      <c r="A90" s="664" t="s">
        <v>6177</v>
      </c>
      <c r="B90" s="665" t="s">
        <v>6178</v>
      </c>
      <c r="C90" s="664" t="s">
        <v>4713</v>
      </c>
      <c r="D90" s="666">
        <v>6</v>
      </c>
      <c r="E90" s="666"/>
      <c r="F90" s="666"/>
      <c r="G90" s="666"/>
      <c r="H90" s="666"/>
      <c r="I90" s="666"/>
      <c r="J90" s="666"/>
      <c r="K90" s="657"/>
      <c r="L90" s="657"/>
    </row>
    <row r="91" spans="1:12">
      <c r="A91" s="664" t="s">
        <v>6179</v>
      </c>
      <c r="B91" s="665" t="s">
        <v>6180</v>
      </c>
      <c r="C91" s="664" t="s">
        <v>4713</v>
      </c>
      <c r="D91" s="666">
        <v>3</v>
      </c>
      <c r="E91" s="666"/>
      <c r="F91" s="666"/>
      <c r="G91" s="666"/>
      <c r="H91" s="666"/>
      <c r="I91" s="666"/>
      <c r="J91" s="666"/>
      <c r="K91" s="657"/>
      <c r="L91" s="657"/>
    </row>
    <row r="92" spans="1:12">
      <c r="A92" s="661" t="s">
        <v>32</v>
      </c>
      <c r="B92" s="662" t="s">
        <v>6107</v>
      </c>
      <c r="C92" s="661" t="s">
        <v>32</v>
      </c>
      <c r="D92" s="663"/>
      <c r="E92" s="663"/>
      <c r="F92" s="663"/>
      <c r="G92" s="663"/>
      <c r="H92" s="663"/>
      <c r="I92" s="663"/>
      <c r="J92" s="663"/>
      <c r="K92" s="657"/>
      <c r="L92" s="657"/>
    </row>
    <row r="93" spans="1:12">
      <c r="A93" s="664" t="s">
        <v>6181</v>
      </c>
      <c r="B93" s="665" t="s">
        <v>6115</v>
      </c>
      <c r="C93" s="664" t="s">
        <v>4713</v>
      </c>
      <c r="D93" s="666">
        <v>2</v>
      </c>
      <c r="E93" s="666"/>
      <c r="F93" s="666"/>
      <c r="G93" s="666"/>
      <c r="H93" s="666"/>
      <c r="I93" s="666"/>
      <c r="J93" s="666"/>
      <c r="K93" s="657"/>
      <c r="L93" s="657"/>
    </row>
    <row r="94" spans="1:12">
      <c r="A94" s="664" t="s">
        <v>6182</v>
      </c>
      <c r="B94" s="665" t="s">
        <v>6183</v>
      </c>
      <c r="C94" s="664" t="s">
        <v>4713</v>
      </c>
      <c r="D94" s="666">
        <v>1</v>
      </c>
      <c r="E94" s="666"/>
      <c r="F94" s="666"/>
      <c r="G94" s="666"/>
      <c r="H94" s="666"/>
      <c r="I94" s="666"/>
      <c r="J94" s="666"/>
      <c r="K94" s="657"/>
      <c r="L94" s="657"/>
    </row>
    <row r="95" spans="1:12">
      <c r="A95" s="661" t="s">
        <v>32</v>
      </c>
      <c r="B95" s="662" t="s">
        <v>6096</v>
      </c>
      <c r="C95" s="661" t="s">
        <v>32</v>
      </c>
      <c r="D95" s="663"/>
      <c r="E95" s="663"/>
      <c r="F95" s="663"/>
      <c r="G95" s="663"/>
      <c r="H95" s="663"/>
      <c r="I95" s="663"/>
      <c r="J95" s="663"/>
      <c r="K95" s="657"/>
      <c r="L95" s="657"/>
    </row>
    <row r="96" spans="1:12">
      <c r="A96" s="664" t="s">
        <v>6184</v>
      </c>
      <c r="B96" s="665" t="s">
        <v>6185</v>
      </c>
      <c r="C96" s="664" t="s">
        <v>4713</v>
      </c>
      <c r="D96" s="666">
        <v>1</v>
      </c>
      <c r="E96" s="666"/>
      <c r="F96" s="666"/>
      <c r="G96" s="666"/>
      <c r="H96" s="666"/>
      <c r="I96" s="666"/>
      <c r="J96" s="666"/>
      <c r="K96" s="657"/>
      <c r="L96" s="657"/>
    </row>
    <row r="97" spans="1:12">
      <c r="A97" s="664" t="s">
        <v>6186</v>
      </c>
      <c r="B97" s="665" t="s">
        <v>6152</v>
      </c>
      <c r="C97" s="664" t="s">
        <v>32</v>
      </c>
      <c r="D97" s="666"/>
      <c r="E97" s="666"/>
      <c r="F97" s="666"/>
      <c r="G97" s="666"/>
      <c r="H97" s="666"/>
      <c r="I97" s="666"/>
      <c r="J97" s="666"/>
      <c r="K97" s="657"/>
      <c r="L97" s="657"/>
    </row>
    <row r="98" spans="1:12">
      <c r="A98" s="661" t="s">
        <v>32</v>
      </c>
      <c r="B98" s="662" t="s">
        <v>6187</v>
      </c>
      <c r="C98" s="661" t="s">
        <v>32</v>
      </c>
      <c r="D98" s="663"/>
      <c r="E98" s="663"/>
      <c r="F98" s="663"/>
      <c r="G98" s="663"/>
      <c r="H98" s="663"/>
      <c r="I98" s="663"/>
      <c r="J98" s="663"/>
      <c r="K98" s="657"/>
      <c r="L98" s="657"/>
    </row>
    <row r="99" spans="1:12">
      <c r="A99" s="664" t="s">
        <v>6188</v>
      </c>
      <c r="B99" s="665" t="s">
        <v>6189</v>
      </c>
      <c r="C99" s="664" t="s">
        <v>6102</v>
      </c>
      <c r="D99" s="666">
        <v>12</v>
      </c>
      <c r="E99" s="666"/>
      <c r="F99" s="666"/>
      <c r="G99" s="666"/>
      <c r="H99" s="666"/>
      <c r="I99" s="666"/>
      <c r="J99" s="666"/>
      <c r="K99" s="657"/>
      <c r="L99" s="657"/>
    </row>
    <row r="100" spans="1:12">
      <c r="A100" s="661" t="s">
        <v>32</v>
      </c>
      <c r="B100" s="662" t="s">
        <v>6190</v>
      </c>
      <c r="C100" s="661" t="s">
        <v>32</v>
      </c>
      <c r="D100" s="663"/>
      <c r="E100" s="663"/>
      <c r="F100" s="663"/>
      <c r="G100" s="663"/>
      <c r="H100" s="663"/>
      <c r="I100" s="663"/>
      <c r="J100" s="663"/>
      <c r="K100" s="657"/>
      <c r="L100" s="657"/>
    </row>
    <row r="101" spans="1:12">
      <c r="A101" s="664" t="s">
        <v>6191</v>
      </c>
      <c r="B101" s="665" t="s">
        <v>6192</v>
      </c>
      <c r="C101" s="664" t="s">
        <v>4713</v>
      </c>
      <c r="D101" s="666">
        <v>3</v>
      </c>
      <c r="E101" s="666"/>
      <c r="F101" s="666"/>
      <c r="G101" s="666"/>
      <c r="H101" s="666"/>
      <c r="I101" s="666"/>
      <c r="J101" s="666"/>
      <c r="K101" s="657"/>
      <c r="L101" s="657"/>
    </row>
    <row r="102" spans="1:12" ht="27">
      <c r="A102" s="661" t="s">
        <v>32</v>
      </c>
      <c r="B102" s="662" t="s">
        <v>6167</v>
      </c>
      <c r="C102" s="661" t="s">
        <v>32</v>
      </c>
      <c r="D102" s="663"/>
      <c r="E102" s="663"/>
      <c r="F102" s="663"/>
      <c r="G102" s="663"/>
      <c r="H102" s="663"/>
      <c r="I102" s="663"/>
      <c r="J102" s="663"/>
      <c r="K102" s="657"/>
      <c r="L102" s="657"/>
    </row>
    <row r="103" spans="1:12">
      <c r="A103" s="664" t="s">
        <v>6193</v>
      </c>
      <c r="B103" s="665" t="s">
        <v>6169</v>
      </c>
      <c r="C103" s="664" t="s">
        <v>4713</v>
      </c>
      <c r="D103" s="666">
        <v>1</v>
      </c>
      <c r="E103" s="666"/>
      <c r="F103" s="666"/>
      <c r="G103" s="666"/>
      <c r="H103" s="666"/>
      <c r="I103" s="666"/>
      <c r="J103" s="666"/>
      <c r="K103" s="657"/>
      <c r="L103" s="657"/>
    </row>
    <row r="104" spans="1:12">
      <c r="A104" s="661" t="s">
        <v>32</v>
      </c>
      <c r="B104" s="662" t="s">
        <v>6176</v>
      </c>
      <c r="C104" s="661" t="s">
        <v>32</v>
      </c>
      <c r="D104" s="663"/>
      <c r="E104" s="663"/>
      <c r="F104" s="663"/>
      <c r="G104" s="663"/>
      <c r="H104" s="663"/>
      <c r="I104" s="663"/>
      <c r="J104" s="663"/>
      <c r="K104" s="657"/>
      <c r="L104" s="657"/>
    </row>
    <row r="105" spans="1:12">
      <c r="A105" s="664" t="s">
        <v>6194</v>
      </c>
      <c r="B105" s="665" t="s">
        <v>6195</v>
      </c>
      <c r="C105" s="664" t="s">
        <v>4713</v>
      </c>
      <c r="D105" s="666">
        <v>1</v>
      </c>
      <c r="E105" s="666"/>
      <c r="F105" s="666"/>
      <c r="G105" s="666"/>
      <c r="H105" s="666"/>
      <c r="I105" s="666"/>
      <c r="J105" s="666"/>
      <c r="K105" s="657"/>
      <c r="L105" s="657"/>
    </row>
    <row r="106" spans="1:12" ht="40.200000000000003">
      <c r="A106" s="661" t="s">
        <v>32</v>
      </c>
      <c r="B106" s="662" t="s">
        <v>6196</v>
      </c>
      <c r="C106" s="661" t="s">
        <v>32</v>
      </c>
      <c r="D106" s="663"/>
      <c r="E106" s="663"/>
      <c r="F106" s="663"/>
      <c r="G106" s="663"/>
      <c r="H106" s="663"/>
      <c r="I106" s="663"/>
      <c r="J106" s="663"/>
      <c r="K106" s="657"/>
      <c r="L106" s="657"/>
    </row>
    <row r="107" spans="1:12">
      <c r="A107" s="664" t="s">
        <v>6197</v>
      </c>
      <c r="B107" s="665" t="s">
        <v>6198</v>
      </c>
      <c r="C107" s="664" t="s">
        <v>6102</v>
      </c>
      <c r="D107" s="666">
        <v>2</v>
      </c>
      <c r="E107" s="666"/>
      <c r="F107" s="666"/>
      <c r="G107" s="666"/>
      <c r="H107" s="666"/>
      <c r="I107" s="666"/>
      <c r="J107" s="666"/>
      <c r="K107" s="657"/>
      <c r="L107" s="657"/>
    </row>
    <row r="108" spans="1:12">
      <c r="A108" s="664" t="s">
        <v>6199</v>
      </c>
      <c r="B108" s="665" t="s">
        <v>6152</v>
      </c>
      <c r="C108" s="664" t="s">
        <v>32</v>
      </c>
      <c r="D108" s="666"/>
      <c r="E108" s="666"/>
      <c r="F108" s="666"/>
      <c r="G108" s="666"/>
      <c r="H108" s="666"/>
      <c r="I108" s="666"/>
      <c r="J108" s="666"/>
      <c r="K108" s="657"/>
      <c r="L108" s="657"/>
    </row>
    <row r="109" spans="1:12">
      <c r="A109" s="661" t="s">
        <v>32</v>
      </c>
      <c r="B109" s="662" t="s">
        <v>6200</v>
      </c>
      <c r="C109" s="661" t="s">
        <v>32</v>
      </c>
      <c r="D109" s="663"/>
      <c r="E109" s="663"/>
      <c r="F109" s="663"/>
      <c r="G109" s="663"/>
      <c r="H109" s="663"/>
      <c r="I109" s="663"/>
      <c r="J109" s="663"/>
      <c r="K109" s="657"/>
      <c r="L109" s="657"/>
    </row>
    <row r="110" spans="1:12">
      <c r="A110" s="664" t="s">
        <v>6201</v>
      </c>
      <c r="B110" s="665" t="s">
        <v>6202</v>
      </c>
      <c r="C110" s="664" t="s">
        <v>4713</v>
      </c>
      <c r="D110" s="666">
        <v>1</v>
      </c>
      <c r="E110" s="666"/>
      <c r="F110" s="666"/>
      <c r="G110" s="666"/>
      <c r="H110" s="666"/>
      <c r="I110" s="666"/>
      <c r="J110" s="666"/>
      <c r="K110" s="657"/>
      <c r="L110" s="657"/>
    </row>
    <row r="111" spans="1:12">
      <c r="A111" s="664" t="s">
        <v>6203</v>
      </c>
      <c r="B111" s="665" t="s">
        <v>6204</v>
      </c>
      <c r="C111" s="664" t="s">
        <v>4713</v>
      </c>
      <c r="D111" s="666">
        <v>1</v>
      </c>
      <c r="E111" s="666"/>
      <c r="F111" s="666"/>
      <c r="G111" s="666"/>
      <c r="H111" s="666"/>
      <c r="I111" s="666"/>
      <c r="J111" s="666"/>
      <c r="K111" s="657"/>
      <c r="L111" s="657"/>
    </row>
    <row r="112" spans="1:12">
      <c r="A112" s="664" t="s">
        <v>6205</v>
      </c>
      <c r="B112" s="665" t="s">
        <v>6206</v>
      </c>
      <c r="C112" s="664" t="s">
        <v>4713</v>
      </c>
      <c r="D112" s="666">
        <v>1</v>
      </c>
      <c r="E112" s="666"/>
      <c r="F112" s="666"/>
      <c r="G112" s="666"/>
      <c r="H112" s="666"/>
      <c r="I112" s="666"/>
      <c r="J112" s="666"/>
      <c r="K112" s="657"/>
      <c r="L112" s="657"/>
    </row>
    <row r="113" spans="1:12">
      <c r="A113" s="664" t="s">
        <v>6207</v>
      </c>
      <c r="B113" s="665" t="s">
        <v>6208</v>
      </c>
      <c r="C113" s="664" t="s">
        <v>4713</v>
      </c>
      <c r="D113" s="666">
        <v>1</v>
      </c>
      <c r="E113" s="666"/>
      <c r="F113" s="666"/>
      <c r="G113" s="666"/>
      <c r="H113" s="666"/>
      <c r="I113" s="666"/>
      <c r="J113" s="666"/>
      <c r="K113" s="657"/>
      <c r="L113" s="657"/>
    </row>
    <row r="114" spans="1:12">
      <c r="A114" s="664" t="s">
        <v>6209</v>
      </c>
      <c r="B114" s="665" t="s">
        <v>6204</v>
      </c>
      <c r="C114" s="664" t="s">
        <v>4713</v>
      </c>
      <c r="D114" s="666">
        <v>1</v>
      </c>
      <c r="E114" s="666"/>
      <c r="F114" s="666"/>
      <c r="G114" s="666"/>
      <c r="H114" s="666"/>
      <c r="I114" s="666"/>
      <c r="J114" s="666"/>
      <c r="K114" s="657"/>
      <c r="L114" s="657"/>
    </row>
    <row r="115" spans="1:12">
      <c r="A115" s="664" t="s">
        <v>6210</v>
      </c>
      <c r="B115" s="665" t="s">
        <v>6142</v>
      </c>
      <c r="C115" s="664" t="s">
        <v>4713</v>
      </c>
      <c r="D115" s="666">
        <v>1</v>
      </c>
      <c r="E115" s="666"/>
      <c r="F115" s="666"/>
      <c r="G115" s="666"/>
      <c r="H115" s="666"/>
      <c r="I115" s="666"/>
      <c r="J115" s="666"/>
      <c r="K115" s="657"/>
      <c r="L115" s="657"/>
    </row>
    <row r="116" spans="1:12">
      <c r="A116" s="664" t="s">
        <v>6211</v>
      </c>
      <c r="B116" s="665" t="s">
        <v>6212</v>
      </c>
      <c r="C116" s="664" t="s">
        <v>4713</v>
      </c>
      <c r="D116" s="666">
        <v>1</v>
      </c>
      <c r="E116" s="666"/>
      <c r="F116" s="666"/>
      <c r="G116" s="666"/>
      <c r="H116" s="666"/>
      <c r="I116" s="666"/>
      <c r="J116" s="666"/>
      <c r="K116" s="657"/>
      <c r="L116" s="657"/>
    </row>
    <row r="117" spans="1:12">
      <c r="A117" s="664" t="s">
        <v>6213</v>
      </c>
      <c r="B117" s="665" t="s">
        <v>6214</v>
      </c>
      <c r="C117" s="664" t="s">
        <v>4713</v>
      </c>
      <c r="D117" s="666">
        <v>1</v>
      </c>
      <c r="E117" s="666"/>
      <c r="F117" s="666"/>
      <c r="G117" s="666"/>
      <c r="H117" s="666"/>
      <c r="I117" s="666"/>
      <c r="J117" s="666"/>
      <c r="K117" s="657"/>
      <c r="L117" s="657"/>
    </row>
    <row r="118" spans="1:12" ht="53.4">
      <c r="A118" s="661" t="s">
        <v>32</v>
      </c>
      <c r="B118" s="662" t="s">
        <v>6215</v>
      </c>
      <c r="C118" s="661" t="s">
        <v>32</v>
      </c>
      <c r="D118" s="663"/>
      <c r="E118" s="663"/>
      <c r="F118" s="663"/>
      <c r="G118" s="663"/>
      <c r="H118" s="663"/>
      <c r="I118" s="663"/>
      <c r="J118" s="663"/>
      <c r="K118" s="657"/>
      <c r="L118" s="657"/>
    </row>
    <row r="119" spans="1:12">
      <c r="A119" s="664" t="s">
        <v>6216</v>
      </c>
      <c r="B119" s="665" t="s">
        <v>6217</v>
      </c>
      <c r="C119" s="664" t="s">
        <v>155</v>
      </c>
      <c r="D119" s="666">
        <v>15</v>
      </c>
      <c r="E119" s="666"/>
      <c r="F119" s="666"/>
      <c r="G119" s="666"/>
      <c r="H119" s="666"/>
      <c r="I119" s="666"/>
      <c r="J119" s="666"/>
      <c r="K119" s="657"/>
      <c r="L119" s="657"/>
    </row>
    <row r="120" spans="1:12">
      <c r="A120" s="661" t="s">
        <v>32</v>
      </c>
      <c r="B120" s="662" t="s">
        <v>6218</v>
      </c>
      <c r="C120" s="661" t="s">
        <v>32</v>
      </c>
      <c r="D120" s="663"/>
      <c r="E120" s="663"/>
      <c r="F120" s="663"/>
      <c r="G120" s="663"/>
      <c r="H120" s="663"/>
      <c r="I120" s="663"/>
      <c r="J120" s="663"/>
      <c r="K120" s="657"/>
      <c r="L120" s="657"/>
    </row>
    <row r="121" spans="1:12">
      <c r="A121" s="664" t="s">
        <v>32</v>
      </c>
      <c r="B121" s="665" t="s">
        <v>6123</v>
      </c>
      <c r="C121" s="664" t="s">
        <v>6124</v>
      </c>
      <c r="D121" s="666">
        <v>130</v>
      </c>
      <c r="E121" s="666"/>
      <c r="F121" s="666"/>
      <c r="G121" s="666"/>
      <c r="H121" s="666"/>
      <c r="I121" s="666"/>
      <c r="J121" s="666"/>
      <c r="K121" s="657"/>
      <c r="L121" s="657"/>
    </row>
    <row r="122" spans="1:12">
      <c r="A122" s="664" t="s">
        <v>32</v>
      </c>
      <c r="B122" s="665" t="s">
        <v>6125</v>
      </c>
      <c r="C122" s="664" t="s">
        <v>6124</v>
      </c>
      <c r="D122" s="666">
        <v>950</v>
      </c>
      <c r="E122" s="666"/>
      <c r="F122" s="666"/>
      <c r="G122" s="666"/>
      <c r="H122" s="666"/>
      <c r="I122" s="666"/>
      <c r="J122" s="666"/>
      <c r="K122" s="657"/>
      <c r="L122" s="657"/>
    </row>
    <row r="123" spans="1:12">
      <c r="A123" s="664" t="s">
        <v>32</v>
      </c>
      <c r="B123" s="665" t="s">
        <v>6126</v>
      </c>
      <c r="C123" s="664" t="s">
        <v>6124</v>
      </c>
      <c r="D123" s="666">
        <v>16</v>
      </c>
      <c r="E123" s="666"/>
      <c r="F123" s="666"/>
      <c r="G123" s="666"/>
      <c r="H123" s="666"/>
      <c r="I123" s="666"/>
      <c r="J123" s="666"/>
      <c r="K123" s="657"/>
      <c r="L123" s="657"/>
    </row>
    <row r="124" spans="1:12">
      <c r="A124" s="664" t="s">
        <v>32</v>
      </c>
      <c r="B124" s="665" t="s">
        <v>6127</v>
      </c>
      <c r="C124" s="664" t="s">
        <v>6124</v>
      </c>
      <c r="D124" s="666">
        <v>200</v>
      </c>
      <c r="E124" s="666"/>
      <c r="F124" s="666"/>
      <c r="G124" s="666"/>
      <c r="H124" s="666"/>
      <c r="I124" s="666"/>
      <c r="J124" s="666"/>
      <c r="K124" s="657"/>
      <c r="L124" s="657"/>
    </row>
    <row r="125" spans="1:12">
      <c r="A125" s="661" t="s">
        <v>32</v>
      </c>
      <c r="B125" s="662" t="s">
        <v>6219</v>
      </c>
      <c r="C125" s="661" t="s">
        <v>32</v>
      </c>
      <c r="D125" s="663"/>
      <c r="E125" s="663"/>
      <c r="F125" s="663"/>
      <c r="G125" s="663"/>
      <c r="H125" s="663"/>
      <c r="I125" s="663"/>
      <c r="J125" s="663"/>
      <c r="K125" s="657"/>
      <c r="L125" s="657"/>
    </row>
    <row r="126" spans="1:12">
      <c r="A126" s="664" t="s">
        <v>32</v>
      </c>
      <c r="B126" s="665" t="s">
        <v>6220</v>
      </c>
      <c r="C126" s="664" t="s">
        <v>4713</v>
      </c>
      <c r="D126" s="666">
        <v>1</v>
      </c>
      <c r="E126" s="666"/>
      <c r="F126" s="666"/>
      <c r="G126" s="666"/>
      <c r="H126" s="666"/>
      <c r="I126" s="666"/>
      <c r="J126" s="666"/>
      <c r="K126" s="657"/>
      <c r="L126" s="657"/>
    </row>
    <row r="127" spans="1:12">
      <c r="A127" s="664" t="s">
        <v>32</v>
      </c>
      <c r="B127" s="665" t="s">
        <v>6129</v>
      </c>
      <c r="C127" s="664" t="s">
        <v>4713</v>
      </c>
      <c r="D127" s="666">
        <v>2</v>
      </c>
      <c r="E127" s="666"/>
      <c r="F127" s="666"/>
      <c r="G127" s="666"/>
      <c r="H127" s="666"/>
      <c r="I127" s="666"/>
      <c r="J127" s="666"/>
      <c r="K127" s="657"/>
      <c r="L127" s="657"/>
    </row>
    <row r="128" spans="1:12">
      <c r="A128" s="664" t="s">
        <v>32</v>
      </c>
      <c r="B128" s="665" t="s">
        <v>6130</v>
      </c>
      <c r="C128" s="664" t="s">
        <v>4713</v>
      </c>
      <c r="D128" s="666">
        <v>1</v>
      </c>
      <c r="E128" s="666"/>
      <c r="F128" s="666"/>
      <c r="G128" s="666"/>
      <c r="H128" s="666"/>
      <c r="I128" s="666"/>
      <c r="J128" s="666"/>
      <c r="K128" s="657"/>
      <c r="L128" s="657"/>
    </row>
    <row r="129" spans="1:12">
      <c r="A129" s="664" t="s">
        <v>32</v>
      </c>
      <c r="B129" s="665" t="s">
        <v>6155</v>
      </c>
      <c r="C129" s="664" t="s">
        <v>4713</v>
      </c>
      <c r="D129" s="666">
        <v>2</v>
      </c>
      <c r="E129" s="666"/>
      <c r="F129" s="666"/>
      <c r="G129" s="666"/>
      <c r="H129" s="666"/>
      <c r="I129" s="666"/>
      <c r="J129" s="666"/>
      <c r="K129" s="657"/>
      <c r="L129" s="657"/>
    </row>
    <row r="130" spans="1:12">
      <c r="A130" s="664" t="s">
        <v>32</v>
      </c>
      <c r="B130" s="665" t="s">
        <v>6221</v>
      </c>
      <c r="C130" s="664" t="s">
        <v>4713</v>
      </c>
      <c r="D130" s="666">
        <v>3</v>
      </c>
      <c r="E130" s="666"/>
      <c r="F130" s="666"/>
      <c r="G130" s="666"/>
      <c r="H130" s="666"/>
      <c r="I130" s="666"/>
      <c r="J130" s="666"/>
      <c r="K130" s="657"/>
      <c r="L130" s="657"/>
    </row>
    <row r="131" spans="1:12">
      <c r="A131" s="664" t="s">
        <v>32</v>
      </c>
      <c r="B131" s="665" t="s">
        <v>6222</v>
      </c>
      <c r="C131" s="664" t="s">
        <v>4713</v>
      </c>
      <c r="D131" s="666">
        <v>1</v>
      </c>
      <c r="E131" s="666"/>
      <c r="F131" s="666"/>
      <c r="G131" s="666"/>
      <c r="H131" s="666"/>
      <c r="I131" s="666"/>
      <c r="J131" s="666"/>
      <c r="K131" s="657"/>
      <c r="L131" s="657"/>
    </row>
    <row r="132" spans="1:12">
      <c r="A132" s="661" t="s">
        <v>32</v>
      </c>
      <c r="B132" s="662" t="s">
        <v>6131</v>
      </c>
      <c r="C132" s="661" t="s">
        <v>32</v>
      </c>
      <c r="D132" s="663"/>
      <c r="E132" s="663"/>
      <c r="F132" s="663"/>
      <c r="G132" s="663"/>
      <c r="H132" s="663"/>
      <c r="I132" s="663"/>
      <c r="J132" s="663"/>
      <c r="K132" s="657"/>
      <c r="L132" s="657"/>
    </row>
    <row r="133" spans="1:12">
      <c r="A133" s="664" t="s">
        <v>32</v>
      </c>
      <c r="B133" s="665" t="s">
        <v>6125</v>
      </c>
      <c r="C133" s="664" t="s">
        <v>6124</v>
      </c>
      <c r="D133" s="666">
        <v>340</v>
      </c>
      <c r="E133" s="666"/>
      <c r="F133" s="666"/>
      <c r="G133" s="666"/>
      <c r="H133" s="666"/>
      <c r="I133" s="666"/>
      <c r="J133" s="666"/>
      <c r="K133" s="657"/>
      <c r="L133" s="657"/>
    </row>
    <row r="134" spans="1:12">
      <c r="A134" s="664" t="s">
        <v>32</v>
      </c>
      <c r="B134" s="665" t="s">
        <v>6127</v>
      </c>
      <c r="C134" s="664" t="s">
        <v>6124</v>
      </c>
      <c r="D134" s="666">
        <v>80</v>
      </c>
      <c r="E134" s="666"/>
      <c r="F134" s="666"/>
      <c r="G134" s="666"/>
      <c r="H134" s="666"/>
      <c r="I134" s="666"/>
      <c r="J134" s="666"/>
      <c r="K134" s="657"/>
      <c r="L134" s="657"/>
    </row>
    <row r="135" spans="1:12" ht="27">
      <c r="A135" s="661" t="s">
        <v>32</v>
      </c>
      <c r="B135" s="662" t="s">
        <v>6223</v>
      </c>
      <c r="C135" s="661" t="s">
        <v>32</v>
      </c>
      <c r="D135" s="663"/>
      <c r="E135" s="663"/>
      <c r="F135" s="663"/>
      <c r="G135" s="663"/>
      <c r="H135" s="663"/>
      <c r="I135" s="663"/>
      <c r="J135" s="663"/>
      <c r="K135" s="657"/>
      <c r="L135" s="657"/>
    </row>
    <row r="136" spans="1:12">
      <c r="A136" s="664" t="s">
        <v>32</v>
      </c>
      <c r="B136" s="665" t="s">
        <v>6125</v>
      </c>
      <c r="C136" s="664" t="s">
        <v>6124</v>
      </c>
      <c r="D136" s="666">
        <v>20</v>
      </c>
      <c r="E136" s="666"/>
      <c r="F136" s="666"/>
      <c r="G136" s="666"/>
      <c r="H136" s="666"/>
      <c r="I136" s="666"/>
      <c r="J136" s="666"/>
      <c r="K136" s="657"/>
      <c r="L136" s="657"/>
    </row>
    <row r="137" spans="1:12">
      <c r="A137" s="664" t="s">
        <v>32</v>
      </c>
      <c r="B137" s="665" t="s">
        <v>6127</v>
      </c>
      <c r="C137" s="664" t="s">
        <v>6124</v>
      </c>
      <c r="D137" s="666">
        <v>20</v>
      </c>
      <c r="E137" s="666"/>
      <c r="F137" s="666"/>
      <c r="G137" s="666"/>
      <c r="H137" s="666"/>
      <c r="I137" s="666"/>
      <c r="J137" s="666"/>
      <c r="K137" s="657"/>
      <c r="L137" s="657"/>
    </row>
    <row r="138" spans="1:12">
      <c r="A138" s="661" t="s">
        <v>32</v>
      </c>
      <c r="B138" s="662" t="s">
        <v>6224</v>
      </c>
      <c r="C138" s="661" t="s">
        <v>32</v>
      </c>
      <c r="D138" s="663"/>
      <c r="E138" s="663"/>
      <c r="F138" s="663"/>
      <c r="G138" s="663"/>
      <c r="H138" s="663"/>
      <c r="I138" s="663"/>
      <c r="J138" s="663"/>
      <c r="K138" s="657"/>
      <c r="L138" s="657"/>
    </row>
    <row r="139" spans="1:12">
      <c r="A139" s="664" t="s">
        <v>32</v>
      </c>
      <c r="B139" s="665" t="s">
        <v>6225</v>
      </c>
      <c r="C139" s="664" t="s">
        <v>155</v>
      </c>
      <c r="D139" s="666">
        <v>2</v>
      </c>
      <c r="E139" s="666"/>
      <c r="F139" s="666"/>
      <c r="G139" s="666"/>
      <c r="H139" s="666"/>
      <c r="I139" s="666"/>
      <c r="J139" s="666"/>
      <c r="K139" s="657"/>
      <c r="L139" s="657"/>
    </row>
    <row r="140" spans="1:12">
      <c r="A140" s="664" t="s">
        <v>32</v>
      </c>
      <c r="B140" s="665" t="s">
        <v>6226</v>
      </c>
      <c r="C140" s="664" t="s">
        <v>155</v>
      </c>
      <c r="D140" s="666">
        <v>1</v>
      </c>
      <c r="E140" s="666"/>
      <c r="F140" s="666"/>
      <c r="G140" s="666"/>
      <c r="H140" s="666"/>
      <c r="I140" s="666"/>
      <c r="J140" s="666"/>
      <c r="K140" s="657"/>
      <c r="L140" s="657"/>
    </row>
    <row r="141" spans="1:12" ht="27">
      <c r="A141" s="661" t="s">
        <v>32</v>
      </c>
      <c r="B141" s="662" t="s">
        <v>6227</v>
      </c>
      <c r="C141" s="661" t="s">
        <v>32</v>
      </c>
      <c r="D141" s="663"/>
      <c r="E141" s="663"/>
      <c r="F141" s="663"/>
      <c r="G141" s="663"/>
      <c r="H141" s="663"/>
      <c r="I141" s="663"/>
      <c r="J141" s="663"/>
      <c r="K141" s="657"/>
      <c r="L141" s="657"/>
    </row>
    <row r="142" spans="1:12">
      <c r="A142" s="664" t="s">
        <v>32</v>
      </c>
      <c r="B142" s="665" t="s">
        <v>6228</v>
      </c>
      <c r="C142" s="664" t="s">
        <v>4713</v>
      </c>
      <c r="D142" s="666">
        <v>1</v>
      </c>
      <c r="E142" s="666"/>
      <c r="F142" s="666"/>
      <c r="G142" s="666"/>
      <c r="H142" s="666"/>
      <c r="I142" s="666"/>
      <c r="J142" s="666"/>
      <c r="K142" s="657"/>
      <c r="L142" s="657"/>
    </row>
    <row r="143" spans="1:12">
      <c r="A143" s="658" t="s">
        <v>32</v>
      </c>
      <c r="B143" s="659" t="s">
        <v>6229</v>
      </c>
      <c r="C143" s="658" t="s">
        <v>32</v>
      </c>
      <c r="D143" s="660"/>
      <c r="E143" s="660"/>
      <c r="F143" s="660"/>
      <c r="G143" s="660"/>
      <c r="H143" s="660"/>
      <c r="I143" s="660"/>
      <c r="J143" s="660"/>
      <c r="K143" s="657"/>
      <c r="L143" s="657"/>
    </row>
    <row r="144" spans="1:12">
      <c r="A144" s="664" t="s">
        <v>32</v>
      </c>
      <c r="B144" s="665" t="s">
        <v>32</v>
      </c>
      <c r="C144" s="664" t="s">
        <v>32</v>
      </c>
      <c r="D144" s="666"/>
      <c r="E144" s="666"/>
      <c r="F144" s="666"/>
      <c r="G144" s="666"/>
      <c r="H144" s="666"/>
      <c r="I144" s="666"/>
      <c r="J144" s="666"/>
      <c r="K144" s="657"/>
      <c r="L144" s="657"/>
    </row>
    <row r="145" spans="1:12">
      <c r="A145" s="658" t="s">
        <v>32</v>
      </c>
      <c r="B145" s="659" t="s">
        <v>6230</v>
      </c>
      <c r="C145" s="658" t="s">
        <v>32</v>
      </c>
      <c r="D145" s="660"/>
      <c r="E145" s="660"/>
      <c r="F145" s="660"/>
      <c r="G145" s="660"/>
      <c r="H145" s="660"/>
      <c r="I145" s="660"/>
      <c r="J145" s="660"/>
      <c r="K145" s="657"/>
      <c r="L145" s="657"/>
    </row>
    <row r="146" spans="1:12">
      <c r="A146" s="661" t="s">
        <v>32</v>
      </c>
      <c r="B146" s="662" t="s">
        <v>6085</v>
      </c>
      <c r="C146" s="661" t="s">
        <v>32</v>
      </c>
      <c r="D146" s="663"/>
      <c r="E146" s="663"/>
      <c r="F146" s="663"/>
      <c r="G146" s="663"/>
      <c r="H146" s="663"/>
      <c r="I146" s="663"/>
      <c r="J146" s="663"/>
      <c r="K146" s="657"/>
      <c r="L146" s="657"/>
    </row>
    <row r="147" spans="1:12">
      <c r="A147" s="664" t="s">
        <v>6231</v>
      </c>
      <c r="B147" s="665" t="s">
        <v>6087</v>
      </c>
      <c r="C147" s="664" t="s">
        <v>4713</v>
      </c>
      <c r="D147" s="666">
        <v>1</v>
      </c>
      <c r="E147" s="666"/>
      <c r="F147" s="666"/>
      <c r="G147" s="666"/>
      <c r="H147" s="666"/>
      <c r="I147" s="666"/>
      <c r="J147" s="666"/>
      <c r="K147" s="657"/>
      <c r="L147" s="657"/>
    </row>
    <row r="148" spans="1:12">
      <c r="A148" s="664" t="s">
        <v>6232</v>
      </c>
      <c r="B148" s="665" t="s">
        <v>6087</v>
      </c>
      <c r="C148" s="664" t="s">
        <v>4713</v>
      </c>
      <c r="D148" s="666">
        <v>1</v>
      </c>
      <c r="E148" s="666"/>
      <c r="F148" s="666"/>
      <c r="G148" s="666"/>
      <c r="H148" s="666"/>
      <c r="I148" s="666"/>
      <c r="J148" s="666"/>
      <c r="K148" s="657"/>
      <c r="L148" s="657"/>
    </row>
    <row r="149" spans="1:12" ht="24">
      <c r="A149" s="664" t="s">
        <v>6088</v>
      </c>
      <c r="B149" s="665" t="s">
        <v>6089</v>
      </c>
      <c r="C149" s="664" t="s">
        <v>32</v>
      </c>
      <c r="D149" s="666"/>
      <c r="E149" s="666"/>
      <c r="F149" s="666"/>
      <c r="G149" s="666"/>
      <c r="H149" s="666"/>
      <c r="I149" s="666"/>
      <c r="J149" s="666"/>
      <c r="K149" s="657"/>
      <c r="L149" s="657"/>
    </row>
    <row r="150" spans="1:12">
      <c r="A150" s="664" t="s">
        <v>6233</v>
      </c>
      <c r="B150" s="665" t="s">
        <v>6152</v>
      </c>
      <c r="C150" s="664" t="s">
        <v>32</v>
      </c>
      <c r="D150" s="666"/>
      <c r="E150" s="666"/>
      <c r="F150" s="666"/>
      <c r="G150" s="666"/>
      <c r="H150" s="666"/>
      <c r="I150" s="666"/>
      <c r="J150" s="666"/>
      <c r="K150" s="657"/>
      <c r="L150" s="657"/>
    </row>
    <row r="151" spans="1:12">
      <c r="A151" s="661" t="s">
        <v>32</v>
      </c>
      <c r="B151" s="662" t="s">
        <v>6234</v>
      </c>
      <c r="C151" s="661" t="s">
        <v>32</v>
      </c>
      <c r="D151" s="663"/>
      <c r="E151" s="663"/>
      <c r="F151" s="663"/>
      <c r="G151" s="663"/>
      <c r="H151" s="663"/>
      <c r="I151" s="663"/>
      <c r="J151" s="663"/>
      <c r="K151" s="657"/>
      <c r="L151" s="657"/>
    </row>
    <row r="152" spans="1:12">
      <c r="A152" s="664" t="s">
        <v>6235</v>
      </c>
      <c r="B152" s="665" t="s">
        <v>6095</v>
      </c>
      <c r="C152" s="664" t="s">
        <v>4713</v>
      </c>
      <c r="D152" s="666">
        <v>8</v>
      </c>
      <c r="E152" s="666"/>
      <c r="F152" s="666"/>
      <c r="G152" s="666"/>
      <c r="H152" s="666"/>
      <c r="I152" s="666"/>
      <c r="J152" s="666"/>
      <c r="K152" s="657"/>
      <c r="L152" s="657"/>
    </row>
    <row r="153" spans="1:12">
      <c r="A153" s="664" t="s">
        <v>6236</v>
      </c>
      <c r="B153" s="665" t="s">
        <v>6172</v>
      </c>
      <c r="C153" s="664" t="s">
        <v>4713</v>
      </c>
      <c r="D153" s="666">
        <v>18</v>
      </c>
      <c r="E153" s="666"/>
      <c r="F153" s="666"/>
      <c r="G153" s="666"/>
      <c r="H153" s="666"/>
      <c r="I153" s="666"/>
      <c r="J153" s="666"/>
      <c r="K153" s="657"/>
      <c r="L153" s="657"/>
    </row>
    <row r="154" spans="1:12">
      <c r="A154" s="664" t="s">
        <v>6237</v>
      </c>
      <c r="B154" s="665" t="s">
        <v>6238</v>
      </c>
      <c r="C154" s="664" t="s">
        <v>4713</v>
      </c>
      <c r="D154" s="666">
        <v>12</v>
      </c>
      <c r="E154" s="666"/>
      <c r="F154" s="666"/>
      <c r="G154" s="666"/>
      <c r="H154" s="666"/>
      <c r="I154" s="666"/>
      <c r="J154" s="666"/>
      <c r="K154" s="657"/>
      <c r="L154" s="657"/>
    </row>
    <row r="155" spans="1:12">
      <c r="A155" s="661" t="s">
        <v>32</v>
      </c>
      <c r="B155" s="662" t="s">
        <v>6096</v>
      </c>
      <c r="C155" s="661" t="s">
        <v>32</v>
      </c>
      <c r="D155" s="663"/>
      <c r="E155" s="663"/>
      <c r="F155" s="663"/>
      <c r="G155" s="663"/>
      <c r="H155" s="663"/>
      <c r="I155" s="663"/>
      <c r="J155" s="663"/>
      <c r="K155" s="657"/>
      <c r="L155" s="657"/>
    </row>
    <row r="156" spans="1:12">
      <c r="A156" s="664" t="s">
        <v>6239</v>
      </c>
      <c r="B156" s="665" t="s">
        <v>6240</v>
      </c>
      <c r="C156" s="664" t="s">
        <v>4713</v>
      </c>
      <c r="D156" s="666">
        <v>2</v>
      </c>
      <c r="E156" s="666"/>
      <c r="F156" s="666"/>
      <c r="G156" s="666"/>
      <c r="H156" s="666"/>
      <c r="I156" s="666"/>
      <c r="J156" s="666"/>
      <c r="K156" s="657"/>
      <c r="L156" s="657"/>
    </row>
    <row r="157" spans="1:12">
      <c r="A157" s="664" t="s">
        <v>6241</v>
      </c>
      <c r="B157" s="665" t="s">
        <v>6242</v>
      </c>
      <c r="C157" s="664" t="s">
        <v>4713</v>
      </c>
      <c r="D157" s="666">
        <v>1</v>
      </c>
      <c r="E157" s="666"/>
      <c r="F157" s="666"/>
      <c r="G157" s="666"/>
      <c r="H157" s="666"/>
      <c r="I157" s="666"/>
      <c r="J157" s="666"/>
      <c r="K157" s="657"/>
      <c r="L157" s="657"/>
    </row>
    <row r="158" spans="1:12">
      <c r="A158" s="661" t="s">
        <v>32</v>
      </c>
      <c r="B158" s="662" t="s">
        <v>6107</v>
      </c>
      <c r="C158" s="661" t="s">
        <v>32</v>
      </c>
      <c r="D158" s="663"/>
      <c r="E158" s="663"/>
      <c r="F158" s="663"/>
      <c r="G158" s="663"/>
      <c r="H158" s="663"/>
      <c r="I158" s="663"/>
      <c r="J158" s="663"/>
      <c r="K158" s="657"/>
      <c r="L158" s="657"/>
    </row>
    <row r="159" spans="1:12">
      <c r="A159" s="664" t="s">
        <v>6243</v>
      </c>
      <c r="B159" s="665" t="s">
        <v>6244</v>
      </c>
      <c r="C159" s="664" t="s">
        <v>4713</v>
      </c>
      <c r="D159" s="666">
        <v>4</v>
      </c>
      <c r="E159" s="666"/>
      <c r="F159" s="666"/>
      <c r="G159" s="666"/>
      <c r="H159" s="666"/>
      <c r="I159" s="666"/>
      <c r="J159" s="666"/>
      <c r="K159" s="657"/>
      <c r="L159" s="657"/>
    </row>
    <row r="160" spans="1:12">
      <c r="A160" s="664" t="s">
        <v>6245</v>
      </c>
      <c r="B160" s="665" t="s">
        <v>6246</v>
      </c>
      <c r="C160" s="664" t="s">
        <v>4713</v>
      </c>
      <c r="D160" s="666">
        <v>4</v>
      </c>
      <c r="E160" s="666"/>
      <c r="F160" s="666"/>
      <c r="G160" s="666"/>
      <c r="H160" s="666"/>
      <c r="I160" s="666"/>
      <c r="J160" s="666"/>
      <c r="K160" s="657"/>
      <c r="L160" s="657"/>
    </row>
    <row r="161" spans="1:12">
      <c r="A161" s="661" t="s">
        <v>32</v>
      </c>
      <c r="B161" s="662" t="s">
        <v>6247</v>
      </c>
      <c r="C161" s="661" t="s">
        <v>32</v>
      </c>
      <c r="D161" s="663"/>
      <c r="E161" s="663"/>
      <c r="F161" s="663"/>
      <c r="G161" s="663"/>
      <c r="H161" s="663"/>
      <c r="I161" s="663"/>
      <c r="J161" s="663"/>
      <c r="K161" s="657"/>
      <c r="L161" s="657"/>
    </row>
    <row r="162" spans="1:12">
      <c r="A162" s="664" t="s">
        <v>6248</v>
      </c>
      <c r="B162" s="665" t="s">
        <v>6249</v>
      </c>
      <c r="C162" s="664" t="s">
        <v>4713</v>
      </c>
      <c r="D162" s="666">
        <v>25</v>
      </c>
      <c r="E162" s="666"/>
      <c r="F162" s="666"/>
      <c r="G162" s="666"/>
      <c r="H162" s="666"/>
      <c r="I162" s="666"/>
      <c r="J162" s="666"/>
      <c r="K162" s="657"/>
      <c r="L162" s="657"/>
    </row>
    <row r="163" spans="1:12">
      <c r="A163" s="661" t="s">
        <v>32</v>
      </c>
      <c r="B163" s="662" t="s">
        <v>6122</v>
      </c>
      <c r="C163" s="661" t="s">
        <v>32</v>
      </c>
      <c r="D163" s="663"/>
      <c r="E163" s="663"/>
      <c r="F163" s="663"/>
      <c r="G163" s="663"/>
      <c r="H163" s="663"/>
      <c r="I163" s="663"/>
      <c r="J163" s="663"/>
      <c r="K163" s="657"/>
      <c r="L163" s="657"/>
    </row>
    <row r="164" spans="1:12">
      <c r="A164" s="664" t="s">
        <v>32</v>
      </c>
      <c r="B164" s="665" t="s">
        <v>6123</v>
      </c>
      <c r="C164" s="664" t="s">
        <v>6124</v>
      </c>
      <c r="D164" s="666">
        <v>12</v>
      </c>
      <c r="E164" s="666"/>
      <c r="F164" s="666"/>
      <c r="G164" s="666"/>
      <c r="H164" s="666"/>
      <c r="I164" s="666"/>
      <c r="J164" s="666"/>
      <c r="K164" s="657"/>
      <c r="L164" s="657"/>
    </row>
    <row r="165" spans="1:12">
      <c r="A165" s="664" t="s">
        <v>32</v>
      </c>
      <c r="B165" s="665" t="s">
        <v>6125</v>
      </c>
      <c r="C165" s="664" t="s">
        <v>6124</v>
      </c>
      <c r="D165" s="666">
        <v>500</v>
      </c>
      <c r="E165" s="666"/>
      <c r="F165" s="666"/>
      <c r="G165" s="666"/>
      <c r="H165" s="666"/>
      <c r="I165" s="666"/>
      <c r="J165" s="666"/>
      <c r="K165" s="657"/>
      <c r="L165" s="657"/>
    </row>
    <row r="166" spans="1:12">
      <c r="A166" s="664" t="s">
        <v>32</v>
      </c>
      <c r="B166" s="665" t="s">
        <v>6126</v>
      </c>
      <c r="C166" s="664" t="s">
        <v>6124</v>
      </c>
      <c r="D166" s="666">
        <v>10</v>
      </c>
      <c r="E166" s="666"/>
      <c r="F166" s="666"/>
      <c r="G166" s="666"/>
      <c r="H166" s="666"/>
      <c r="I166" s="666"/>
      <c r="J166" s="666"/>
      <c r="K166" s="657"/>
      <c r="L166" s="657"/>
    </row>
    <row r="167" spans="1:12">
      <c r="A167" s="664" t="s">
        <v>32</v>
      </c>
      <c r="B167" s="665" t="s">
        <v>6127</v>
      </c>
      <c r="C167" s="664" t="s">
        <v>6124</v>
      </c>
      <c r="D167" s="666">
        <v>100</v>
      </c>
      <c r="E167" s="666"/>
      <c r="F167" s="666"/>
      <c r="G167" s="666"/>
      <c r="H167" s="666"/>
      <c r="I167" s="666"/>
      <c r="J167" s="666"/>
      <c r="K167" s="657"/>
      <c r="L167" s="657"/>
    </row>
    <row r="168" spans="1:12">
      <c r="A168" s="661" t="s">
        <v>32</v>
      </c>
      <c r="B168" s="662" t="s">
        <v>6250</v>
      </c>
      <c r="C168" s="661" t="s">
        <v>32</v>
      </c>
      <c r="D168" s="663"/>
      <c r="E168" s="663"/>
      <c r="F168" s="663"/>
      <c r="G168" s="663"/>
      <c r="H168" s="663"/>
      <c r="I168" s="663"/>
      <c r="J168" s="663"/>
      <c r="K168" s="657"/>
      <c r="L168" s="657"/>
    </row>
    <row r="169" spans="1:12">
      <c r="A169" s="664" t="s">
        <v>32</v>
      </c>
      <c r="B169" s="665" t="s">
        <v>6130</v>
      </c>
      <c r="C169" s="664" t="s">
        <v>4713</v>
      </c>
      <c r="D169" s="666">
        <v>3</v>
      </c>
      <c r="E169" s="666"/>
      <c r="F169" s="666"/>
      <c r="G169" s="666"/>
      <c r="H169" s="666"/>
      <c r="I169" s="666"/>
      <c r="J169" s="666"/>
      <c r="K169" s="657"/>
      <c r="L169" s="657"/>
    </row>
    <row r="170" spans="1:12">
      <c r="A170" s="664" t="s">
        <v>32</v>
      </c>
      <c r="B170" s="665" t="s">
        <v>6155</v>
      </c>
      <c r="C170" s="664" t="s">
        <v>4713</v>
      </c>
      <c r="D170" s="666">
        <v>1</v>
      </c>
      <c r="E170" s="666"/>
      <c r="F170" s="666"/>
      <c r="G170" s="666"/>
      <c r="H170" s="666"/>
      <c r="I170" s="666"/>
      <c r="J170" s="666"/>
      <c r="K170" s="657"/>
      <c r="L170" s="657"/>
    </row>
    <row r="171" spans="1:12">
      <c r="A171" s="664" t="s">
        <v>32</v>
      </c>
      <c r="B171" s="665" t="s">
        <v>6221</v>
      </c>
      <c r="C171" s="664" t="s">
        <v>4713</v>
      </c>
      <c r="D171" s="666">
        <v>2</v>
      </c>
      <c r="E171" s="666"/>
      <c r="F171" s="666"/>
      <c r="G171" s="666"/>
      <c r="H171" s="666"/>
      <c r="I171" s="666"/>
      <c r="J171" s="666"/>
      <c r="K171" s="657"/>
      <c r="L171" s="657"/>
    </row>
    <row r="172" spans="1:12">
      <c r="A172" s="661" t="s">
        <v>32</v>
      </c>
      <c r="B172" s="662" t="s">
        <v>6251</v>
      </c>
      <c r="C172" s="661" t="s">
        <v>32</v>
      </c>
      <c r="D172" s="663"/>
      <c r="E172" s="663"/>
      <c r="F172" s="663"/>
      <c r="G172" s="663"/>
      <c r="H172" s="663"/>
      <c r="I172" s="663"/>
      <c r="J172" s="663"/>
      <c r="K172" s="657"/>
      <c r="L172" s="657"/>
    </row>
    <row r="173" spans="1:12">
      <c r="A173" s="664" t="s">
        <v>32</v>
      </c>
      <c r="B173" s="665" t="s">
        <v>6125</v>
      </c>
      <c r="C173" s="664" t="s">
        <v>6124</v>
      </c>
      <c r="D173" s="666">
        <v>500</v>
      </c>
      <c r="E173" s="666"/>
      <c r="F173" s="666"/>
      <c r="G173" s="666"/>
      <c r="H173" s="666"/>
      <c r="I173" s="666"/>
      <c r="J173" s="666"/>
      <c r="K173" s="657"/>
      <c r="L173" s="657"/>
    </row>
    <row r="174" spans="1:12">
      <c r="A174" s="664" t="s">
        <v>32</v>
      </c>
      <c r="B174" s="665" t="s">
        <v>6127</v>
      </c>
      <c r="C174" s="664" t="s">
        <v>6124</v>
      </c>
      <c r="D174" s="666">
        <v>100</v>
      </c>
      <c r="E174" s="666"/>
      <c r="F174" s="666"/>
      <c r="G174" s="666"/>
      <c r="H174" s="666"/>
      <c r="I174" s="666"/>
      <c r="J174" s="666"/>
      <c r="K174" s="657"/>
      <c r="L174" s="657"/>
    </row>
    <row r="175" spans="1:12">
      <c r="A175" s="658" t="s">
        <v>32</v>
      </c>
      <c r="B175" s="659" t="s">
        <v>6252</v>
      </c>
      <c r="C175" s="658" t="s">
        <v>32</v>
      </c>
      <c r="D175" s="660"/>
      <c r="E175" s="660"/>
      <c r="F175" s="660"/>
      <c r="G175" s="660"/>
      <c r="H175" s="660"/>
      <c r="I175" s="660"/>
      <c r="J175" s="660"/>
      <c r="K175" s="657"/>
      <c r="L175" s="657"/>
    </row>
    <row r="176" spans="1:12">
      <c r="A176" s="664" t="s">
        <v>32</v>
      </c>
      <c r="B176" s="665" t="s">
        <v>32</v>
      </c>
      <c r="C176" s="664" t="s">
        <v>32</v>
      </c>
      <c r="D176" s="666"/>
      <c r="E176" s="666"/>
      <c r="F176" s="666"/>
      <c r="G176" s="666"/>
      <c r="H176" s="666"/>
      <c r="I176" s="666"/>
      <c r="J176" s="666"/>
      <c r="K176" s="657"/>
      <c r="L176" s="657"/>
    </row>
    <row r="177" spans="1:12">
      <c r="A177" s="658" t="s">
        <v>32</v>
      </c>
      <c r="B177" s="659" t="s">
        <v>6253</v>
      </c>
      <c r="C177" s="658" t="s">
        <v>32</v>
      </c>
      <c r="D177" s="660"/>
      <c r="E177" s="660"/>
      <c r="F177" s="660"/>
      <c r="G177" s="660"/>
      <c r="H177" s="660"/>
      <c r="I177" s="660"/>
      <c r="J177" s="660"/>
      <c r="K177" s="657"/>
      <c r="L177" s="657"/>
    </row>
    <row r="178" spans="1:12">
      <c r="A178" s="661" t="s">
        <v>32</v>
      </c>
      <c r="B178" s="662" t="s">
        <v>6085</v>
      </c>
      <c r="C178" s="661" t="s">
        <v>32</v>
      </c>
      <c r="D178" s="663"/>
      <c r="E178" s="663"/>
      <c r="F178" s="663"/>
      <c r="G178" s="663"/>
      <c r="H178" s="663"/>
      <c r="I178" s="663"/>
      <c r="J178" s="663"/>
      <c r="K178" s="657"/>
      <c r="L178" s="657"/>
    </row>
    <row r="179" spans="1:12">
      <c r="A179" s="664" t="s">
        <v>6254</v>
      </c>
      <c r="B179" s="665" t="s">
        <v>6087</v>
      </c>
      <c r="C179" s="664" t="s">
        <v>4713</v>
      </c>
      <c r="D179" s="666">
        <v>1</v>
      </c>
      <c r="E179" s="666"/>
      <c r="F179" s="666"/>
      <c r="G179" s="666"/>
      <c r="H179" s="666"/>
      <c r="I179" s="666"/>
      <c r="J179" s="666"/>
      <c r="K179" s="657"/>
      <c r="L179" s="657"/>
    </row>
    <row r="180" spans="1:12" ht="24">
      <c r="A180" s="664" t="s">
        <v>6088</v>
      </c>
      <c r="B180" s="665" t="s">
        <v>6089</v>
      </c>
      <c r="C180" s="664" t="s">
        <v>32</v>
      </c>
      <c r="D180" s="666"/>
      <c r="E180" s="666"/>
      <c r="F180" s="666"/>
      <c r="G180" s="666"/>
      <c r="H180" s="666"/>
      <c r="I180" s="666"/>
      <c r="J180" s="666"/>
      <c r="K180" s="657"/>
      <c r="L180" s="657"/>
    </row>
    <row r="181" spans="1:12">
      <c r="A181" s="661" t="s">
        <v>32</v>
      </c>
      <c r="B181" s="662" t="s">
        <v>6096</v>
      </c>
      <c r="C181" s="661" t="s">
        <v>32</v>
      </c>
      <c r="D181" s="663"/>
      <c r="E181" s="663"/>
      <c r="F181" s="663"/>
      <c r="G181" s="663"/>
      <c r="H181" s="663"/>
      <c r="I181" s="663"/>
      <c r="J181" s="663"/>
      <c r="K181" s="657"/>
      <c r="L181" s="657"/>
    </row>
    <row r="182" spans="1:12">
      <c r="A182" s="664" t="s">
        <v>6255</v>
      </c>
      <c r="B182" s="665" t="s">
        <v>6240</v>
      </c>
      <c r="C182" s="664" t="s">
        <v>4713</v>
      </c>
      <c r="D182" s="666">
        <v>1</v>
      </c>
      <c r="E182" s="666"/>
      <c r="F182" s="666"/>
      <c r="G182" s="666"/>
      <c r="H182" s="666"/>
      <c r="I182" s="666"/>
      <c r="J182" s="666"/>
      <c r="K182" s="657"/>
      <c r="L182" s="657"/>
    </row>
    <row r="183" spans="1:12">
      <c r="A183" s="664" t="s">
        <v>6256</v>
      </c>
      <c r="B183" s="665" t="s">
        <v>6257</v>
      </c>
      <c r="C183" s="664" t="s">
        <v>4713</v>
      </c>
      <c r="D183" s="666">
        <v>1</v>
      </c>
      <c r="E183" s="666"/>
      <c r="F183" s="666"/>
      <c r="G183" s="666"/>
      <c r="H183" s="666"/>
      <c r="I183" s="666"/>
      <c r="J183" s="666"/>
      <c r="K183" s="657"/>
      <c r="L183" s="657"/>
    </row>
    <row r="184" spans="1:12" ht="27">
      <c r="A184" s="661" t="s">
        <v>32</v>
      </c>
      <c r="B184" s="662" t="s">
        <v>6258</v>
      </c>
      <c r="C184" s="661" t="s">
        <v>32</v>
      </c>
      <c r="D184" s="663"/>
      <c r="E184" s="663"/>
      <c r="F184" s="663"/>
      <c r="G184" s="663"/>
      <c r="H184" s="663"/>
      <c r="I184" s="663"/>
      <c r="J184" s="663"/>
      <c r="K184" s="657"/>
      <c r="L184" s="657"/>
    </row>
    <row r="185" spans="1:12">
      <c r="A185" s="664" t="s">
        <v>6259</v>
      </c>
      <c r="B185" s="665" t="s">
        <v>6095</v>
      </c>
      <c r="C185" s="664" t="s">
        <v>4713</v>
      </c>
      <c r="D185" s="666">
        <v>4</v>
      </c>
      <c r="E185" s="666"/>
      <c r="F185" s="666"/>
      <c r="G185" s="666"/>
      <c r="H185" s="666"/>
      <c r="I185" s="666"/>
      <c r="J185" s="666"/>
      <c r="K185" s="657"/>
      <c r="L185" s="657"/>
    </row>
    <row r="186" spans="1:12">
      <c r="A186" s="664" t="s">
        <v>6260</v>
      </c>
      <c r="B186" s="665" t="s">
        <v>6238</v>
      </c>
      <c r="C186" s="664" t="s">
        <v>4713</v>
      </c>
      <c r="D186" s="666">
        <v>12</v>
      </c>
      <c r="E186" s="666"/>
      <c r="F186" s="666"/>
      <c r="G186" s="666"/>
      <c r="H186" s="666"/>
      <c r="I186" s="666"/>
      <c r="J186" s="666"/>
      <c r="K186" s="657"/>
      <c r="L186" s="657"/>
    </row>
    <row r="187" spans="1:12" ht="27">
      <c r="A187" s="661" t="s">
        <v>32</v>
      </c>
      <c r="B187" s="662" t="s">
        <v>6261</v>
      </c>
      <c r="C187" s="661" t="s">
        <v>32</v>
      </c>
      <c r="D187" s="663"/>
      <c r="E187" s="663"/>
      <c r="F187" s="663"/>
      <c r="G187" s="663"/>
      <c r="H187" s="663"/>
      <c r="I187" s="663"/>
      <c r="J187" s="663"/>
      <c r="K187" s="657"/>
      <c r="L187" s="657"/>
    </row>
    <row r="188" spans="1:12">
      <c r="A188" s="664" t="s">
        <v>6262</v>
      </c>
      <c r="B188" s="665" t="s">
        <v>6263</v>
      </c>
      <c r="C188" s="664" t="s">
        <v>6102</v>
      </c>
      <c r="D188" s="666">
        <v>15</v>
      </c>
      <c r="E188" s="666"/>
      <c r="F188" s="666"/>
      <c r="G188" s="666"/>
      <c r="H188" s="666"/>
      <c r="I188" s="666"/>
      <c r="J188" s="666"/>
      <c r="K188" s="657"/>
      <c r="L188" s="657"/>
    </row>
    <row r="189" spans="1:12">
      <c r="A189" s="664" t="s">
        <v>6264</v>
      </c>
      <c r="B189" s="665" t="s">
        <v>6198</v>
      </c>
      <c r="C189" s="664" t="s">
        <v>6102</v>
      </c>
      <c r="D189" s="666">
        <v>15</v>
      </c>
      <c r="E189" s="666"/>
      <c r="F189" s="666"/>
      <c r="G189" s="666"/>
      <c r="H189" s="666"/>
      <c r="I189" s="666"/>
      <c r="J189" s="666"/>
      <c r="K189" s="657"/>
      <c r="L189" s="657"/>
    </row>
    <row r="190" spans="1:12">
      <c r="A190" s="664" t="s">
        <v>6265</v>
      </c>
      <c r="B190" s="665" t="s">
        <v>6189</v>
      </c>
      <c r="C190" s="664" t="s">
        <v>6102</v>
      </c>
      <c r="D190" s="666">
        <v>16</v>
      </c>
      <c r="E190" s="666"/>
      <c r="F190" s="666"/>
      <c r="G190" s="666"/>
      <c r="H190" s="666"/>
      <c r="I190" s="666"/>
      <c r="J190" s="666"/>
      <c r="K190" s="657"/>
      <c r="L190" s="657"/>
    </row>
    <row r="191" spans="1:12">
      <c r="A191" s="661" t="s">
        <v>32</v>
      </c>
      <c r="B191" s="662" t="s">
        <v>6159</v>
      </c>
      <c r="C191" s="661" t="s">
        <v>32</v>
      </c>
      <c r="D191" s="663"/>
      <c r="E191" s="663"/>
      <c r="F191" s="663"/>
      <c r="G191" s="663"/>
      <c r="H191" s="663"/>
      <c r="I191" s="663"/>
      <c r="J191" s="663"/>
      <c r="K191" s="657"/>
      <c r="L191" s="657"/>
    </row>
    <row r="192" spans="1:12">
      <c r="A192" s="664" t="s">
        <v>6266</v>
      </c>
      <c r="B192" s="665" t="s">
        <v>6267</v>
      </c>
      <c r="C192" s="664" t="s">
        <v>4713</v>
      </c>
      <c r="D192" s="666">
        <v>1</v>
      </c>
      <c r="E192" s="666"/>
      <c r="F192" s="666"/>
      <c r="G192" s="666"/>
      <c r="H192" s="666"/>
      <c r="I192" s="666"/>
      <c r="J192" s="666"/>
      <c r="K192" s="657"/>
      <c r="L192" s="657"/>
    </row>
    <row r="193" spans="1:12">
      <c r="A193" s="664" t="s">
        <v>6268</v>
      </c>
      <c r="B193" s="665" t="s">
        <v>6269</v>
      </c>
      <c r="C193" s="664" t="s">
        <v>4713</v>
      </c>
      <c r="D193" s="666">
        <v>3</v>
      </c>
      <c r="E193" s="666"/>
      <c r="F193" s="666"/>
      <c r="G193" s="666"/>
      <c r="H193" s="666"/>
      <c r="I193" s="666"/>
      <c r="J193" s="666"/>
      <c r="K193" s="657"/>
      <c r="L193" s="657"/>
    </row>
    <row r="194" spans="1:12">
      <c r="A194" s="664" t="s">
        <v>6270</v>
      </c>
      <c r="B194" s="665" t="s">
        <v>6152</v>
      </c>
      <c r="C194" s="664" t="s">
        <v>32</v>
      </c>
      <c r="D194" s="666"/>
      <c r="E194" s="666"/>
      <c r="F194" s="666"/>
      <c r="G194" s="666"/>
      <c r="H194" s="666"/>
      <c r="I194" s="666"/>
      <c r="J194" s="666"/>
      <c r="K194" s="657"/>
      <c r="L194" s="657"/>
    </row>
    <row r="195" spans="1:12">
      <c r="A195" s="661" t="s">
        <v>32</v>
      </c>
      <c r="B195" s="662" t="s">
        <v>6271</v>
      </c>
      <c r="C195" s="661" t="s">
        <v>32</v>
      </c>
      <c r="D195" s="663"/>
      <c r="E195" s="663"/>
      <c r="F195" s="663"/>
      <c r="G195" s="663"/>
      <c r="H195" s="663"/>
      <c r="I195" s="663"/>
      <c r="J195" s="663"/>
      <c r="K195" s="657"/>
      <c r="L195" s="657"/>
    </row>
    <row r="196" spans="1:12">
      <c r="A196" s="664" t="s">
        <v>6272</v>
      </c>
      <c r="B196" s="665" t="s">
        <v>6273</v>
      </c>
      <c r="C196" s="664" t="s">
        <v>4713</v>
      </c>
      <c r="D196" s="666">
        <v>1</v>
      </c>
      <c r="E196" s="666"/>
      <c r="F196" s="666"/>
      <c r="G196" s="666"/>
      <c r="H196" s="666"/>
      <c r="I196" s="666"/>
      <c r="J196" s="666"/>
      <c r="K196" s="657"/>
      <c r="L196" s="657"/>
    </row>
    <row r="197" spans="1:12">
      <c r="A197" s="664" t="s">
        <v>6274</v>
      </c>
      <c r="B197" s="665" t="s">
        <v>6275</v>
      </c>
      <c r="C197" s="664" t="s">
        <v>4713</v>
      </c>
      <c r="D197" s="666">
        <v>5</v>
      </c>
      <c r="E197" s="666"/>
      <c r="F197" s="666"/>
      <c r="G197" s="666"/>
      <c r="H197" s="666"/>
      <c r="I197" s="666"/>
      <c r="J197" s="666"/>
      <c r="K197" s="657"/>
      <c r="L197" s="657"/>
    </row>
    <row r="198" spans="1:12">
      <c r="A198" s="664" t="s">
        <v>6276</v>
      </c>
      <c r="B198" s="665" t="s">
        <v>6195</v>
      </c>
      <c r="C198" s="664" t="s">
        <v>4713</v>
      </c>
      <c r="D198" s="666">
        <v>6</v>
      </c>
      <c r="E198" s="666"/>
      <c r="F198" s="666"/>
      <c r="G198" s="666"/>
      <c r="H198" s="666"/>
      <c r="I198" s="666"/>
      <c r="J198" s="666"/>
      <c r="K198" s="657"/>
      <c r="L198" s="657"/>
    </row>
    <row r="199" spans="1:12">
      <c r="A199" s="664" t="s">
        <v>6277</v>
      </c>
      <c r="B199" s="665" t="s">
        <v>6278</v>
      </c>
      <c r="C199" s="664" t="s">
        <v>4713</v>
      </c>
      <c r="D199" s="666">
        <v>1</v>
      </c>
      <c r="E199" s="666"/>
      <c r="F199" s="666"/>
      <c r="G199" s="666"/>
      <c r="H199" s="666"/>
      <c r="I199" s="666"/>
      <c r="J199" s="666"/>
      <c r="K199" s="657"/>
      <c r="L199" s="657"/>
    </row>
    <row r="200" spans="1:12">
      <c r="A200" s="664" t="s">
        <v>6279</v>
      </c>
      <c r="B200" s="665" t="s">
        <v>6152</v>
      </c>
      <c r="C200" s="664" t="s">
        <v>32</v>
      </c>
      <c r="D200" s="666"/>
      <c r="E200" s="666"/>
      <c r="F200" s="666"/>
      <c r="G200" s="666"/>
      <c r="H200" s="666"/>
      <c r="I200" s="666"/>
      <c r="J200" s="666"/>
      <c r="K200" s="657"/>
      <c r="L200" s="657"/>
    </row>
    <row r="201" spans="1:12">
      <c r="A201" s="664" t="s">
        <v>6280</v>
      </c>
      <c r="B201" s="665" t="s">
        <v>6278</v>
      </c>
      <c r="C201" s="664" t="s">
        <v>4713</v>
      </c>
      <c r="D201" s="666">
        <v>1</v>
      </c>
      <c r="E201" s="666"/>
      <c r="F201" s="666"/>
      <c r="G201" s="666"/>
      <c r="H201" s="666"/>
      <c r="I201" s="666"/>
      <c r="J201" s="666"/>
      <c r="K201" s="657"/>
      <c r="L201" s="657"/>
    </row>
    <row r="202" spans="1:12" ht="27">
      <c r="A202" s="661" t="s">
        <v>32</v>
      </c>
      <c r="B202" s="662" t="s">
        <v>6167</v>
      </c>
      <c r="C202" s="661" t="s">
        <v>32</v>
      </c>
      <c r="D202" s="663"/>
      <c r="E202" s="663"/>
      <c r="F202" s="663"/>
      <c r="G202" s="663"/>
      <c r="H202" s="663"/>
      <c r="I202" s="663"/>
      <c r="J202" s="663"/>
      <c r="K202" s="657"/>
      <c r="L202" s="657"/>
    </row>
    <row r="203" spans="1:12">
      <c r="A203" s="664" t="s">
        <v>6281</v>
      </c>
      <c r="B203" s="665" t="s">
        <v>6282</v>
      </c>
      <c r="C203" s="664" t="s">
        <v>4713</v>
      </c>
      <c r="D203" s="666">
        <v>7</v>
      </c>
      <c r="E203" s="666"/>
      <c r="F203" s="666"/>
      <c r="G203" s="666"/>
      <c r="H203" s="666"/>
      <c r="I203" s="666"/>
      <c r="J203" s="666"/>
      <c r="K203" s="657"/>
      <c r="L203" s="657"/>
    </row>
    <row r="204" spans="1:12">
      <c r="A204" s="664" t="s">
        <v>6283</v>
      </c>
      <c r="B204" s="665" t="s">
        <v>6169</v>
      </c>
      <c r="C204" s="664" t="s">
        <v>4713</v>
      </c>
      <c r="D204" s="666">
        <v>11</v>
      </c>
      <c r="E204" s="666"/>
      <c r="F204" s="666"/>
      <c r="G204" s="666"/>
      <c r="H204" s="666"/>
      <c r="I204" s="666"/>
      <c r="J204" s="666"/>
      <c r="K204" s="657"/>
      <c r="L204" s="657"/>
    </row>
    <row r="205" spans="1:12">
      <c r="A205" s="664" t="s">
        <v>6284</v>
      </c>
      <c r="B205" s="665" t="s">
        <v>6152</v>
      </c>
      <c r="C205" s="664" t="s">
        <v>32</v>
      </c>
      <c r="D205" s="666"/>
      <c r="E205" s="666"/>
      <c r="F205" s="666"/>
      <c r="G205" s="666"/>
      <c r="H205" s="666"/>
      <c r="I205" s="666"/>
      <c r="J205" s="666"/>
      <c r="K205" s="657"/>
      <c r="L205" s="657"/>
    </row>
    <row r="206" spans="1:12">
      <c r="A206" s="661" t="s">
        <v>32</v>
      </c>
      <c r="B206" s="662" t="s">
        <v>6200</v>
      </c>
      <c r="C206" s="661" t="s">
        <v>32</v>
      </c>
      <c r="D206" s="663"/>
      <c r="E206" s="663"/>
      <c r="F206" s="663"/>
      <c r="G206" s="663"/>
      <c r="H206" s="663"/>
      <c r="I206" s="663"/>
      <c r="J206" s="663"/>
      <c r="K206" s="657"/>
      <c r="L206" s="657"/>
    </row>
    <row r="207" spans="1:12">
      <c r="A207" s="664" t="s">
        <v>6285</v>
      </c>
      <c r="B207" s="665" t="s">
        <v>6286</v>
      </c>
      <c r="C207" s="664" t="s">
        <v>4713</v>
      </c>
      <c r="D207" s="666">
        <v>1</v>
      </c>
      <c r="E207" s="666"/>
      <c r="F207" s="666"/>
      <c r="G207" s="666"/>
      <c r="H207" s="666"/>
      <c r="I207" s="666"/>
      <c r="J207" s="666"/>
      <c r="K207" s="657"/>
      <c r="L207" s="657"/>
    </row>
    <row r="208" spans="1:12">
      <c r="A208" s="664" t="s">
        <v>6287</v>
      </c>
      <c r="B208" s="665" t="s">
        <v>6286</v>
      </c>
      <c r="C208" s="664" t="s">
        <v>4713</v>
      </c>
      <c r="D208" s="666">
        <v>1</v>
      </c>
      <c r="E208" s="666"/>
      <c r="F208" s="666"/>
      <c r="G208" s="666"/>
      <c r="H208" s="666"/>
      <c r="I208" s="666"/>
      <c r="J208" s="666"/>
      <c r="K208" s="657"/>
      <c r="L208" s="657"/>
    </row>
    <row r="209" spans="1:12">
      <c r="A209" s="664" t="s">
        <v>6288</v>
      </c>
      <c r="B209" s="665" t="s">
        <v>6286</v>
      </c>
      <c r="C209" s="664" t="s">
        <v>4713</v>
      </c>
      <c r="D209" s="666">
        <v>1</v>
      </c>
      <c r="E209" s="666"/>
      <c r="F209" s="666"/>
      <c r="G209" s="666"/>
      <c r="H209" s="666"/>
      <c r="I209" s="666"/>
      <c r="J209" s="666"/>
      <c r="K209" s="657"/>
      <c r="L209" s="657"/>
    </row>
    <row r="210" spans="1:12">
      <c r="A210" s="664" t="s">
        <v>6289</v>
      </c>
      <c r="B210" s="665" t="s">
        <v>6286</v>
      </c>
      <c r="C210" s="664" t="s">
        <v>4713</v>
      </c>
      <c r="D210" s="666">
        <v>1</v>
      </c>
      <c r="E210" s="666"/>
      <c r="F210" s="666"/>
      <c r="G210" s="666"/>
      <c r="H210" s="666"/>
      <c r="I210" s="666"/>
      <c r="J210" s="666"/>
      <c r="K210" s="657"/>
      <c r="L210" s="657"/>
    </row>
    <row r="211" spans="1:12">
      <c r="A211" s="664" t="s">
        <v>6290</v>
      </c>
      <c r="B211" s="665" t="s">
        <v>6286</v>
      </c>
      <c r="C211" s="664" t="s">
        <v>4713</v>
      </c>
      <c r="D211" s="666">
        <v>1</v>
      </c>
      <c r="E211" s="666"/>
      <c r="F211" s="666"/>
      <c r="G211" s="666"/>
      <c r="H211" s="666"/>
      <c r="I211" s="666"/>
      <c r="J211" s="666"/>
      <c r="K211" s="657"/>
      <c r="L211" s="657"/>
    </row>
    <row r="212" spans="1:12">
      <c r="A212" s="664" t="s">
        <v>6291</v>
      </c>
      <c r="B212" s="665" t="s">
        <v>6286</v>
      </c>
      <c r="C212" s="664" t="s">
        <v>4713</v>
      </c>
      <c r="D212" s="666">
        <v>1</v>
      </c>
      <c r="E212" s="666"/>
      <c r="F212" s="666"/>
      <c r="G212" s="666"/>
      <c r="H212" s="666"/>
      <c r="I212" s="666"/>
      <c r="J212" s="666"/>
      <c r="K212" s="657"/>
      <c r="L212" s="657"/>
    </row>
    <row r="213" spans="1:12" ht="53.4">
      <c r="A213" s="661" t="s">
        <v>32</v>
      </c>
      <c r="B213" s="662" t="s">
        <v>6292</v>
      </c>
      <c r="C213" s="661" t="s">
        <v>32</v>
      </c>
      <c r="D213" s="663"/>
      <c r="E213" s="663"/>
      <c r="F213" s="663"/>
      <c r="G213" s="663"/>
      <c r="H213" s="663"/>
      <c r="I213" s="663"/>
      <c r="J213" s="663"/>
      <c r="K213" s="657"/>
      <c r="L213" s="657"/>
    </row>
    <row r="214" spans="1:12">
      <c r="A214" s="664" t="s">
        <v>6216</v>
      </c>
      <c r="B214" s="665" t="s">
        <v>6293</v>
      </c>
      <c r="C214" s="664" t="s">
        <v>155</v>
      </c>
      <c r="D214" s="666">
        <v>25</v>
      </c>
      <c r="E214" s="666"/>
      <c r="F214" s="666"/>
      <c r="G214" s="666"/>
      <c r="H214" s="666"/>
      <c r="I214" s="666"/>
      <c r="J214" s="666"/>
      <c r="K214" s="657"/>
      <c r="L214" s="657"/>
    </row>
    <row r="215" spans="1:12">
      <c r="A215" s="661" t="s">
        <v>32</v>
      </c>
      <c r="B215" s="662" t="s">
        <v>6294</v>
      </c>
      <c r="C215" s="661" t="s">
        <v>32</v>
      </c>
      <c r="D215" s="663"/>
      <c r="E215" s="663"/>
      <c r="F215" s="663"/>
      <c r="G215" s="663"/>
      <c r="H215" s="663"/>
      <c r="I215" s="663"/>
      <c r="J215" s="663"/>
      <c r="K215" s="657"/>
      <c r="L215" s="657"/>
    </row>
    <row r="216" spans="1:12">
      <c r="A216" s="664" t="s">
        <v>6295</v>
      </c>
      <c r="B216" s="665" t="s">
        <v>6296</v>
      </c>
      <c r="C216" s="664" t="s">
        <v>155</v>
      </c>
      <c r="D216" s="666">
        <v>380</v>
      </c>
      <c r="E216" s="666"/>
      <c r="F216" s="666"/>
      <c r="G216" s="666"/>
      <c r="H216" s="666"/>
      <c r="I216" s="666"/>
      <c r="J216" s="666"/>
      <c r="K216" s="657"/>
      <c r="L216" s="657"/>
    </row>
    <row r="217" spans="1:12" ht="27">
      <c r="A217" s="661" t="s">
        <v>32</v>
      </c>
      <c r="B217" s="662" t="s">
        <v>6223</v>
      </c>
      <c r="C217" s="661" t="s">
        <v>32</v>
      </c>
      <c r="D217" s="663"/>
      <c r="E217" s="663"/>
      <c r="F217" s="663"/>
      <c r="G217" s="663"/>
      <c r="H217" s="663"/>
      <c r="I217" s="663"/>
      <c r="J217" s="663"/>
      <c r="K217" s="657"/>
      <c r="L217" s="657"/>
    </row>
    <row r="218" spans="1:12">
      <c r="A218" s="664" t="s">
        <v>32</v>
      </c>
      <c r="B218" s="665" t="s">
        <v>6123</v>
      </c>
      <c r="C218" s="664" t="s">
        <v>6124</v>
      </c>
      <c r="D218" s="666">
        <v>95</v>
      </c>
      <c r="E218" s="666"/>
      <c r="F218" s="666"/>
      <c r="G218" s="666"/>
      <c r="H218" s="666"/>
      <c r="I218" s="666"/>
      <c r="J218" s="666"/>
      <c r="K218" s="657"/>
      <c r="L218" s="657"/>
    </row>
    <row r="219" spans="1:12">
      <c r="A219" s="664" t="s">
        <v>32</v>
      </c>
      <c r="B219" s="665" t="s">
        <v>6125</v>
      </c>
      <c r="C219" s="664" t="s">
        <v>6124</v>
      </c>
      <c r="D219" s="666">
        <v>270</v>
      </c>
      <c r="E219" s="666"/>
      <c r="F219" s="666"/>
      <c r="G219" s="666"/>
      <c r="H219" s="666"/>
      <c r="I219" s="666"/>
      <c r="J219" s="666"/>
      <c r="K219" s="657"/>
      <c r="L219" s="657"/>
    </row>
    <row r="220" spans="1:12">
      <c r="A220" s="664" t="s">
        <v>32</v>
      </c>
      <c r="B220" s="665" t="s">
        <v>6126</v>
      </c>
      <c r="C220" s="664" t="s">
        <v>6124</v>
      </c>
      <c r="D220" s="666">
        <v>28</v>
      </c>
      <c r="E220" s="666"/>
      <c r="F220" s="666"/>
      <c r="G220" s="666"/>
      <c r="H220" s="666"/>
      <c r="I220" s="666"/>
      <c r="J220" s="666"/>
      <c r="K220" s="657"/>
      <c r="L220" s="657"/>
    </row>
    <row r="221" spans="1:12">
      <c r="A221" s="664" t="s">
        <v>32</v>
      </c>
      <c r="B221" s="665" t="s">
        <v>6127</v>
      </c>
      <c r="C221" s="664" t="s">
        <v>6124</v>
      </c>
      <c r="D221" s="666">
        <v>130</v>
      </c>
      <c r="E221" s="666"/>
      <c r="F221" s="666"/>
      <c r="G221" s="666"/>
      <c r="H221" s="666"/>
      <c r="I221" s="666"/>
      <c r="J221" s="666"/>
      <c r="K221" s="657"/>
      <c r="L221" s="657"/>
    </row>
    <row r="222" spans="1:12" ht="27">
      <c r="A222" s="661" t="s">
        <v>32</v>
      </c>
      <c r="B222" s="662" t="s">
        <v>6297</v>
      </c>
      <c r="C222" s="661" t="s">
        <v>32</v>
      </c>
      <c r="D222" s="663"/>
      <c r="E222" s="663"/>
      <c r="F222" s="663"/>
      <c r="G222" s="663"/>
      <c r="H222" s="663"/>
      <c r="I222" s="663"/>
      <c r="J222" s="663"/>
      <c r="K222" s="657"/>
      <c r="L222" s="657"/>
    </row>
    <row r="223" spans="1:12">
      <c r="A223" s="664" t="s">
        <v>32</v>
      </c>
      <c r="B223" s="665" t="s">
        <v>6129</v>
      </c>
      <c r="C223" s="664" t="s">
        <v>4713</v>
      </c>
      <c r="D223" s="666">
        <v>2</v>
      </c>
      <c r="E223" s="666"/>
      <c r="F223" s="666"/>
      <c r="G223" s="666"/>
      <c r="H223" s="666"/>
      <c r="I223" s="666"/>
      <c r="J223" s="666"/>
      <c r="K223" s="657"/>
      <c r="L223" s="657"/>
    </row>
    <row r="224" spans="1:12">
      <c r="A224" s="664" t="s">
        <v>32</v>
      </c>
      <c r="B224" s="665" t="s">
        <v>6130</v>
      </c>
      <c r="C224" s="664" t="s">
        <v>4713</v>
      </c>
      <c r="D224" s="666">
        <v>2</v>
      </c>
      <c r="E224" s="666"/>
      <c r="F224" s="666"/>
      <c r="G224" s="666"/>
      <c r="H224" s="666"/>
      <c r="I224" s="666"/>
      <c r="J224" s="666"/>
      <c r="K224" s="657"/>
      <c r="L224" s="657"/>
    </row>
    <row r="225" spans="1:12">
      <c r="A225" s="661" t="s">
        <v>32</v>
      </c>
      <c r="B225" s="662" t="s">
        <v>6224</v>
      </c>
      <c r="C225" s="661" t="s">
        <v>32</v>
      </c>
      <c r="D225" s="663"/>
      <c r="E225" s="663"/>
      <c r="F225" s="663"/>
      <c r="G225" s="663"/>
      <c r="H225" s="663"/>
      <c r="I225" s="663"/>
      <c r="J225" s="663"/>
      <c r="K225" s="657"/>
      <c r="L225" s="657"/>
    </row>
    <row r="226" spans="1:12">
      <c r="A226" s="664" t="s">
        <v>32</v>
      </c>
      <c r="B226" s="665" t="s">
        <v>6225</v>
      </c>
      <c r="C226" s="664" t="s">
        <v>155</v>
      </c>
      <c r="D226" s="666">
        <v>3</v>
      </c>
      <c r="E226" s="666"/>
      <c r="F226" s="666"/>
      <c r="G226" s="666"/>
      <c r="H226" s="666"/>
      <c r="I226" s="666"/>
      <c r="J226" s="666"/>
      <c r="K226" s="657"/>
      <c r="L226" s="657"/>
    </row>
    <row r="227" spans="1:12">
      <c r="A227" s="664" t="s">
        <v>32</v>
      </c>
      <c r="B227" s="665" t="s">
        <v>6226</v>
      </c>
      <c r="C227" s="664" t="s">
        <v>155</v>
      </c>
      <c r="D227" s="666">
        <v>1</v>
      </c>
      <c r="E227" s="666"/>
      <c r="F227" s="666"/>
      <c r="G227" s="666"/>
      <c r="H227" s="666"/>
      <c r="I227" s="666"/>
      <c r="J227" s="666"/>
      <c r="K227" s="657"/>
      <c r="L227" s="657"/>
    </row>
    <row r="228" spans="1:12">
      <c r="A228" s="664" t="s">
        <v>32</v>
      </c>
      <c r="B228" s="665" t="s">
        <v>6298</v>
      </c>
      <c r="C228" s="664" t="s">
        <v>155</v>
      </c>
      <c r="D228" s="666">
        <v>4</v>
      </c>
      <c r="E228" s="666"/>
      <c r="F228" s="666"/>
      <c r="G228" s="666"/>
      <c r="H228" s="666"/>
      <c r="I228" s="666"/>
      <c r="J228" s="666"/>
      <c r="K228" s="657"/>
      <c r="L228" s="657"/>
    </row>
    <row r="229" spans="1:12">
      <c r="A229" s="664" t="s">
        <v>32</v>
      </c>
      <c r="B229" s="665" t="s">
        <v>6299</v>
      </c>
      <c r="C229" s="664" t="s">
        <v>155</v>
      </c>
      <c r="D229" s="666">
        <v>1</v>
      </c>
      <c r="E229" s="666"/>
      <c r="F229" s="666"/>
      <c r="G229" s="666"/>
      <c r="H229" s="666"/>
      <c r="I229" s="666"/>
      <c r="J229" s="666"/>
      <c r="K229" s="657"/>
      <c r="L229" s="657"/>
    </row>
    <row r="230" spans="1:12">
      <c r="A230" s="664" t="s">
        <v>32</v>
      </c>
      <c r="B230" s="665" t="s">
        <v>6300</v>
      </c>
      <c r="C230" s="664" t="s">
        <v>155</v>
      </c>
      <c r="D230" s="666">
        <v>4</v>
      </c>
      <c r="E230" s="666"/>
      <c r="F230" s="666"/>
      <c r="G230" s="666"/>
      <c r="H230" s="666"/>
      <c r="I230" s="666"/>
      <c r="J230" s="666"/>
      <c r="K230" s="657"/>
      <c r="L230" s="657"/>
    </row>
    <row r="231" spans="1:12">
      <c r="A231" s="664" t="s">
        <v>32</v>
      </c>
      <c r="B231" s="665" t="s">
        <v>6301</v>
      </c>
      <c r="C231" s="664" t="s">
        <v>155</v>
      </c>
      <c r="D231" s="666">
        <v>2</v>
      </c>
      <c r="E231" s="666"/>
      <c r="F231" s="666"/>
      <c r="G231" s="666"/>
      <c r="H231" s="666"/>
      <c r="I231" s="666"/>
      <c r="J231" s="666"/>
      <c r="K231" s="657"/>
      <c r="L231" s="657"/>
    </row>
    <row r="232" spans="1:12">
      <c r="A232" s="658" t="s">
        <v>32</v>
      </c>
      <c r="B232" s="659" t="s">
        <v>6302</v>
      </c>
      <c r="C232" s="658" t="s">
        <v>32</v>
      </c>
      <c r="D232" s="660"/>
      <c r="E232" s="660"/>
      <c r="F232" s="660"/>
      <c r="G232" s="660"/>
      <c r="H232" s="660"/>
      <c r="I232" s="660"/>
      <c r="J232" s="660"/>
      <c r="K232" s="657"/>
      <c r="L232" s="657"/>
    </row>
    <row r="233" spans="1:12">
      <c r="A233" s="664" t="s">
        <v>32</v>
      </c>
      <c r="B233" s="665" t="s">
        <v>32</v>
      </c>
      <c r="C233" s="664" t="s">
        <v>32</v>
      </c>
      <c r="D233" s="666"/>
      <c r="E233" s="666"/>
      <c r="F233" s="666"/>
      <c r="G233" s="666"/>
      <c r="H233" s="666"/>
      <c r="I233" s="666"/>
      <c r="J233" s="666"/>
      <c r="K233" s="657"/>
      <c r="L233" s="657"/>
    </row>
    <row r="234" spans="1:12">
      <c r="A234" s="658" t="s">
        <v>32</v>
      </c>
      <c r="B234" s="659" t="s">
        <v>6303</v>
      </c>
      <c r="C234" s="658" t="s">
        <v>32</v>
      </c>
      <c r="D234" s="660"/>
      <c r="E234" s="660"/>
      <c r="F234" s="660"/>
      <c r="G234" s="660"/>
      <c r="H234" s="660"/>
      <c r="I234" s="660"/>
      <c r="J234" s="660"/>
      <c r="K234" s="657"/>
      <c r="L234" s="657"/>
    </row>
    <row r="235" spans="1:12">
      <c r="A235" s="661" t="s">
        <v>32</v>
      </c>
      <c r="B235" s="662" t="s">
        <v>6085</v>
      </c>
      <c r="C235" s="661" t="s">
        <v>32</v>
      </c>
      <c r="D235" s="663"/>
      <c r="E235" s="663"/>
      <c r="F235" s="663"/>
      <c r="G235" s="663"/>
      <c r="H235" s="663"/>
      <c r="I235" s="663"/>
      <c r="J235" s="663"/>
      <c r="K235" s="657"/>
      <c r="L235" s="657"/>
    </row>
    <row r="236" spans="1:12">
      <c r="A236" s="664" t="s">
        <v>6304</v>
      </c>
      <c r="B236" s="665" t="s">
        <v>6087</v>
      </c>
      <c r="C236" s="664" t="s">
        <v>4713</v>
      </c>
      <c r="D236" s="666">
        <v>1</v>
      </c>
      <c r="E236" s="666"/>
      <c r="F236" s="666"/>
      <c r="G236" s="666"/>
      <c r="H236" s="666"/>
      <c r="I236" s="666"/>
      <c r="J236" s="666"/>
      <c r="K236" s="657"/>
      <c r="L236" s="657"/>
    </row>
    <row r="237" spans="1:12" ht="24">
      <c r="A237" s="664" t="s">
        <v>6088</v>
      </c>
      <c r="B237" s="665" t="s">
        <v>6089</v>
      </c>
      <c r="C237" s="664" t="s">
        <v>32</v>
      </c>
      <c r="D237" s="666"/>
      <c r="E237" s="666"/>
      <c r="F237" s="666"/>
      <c r="G237" s="666"/>
      <c r="H237" s="666"/>
      <c r="I237" s="666"/>
      <c r="J237" s="666"/>
      <c r="K237" s="657"/>
      <c r="L237" s="657"/>
    </row>
    <row r="238" spans="1:12">
      <c r="A238" s="664" t="s">
        <v>6305</v>
      </c>
      <c r="B238" s="665" t="s">
        <v>6152</v>
      </c>
      <c r="C238" s="664" t="s">
        <v>32</v>
      </c>
      <c r="D238" s="666"/>
      <c r="E238" s="666"/>
      <c r="F238" s="666"/>
      <c r="G238" s="666"/>
      <c r="H238" s="666"/>
      <c r="I238" s="666"/>
      <c r="J238" s="666"/>
      <c r="K238" s="657"/>
      <c r="L238" s="657"/>
    </row>
    <row r="239" spans="1:12" ht="27">
      <c r="A239" s="661" t="s">
        <v>32</v>
      </c>
      <c r="B239" s="662" t="s">
        <v>6167</v>
      </c>
      <c r="C239" s="661" t="s">
        <v>32</v>
      </c>
      <c r="D239" s="663"/>
      <c r="E239" s="663"/>
      <c r="F239" s="663"/>
      <c r="G239" s="663"/>
      <c r="H239" s="663"/>
      <c r="I239" s="663"/>
      <c r="J239" s="663"/>
      <c r="K239" s="657"/>
      <c r="L239" s="657"/>
    </row>
    <row r="240" spans="1:12">
      <c r="A240" s="664" t="s">
        <v>6306</v>
      </c>
      <c r="B240" s="665" t="s">
        <v>6282</v>
      </c>
      <c r="C240" s="664" t="s">
        <v>4713</v>
      </c>
      <c r="D240" s="666">
        <v>1</v>
      </c>
      <c r="E240" s="666"/>
      <c r="F240" s="666"/>
      <c r="G240" s="666"/>
      <c r="H240" s="666"/>
      <c r="I240" s="666"/>
      <c r="J240" s="666"/>
      <c r="K240" s="657"/>
      <c r="L240" s="657"/>
    </row>
    <row r="241" spans="1:12">
      <c r="A241" s="664" t="s">
        <v>6307</v>
      </c>
      <c r="B241" s="665" t="s">
        <v>6169</v>
      </c>
      <c r="C241" s="664" t="s">
        <v>4713</v>
      </c>
      <c r="D241" s="666">
        <v>5</v>
      </c>
      <c r="E241" s="666"/>
      <c r="F241" s="666"/>
      <c r="G241" s="666"/>
      <c r="H241" s="666"/>
      <c r="I241" s="666"/>
      <c r="J241" s="666"/>
      <c r="K241" s="657"/>
      <c r="L241" s="657"/>
    </row>
    <row r="242" spans="1:12">
      <c r="A242" s="661" t="s">
        <v>32</v>
      </c>
      <c r="B242" s="662" t="s">
        <v>6176</v>
      </c>
      <c r="C242" s="661" t="s">
        <v>32</v>
      </c>
      <c r="D242" s="663"/>
      <c r="E242" s="663"/>
      <c r="F242" s="663"/>
      <c r="G242" s="663"/>
      <c r="H242" s="663"/>
      <c r="I242" s="663"/>
      <c r="J242" s="663"/>
      <c r="K242" s="657"/>
      <c r="L242" s="657"/>
    </row>
    <row r="243" spans="1:12">
      <c r="A243" s="664" t="s">
        <v>6308</v>
      </c>
      <c r="B243" s="665" t="s">
        <v>6275</v>
      </c>
      <c r="C243" s="664" t="s">
        <v>4713</v>
      </c>
      <c r="D243" s="666">
        <v>1</v>
      </c>
      <c r="E243" s="666"/>
      <c r="F243" s="666"/>
      <c r="G243" s="666"/>
      <c r="H243" s="666"/>
      <c r="I243" s="666"/>
      <c r="J243" s="666"/>
      <c r="K243" s="657"/>
      <c r="L243" s="657"/>
    </row>
    <row r="244" spans="1:12">
      <c r="A244" s="664" t="s">
        <v>6309</v>
      </c>
      <c r="B244" s="665" t="s">
        <v>6273</v>
      </c>
      <c r="C244" s="664" t="s">
        <v>4713</v>
      </c>
      <c r="D244" s="666">
        <v>3</v>
      </c>
      <c r="E244" s="666"/>
      <c r="F244" s="666"/>
      <c r="G244" s="666"/>
      <c r="H244" s="666"/>
      <c r="I244" s="666"/>
      <c r="J244" s="666"/>
      <c r="K244" s="657"/>
      <c r="L244" s="657"/>
    </row>
    <row r="245" spans="1:12">
      <c r="A245" s="664" t="s">
        <v>6310</v>
      </c>
      <c r="B245" s="665" t="s">
        <v>6195</v>
      </c>
      <c r="C245" s="664" t="s">
        <v>4713</v>
      </c>
      <c r="D245" s="666">
        <v>1</v>
      </c>
      <c r="E245" s="666"/>
      <c r="F245" s="666"/>
      <c r="G245" s="666"/>
      <c r="H245" s="666"/>
      <c r="I245" s="666"/>
      <c r="J245" s="666"/>
      <c r="K245" s="657"/>
      <c r="L245" s="657"/>
    </row>
    <row r="246" spans="1:12">
      <c r="A246" s="664" t="s">
        <v>6311</v>
      </c>
      <c r="B246" s="665" t="s">
        <v>6312</v>
      </c>
      <c r="C246" s="664" t="s">
        <v>4713</v>
      </c>
      <c r="D246" s="666">
        <v>4</v>
      </c>
      <c r="E246" s="666"/>
      <c r="F246" s="666"/>
      <c r="G246" s="666"/>
      <c r="H246" s="666"/>
      <c r="I246" s="666"/>
      <c r="J246" s="666"/>
      <c r="K246" s="657"/>
      <c r="L246" s="657"/>
    </row>
    <row r="247" spans="1:12">
      <c r="A247" s="664" t="s">
        <v>6313</v>
      </c>
      <c r="B247" s="665" t="s">
        <v>6178</v>
      </c>
      <c r="C247" s="664" t="s">
        <v>4713</v>
      </c>
      <c r="D247" s="666">
        <v>6</v>
      </c>
      <c r="E247" s="666"/>
      <c r="F247" s="666"/>
      <c r="G247" s="666"/>
      <c r="H247" s="666"/>
      <c r="I247" s="666"/>
      <c r="J247" s="666"/>
      <c r="K247" s="657"/>
      <c r="L247" s="657"/>
    </row>
    <row r="248" spans="1:12">
      <c r="A248" s="664" t="s">
        <v>6314</v>
      </c>
      <c r="B248" s="665" t="s">
        <v>6278</v>
      </c>
      <c r="C248" s="664" t="s">
        <v>4713</v>
      </c>
      <c r="D248" s="666">
        <v>2</v>
      </c>
      <c r="E248" s="666"/>
      <c r="F248" s="666"/>
      <c r="G248" s="666"/>
      <c r="H248" s="666"/>
      <c r="I248" s="666"/>
      <c r="J248" s="666"/>
      <c r="K248" s="657"/>
      <c r="L248" s="657"/>
    </row>
    <row r="249" spans="1:12" ht="27">
      <c r="A249" s="661" t="s">
        <v>32</v>
      </c>
      <c r="B249" s="662" t="s">
        <v>6170</v>
      </c>
      <c r="C249" s="661" t="s">
        <v>32</v>
      </c>
      <c r="D249" s="663"/>
      <c r="E249" s="663"/>
      <c r="F249" s="663"/>
      <c r="G249" s="663"/>
      <c r="H249" s="663"/>
      <c r="I249" s="663"/>
      <c r="J249" s="663"/>
      <c r="K249" s="657"/>
      <c r="L249" s="657"/>
    </row>
    <row r="250" spans="1:12">
      <c r="A250" s="664" t="s">
        <v>6315</v>
      </c>
      <c r="B250" s="665" t="s">
        <v>6095</v>
      </c>
      <c r="C250" s="664" t="s">
        <v>4713</v>
      </c>
      <c r="D250" s="666">
        <v>4</v>
      </c>
      <c r="E250" s="666"/>
      <c r="F250" s="666"/>
      <c r="G250" s="666"/>
      <c r="H250" s="666"/>
      <c r="I250" s="666"/>
      <c r="J250" s="666"/>
      <c r="K250" s="657"/>
      <c r="L250" s="657"/>
    </row>
    <row r="251" spans="1:12" ht="27">
      <c r="A251" s="661" t="s">
        <v>32</v>
      </c>
      <c r="B251" s="662" t="s">
        <v>6261</v>
      </c>
      <c r="C251" s="661" t="s">
        <v>32</v>
      </c>
      <c r="D251" s="663"/>
      <c r="E251" s="663"/>
      <c r="F251" s="663"/>
      <c r="G251" s="663"/>
      <c r="H251" s="663"/>
      <c r="I251" s="663"/>
      <c r="J251" s="663"/>
      <c r="K251" s="657"/>
      <c r="L251" s="657"/>
    </row>
    <row r="252" spans="1:12">
      <c r="A252" s="664" t="s">
        <v>6316</v>
      </c>
      <c r="B252" s="665" t="s">
        <v>6263</v>
      </c>
      <c r="C252" s="664" t="s">
        <v>6102</v>
      </c>
      <c r="D252" s="666">
        <v>8</v>
      </c>
      <c r="E252" s="666"/>
      <c r="F252" s="666"/>
      <c r="G252" s="666"/>
      <c r="H252" s="666"/>
      <c r="I252" s="666"/>
      <c r="J252" s="666"/>
      <c r="K252" s="657"/>
      <c r="L252" s="657"/>
    </row>
    <row r="253" spans="1:12">
      <c r="A253" s="664" t="s">
        <v>6317</v>
      </c>
      <c r="B253" s="665" t="s">
        <v>6198</v>
      </c>
      <c r="C253" s="664" t="s">
        <v>6102</v>
      </c>
      <c r="D253" s="666">
        <v>4</v>
      </c>
      <c r="E253" s="666"/>
      <c r="F253" s="666"/>
      <c r="G253" s="666"/>
      <c r="H253" s="666"/>
      <c r="I253" s="666"/>
      <c r="J253" s="666"/>
      <c r="K253" s="657"/>
      <c r="L253" s="657"/>
    </row>
    <row r="254" spans="1:12">
      <c r="A254" s="664" t="s">
        <v>6318</v>
      </c>
      <c r="B254" s="665" t="s">
        <v>6189</v>
      </c>
      <c r="C254" s="664" t="s">
        <v>6102</v>
      </c>
      <c r="D254" s="666">
        <v>16</v>
      </c>
      <c r="E254" s="666"/>
      <c r="F254" s="666"/>
      <c r="G254" s="666"/>
      <c r="H254" s="666"/>
      <c r="I254" s="666"/>
      <c r="J254" s="666"/>
      <c r="K254" s="657"/>
      <c r="L254" s="657"/>
    </row>
    <row r="255" spans="1:12">
      <c r="A255" s="664" t="s">
        <v>6319</v>
      </c>
      <c r="B255" s="665" t="s">
        <v>6320</v>
      </c>
      <c r="C255" s="664" t="s">
        <v>6102</v>
      </c>
      <c r="D255" s="666">
        <v>7</v>
      </c>
      <c r="E255" s="666"/>
      <c r="F255" s="666"/>
      <c r="G255" s="666"/>
      <c r="H255" s="666"/>
      <c r="I255" s="666"/>
      <c r="J255" s="666"/>
      <c r="K255" s="657"/>
      <c r="L255" s="657"/>
    </row>
    <row r="256" spans="1:12">
      <c r="A256" s="661" t="s">
        <v>32</v>
      </c>
      <c r="B256" s="662" t="s">
        <v>6294</v>
      </c>
      <c r="C256" s="661" t="s">
        <v>32</v>
      </c>
      <c r="D256" s="663"/>
      <c r="E256" s="663"/>
      <c r="F256" s="663"/>
      <c r="G256" s="663"/>
      <c r="H256" s="663"/>
      <c r="I256" s="663"/>
      <c r="J256" s="663"/>
      <c r="K256" s="657"/>
      <c r="L256" s="657"/>
    </row>
    <row r="257" spans="1:12">
      <c r="A257" s="664" t="s">
        <v>6295</v>
      </c>
      <c r="B257" s="665" t="s">
        <v>6296</v>
      </c>
      <c r="C257" s="664" t="s">
        <v>155</v>
      </c>
      <c r="D257" s="666">
        <v>110</v>
      </c>
      <c r="E257" s="666"/>
      <c r="F257" s="666"/>
      <c r="G257" s="666"/>
      <c r="H257" s="666"/>
      <c r="I257" s="666"/>
      <c r="J257" s="666"/>
      <c r="K257" s="657"/>
      <c r="L257" s="657"/>
    </row>
    <row r="258" spans="1:12" ht="27">
      <c r="A258" s="661" t="s">
        <v>32</v>
      </c>
      <c r="B258" s="662" t="s">
        <v>6223</v>
      </c>
      <c r="C258" s="661" t="s">
        <v>32</v>
      </c>
      <c r="D258" s="663"/>
      <c r="E258" s="663"/>
      <c r="F258" s="663"/>
      <c r="G258" s="663"/>
      <c r="H258" s="663"/>
      <c r="I258" s="663"/>
      <c r="J258" s="663"/>
      <c r="K258" s="657"/>
      <c r="L258" s="657"/>
    </row>
    <row r="259" spans="1:12">
      <c r="A259" s="664" t="s">
        <v>32</v>
      </c>
      <c r="B259" s="665" t="s">
        <v>6123</v>
      </c>
      <c r="C259" s="664" t="s">
        <v>6124</v>
      </c>
      <c r="D259" s="666">
        <v>80</v>
      </c>
      <c r="E259" s="666"/>
      <c r="F259" s="666"/>
      <c r="G259" s="666"/>
      <c r="H259" s="666"/>
      <c r="I259" s="666"/>
      <c r="J259" s="666"/>
      <c r="K259" s="657"/>
      <c r="L259" s="657"/>
    </row>
    <row r="260" spans="1:12">
      <c r="A260" s="664" t="s">
        <v>32</v>
      </c>
      <c r="B260" s="665" t="s">
        <v>6125</v>
      </c>
      <c r="C260" s="664" t="s">
        <v>6124</v>
      </c>
      <c r="D260" s="666">
        <v>110</v>
      </c>
      <c r="E260" s="666"/>
      <c r="F260" s="666"/>
      <c r="G260" s="666"/>
      <c r="H260" s="666"/>
      <c r="I260" s="666"/>
      <c r="J260" s="666"/>
      <c r="K260" s="657"/>
      <c r="L260" s="657"/>
    </row>
    <row r="261" spans="1:12">
      <c r="A261" s="664" t="s">
        <v>32</v>
      </c>
      <c r="B261" s="665" t="s">
        <v>6126</v>
      </c>
      <c r="C261" s="664" t="s">
        <v>6124</v>
      </c>
      <c r="D261" s="666">
        <v>15</v>
      </c>
      <c r="E261" s="666"/>
      <c r="F261" s="666"/>
      <c r="G261" s="666"/>
      <c r="H261" s="666"/>
      <c r="I261" s="666"/>
      <c r="J261" s="666"/>
      <c r="K261" s="657"/>
      <c r="L261" s="657"/>
    </row>
    <row r="262" spans="1:12">
      <c r="A262" s="664" t="s">
        <v>32</v>
      </c>
      <c r="B262" s="665" t="s">
        <v>6127</v>
      </c>
      <c r="C262" s="664" t="s">
        <v>6124</v>
      </c>
      <c r="D262" s="666">
        <v>40</v>
      </c>
      <c r="E262" s="666"/>
      <c r="F262" s="666"/>
      <c r="G262" s="666"/>
      <c r="H262" s="666"/>
      <c r="I262" s="666"/>
      <c r="J262" s="666"/>
      <c r="K262" s="657"/>
      <c r="L262" s="657"/>
    </row>
    <row r="263" spans="1:12">
      <c r="A263" s="661" t="s">
        <v>32</v>
      </c>
      <c r="B263" s="662" t="s">
        <v>6224</v>
      </c>
      <c r="C263" s="661" t="s">
        <v>32</v>
      </c>
      <c r="D263" s="663"/>
      <c r="E263" s="663"/>
      <c r="F263" s="663"/>
      <c r="G263" s="663"/>
      <c r="H263" s="663"/>
      <c r="I263" s="663"/>
      <c r="J263" s="663"/>
      <c r="K263" s="657"/>
      <c r="L263" s="657"/>
    </row>
    <row r="264" spans="1:12">
      <c r="A264" s="664" t="s">
        <v>32</v>
      </c>
      <c r="B264" s="665" t="s">
        <v>6225</v>
      </c>
      <c r="C264" s="664" t="s">
        <v>155</v>
      </c>
      <c r="D264" s="666">
        <v>3</v>
      </c>
      <c r="E264" s="666"/>
      <c r="F264" s="666"/>
      <c r="G264" s="666"/>
      <c r="H264" s="666"/>
      <c r="I264" s="666"/>
      <c r="J264" s="666"/>
      <c r="K264" s="657"/>
      <c r="L264" s="657"/>
    </row>
    <row r="265" spans="1:12">
      <c r="A265" s="664" t="s">
        <v>32</v>
      </c>
      <c r="B265" s="665" t="s">
        <v>6226</v>
      </c>
      <c r="C265" s="664" t="s">
        <v>155</v>
      </c>
      <c r="D265" s="666">
        <v>1</v>
      </c>
      <c r="E265" s="666"/>
      <c r="F265" s="666"/>
      <c r="G265" s="666"/>
      <c r="H265" s="666"/>
      <c r="I265" s="666"/>
      <c r="J265" s="666"/>
      <c r="K265" s="657"/>
      <c r="L265" s="657"/>
    </row>
    <row r="266" spans="1:12">
      <c r="A266" s="664" t="s">
        <v>32</v>
      </c>
      <c r="B266" s="665" t="s">
        <v>6300</v>
      </c>
      <c r="C266" s="664" t="s">
        <v>155</v>
      </c>
      <c r="D266" s="666">
        <v>3</v>
      </c>
      <c r="E266" s="666"/>
      <c r="F266" s="666"/>
      <c r="G266" s="666"/>
      <c r="H266" s="666"/>
      <c r="I266" s="666"/>
      <c r="J266" s="666"/>
      <c r="K266" s="657"/>
      <c r="L266" s="657"/>
    </row>
    <row r="267" spans="1:12">
      <c r="A267" s="664" t="s">
        <v>32</v>
      </c>
      <c r="B267" s="665" t="s">
        <v>6301</v>
      </c>
      <c r="C267" s="664" t="s">
        <v>155</v>
      </c>
      <c r="D267" s="666">
        <v>1</v>
      </c>
      <c r="E267" s="666"/>
      <c r="F267" s="666"/>
      <c r="G267" s="666"/>
      <c r="H267" s="666"/>
      <c r="I267" s="666"/>
      <c r="J267" s="666"/>
      <c r="K267" s="657"/>
      <c r="L267" s="657"/>
    </row>
    <row r="268" spans="1:12">
      <c r="A268" s="658" t="s">
        <v>32</v>
      </c>
      <c r="B268" s="659" t="s">
        <v>6321</v>
      </c>
      <c r="C268" s="658" t="s">
        <v>32</v>
      </c>
      <c r="D268" s="660"/>
      <c r="E268" s="660"/>
      <c r="F268" s="660"/>
      <c r="G268" s="660"/>
      <c r="H268" s="660"/>
      <c r="I268" s="660"/>
      <c r="J268" s="660"/>
      <c r="K268" s="657"/>
      <c r="L268" s="657"/>
    </row>
    <row r="269" spans="1:12">
      <c r="A269" s="664" t="s">
        <v>32</v>
      </c>
      <c r="B269" s="665" t="s">
        <v>32</v>
      </c>
      <c r="C269" s="664" t="s">
        <v>32</v>
      </c>
      <c r="D269" s="666"/>
      <c r="E269" s="666"/>
      <c r="F269" s="666"/>
      <c r="G269" s="666"/>
      <c r="H269" s="666"/>
      <c r="I269" s="666"/>
      <c r="J269" s="666"/>
      <c r="K269" s="657"/>
      <c r="L269" s="657"/>
    </row>
    <row r="270" spans="1:12">
      <c r="A270" s="658" t="s">
        <v>32</v>
      </c>
      <c r="B270" s="659" t="s">
        <v>6322</v>
      </c>
      <c r="C270" s="658" t="s">
        <v>32</v>
      </c>
      <c r="D270" s="660"/>
      <c r="E270" s="660"/>
      <c r="F270" s="660"/>
      <c r="G270" s="660"/>
      <c r="H270" s="660"/>
      <c r="I270" s="660"/>
      <c r="J270" s="660"/>
      <c r="K270" s="657"/>
      <c r="L270" s="657"/>
    </row>
    <row r="271" spans="1:12">
      <c r="A271" s="661" t="s">
        <v>32</v>
      </c>
      <c r="B271" s="662" t="s">
        <v>6085</v>
      </c>
      <c r="C271" s="661" t="s">
        <v>32</v>
      </c>
      <c r="D271" s="663"/>
      <c r="E271" s="663"/>
      <c r="F271" s="663"/>
      <c r="G271" s="663"/>
      <c r="H271" s="663"/>
      <c r="I271" s="663"/>
      <c r="J271" s="663"/>
      <c r="K271" s="657"/>
      <c r="L271" s="657"/>
    </row>
    <row r="272" spans="1:12">
      <c r="A272" s="664" t="s">
        <v>6323</v>
      </c>
      <c r="B272" s="665" t="s">
        <v>6087</v>
      </c>
      <c r="C272" s="664" t="s">
        <v>4713</v>
      </c>
      <c r="D272" s="666">
        <v>1</v>
      </c>
      <c r="E272" s="666"/>
      <c r="F272" s="666"/>
      <c r="G272" s="666"/>
      <c r="H272" s="666"/>
      <c r="I272" s="666"/>
      <c r="J272" s="666"/>
      <c r="K272" s="657"/>
      <c r="L272" s="657"/>
    </row>
    <row r="273" spans="1:12" ht="24">
      <c r="A273" s="664" t="s">
        <v>6088</v>
      </c>
      <c r="B273" s="665" t="s">
        <v>6089</v>
      </c>
      <c r="C273" s="664" t="s">
        <v>32</v>
      </c>
      <c r="D273" s="666"/>
      <c r="E273" s="666"/>
      <c r="F273" s="666"/>
      <c r="G273" s="666"/>
      <c r="H273" s="666"/>
      <c r="I273" s="666"/>
      <c r="J273" s="666"/>
      <c r="K273" s="657"/>
      <c r="L273" s="657"/>
    </row>
    <row r="274" spans="1:12" ht="27">
      <c r="A274" s="661" t="s">
        <v>32</v>
      </c>
      <c r="B274" s="662" t="s">
        <v>6170</v>
      </c>
      <c r="C274" s="661" t="s">
        <v>32</v>
      </c>
      <c r="D274" s="663"/>
      <c r="E274" s="663"/>
      <c r="F274" s="663"/>
      <c r="G274" s="663"/>
      <c r="H274" s="663"/>
      <c r="I274" s="663"/>
      <c r="J274" s="663"/>
      <c r="K274" s="657"/>
      <c r="L274" s="657"/>
    </row>
    <row r="275" spans="1:12">
      <c r="A275" s="664" t="s">
        <v>6324</v>
      </c>
      <c r="B275" s="665" t="s">
        <v>6172</v>
      </c>
      <c r="C275" s="664" t="s">
        <v>4713</v>
      </c>
      <c r="D275" s="666">
        <v>9</v>
      </c>
      <c r="E275" s="666"/>
      <c r="F275" s="666"/>
      <c r="G275" s="666"/>
      <c r="H275" s="666"/>
      <c r="I275" s="666"/>
      <c r="J275" s="666"/>
      <c r="K275" s="657"/>
      <c r="L275" s="657"/>
    </row>
    <row r="276" spans="1:12">
      <c r="A276" s="664" t="s">
        <v>6325</v>
      </c>
      <c r="B276" s="665" t="s">
        <v>6238</v>
      </c>
      <c r="C276" s="664" t="s">
        <v>4713</v>
      </c>
      <c r="D276" s="666">
        <v>6</v>
      </c>
      <c r="E276" s="666"/>
      <c r="F276" s="666"/>
      <c r="G276" s="666"/>
      <c r="H276" s="666"/>
      <c r="I276" s="666"/>
      <c r="J276" s="666"/>
      <c r="K276" s="657"/>
      <c r="L276" s="657"/>
    </row>
    <row r="277" spans="1:12" ht="27">
      <c r="A277" s="661" t="s">
        <v>32</v>
      </c>
      <c r="B277" s="662" t="s">
        <v>6261</v>
      </c>
      <c r="C277" s="661" t="s">
        <v>32</v>
      </c>
      <c r="D277" s="663"/>
      <c r="E277" s="663"/>
      <c r="F277" s="663"/>
      <c r="G277" s="663"/>
      <c r="H277" s="663"/>
      <c r="I277" s="663"/>
      <c r="J277" s="663"/>
      <c r="K277" s="657"/>
      <c r="L277" s="657"/>
    </row>
    <row r="278" spans="1:12">
      <c r="A278" s="664" t="s">
        <v>6326</v>
      </c>
      <c r="B278" s="665" t="s">
        <v>6263</v>
      </c>
      <c r="C278" s="664" t="s">
        <v>6102</v>
      </c>
      <c r="D278" s="666">
        <v>2.5</v>
      </c>
      <c r="E278" s="666"/>
      <c r="F278" s="666"/>
      <c r="G278" s="666"/>
      <c r="H278" s="666"/>
      <c r="I278" s="666"/>
      <c r="J278" s="666"/>
      <c r="K278" s="657"/>
      <c r="L278" s="657"/>
    </row>
    <row r="279" spans="1:12">
      <c r="A279" s="661" t="s">
        <v>32</v>
      </c>
      <c r="B279" s="662" t="s">
        <v>6159</v>
      </c>
      <c r="C279" s="661" t="s">
        <v>32</v>
      </c>
      <c r="D279" s="663"/>
      <c r="E279" s="663"/>
      <c r="F279" s="663"/>
      <c r="G279" s="663"/>
      <c r="H279" s="663"/>
      <c r="I279" s="663"/>
      <c r="J279" s="663"/>
      <c r="K279" s="657"/>
      <c r="L279" s="657"/>
    </row>
    <row r="280" spans="1:12">
      <c r="A280" s="664" t="s">
        <v>6327</v>
      </c>
      <c r="B280" s="665" t="s">
        <v>6328</v>
      </c>
      <c r="C280" s="664" t="s">
        <v>4713</v>
      </c>
      <c r="D280" s="666">
        <v>1</v>
      </c>
      <c r="E280" s="666"/>
      <c r="F280" s="666"/>
      <c r="G280" s="666"/>
      <c r="H280" s="666"/>
      <c r="I280" s="666"/>
      <c r="J280" s="666"/>
      <c r="K280" s="657"/>
      <c r="L280" s="657"/>
    </row>
    <row r="281" spans="1:12">
      <c r="A281" s="664" t="s">
        <v>6329</v>
      </c>
      <c r="B281" s="665" t="s">
        <v>6330</v>
      </c>
      <c r="C281" s="664" t="s">
        <v>4713</v>
      </c>
      <c r="D281" s="666">
        <v>1</v>
      </c>
      <c r="E281" s="666"/>
      <c r="F281" s="666"/>
      <c r="G281" s="666"/>
      <c r="H281" s="666"/>
      <c r="I281" s="666"/>
      <c r="J281" s="666"/>
      <c r="K281" s="657"/>
      <c r="L281" s="657"/>
    </row>
    <row r="282" spans="1:12">
      <c r="A282" s="664" t="s">
        <v>6331</v>
      </c>
      <c r="B282" s="665" t="s">
        <v>6332</v>
      </c>
      <c r="C282" s="664" t="s">
        <v>4713</v>
      </c>
      <c r="D282" s="666">
        <v>1</v>
      </c>
      <c r="E282" s="666"/>
      <c r="F282" s="666"/>
      <c r="G282" s="666"/>
      <c r="H282" s="666"/>
      <c r="I282" s="666"/>
      <c r="J282" s="666"/>
      <c r="K282" s="657"/>
      <c r="L282" s="657"/>
    </row>
    <row r="283" spans="1:12">
      <c r="A283" s="664" t="s">
        <v>6333</v>
      </c>
      <c r="B283" s="665" t="s">
        <v>6334</v>
      </c>
      <c r="C283" s="664" t="s">
        <v>4713</v>
      </c>
      <c r="D283" s="666">
        <v>1</v>
      </c>
      <c r="E283" s="666"/>
      <c r="F283" s="666"/>
      <c r="G283" s="666"/>
      <c r="H283" s="666"/>
      <c r="I283" s="666"/>
      <c r="J283" s="666"/>
      <c r="K283" s="657"/>
      <c r="L283" s="657"/>
    </row>
    <row r="284" spans="1:12">
      <c r="A284" s="664" t="s">
        <v>6335</v>
      </c>
      <c r="B284" s="665" t="s">
        <v>6336</v>
      </c>
      <c r="C284" s="664" t="s">
        <v>4713</v>
      </c>
      <c r="D284" s="666">
        <v>4</v>
      </c>
      <c r="E284" s="666"/>
      <c r="F284" s="666"/>
      <c r="G284" s="666"/>
      <c r="H284" s="666"/>
      <c r="I284" s="666"/>
      <c r="J284" s="666"/>
      <c r="K284" s="657"/>
      <c r="L284" s="657"/>
    </row>
    <row r="285" spans="1:12">
      <c r="A285" s="664" t="s">
        <v>6337</v>
      </c>
      <c r="B285" s="665" t="s">
        <v>6338</v>
      </c>
      <c r="C285" s="664" t="s">
        <v>4713</v>
      </c>
      <c r="D285" s="666">
        <v>4</v>
      </c>
      <c r="E285" s="666"/>
      <c r="F285" s="666"/>
      <c r="G285" s="666"/>
      <c r="H285" s="666"/>
      <c r="I285" s="666"/>
      <c r="J285" s="666"/>
      <c r="K285" s="657"/>
      <c r="L285" s="657"/>
    </row>
    <row r="286" spans="1:12" ht="27">
      <c r="A286" s="661" t="s">
        <v>32</v>
      </c>
      <c r="B286" s="662" t="s">
        <v>6167</v>
      </c>
      <c r="C286" s="661" t="s">
        <v>32</v>
      </c>
      <c r="D286" s="663"/>
      <c r="E286" s="663"/>
      <c r="F286" s="663"/>
      <c r="G286" s="663"/>
      <c r="H286" s="663"/>
      <c r="I286" s="663"/>
      <c r="J286" s="663"/>
      <c r="K286" s="657"/>
      <c r="L286" s="657"/>
    </row>
    <row r="287" spans="1:12">
      <c r="A287" s="664" t="s">
        <v>6339</v>
      </c>
      <c r="B287" s="665" t="s">
        <v>6169</v>
      </c>
      <c r="C287" s="664" t="s">
        <v>4713</v>
      </c>
      <c r="D287" s="666">
        <v>5</v>
      </c>
      <c r="E287" s="666"/>
      <c r="F287" s="666"/>
      <c r="G287" s="666"/>
      <c r="H287" s="666"/>
      <c r="I287" s="666"/>
      <c r="J287" s="666"/>
      <c r="K287" s="657"/>
      <c r="L287" s="657"/>
    </row>
    <row r="288" spans="1:12">
      <c r="A288" s="661" t="s">
        <v>32</v>
      </c>
      <c r="B288" s="662" t="s">
        <v>6159</v>
      </c>
      <c r="C288" s="661" t="s">
        <v>32</v>
      </c>
      <c r="D288" s="663"/>
      <c r="E288" s="663"/>
      <c r="F288" s="663"/>
      <c r="G288" s="663"/>
      <c r="H288" s="663"/>
      <c r="I288" s="663"/>
      <c r="J288" s="663"/>
      <c r="K288" s="657"/>
      <c r="L288" s="657"/>
    </row>
    <row r="289" spans="1:12">
      <c r="A289" s="664" t="s">
        <v>6340</v>
      </c>
      <c r="B289" s="665" t="s">
        <v>6341</v>
      </c>
      <c r="C289" s="664" t="s">
        <v>4713</v>
      </c>
      <c r="D289" s="666">
        <v>2</v>
      </c>
      <c r="E289" s="666"/>
      <c r="F289" s="666"/>
      <c r="G289" s="666"/>
      <c r="H289" s="666"/>
      <c r="I289" s="666"/>
      <c r="J289" s="666"/>
      <c r="K289" s="657"/>
      <c r="L289" s="657"/>
    </row>
    <row r="290" spans="1:12">
      <c r="A290" s="661" t="s">
        <v>32</v>
      </c>
      <c r="B290" s="662" t="s">
        <v>6117</v>
      </c>
      <c r="C290" s="661" t="s">
        <v>32</v>
      </c>
      <c r="D290" s="663"/>
      <c r="E290" s="663"/>
      <c r="F290" s="663"/>
      <c r="G290" s="663"/>
      <c r="H290" s="663"/>
      <c r="I290" s="663"/>
      <c r="J290" s="663"/>
      <c r="K290" s="657"/>
      <c r="L290" s="657"/>
    </row>
    <row r="291" spans="1:12">
      <c r="A291" s="664" t="s">
        <v>6342</v>
      </c>
      <c r="B291" s="665" t="s">
        <v>6343</v>
      </c>
      <c r="C291" s="664" t="s">
        <v>4713</v>
      </c>
      <c r="D291" s="666">
        <v>1</v>
      </c>
      <c r="E291" s="666"/>
      <c r="F291" s="666"/>
      <c r="G291" s="666"/>
      <c r="H291" s="666"/>
      <c r="I291" s="666"/>
      <c r="J291" s="666"/>
      <c r="K291" s="657"/>
      <c r="L291" s="657"/>
    </row>
    <row r="292" spans="1:12">
      <c r="A292" s="664" t="s">
        <v>6344</v>
      </c>
      <c r="B292" s="665" t="s">
        <v>6152</v>
      </c>
      <c r="C292" s="664" t="s">
        <v>32</v>
      </c>
      <c r="D292" s="666"/>
      <c r="E292" s="666"/>
      <c r="F292" s="666"/>
      <c r="G292" s="666"/>
      <c r="H292" s="666"/>
      <c r="I292" s="666"/>
      <c r="J292" s="666"/>
      <c r="K292" s="657"/>
      <c r="L292" s="657"/>
    </row>
    <row r="293" spans="1:12">
      <c r="A293" s="661" t="s">
        <v>32</v>
      </c>
      <c r="B293" s="662" t="s">
        <v>6200</v>
      </c>
      <c r="C293" s="661" t="s">
        <v>32</v>
      </c>
      <c r="D293" s="663"/>
      <c r="E293" s="663"/>
      <c r="F293" s="663"/>
      <c r="G293" s="663"/>
      <c r="H293" s="663"/>
      <c r="I293" s="663"/>
      <c r="J293" s="663"/>
      <c r="K293" s="657"/>
      <c r="L293" s="657"/>
    </row>
    <row r="294" spans="1:12">
      <c r="A294" s="664" t="s">
        <v>6345</v>
      </c>
      <c r="B294" s="665" t="s">
        <v>6346</v>
      </c>
      <c r="C294" s="664" t="s">
        <v>4713</v>
      </c>
      <c r="D294" s="666">
        <v>1</v>
      </c>
      <c r="E294" s="666"/>
      <c r="F294" s="666"/>
      <c r="G294" s="666"/>
      <c r="H294" s="666"/>
      <c r="I294" s="666"/>
      <c r="J294" s="666"/>
      <c r="K294" s="657"/>
      <c r="L294" s="657"/>
    </row>
    <row r="295" spans="1:12">
      <c r="A295" s="664" t="s">
        <v>6347</v>
      </c>
      <c r="B295" s="665" t="s">
        <v>6346</v>
      </c>
      <c r="C295" s="664" t="s">
        <v>4713</v>
      </c>
      <c r="D295" s="666">
        <v>1</v>
      </c>
      <c r="E295" s="666"/>
      <c r="F295" s="666"/>
      <c r="G295" s="666"/>
      <c r="H295" s="666"/>
      <c r="I295" s="666"/>
      <c r="J295" s="666"/>
      <c r="K295" s="657"/>
      <c r="L295" s="657"/>
    </row>
    <row r="296" spans="1:12">
      <c r="A296" s="664" t="s">
        <v>6348</v>
      </c>
      <c r="B296" s="665" t="s">
        <v>6349</v>
      </c>
      <c r="C296" s="664" t="s">
        <v>4713</v>
      </c>
      <c r="D296" s="666">
        <v>2</v>
      </c>
      <c r="E296" s="666"/>
      <c r="F296" s="666"/>
      <c r="G296" s="666"/>
      <c r="H296" s="666"/>
      <c r="I296" s="666"/>
      <c r="J296" s="666"/>
      <c r="K296" s="657"/>
      <c r="L296" s="657"/>
    </row>
    <row r="297" spans="1:12">
      <c r="A297" s="664" t="s">
        <v>6348</v>
      </c>
      <c r="B297" s="665" t="s">
        <v>6346</v>
      </c>
      <c r="C297" s="664" t="s">
        <v>4713</v>
      </c>
      <c r="D297" s="666">
        <v>1</v>
      </c>
      <c r="E297" s="666"/>
      <c r="F297" s="666"/>
      <c r="G297" s="666"/>
      <c r="H297" s="666"/>
      <c r="I297" s="666"/>
      <c r="J297" s="666"/>
      <c r="K297" s="657"/>
      <c r="L297" s="657"/>
    </row>
    <row r="298" spans="1:12">
      <c r="A298" s="664" t="s">
        <v>6350</v>
      </c>
      <c r="B298" s="665" t="s">
        <v>6346</v>
      </c>
      <c r="C298" s="664" t="s">
        <v>4713</v>
      </c>
      <c r="D298" s="666">
        <v>1</v>
      </c>
      <c r="E298" s="666"/>
      <c r="F298" s="666"/>
      <c r="G298" s="666"/>
      <c r="H298" s="666"/>
      <c r="I298" s="666"/>
      <c r="J298" s="666"/>
      <c r="K298" s="657"/>
      <c r="L298" s="657"/>
    </row>
    <row r="299" spans="1:12">
      <c r="A299" s="664" t="s">
        <v>6351</v>
      </c>
      <c r="B299" s="665" t="s">
        <v>6349</v>
      </c>
      <c r="C299" s="664" t="s">
        <v>4713</v>
      </c>
      <c r="D299" s="666">
        <v>2</v>
      </c>
      <c r="E299" s="666"/>
      <c r="F299" s="666"/>
      <c r="G299" s="666"/>
      <c r="H299" s="666"/>
      <c r="I299" s="666"/>
      <c r="J299" s="666"/>
      <c r="K299" s="657"/>
      <c r="L299" s="657"/>
    </row>
    <row r="300" spans="1:12">
      <c r="A300" s="661" t="s">
        <v>32</v>
      </c>
      <c r="B300" s="662" t="s">
        <v>6294</v>
      </c>
      <c r="C300" s="661" t="s">
        <v>32</v>
      </c>
      <c r="D300" s="663"/>
      <c r="E300" s="663"/>
      <c r="F300" s="663"/>
      <c r="G300" s="663"/>
      <c r="H300" s="663"/>
      <c r="I300" s="663"/>
      <c r="J300" s="663"/>
      <c r="K300" s="657"/>
      <c r="L300" s="657"/>
    </row>
    <row r="301" spans="1:12">
      <c r="A301" s="664" t="s">
        <v>6295</v>
      </c>
      <c r="B301" s="665" t="s">
        <v>6296</v>
      </c>
      <c r="C301" s="664" t="s">
        <v>155</v>
      </c>
      <c r="D301" s="666">
        <v>60</v>
      </c>
      <c r="E301" s="666"/>
      <c r="F301" s="666"/>
      <c r="G301" s="666"/>
      <c r="H301" s="666"/>
      <c r="I301" s="666"/>
      <c r="J301" s="666"/>
      <c r="K301" s="657"/>
      <c r="L301" s="657"/>
    </row>
    <row r="302" spans="1:12" ht="53.4">
      <c r="A302" s="661" t="s">
        <v>32</v>
      </c>
      <c r="B302" s="662" t="s">
        <v>6292</v>
      </c>
      <c r="C302" s="661" t="s">
        <v>32</v>
      </c>
      <c r="D302" s="663"/>
      <c r="E302" s="663"/>
      <c r="F302" s="663"/>
      <c r="G302" s="663"/>
      <c r="H302" s="663"/>
      <c r="I302" s="663"/>
      <c r="J302" s="663"/>
      <c r="K302" s="657"/>
      <c r="L302" s="657"/>
    </row>
    <row r="303" spans="1:12">
      <c r="A303" s="664" t="s">
        <v>6216</v>
      </c>
      <c r="B303" s="665" t="s">
        <v>6293</v>
      </c>
      <c r="C303" s="664" t="s">
        <v>155</v>
      </c>
      <c r="D303" s="666">
        <v>100</v>
      </c>
      <c r="E303" s="666"/>
      <c r="F303" s="666"/>
      <c r="G303" s="666"/>
      <c r="H303" s="666"/>
      <c r="I303" s="666"/>
      <c r="J303" s="666"/>
      <c r="K303" s="657"/>
      <c r="L303" s="657"/>
    </row>
    <row r="304" spans="1:12" ht="27">
      <c r="A304" s="661" t="s">
        <v>32</v>
      </c>
      <c r="B304" s="662" t="s">
        <v>6223</v>
      </c>
      <c r="C304" s="661" t="s">
        <v>32</v>
      </c>
      <c r="D304" s="663"/>
      <c r="E304" s="663"/>
      <c r="F304" s="663"/>
      <c r="G304" s="663"/>
      <c r="H304" s="663"/>
      <c r="I304" s="663"/>
      <c r="J304" s="663"/>
      <c r="K304" s="657"/>
      <c r="L304" s="657"/>
    </row>
    <row r="305" spans="1:12">
      <c r="A305" s="664" t="s">
        <v>32</v>
      </c>
      <c r="B305" s="665" t="s">
        <v>6123</v>
      </c>
      <c r="C305" s="664" t="s">
        <v>6124</v>
      </c>
      <c r="D305" s="666">
        <v>60</v>
      </c>
      <c r="E305" s="666"/>
      <c r="F305" s="666"/>
      <c r="G305" s="666"/>
      <c r="H305" s="666"/>
      <c r="I305" s="666"/>
      <c r="J305" s="666"/>
      <c r="K305" s="657"/>
      <c r="L305" s="657"/>
    </row>
    <row r="306" spans="1:12">
      <c r="A306" s="664" t="s">
        <v>32</v>
      </c>
      <c r="B306" s="665" t="s">
        <v>6125</v>
      </c>
      <c r="C306" s="664" t="s">
        <v>6124</v>
      </c>
      <c r="D306" s="666">
        <v>135</v>
      </c>
      <c r="E306" s="666"/>
      <c r="F306" s="666"/>
      <c r="G306" s="666"/>
      <c r="H306" s="666"/>
      <c r="I306" s="666"/>
      <c r="J306" s="666"/>
      <c r="K306" s="657"/>
      <c r="L306" s="657"/>
    </row>
    <row r="307" spans="1:12">
      <c r="A307" s="664" t="s">
        <v>32</v>
      </c>
      <c r="B307" s="665" t="s">
        <v>6126</v>
      </c>
      <c r="C307" s="664" t="s">
        <v>6124</v>
      </c>
      <c r="D307" s="666">
        <v>8</v>
      </c>
      <c r="E307" s="666"/>
      <c r="F307" s="666"/>
      <c r="G307" s="666"/>
      <c r="H307" s="666"/>
      <c r="I307" s="666"/>
      <c r="J307" s="666"/>
      <c r="K307" s="657"/>
      <c r="L307" s="657"/>
    </row>
    <row r="308" spans="1:12">
      <c r="A308" s="664" t="s">
        <v>32</v>
      </c>
      <c r="B308" s="665" t="s">
        <v>6127</v>
      </c>
      <c r="C308" s="664" t="s">
        <v>6124</v>
      </c>
      <c r="D308" s="666">
        <v>45</v>
      </c>
      <c r="E308" s="666"/>
      <c r="F308" s="666"/>
      <c r="G308" s="666"/>
      <c r="H308" s="666"/>
      <c r="I308" s="666"/>
      <c r="J308" s="666"/>
      <c r="K308" s="657"/>
      <c r="L308" s="657"/>
    </row>
    <row r="309" spans="1:12" ht="27">
      <c r="A309" s="661" t="s">
        <v>32</v>
      </c>
      <c r="B309" s="662" t="s">
        <v>6297</v>
      </c>
      <c r="C309" s="661" t="s">
        <v>32</v>
      </c>
      <c r="D309" s="663"/>
      <c r="E309" s="663"/>
      <c r="F309" s="663"/>
      <c r="G309" s="663"/>
      <c r="H309" s="663"/>
      <c r="I309" s="663"/>
      <c r="J309" s="663"/>
      <c r="K309" s="657"/>
      <c r="L309" s="657"/>
    </row>
    <row r="310" spans="1:12">
      <c r="A310" s="664" t="s">
        <v>32</v>
      </c>
      <c r="B310" s="665" t="s">
        <v>6129</v>
      </c>
      <c r="C310" s="664" t="s">
        <v>4713</v>
      </c>
      <c r="D310" s="666">
        <v>2</v>
      </c>
      <c r="E310" s="666"/>
      <c r="F310" s="666"/>
      <c r="G310" s="666"/>
      <c r="H310" s="666"/>
      <c r="I310" s="666"/>
      <c r="J310" s="666"/>
      <c r="K310" s="657"/>
      <c r="L310" s="657"/>
    </row>
    <row r="311" spans="1:12">
      <c r="A311" s="664" t="s">
        <v>32</v>
      </c>
      <c r="B311" s="665" t="s">
        <v>6130</v>
      </c>
      <c r="C311" s="664" t="s">
        <v>4713</v>
      </c>
      <c r="D311" s="666">
        <v>1</v>
      </c>
      <c r="E311" s="666"/>
      <c r="F311" s="666"/>
      <c r="G311" s="666"/>
      <c r="H311" s="666"/>
      <c r="I311" s="666"/>
      <c r="J311" s="666"/>
      <c r="K311" s="657"/>
      <c r="L311" s="657"/>
    </row>
    <row r="312" spans="1:12">
      <c r="A312" s="661" t="s">
        <v>32</v>
      </c>
      <c r="B312" s="662" t="s">
        <v>6224</v>
      </c>
      <c r="C312" s="661" t="s">
        <v>32</v>
      </c>
      <c r="D312" s="663"/>
      <c r="E312" s="663"/>
      <c r="F312" s="663"/>
      <c r="G312" s="663"/>
      <c r="H312" s="663"/>
      <c r="I312" s="663"/>
      <c r="J312" s="663"/>
      <c r="K312" s="657"/>
      <c r="L312" s="657"/>
    </row>
    <row r="313" spans="1:12">
      <c r="A313" s="664" t="s">
        <v>32</v>
      </c>
      <c r="B313" s="665" t="s">
        <v>6225</v>
      </c>
      <c r="C313" s="664" t="s">
        <v>155</v>
      </c>
      <c r="D313" s="666">
        <v>1</v>
      </c>
      <c r="E313" s="666"/>
      <c r="F313" s="666"/>
      <c r="G313" s="666"/>
      <c r="H313" s="666"/>
      <c r="I313" s="666"/>
      <c r="J313" s="666"/>
      <c r="K313" s="657"/>
      <c r="L313" s="657"/>
    </row>
    <row r="314" spans="1:12">
      <c r="A314" s="664" t="s">
        <v>32</v>
      </c>
      <c r="B314" s="665" t="s">
        <v>6298</v>
      </c>
      <c r="C314" s="664" t="s">
        <v>155</v>
      </c>
      <c r="D314" s="666">
        <v>1</v>
      </c>
      <c r="E314" s="666"/>
      <c r="F314" s="666"/>
      <c r="G314" s="666"/>
      <c r="H314" s="666"/>
      <c r="I314" s="666"/>
      <c r="J314" s="666"/>
      <c r="K314" s="657"/>
      <c r="L314" s="657"/>
    </row>
    <row r="315" spans="1:12">
      <c r="A315" s="664" t="s">
        <v>32</v>
      </c>
      <c r="B315" s="665" t="s">
        <v>6299</v>
      </c>
      <c r="C315" s="664" t="s">
        <v>155</v>
      </c>
      <c r="D315" s="666">
        <v>1</v>
      </c>
      <c r="E315" s="666"/>
      <c r="F315" s="666"/>
      <c r="G315" s="666"/>
      <c r="H315" s="666"/>
      <c r="I315" s="666"/>
      <c r="J315" s="666"/>
      <c r="K315" s="657"/>
      <c r="L315" s="657"/>
    </row>
    <row r="316" spans="1:12">
      <c r="A316" s="664" t="s">
        <v>32</v>
      </c>
      <c r="B316" s="665" t="s">
        <v>6300</v>
      </c>
      <c r="C316" s="664" t="s">
        <v>155</v>
      </c>
      <c r="D316" s="666">
        <v>1</v>
      </c>
      <c r="E316" s="666"/>
      <c r="F316" s="666"/>
      <c r="G316" s="666"/>
      <c r="H316" s="666"/>
      <c r="I316" s="666"/>
      <c r="J316" s="666"/>
      <c r="K316" s="657"/>
      <c r="L316" s="657"/>
    </row>
    <row r="317" spans="1:12">
      <c r="A317" s="664" t="s">
        <v>32</v>
      </c>
      <c r="B317" s="665" t="s">
        <v>6301</v>
      </c>
      <c r="C317" s="664" t="s">
        <v>155</v>
      </c>
      <c r="D317" s="666">
        <v>1</v>
      </c>
      <c r="E317" s="666"/>
      <c r="F317" s="666"/>
      <c r="G317" s="666"/>
      <c r="H317" s="666"/>
      <c r="I317" s="666"/>
      <c r="J317" s="666"/>
      <c r="K317" s="657"/>
      <c r="L317" s="657"/>
    </row>
    <row r="318" spans="1:12">
      <c r="A318" s="658" t="s">
        <v>32</v>
      </c>
      <c r="B318" s="659" t="s">
        <v>6352</v>
      </c>
      <c r="C318" s="658" t="s">
        <v>32</v>
      </c>
      <c r="D318" s="660"/>
      <c r="E318" s="660"/>
      <c r="F318" s="660"/>
      <c r="G318" s="660"/>
      <c r="H318" s="660"/>
      <c r="I318" s="660"/>
      <c r="J318" s="660"/>
      <c r="K318" s="657"/>
      <c r="L318" s="657"/>
    </row>
    <row r="319" spans="1:12">
      <c r="A319" s="664" t="s">
        <v>32</v>
      </c>
      <c r="B319" s="665" t="s">
        <v>32</v>
      </c>
      <c r="C319" s="664" t="s">
        <v>32</v>
      </c>
      <c r="D319" s="666"/>
      <c r="E319" s="666"/>
      <c r="F319" s="666"/>
      <c r="G319" s="666"/>
      <c r="H319" s="666"/>
      <c r="I319" s="666"/>
      <c r="J319" s="666"/>
      <c r="K319" s="657"/>
      <c r="L319" s="657"/>
    </row>
    <row r="320" spans="1:12">
      <c r="A320" s="658" t="s">
        <v>32</v>
      </c>
      <c r="B320" s="659" t="s">
        <v>6353</v>
      </c>
      <c r="C320" s="658" t="s">
        <v>32</v>
      </c>
      <c r="D320" s="660"/>
      <c r="E320" s="660"/>
      <c r="F320" s="660"/>
      <c r="G320" s="660"/>
      <c r="H320" s="660"/>
      <c r="I320" s="660"/>
      <c r="J320" s="660"/>
      <c r="K320" s="657"/>
      <c r="L320" s="657"/>
    </row>
    <row r="321" spans="1:12">
      <c r="A321" s="661" t="s">
        <v>32</v>
      </c>
      <c r="B321" s="662" t="s">
        <v>6085</v>
      </c>
      <c r="C321" s="661" t="s">
        <v>32</v>
      </c>
      <c r="D321" s="663"/>
      <c r="E321" s="663"/>
      <c r="F321" s="663"/>
      <c r="G321" s="663"/>
      <c r="H321" s="663"/>
      <c r="I321" s="663"/>
      <c r="J321" s="663"/>
      <c r="K321" s="657"/>
      <c r="L321" s="657"/>
    </row>
    <row r="322" spans="1:12">
      <c r="A322" s="664" t="s">
        <v>6354</v>
      </c>
      <c r="B322" s="665" t="s">
        <v>6087</v>
      </c>
      <c r="C322" s="664" t="s">
        <v>4713</v>
      </c>
      <c r="D322" s="666">
        <v>1</v>
      </c>
      <c r="E322" s="666"/>
      <c r="F322" s="666"/>
      <c r="G322" s="666"/>
      <c r="H322" s="666"/>
      <c r="I322" s="666"/>
      <c r="J322" s="666"/>
      <c r="K322" s="657"/>
      <c r="L322" s="657"/>
    </row>
    <row r="323" spans="1:12" ht="24">
      <c r="A323" s="664" t="s">
        <v>6088</v>
      </c>
      <c r="B323" s="665" t="s">
        <v>6089</v>
      </c>
      <c r="C323" s="664" t="s">
        <v>32</v>
      </c>
      <c r="D323" s="666"/>
      <c r="E323" s="666"/>
      <c r="F323" s="666"/>
      <c r="G323" s="666"/>
      <c r="H323" s="666"/>
      <c r="I323" s="666"/>
      <c r="J323" s="666"/>
      <c r="K323" s="657"/>
      <c r="L323" s="657"/>
    </row>
    <row r="324" spans="1:12">
      <c r="A324" s="661" t="s">
        <v>32</v>
      </c>
      <c r="B324" s="662" t="s">
        <v>6234</v>
      </c>
      <c r="C324" s="661" t="s">
        <v>32</v>
      </c>
      <c r="D324" s="663"/>
      <c r="E324" s="663"/>
      <c r="F324" s="663"/>
      <c r="G324" s="663"/>
      <c r="H324" s="663"/>
      <c r="I324" s="663"/>
      <c r="J324" s="663"/>
      <c r="K324" s="657"/>
      <c r="L324" s="657"/>
    </row>
    <row r="325" spans="1:12">
      <c r="A325" s="664" t="s">
        <v>6355</v>
      </c>
      <c r="B325" s="665" t="s">
        <v>6095</v>
      </c>
      <c r="C325" s="664" t="s">
        <v>4713</v>
      </c>
      <c r="D325" s="666">
        <v>1</v>
      </c>
      <c r="E325" s="666"/>
      <c r="F325" s="666"/>
      <c r="G325" s="666"/>
      <c r="H325" s="666"/>
      <c r="I325" s="666"/>
      <c r="J325" s="666"/>
      <c r="K325" s="657"/>
      <c r="L325" s="657"/>
    </row>
    <row r="326" spans="1:12">
      <c r="A326" s="664" t="s">
        <v>6356</v>
      </c>
      <c r="B326" s="665" t="s">
        <v>6238</v>
      </c>
      <c r="C326" s="664" t="s">
        <v>4713</v>
      </c>
      <c r="D326" s="666">
        <v>12</v>
      </c>
      <c r="E326" s="666"/>
      <c r="F326" s="666"/>
      <c r="G326" s="666"/>
      <c r="H326" s="666"/>
      <c r="I326" s="666"/>
      <c r="J326" s="666"/>
      <c r="K326" s="657"/>
      <c r="L326" s="657"/>
    </row>
    <row r="327" spans="1:12" ht="27">
      <c r="A327" s="661" t="s">
        <v>32</v>
      </c>
      <c r="B327" s="662" t="s">
        <v>6357</v>
      </c>
      <c r="C327" s="661" t="s">
        <v>32</v>
      </c>
      <c r="D327" s="663"/>
      <c r="E327" s="663"/>
      <c r="F327" s="663"/>
      <c r="G327" s="663"/>
      <c r="H327" s="663"/>
      <c r="I327" s="663"/>
      <c r="J327" s="663"/>
      <c r="K327" s="657"/>
      <c r="L327" s="657"/>
    </row>
    <row r="328" spans="1:12">
      <c r="A328" s="664" t="s">
        <v>6358</v>
      </c>
      <c r="B328" s="665" t="s">
        <v>6359</v>
      </c>
      <c r="C328" s="664" t="s">
        <v>4713</v>
      </c>
      <c r="D328" s="666">
        <v>4</v>
      </c>
      <c r="E328" s="666"/>
      <c r="F328" s="666"/>
      <c r="G328" s="666"/>
      <c r="H328" s="666"/>
      <c r="I328" s="666"/>
      <c r="J328" s="666"/>
      <c r="K328" s="657"/>
      <c r="L328" s="657"/>
    </row>
    <row r="329" spans="1:12">
      <c r="A329" s="661" t="s">
        <v>32</v>
      </c>
      <c r="B329" s="662" t="s">
        <v>6360</v>
      </c>
      <c r="C329" s="661" t="s">
        <v>32</v>
      </c>
      <c r="D329" s="663"/>
      <c r="E329" s="663"/>
      <c r="F329" s="663"/>
      <c r="G329" s="663"/>
      <c r="H329" s="663"/>
      <c r="I329" s="663"/>
      <c r="J329" s="663"/>
      <c r="K329" s="657"/>
      <c r="L329" s="657"/>
    </row>
    <row r="330" spans="1:12">
      <c r="A330" s="664" t="s">
        <v>6361</v>
      </c>
      <c r="B330" s="665" t="s">
        <v>6362</v>
      </c>
      <c r="C330" s="664" t="s">
        <v>4713</v>
      </c>
      <c r="D330" s="666">
        <v>2</v>
      </c>
      <c r="E330" s="666"/>
      <c r="F330" s="666"/>
      <c r="G330" s="666"/>
      <c r="H330" s="666"/>
      <c r="I330" s="666"/>
      <c r="J330" s="666"/>
      <c r="K330" s="657"/>
      <c r="L330" s="657"/>
    </row>
    <row r="331" spans="1:12">
      <c r="A331" s="661" t="s">
        <v>32</v>
      </c>
      <c r="B331" s="662" t="s">
        <v>6247</v>
      </c>
      <c r="C331" s="661" t="s">
        <v>32</v>
      </c>
      <c r="D331" s="663"/>
      <c r="E331" s="663"/>
      <c r="F331" s="663"/>
      <c r="G331" s="663"/>
      <c r="H331" s="663"/>
      <c r="I331" s="663"/>
      <c r="J331" s="663"/>
      <c r="K331" s="657"/>
      <c r="L331" s="657"/>
    </row>
    <row r="332" spans="1:12">
      <c r="A332" s="664" t="s">
        <v>6363</v>
      </c>
      <c r="B332" s="665" t="s">
        <v>6364</v>
      </c>
      <c r="C332" s="664" t="s">
        <v>4713</v>
      </c>
      <c r="D332" s="666">
        <v>1</v>
      </c>
      <c r="E332" s="666"/>
      <c r="F332" s="666"/>
      <c r="G332" s="666"/>
      <c r="H332" s="666"/>
      <c r="I332" s="666"/>
      <c r="J332" s="666"/>
      <c r="K332" s="657"/>
      <c r="L332" s="657"/>
    </row>
    <row r="333" spans="1:12">
      <c r="A333" s="664" t="s">
        <v>6365</v>
      </c>
      <c r="B333" s="665" t="s">
        <v>6163</v>
      </c>
      <c r="C333" s="664" t="s">
        <v>4713</v>
      </c>
      <c r="D333" s="666">
        <v>3</v>
      </c>
      <c r="E333" s="666"/>
      <c r="F333" s="666"/>
      <c r="G333" s="666"/>
      <c r="H333" s="666"/>
      <c r="I333" s="666"/>
      <c r="J333" s="666"/>
      <c r="K333" s="657"/>
      <c r="L333" s="657"/>
    </row>
    <row r="334" spans="1:12">
      <c r="A334" s="664" t="s">
        <v>6366</v>
      </c>
      <c r="B334" s="665" t="s">
        <v>6161</v>
      </c>
      <c r="C334" s="664" t="s">
        <v>4713</v>
      </c>
      <c r="D334" s="666">
        <v>3</v>
      </c>
      <c r="E334" s="666"/>
      <c r="F334" s="666"/>
      <c r="G334" s="666"/>
      <c r="H334" s="666"/>
      <c r="I334" s="666"/>
      <c r="J334" s="666"/>
      <c r="K334" s="657"/>
      <c r="L334" s="657"/>
    </row>
    <row r="335" spans="1:12">
      <c r="A335" s="664" t="s">
        <v>6367</v>
      </c>
      <c r="B335" s="665" t="s">
        <v>6152</v>
      </c>
      <c r="C335" s="664" t="s">
        <v>32</v>
      </c>
      <c r="D335" s="666"/>
      <c r="E335" s="666"/>
      <c r="F335" s="666"/>
      <c r="G335" s="666"/>
      <c r="H335" s="666"/>
      <c r="I335" s="666"/>
      <c r="J335" s="666"/>
      <c r="K335" s="657"/>
      <c r="L335" s="657"/>
    </row>
    <row r="336" spans="1:12">
      <c r="A336" s="661" t="s">
        <v>32</v>
      </c>
      <c r="B336" s="662" t="s">
        <v>6368</v>
      </c>
      <c r="C336" s="661" t="s">
        <v>32</v>
      </c>
      <c r="D336" s="663"/>
      <c r="E336" s="663"/>
      <c r="F336" s="663"/>
      <c r="G336" s="663"/>
      <c r="H336" s="663"/>
      <c r="I336" s="663"/>
      <c r="J336" s="663"/>
      <c r="K336" s="657"/>
      <c r="L336" s="657"/>
    </row>
    <row r="337" spans="1:12">
      <c r="A337" s="664" t="s">
        <v>6369</v>
      </c>
      <c r="B337" s="665" t="s">
        <v>6346</v>
      </c>
      <c r="C337" s="664" t="s">
        <v>4713</v>
      </c>
      <c r="D337" s="666">
        <v>1</v>
      </c>
      <c r="E337" s="666"/>
      <c r="F337" s="666"/>
      <c r="G337" s="666"/>
      <c r="H337" s="666"/>
      <c r="I337" s="666"/>
      <c r="J337" s="666"/>
      <c r="K337" s="657"/>
      <c r="L337" s="657"/>
    </row>
    <row r="338" spans="1:12">
      <c r="A338" s="664" t="s">
        <v>6370</v>
      </c>
      <c r="B338" s="665" t="s">
        <v>6346</v>
      </c>
      <c r="C338" s="664" t="s">
        <v>4713</v>
      </c>
      <c r="D338" s="666">
        <v>1</v>
      </c>
      <c r="E338" s="666"/>
      <c r="F338" s="666"/>
      <c r="G338" s="666"/>
      <c r="H338" s="666"/>
      <c r="I338" s="666"/>
      <c r="J338" s="666"/>
      <c r="K338" s="657"/>
      <c r="L338" s="657"/>
    </row>
    <row r="339" spans="1:12">
      <c r="A339" s="664" t="s">
        <v>6371</v>
      </c>
      <c r="B339" s="665" t="s">
        <v>6346</v>
      </c>
      <c r="C339" s="664" t="s">
        <v>4713</v>
      </c>
      <c r="D339" s="666">
        <v>1</v>
      </c>
      <c r="E339" s="666"/>
      <c r="F339" s="666"/>
      <c r="G339" s="666"/>
      <c r="H339" s="666"/>
      <c r="I339" s="666"/>
      <c r="J339" s="666"/>
      <c r="K339" s="657"/>
      <c r="L339" s="657"/>
    </row>
    <row r="340" spans="1:12">
      <c r="A340" s="664" t="s">
        <v>6372</v>
      </c>
      <c r="B340" s="665" t="s">
        <v>6346</v>
      </c>
      <c r="C340" s="664" t="s">
        <v>4713</v>
      </c>
      <c r="D340" s="666">
        <v>1</v>
      </c>
      <c r="E340" s="666"/>
      <c r="F340" s="666"/>
      <c r="G340" s="666"/>
      <c r="H340" s="666"/>
      <c r="I340" s="666"/>
      <c r="J340" s="666"/>
      <c r="K340" s="657"/>
      <c r="L340" s="657"/>
    </row>
    <row r="341" spans="1:12">
      <c r="A341" s="664" t="s">
        <v>6373</v>
      </c>
      <c r="B341" s="665" t="s">
        <v>6212</v>
      </c>
      <c r="C341" s="664" t="s">
        <v>4713</v>
      </c>
      <c r="D341" s="666">
        <v>1</v>
      </c>
      <c r="E341" s="666"/>
      <c r="F341" s="666"/>
      <c r="G341" s="666"/>
      <c r="H341" s="666"/>
      <c r="I341" s="666"/>
      <c r="J341" s="666"/>
      <c r="K341" s="657"/>
      <c r="L341" s="657"/>
    </row>
    <row r="342" spans="1:12">
      <c r="A342" s="664" t="s">
        <v>6374</v>
      </c>
      <c r="B342" s="665" t="s">
        <v>6212</v>
      </c>
      <c r="C342" s="664" t="s">
        <v>4713</v>
      </c>
      <c r="D342" s="666">
        <v>1</v>
      </c>
      <c r="E342" s="666"/>
      <c r="F342" s="666"/>
      <c r="G342" s="666"/>
      <c r="H342" s="666"/>
      <c r="I342" s="666"/>
      <c r="J342" s="666"/>
      <c r="K342" s="657"/>
      <c r="L342" s="657"/>
    </row>
    <row r="343" spans="1:12" ht="53.4">
      <c r="A343" s="661" t="s">
        <v>32</v>
      </c>
      <c r="B343" s="662" t="s">
        <v>6292</v>
      </c>
      <c r="C343" s="661" t="s">
        <v>32</v>
      </c>
      <c r="D343" s="663"/>
      <c r="E343" s="663"/>
      <c r="F343" s="663"/>
      <c r="G343" s="663"/>
      <c r="H343" s="663"/>
      <c r="I343" s="663"/>
      <c r="J343" s="663"/>
      <c r="K343" s="657"/>
      <c r="L343" s="657"/>
    </row>
    <row r="344" spans="1:12">
      <c r="A344" s="664" t="s">
        <v>6216</v>
      </c>
      <c r="B344" s="665" t="s">
        <v>6293</v>
      </c>
      <c r="C344" s="664" t="s">
        <v>155</v>
      </c>
      <c r="D344" s="666">
        <v>16</v>
      </c>
      <c r="E344" s="666"/>
      <c r="F344" s="666"/>
      <c r="G344" s="666"/>
      <c r="H344" s="666"/>
      <c r="I344" s="666"/>
      <c r="J344" s="666"/>
      <c r="K344" s="657"/>
      <c r="L344" s="657"/>
    </row>
    <row r="345" spans="1:12">
      <c r="A345" s="661" t="s">
        <v>32</v>
      </c>
      <c r="B345" s="662" t="s">
        <v>6375</v>
      </c>
      <c r="C345" s="661" t="s">
        <v>32</v>
      </c>
      <c r="D345" s="663"/>
      <c r="E345" s="663"/>
      <c r="F345" s="663"/>
      <c r="G345" s="663"/>
      <c r="H345" s="663"/>
      <c r="I345" s="663"/>
      <c r="J345" s="663"/>
      <c r="K345" s="657"/>
      <c r="L345" s="657"/>
    </row>
    <row r="346" spans="1:12">
      <c r="A346" s="664" t="s">
        <v>32</v>
      </c>
      <c r="B346" s="665" t="s">
        <v>6125</v>
      </c>
      <c r="C346" s="664" t="s">
        <v>6124</v>
      </c>
      <c r="D346" s="666">
        <v>55</v>
      </c>
      <c r="E346" s="666"/>
      <c r="F346" s="666"/>
      <c r="G346" s="666"/>
      <c r="H346" s="666"/>
      <c r="I346" s="666"/>
      <c r="J346" s="666"/>
      <c r="K346" s="657"/>
      <c r="L346" s="657"/>
    </row>
    <row r="347" spans="1:12">
      <c r="A347" s="664" t="s">
        <v>32</v>
      </c>
      <c r="B347" s="665" t="s">
        <v>6127</v>
      </c>
      <c r="C347" s="664" t="s">
        <v>6124</v>
      </c>
      <c r="D347" s="666">
        <v>15</v>
      </c>
      <c r="E347" s="666"/>
      <c r="F347" s="666"/>
      <c r="G347" s="666"/>
      <c r="H347" s="666"/>
      <c r="I347" s="666"/>
      <c r="J347" s="666"/>
      <c r="K347" s="657"/>
      <c r="L347" s="657"/>
    </row>
    <row r="348" spans="1:12">
      <c r="A348" s="661" t="s">
        <v>32</v>
      </c>
      <c r="B348" s="662" t="s">
        <v>6122</v>
      </c>
      <c r="C348" s="661" t="s">
        <v>32</v>
      </c>
      <c r="D348" s="663"/>
      <c r="E348" s="663"/>
      <c r="F348" s="663"/>
      <c r="G348" s="663"/>
      <c r="H348" s="663"/>
      <c r="I348" s="663"/>
      <c r="J348" s="663"/>
      <c r="K348" s="657"/>
      <c r="L348" s="657"/>
    </row>
    <row r="349" spans="1:12">
      <c r="A349" s="664" t="s">
        <v>32</v>
      </c>
      <c r="B349" s="665" t="s">
        <v>6123</v>
      </c>
      <c r="C349" s="664" t="s">
        <v>6124</v>
      </c>
      <c r="D349" s="666">
        <v>54</v>
      </c>
      <c r="E349" s="666"/>
      <c r="F349" s="666"/>
      <c r="G349" s="666"/>
      <c r="H349" s="666"/>
      <c r="I349" s="666"/>
      <c r="J349" s="666"/>
      <c r="K349" s="657"/>
      <c r="L349" s="657"/>
    </row>
    <row r="350" spans="1:12">
      <c r="A350" s="664" t="s">
        <v>32</v>
      </c>
      <c r="B350" s="665" t="s">
        <v>6125</v>
      </c>
      <c r="C350" s="664" t="s">
        <v>6124</v>
      </c>
      <c r="D350" s="666">
        <v>28</v>
      </c>
      <c r="E350" s="666"/>
      <c r="F350" s="666"/>
      <c r="G350" s="666"/>
      <c r="H350" s="666"/>
      <c r="I350" s="666"/>
      <c r="J350" s="666"/>
      <c r="K350" s="657"/>
      <c r="L350" s="657"/>
    </row>
    <row r="351" spans="1:12">
      <c r="A351" s="664" t="s">
        <v>32</v>
      </c>
      <c r="B351" s="665" t="s">
        <v>6126</v>
      </c>
      <c r="C351" s="664" t="s">
        <v>6124</v>
      </c>
      <c r="D351" s="666">
        <v>8</v>
      </c>
      <c r="E351" s="666"/>
      <c r="F351" s="666"/>
      <c r="G351" s="666"/>
      <c r="H351" s="666"/>
      <c r="I351" s="666"/>
      <c r="J351" s="666"/>
      <c r="K351" s="657"/>
      <c r="L351" s="657"/>
    </row>
    <row r="352" spans="1:12">
      <c r="A352" s="664" t="s">
        <v>32</v>
      </c>
      <c r="B352" s="665" t="s">
        <v>6127</v>
      </c>
      <c r="C352" s="664" t="s">
        <v>6124</v>
      </c>
      <c r="D352" s="666">
        <v>14</v>
      </c>
      <c r="E352" s="666"/>
      <c r="F352" s="666"/>
      <c r="G352" s="666"/>
      <c r="H352" s="666"/>
      <c r="I352" s="666"/>
      <c r="J352" s="666"/>
      <c r="K352" s="657"/>
      <c r="L352" s="657"/>
    </row>
    <row r="353" spans="1:12" ht="40.200000000000003">
      <c r="A353" s="661" t="s">
        <v>32</v>
      </c>
      <c r="B353" s="662" t="s">
        <v>6376</v>
      </c>
      <c r="C353" s="661" t="s">
        <v>32</v>
      </c>
      <c r="D353" s="663"/>
      <c r="E353" s="663"/>
      <c r="F353" s="663"/>
      <c r="G353" s="663"/>
      <c r="H353" s="663"/>
      <c r="I353" s="663"/>
      <c r="J353" s="663"/>
      <c r="K353" s="657"/>
      <c r="L353" s="657"/>
    </row>
    <row r="354" spans="1:12">
      <c r="A354" s="664" t="s">
        <v>32</v>
      </c>
      <c r="B354" s="665" t="s">
        <v>6123</v>
      </c>
      <c r="C354" s="664" t="s">
        <v>6124</v>
      </c>
      <c r="D354" s="666">
        <v>20</v>
      </c>
      <c r="E354" s="666"/>
      <c r="F354" s="666"/>
      <c r="G354" s="666"/>
      <c r="H354" s="666"/>
      <c r="I354" s="666"/>
      <c r="J354" s="666"/>
      <c r="K354" s="657"/>
      <c r="L354" s="657"/>
    </row>
    <row r="355" spans="1:12">
      <c r="A355" s="664" t="s">
        <v>32</v>
      </c>
      <c r="B355" s="665" t="s">
        <v>6126</v>
      </c>
      <c r="C355" s="664" t="s">
        <v>6124</v>
      </c>
      <c r="D355" s="666">
        <v>8</v>
      </c>
      <c r="E355" s="666"/>
      <c r="F355" s="666"/>
      <c r="G355" s="666"/>
      <c r="H355" s="666"/>
      <c r="I355" s="666"/>
      <c r="J355" s="666"/>
      <c r="K355" s="657"/>
      <c r="L355" s="657"/>
    </row>
    <row r="356" spans="1:12">
      <c r="A356" s="664" t="s">
        <v>32</v>
      </c>
      <c r="B356" s="665" t="s">
        <v>6127</v>
      </c>
      <c r="C356" s="664" t="s">
        <v>6124</v>
      </c>
      <c r="D356" s="666">
        <v>3</v>
      </c>
      <c r="E356" s="666"/>
      <c r="F356" s="666"/>
      <c r="G356" s="666"/>
      <c r="H356" s="666"/>
      <c r="I356" s="666"/>
      <c r="J356" s="666"/>
      <c r="K356" s="657"/>
      <c r="L356" s="657"/>
    </row>
    <row r="357" spans="1:12">
      <c r="A357" s="661" t="s">
        <v>32</v>
      </c>
      <c r="B357" s="662" t="s">
        <v>6224</v>
      </c>
      <c r="C357" s="661" t="s">
        <v>32</v>
      </c>
      <c r="D357" s="663"/>
      <c r="E357" s="663"/>
      <c r="F357" s="663"/>
      <c r="G357" s="663"/>
      <c r="H357" s="663"/>
      <c r="I357" s="663"/>
      <c r="J357" s="663"/>
      <c r="K357" s="657"/>
      <c r="L357" s="657"/>
    </row>
    <row r="358" spans="1:12">
      <c r="A358" s="664" t="s">
        <v>32</v>
      </c>
      <c r="B358" s="665" t="s">
        <v>6225</v>
      </c>
      <c r="C358" s="664" t="s">
        <v>155</v>
      </c>
      <c r="D358" s="666">
        <v>5</v>
      </c>
      <c r="E358" s="666"/>
      <c r="F358" s="666"/>
      <c r="G358" s="666"/>
      <c r="H358" s="666"/>
      <c r="I358" s="666"/>
      <c r="J358" s="666"/>
      <c r="K358" s="657"/>
      <c r="L358" s="657"/>
    </row>
    <row r="359" spans="1:12">
      <c r="A359" s="664" t="s">
        <v>32</v>
      </c>
      <c r="B359" s="665" t="s">
        <v>6226</v>
      </c>
      <c r="C359" s="664" t="s">
        <v>155</v>
      </c>
      <c r="D359" s="666">
        <v>2</v>
      </c>
      <c r="E359" s="666"/>
      <c r="F359" s="666"/>
      <c r="G359" s="666"/>
      <c r="H359" s="666"/>
      <c r="I359" s="666"/>
      <c r="J359" s="666"/>
      <c r="K359" s="657"/>
      <c r="L359" s="657"/>
    </row>
    <row r="360" spans="1:12">
      <c r="A360" s="664" t="s">
        <v>32</v>
      </c>
      <c r="B360" s="665" t="s">
        <v>6300</v>
      </c>
      <c r="C360" s="664" t="s">
        <v>155</v>
      </c>
      <c r="D360" s="666">
        <v>8</v>
      </c>
      <c r="E360" s="666"/>
      <c r="F360" s="666"/>
      <c r="G360" s="666"/>
      <c r="H360" s="666"/>
      <c r="I360" s="666"/>
      <c r="J360" s="666"/>
      <c r="K360" s="657"/>
      <c r="L360" s="657"/>
    </row>
    <row r="361" spans="1:12">
      <c r="A361" s="664" t="s">
        <v>32</v>
      </c>
      <c r="B361" s="665" t="s">
        <v>6301</v>
      </c>
      <c r="C361" s="664" t="s">
        <v>155</v>
      </c>
      <c r="D361" s="666">
        <v>2</v>
      </c>
      <c r="E361" s="666"/>
      <c r="F361" s="666"/>
      <c r="G361" s="666"/>
      <c r="H361" s="666"/>
      <c r="I361" s="666"/>
      <c r="J361" s="666"/>
      <c r="K361" s="657"/>
      <c r="L361" s="657"/>
    </row>
    <row r="362" spans="1:12" ht="27">
      <c r="A362" s="661" t="s">
        <v>32</v>
      </c>
      <c r="B362" s="662" t="s">
        <v>6227</v>
      </c>
      <c r="C362" s="661" t="s">
        <v>32</v>
      </c>
      <c r="D362" s="663"/>
      <c r="E362" s="663"/>
      <c r="F362" s="663"/>
      <c r="G362" s="663"/>
      <c r="H362" s="663"/>
      <c r="I362" s="663"/>
      <c r="J362" s="663"/>
      <c r="K362" s="657"/>
      <c r="L362" s="657"/>
    </row>
    <row r="363" spans="1:12">
      <c r="A363" s="664" t="s">
        <v>32</v>
      </c>
      <c r="B363" s="665" t="s">
        <v>6377</v>
      </c>
      <c r="C363" s="664" t="s">
        <v>4713</v>
      </c>
      <c r="D363" s="666">
        <v>1</v>
      </c>
      <c r="E363" s="666"/>
      <c r="F363" s="666"/>
      <c r="G363" s="666"/>
      <c r="H363" s="666"/>
      <c r="I363" s="666"/>
      <c r="J363" s="666"/>
      <c r="K363" s="657"/>
      <c r="L363" s="657"/>
    </row>
    <row r="364" spans="1:12">
      <c r="A364" s="658" t="s">
        <v>32</v>
      </c>
      <c r="B364" s="659" t="s">
        <v>6378</v>
      </c>
      <c r="C364" s="658" t="s">
        <v>32</v>
      </c>
      <c r="D364" s="660"/>
      <c r="E364" s="660"/>
      <c r="F364" s="660"/>
      <c r="G364" s="660"/>
      <c r="H364" s="660"/>
      <c r="I364" s="660"/>
      <c r="J364" s="660"/>
      <c r="K364" s="657"/>
      <c r="L364" s="657"/>
    </row>
    <row r="365" spans="1:12">
      <c r="A365" s="664" t="s">
        <v>32</v>
      </c>
      <c r="B365" s="665" t="s">
        <v>32</v>
      </c>
      <c r="C365" s="664" t="s">
        <v>32</v>
      </c>
      <c r="D365" s="666"/>
      <c r="E365" s="666"/>
      <c r="F365" s="666"/>
      <c r="G365" s="666"/>
      <c r="H365" s="666"/>
      <c r="I365" s="666"/>
      <c r="J365" s="666"/>
      <c r="K365" s="657"/>
      <c r="L365" s="657"/>
    </row>
    <row r="366" spans="1:12">
      <c r="A366" s="658" t="s">
        <v>32</v>
      </c>
      <c r="B366" s="659" t="s">
        <v>6379</v>
      </c>
      <c r="C366" s="658" t="s">
        <v>32</v>
      </c>
      <c r="D366" s="660"/>
      <c r="E366" s="660"/>
      <c r="F366" s="660"/>
      <c r="G366" s="660"/>
      <c r="H366" s="660"/>
      <c r="I366" s="660"/>
      <c r="J366" s="660"/>
      <c r="K366" s="657"/>
      <c r="L366" s="657"/>
    </row>
    <row r="367" spans="1:12">
      <c r="A367" s="661" t="s">
        <v>32</v>
      </c>
      <c r="B367" s="662" t="s">
        <v>6085</v>
      </c>
      <c r="C367" s="661" t="s">
        <v>32</v>
      </c>
      <c r="D367" s="663"/>
      <c r="E367" s="663"/>
      <c r="F367" s="663"/>
      <c r="G367" s="663"/>
      <c r="H367" s="663"/>
      <c r="I367" s="663"/>
      <c r="J367" s="663"/>
      <c r="K367" s="657"/>
      <c r="L367" s="657"/>
    </row>
    <row r="368" spans="1:12">
      <c r="A368" s="664" t="s">
        <v>6380</v>
      </c>
      <c r="B368" s="665" t="s">
        <v>6087</v>
      </c>
      <c r="C368" s="664" t="s">
        <v>4713</v>
      </c>
      <c r="D368" s="666">
        <v>1</v>
      </c>
      <c r="E368" s="666"/>
      <c r="F368" s="666"/>
      <c r="G368" s="666"/>
      <c r="H368" s="666"/>
      <c r="I368" s="666"/>
      <c r="J368" s="666"/>
      <c r="K368" s="657"/>
      <c r="L368" s="657"/>
    </row>
    <row r="369" spans="1:12" ht="24">
      <c r="A369" s="664" t="s">
        <v>6088</v>
      </c>
      <c r="B369" s="665" t="s">
        <v>6089</v>
      </c>
      <c r="C369" s="664" t="s">
        <v>32</v>
      </c>
      <c r="D369" s="666"/>
      <c r="E369" s="666"/>
      <c r="F369" s="666"/>
      <c r="G369" s="666"/>
      <c r="H369" s="666"/>
      <c r="I369" s="666"/>
      <c r="J369" s="666"/>
      <c r="K369" s="657"/>
      <c r="L369" s="657"/>
    </row>
    <row r="370" spans="1:12">
      <c r="A370" s="661" t="s">
        <v>32</v>
      </c>
      <c r="B370" s="662" t="s">
        <v>6381</v>
      </c>
      <c r="C370" s="661" t="s">
        <v>32</v>
      </c>
      <c r="D370" s="663"/>
      <c r="E370" s="663"/>
      <c r="F370" s="663"/>
      <c r="G370" s="663"/>
      <c r="H370" s="663"/>
      <c r="I370" s="663"/>
      <c r="J370" s="663"/>
      <c r="K370" s="657"/>
      <c r="L370" s="657"/>
    </row>
    <row r="371" spans="1:12">
      <c r="A371" s="664" t="s">
        <v>6382</v>
      </c>
      <c r="B371" s="665" t="s">
        <v>6383</v>
      </c>
      <c r="C371" s="664" t="s">
        <v>4713</v>
      </c>
      <c r="D371" s="666">
        <v>1</v>
      </c>
      <c r="E371" s="666"/>
      <c r="F371" s="666"/>
      <c r="G371" s="666"/>
      <c r="H371" s="666"/>
      <c r="I371" s="666"/>
      <c r="J371" s="666"/>
      <c r="K371" s="657"/>
      <c r="L371" s="657"/>
    </row>
    <row r="372" spans="1:12">
      <c r="A372" s="661" t="s">
        <v>32</v>
      </c>
      <c r="B372" s="662" t="s">
        <v>6384</v>
      </c>
      <c r="C372" s="661" t="s">
        <v>32</v>
      </c>
      <c r="D372" s="663"/>
      <c r="E372" s="663"/>
      <c r="F372" s="663"/>
      <c r="G372" s="663"/>
      <c r="H372" s="663"/>
      <c r="I372" s="663"/>
      <c r="J372" s="663"/>
      <c r="K372" s="657"/>
      <c r="L372" s="657"/>
    </row>
    <row r="373" spans="1:12">
      <c r="A373" s="664" t="s">
        <v>6385</v>
      </c>
      <c r="B373" s="665" t="s">
        <v>6386</v>
      </c>
      <c r="C373" s="664" t="s">
        <v>4713</v>
      </c>
      <c r="D373" s="666">
        <v>4</v>
      </c>
      <c r="E373" s="666"/>
      <c r="F373" s="666"/>
      <c r="G373" s="666"/>
      <c r="H373" s="666"/>
      <c r="I373" s="666"/>
      <c r="J373" s="666"/>
      <c r="K373" s="657"/>
      <c r="L373" s="657"/>
    </row>
    <row r="374" spans="1:12">
      <c r="A374" s="661" t="s">
        <v>32</v>
      </c>
      <c r="B374" s="662" t="s">
        <v>6387</v>
      </c>
      <c r="C374" s="661" t="s">
        <v>32</v>
      </c>
      <c r="D374" s="663"/>
      <c r="E374" s="663"/>
      <c r="F374" s="663"/>
      <c r="G374" s="663"/>
      <c r="H374" s="663"/>
      <c r="I374" s="663"/>
      <c r="J374" s="663"/>
      <c r="K374" s="657"/>
      <c r="L374" s="657"/>
    </row>
    <row r="375" spans="1:12">
      <c r="A375" s="664" t="s">
        <v>6388</v>
      </c>
      <c r="B375" s="665" t="s">
        <v>6389</v>
      </c>
      <c r="C375" s="664" t="s">
        <v>4713</v>
      </c>
      <c r="D375" s="666">
        <v>1</v>
      </c>
      <c r="E375" s="666"/>
      <c r="F375" s="666"/>
      <c r="G375" s="666"/>
      <c r="H375" s="666"/>
      <c r="I375" s="666"/>
      <c r="J375" s="666"/>
      <c r="K375" s="657"/>
      <c r="L375" s="657"/>
    </row>
    <row r="376" spans="1:12">
      <c r="A376" s="661" t="s">
        <v>32</v>
      </c>
      <c r="B376" s="662" t="s">
        <v>6176</v>
      </c>
      <c r="C376" s="661" t="s">
        <v>32</v>
      </c>
      <c r="D376" s="663"/>
      <c r="E376" s="663"/>
      <c r="F376" s="663"/>
      <c r="G376" s="663"/>
      <c r="H376" s="663"/>
      <c r="I376" s="663"/>
      <c r="J376" s="663"/>
      <c r="K376" s="657"/>
      <c r="L376" s="657"/>
    </row>
    <row r="377" spans="1:12">
      <c r="A377" s="664" t="s">
        <v>6390</v>
      </c>
      <c r="B377" s="665" t="s">
        <v>6195</v>
      </c>
      <c r="C377" s="664" t="s">
        <v>4713</v>
      </c>
      <c r="D377" s="666">
        <v>2</v>
      </c>
      <c r="E377" s="666"/>
      <c r="F377" s="666"/>
      <c r="G377" s="666"/>
      <c r="H377" s="666"/>
      <c r="I377" s="666"/>
      <c r="J377" s="666"/>
      <c r="K377" s="657"/>
      <c r="L377" s="657"/>
    </row>
    <row r="378" spans="1:12">
      <c r="A378" s="664" t="s">
        <v>6391</v>
      </c>
      <c r="B378" s="665" t="s">
        <v>6275</v>
      </c>
      <c r="C378" s="664" t="s">
        <v>4713</v>
      </c>
      <c r="D378" s="666">
        <v>2</v>
      </c>
      <c r="E378" s="666"/>
      <c r="F378" s="666"/>
      <c r="G378" s="666"/>
      <c r="H378" s="666"/>
      <c r="I378" s="666"/>
      <c r="J378" s="666"/>
      <c r="K378" s="657"/>
      <c r="L378" s="657"/>
    </row>
    <row r="379" spans="1:12" ht="40.200000000000003">
      <c r="A379" s="661" t="s">
        <v>32</v>
      </c>
      <c r="B379" s="662" t="s">
        <v>6196</v>
      </c>
      <c r="C379" s="661" t="s">
        <v>32</v>
      </c>
      <c r="D379" s="663"/>
      <c r="E379" s="663"/>
      <c r="F379" s="663"/>
      <c r="G379" s="663"/>
      <c r="H379" s="663"/>
      <c r="I379" s="663"/>
      <c r="J379" s="663"/>
      <c r="K379" s="657"/>
      <c r="L379" s="657"/>
    </row>
    <row r="380" spans="1:12">
      <c r="A380" s="664" t="s">
        <v>6392</v>
      </c>
      <c r="B380" s="665" t="s">
        <v>6198</v>
      </c>
      <c r="C380" s="664" t="s">
        <v>6102</v>
      </c>
      <c r="D380" s="666">
        <v>4</v>
      </c>
      <c r="E380" s="666"/>
      <c r="F380" s="666"/>
      <c r="G380" s="666"/>
      <c r="H380" s="666"/>
      <c r="I380" s="666"/>
      <c r="J380" s="666"/>
      <c r="K380" s="657"/>
      <c r="L380" s="657"/>
    </row>
    <row r="381" spans="1:12">
      <c r="A381" s="661" t="s">
        <v>32</v>
      </c>
      <c r="B381" s="662" t="s">
        <v>6294</v>
      </c>
      <c r="C381" s="661" t="s">
        <v>32</v>
      </c>
      <c r="D381" s="663"/>
      <c r="E381" s="663"/>
      <c r="F381" s="663"/>
      <c r="G381" s="663"/>
      <c r="H381" s="663"/>
      <c r="I381" s="663"/>
      <c r="J381" s="663"/>
      <c r="K381" s="657"/>
      <c r="L381" s="657"/>
    </row>
    <row r="382" spans="1:12">
      <c r="A382" s="664" t="s">
        <v>6295</v>
      </c>
      <c r="B382" s="665" t="s">
        <v>6296</v>
      </c>
      <c r="C382" s="664" t="s">
        <v>155</v>
      </c>
      <c r="D382" s="666">
        <v>50</v>
      </c>
      <c r="E382" s="666"/>
      <c r="F382" s="666"/>
      <c r="G382" s="666"/>
      <c r="H382" s="666"/>
      <c r="I382" s="666"/>
      <c r="J382" s="666"/>
      <c r="K382" s="657"/>
      <c r="L382" s="657"/>
    </row>
    <row r="383" spans="1:12" ht="27">
      <c r="A383" s="661" t="s">
        <v>32</v>
      </c>
      <c r="B383" s="662" t="s">
        <v>6393</v>
      </c>
      <c r="C383" s="661" t="s">
        <v>32</v>
      </c>
      <c r="D383" s="663"/>
      <c r="E383" s="663"/>
      <c r="F383" s="663"/>
      <c r="G383" s="663"/>
      <c r="H383" s="663"/>
      <c r="I383" s="663"/>
      <c r="J383" s="663"/>
      <c r="K383" s="657"/>
      <c r="L383" s="657"/>
    </row>
    <row r="384" spans="1:12">
      <c r="A384" s="664" t="s">
        <v>32</v>
      </c>
      <c r="B384" s="665" t="s">
        <v>6126</v>
      </c>
      <c r="C384" s="664" t="s">
        <v>6124</v>
      </c>
      <c r="D384" s="666">
        <v>1</v>
      </c>
      <c r="E384" s="666"/>
      <c r="F384" s="666"/>
      <c r="G384" s="666"/>
      <c r="H384" s="666"/>
      <c r="I384" s="666"/>
      <c r="J384" s="666"/>
      <c r="K384" s="657"/>
      <c r="L384" s="657"/>
    </row>
    <row r="385" spans="1:12">
      <c r="A385" s="664" t="s">
        <v>32</v>
      </c>
      <c r="B385" s="665" t="s">
        <v>6127</v>
      </c>
      <c r="C385" s="664" t="s">
        <v>6124</v>
      </c>
      <c r="D385" s="666">
        <v>1</v>
      </c>
      <c r="E385" s="666"/>
      <c r="F385" s="666"/>
      <c r="G385" s="666"/>
      <c r="H385" s="666"/>
      <c r="I385" s="666"/>
      <c r="J385" s="666"/>
      <c r="K385" s="657"/>
      <c r="L385" s="657"/>
    </row>
    <row r="386" spans="1:12">
      <c r="A386" s="661" t="s">
        <v>32</v>
      </c>
      <c r="B386" s="662" t="s">
        <v>6394</v>
      </c>
      <c r="C386" s="661" t="s">
        <v>32</v>
      </c>
      <c r="D386" s="663"/>
      <c r="E386" s="663"/>
      <c r="F386" s="663"/>
      <c r="G386" s="663"/>
      <c r="H386" s="663"/>
      <c r="I386" s="663"/>
      <c r="J386" s="663"/>
      <c r="K386" s="657"/>
      <c r="L386" s="657"/>
    </row>
    <row r="387" spans="1:12">
      <c r="A387" s="664" t="s">
        <v>32</v>
      </c>
      <c r="B387" s="665" t="s">
        <v>6298</v>
      </c>
      <c r="C387" s="664" t="s">
        <v>155</v>
      </c>
      <c r="D387" s="666">
        <v>1</v>
      </c>
      <c r="E387" s="666"/>
      <c r="F387" s="666"/>
      <c r="G387" s="666"/>
      <c r="H387" s="666"/>
      <c r="I387" s="666"/>
      <c r="J387" s="666"/>
      <c r="K387" s="657"/>
      <c r="L387" s="657"/>
    </row>
    <row r="388" spans="1:12">
      <c r="A388" s="664" t="s">
        <v>32</v>
      </c>
      <c r="B388" s="665" t="s">
        <v>6300</v>
      </c>
      <c r="C388" s="664" t="s">
        <v>155</v>
      </c>
      <c r="D388" s="666">
        <v>20</v>
      </c>
      <c r="E388" s="666"/>
      <c r="F388" s="666"/>
      <c r="G388" s="666"/>
      <c r="H388" s="666"/>
      <c r="I388" s="666"/>
      <c r="J388" s="666"/>
      <c r="K388" s="657"/>
      <c r="L388" s="657"/>
    </row>
    <row r="389" spans="1:12">
      <c r="A389" s="664" t="s">
        <v>32</v>
      </c>
      <c r="B389" s="665" t="s">
        <v>6301</v>
      </c>
      <c r="C389" s="664" t="s">
        <v>155</v>
      </c>
      <c r="D389" s="666">
        <v>4</v>
      </c>
      <c r="E389" s="666"/>
      <c r="F389" s="666"/>
      <c r="G389" s="666"/>
      <c r="H389" s="666"/>
      <c r="I389" s="666"/>
      <c r="J389" s="666"/>
      <c r="K389" s="657"/>
      <c r="L389" s="657"/>
    </row>
    <row r="390" spans="1:12">
      <c r="A390" s="658" t="s">
        <v>32</v>
      </c>
      <c r="B390" s="659" t="s">
        <v>6395</v>
      </c>
      <c r="C390" s="658" t="s">
        <v>32</v>
      </c>
      <c r="D390" s="660"/>
      <c r="E390" s="660"/>
      <c r="F390" s="660"/>
      <c r="G390" s="660"/>
      <c r="H390" s="660"/>
      <c r="I390" s="660"/>
      <c r="J390" s="660"/>
      <c r="K390" s="657"/>
      <c r="L390" s="657"/>
    </row>
    <row r="391" spans="1:12">
      <c r="A391" s="664" t="s">
        <v>32</v>
      </c>
      <c r="B391" s="665" t="s">
        <v>32</v>
      </c>
      <c r="C391" s="664" t="s">
        <v>32</v>
      </c>
      <c r="D391" s="666"/>
      <c r="E391" s="666"/>
      <c r="F391" s="666"/>
      <c r="G391" s="666"/>
      <c r="H391" s="666"/>
      <c r="I391" s="666"/>
      <c r="J391" s="666"/>
      <c r="K391" s="657"/>
      <c r="L391" s="657"/>
    </row>
    <row r="392" spans="1:12">
      <c r="A392" s="658" t="s">
        <v>32</v>
      </c>
      <c r="B392" s="659" t="s">
        <v>6396</v>
      </c>
      <c r="C392" s="658" t="s">
        <v>32</v>
      </c>
      <c r="D392" s="660"/>
      <c r="E392" s="660"/>
      <c r="F392" s="660"/>
      <c r="G392" s="660"/>
      <c r="H392" s="660"/>
      <c r="I392" s="660"/>
      <c r="J392" s="660"/>
      <c r="K392" s="657"/>
      <c r="L392" s="657"/>
    </row>
    <row r="393" spans="1:12">
      <c r="A393" s="661" t="s">
        <v>32</v>
      </c>
      <c r="B393" s="662" t="s">
        <v>6085</v>
      </c>
      <c r="C393" s="661" t="s">
        <v>32</v>
      </c>
      <c r="D393" s="663"/>
      <c r="E393" s="663"/>
      <c r="F393" s="663"/>
      <c r="G393" s="663"/>
      <c r="H393" s="663"/>
      <c r="I393" s="663"/>
      <c r="J393" s="663"/>
      <c r="K393" s="657"/>
      <c r="L393" s="657"/>
    </row>
    <row r="394" spans="1:12">
      <c r="A394" s="664" t="s">
        <v>6397</v>
      </c>
      <c r="B394" s="665" t="s">
        <v>6087</v>
      </c>
      <c r="C394" s="664" t="s">
        <v>4713</v>
      </c>
      <c r="D394" s="666">
        <v>1</v>
      </c>
      <c r="E394" s="666"/>
      <c r="F394" s="666"/>
      <c r="G394" s="666"/>
      <c r="H394" s="666"/>
      <c r="I394" s="666"/>
      <c r="J394" s="666"/>
      <c r="K394" s="657"/>
      <c r="L394" s="657"/>
    </row>
    <row r="395" spans="1:12" ht="24">
      <c r="A395" s="664" t="s">
        <v>6088</v>
      </c>
      <c r="B395" s="665" t="s">
        <v>6089</v>
      </c>
      <c r="C395" s="664" t="s">
        <v>32</v>
      </c>
      <c r="D395" s="666"/>
      <c r="E395" s="666"/>
      <c r="F395" s="666"/>
      <c r="G395" s="666"/>
      <c r="H395" s="666"/>
      <c r="I395" s="666"/>
      <c r="J395" s="666"/>
      <c r="K395" s="657"/>
      <c r="L395" s="657"/>
    </row>
    <row r="396" spans="1:12" ht="27">
      <c r="A396" s="661" t="s">
        <v>32</v>
      </c>
      <c r="B396" s="662" t="s">
        <v>6093</v>
      </c>
      <c r="C396" s="661" t="s">
        <v>32</v>
      </c>
      <c r="D396" s="663"/>
      <c r="E396" s="663"/>
      <c r="F396" s="663"/>
      <c r="G396" s="663"/>
      <c r="H396" s="663"/>
      <c r="I396" s="663"/>
      <c r="J396" s="663"/>
      <c r="K396" s="657"/>
      <c r="L396" s="657"/>
    </row>
    <row r="397" spans="1:12">
      <c r="A397" s="664" t="s">
        <v>6398</v>
      </c>
      <c r="B397" s="665" t="s">
        <v>6172</v>
      </c>
      <c r="C397" s="664" t="s">
        <v>4713</v>
      </c>
      <c r="D397" s="666">
        <v>18</v>
      </c>
      <c r="E397" s="666"/>
      <c r="F397" s="666"/>
      <c r="G397" s="666"/>
      <c r="H397" s="666"/>
      <c r="I397" s="666"/>
      <c r="J397" s="666"/>
      <c r="K397" s="657"/>
      <c r="L397" s="657"/>
    </row>
    <row r="398" spans="1:12">
      <c r="A398" s="664" t="s">
        <v>6399</v>
      </c>
      <c r="B398" s="665" t="s">
        <v>6238</v>
      </c>
      <c r="C398" s="664" t="s">
        <v>4713</v>
      </c>
      <c r="D398" s="666">
        <v>12</v>
      </c>
      <c r="E398" s="666"/>
      <c r="F398" s="666"/>
      <c r="G398" s="666"/>
      <c r="H398" s="666"/>
      <c r="I398" s="666"/>
      <c r="J398" s="666"/>
      <c r="K398" s="657"/>
      <c r="L398" s="657"/>
    </row>
    <row r="399" spans="1:12">
      <c r="A399" s="661" t="s">
        <v>32</v>
      </c>
      <c r="B399" s="662" t="s">
        <v>6159</v>
      </c>
      <c r="C399" s="661" t="s">
        <v>32</v>
      </c>
      <c r="D399" s="663"/>
      <c r="E399" s="663"/>
      <c r="F399" s="663"/>
      <c r="G399" s="663"/>
      <c r="H399" s="663"/>
      <c r="I399" s="663"/>
      <c r="J399" s="663"/>
      <c r="K399" s="657"/>
      <c r="L399" s="657"/>
    </row>
    <row r="400" spans="1:12">
      <c r="A400" s="664" t="s">
        <v>6400</v>
      </c>
      <c r="B400" s="665" t="s">
        <v>6150</v>
      </c>
      <c r="C400" s="664" t="s">
        <v>4713</v>
      </c>
      <c r="D400" s="666">
        <v>12</v>
      </c>
      <c r="E400" s="666"/>
      <c r="F400" s="666"/>
      <c r="G400" s="666"/>
      <c r="H400" s="666"/>
      <c r="I400" s="666"/>
      <c r="J400" s="666"/>
      <c r="K400" s="657"/>
      <c r="L400" s="657"/>
    </row>
    <row r="401" spans="1:12">
      <c r="A401" s="664" t="s">
        <v>6401</v>
      </c>
      <c r="B401" s="665" t="s">
        <v>6364</v>
      </c>
      <c r="C401" s="664" t="s">
        <v>4713</v>
      </c>
      <c r="D401" s="666">
        <v>9</v>
      </c>
      <c r="E401" s="666"/>
      <c r="F401" s="666"/>
      <c r="G401" s="666"/>
      <c r="H401" s="666"/>
      <c r="I401" s="666"/>
      <c r="J401" s="666"/>
      <c r="K401" s="657"/>
      <c r="L401" s="657"/>
    </row>
    <row r="402" spans="1:12">
      <c r="A402" s="664" t="s">
        <v>6402</v>
      </c>
      <c r="B402" s="665" t="s">
        <v>6403</v>
      </c>
      <c r="C402" s="664" t="s">
        <v>4713</v>
      </c>
      <c r="D402" s="666">
        <v>2</v>
      </c>
      <c r="E402" s="666"/>
      <c r="F402" s="666"/>
      <c r="G402" s="666"/>
      <c r="H402" s="666"/>
      <c r="I402" s="666"/>
      <c r="J402" s="666"/>
      <c r="K402" s="657"/>
      <c r="L402" s="657"/>
    </row>
    <row r="403" spans="1:12">
      <c r="A403" s="664" t="s">
        <v>6404</v>
      </c>
      <c r="B403" s="665" t="s">
        <v>6152</v>
      </c>
      <c r="C403" s="664" t="s">
        <v>32</v>
      </c>
      <c r="D403" s="666"/>
      <c r="E403" s="666"/>
      <c r="F403" s="666"/>
      <c r="G403" s="666"/>
      <c r="H403" s="666"/>
      <c r="I403" s="666"/>
      <c r="J403" s="666"/>
      <c r="K403" s="657"/>
      <c r="L403" s="657"/>
    </row>
    <row r="404" spans="1:12" ht="27">
      <c r="A404" s="661" t="s">
        <v>32</v>
      </c>
      <c r="B404" s="662" t="s">
        <v>6405</v>
      </c>
      <c r="C404" s="661" t="s">
        <v>32</v>
      </c>
      <c r="D404" s="663"/>
      <c r="E404" s="663"/>
      <c r="F404" s="663"/>
      <c r="G404" s="663"/>
      <c r="H404" s="663"/>
      <c r="I404" s="663"/>
      <c r="J404" s="663"/>
      <c r="K404" s="657"/>
      <c r="L404" s="657"/>
    </row>
    <row r="405" spans="1:12">
      <c r="A405" s="664" t="s">
        <v>6406</v>
      </c>
      <c r="B405" s="665" t="s">
        <v>6407</v>
      </c>
      <c r="C405" s="664" t="s">
        <v>4713</v>
      </c>
      <c r="D405" s="666">
        <v>1</v>
      </c>
      <c r="E405" s="666"/>
      <c r="F405" s="666"/>
      <c r="G405" s="666"/>
      <c r="H405" s="666"/>
      <c r="I405" s="666"/>
      <c r="J405" s="666"/>
      <c r="K405" s="657"/>
      <c r="L405" s="657"/>
    </row>
    <row r="406" spans="1:12">
      <c r="A406" s="664" t="s">
        <v>6408</v>
      </c>
      <c r="B406" s="665" t="s">
        <v>6407</v>
      </c>
      <c r="C406" s="664" t="s">
        <v>4713</v>
      </c>
      <c r="D406" s="666">
        <v>1</v>
      </c>
      <c r="E406" s="666"/>
      <c r="F406" s="666"/>
      <c r="G406" s="666"/>
      <c r="H406" s="666"/>
      <c r="I406" s="666"/>
      <c r="J406" s="666"/>
      <c r="K406" s="657"/>
      <c r="L406" s="657"/>
    </row>
    <row r="407" spans="1:12">
      <c r="A407" s="661" t="s">
        <v>32</v>
      </c>
      <c r="B407" s="662" t="s">
        <v>6294</v>
      </c>
      <c r="C407" s="661" t="s">
        <v>32</v>
      </c>
      <c r="D407" s="663"/>
      <c r="E407" s="663"/>
      <c r="F407" s="663"/>
      <c r="G407" s="663"/>
      <c r="H407" s="663"/>
      <c r="I407" s="663"/>
      <c r="J407" s="663"/>
      <c r="K407" s="657"/>
      <c r="L407" s="657"/>
    </row>
    <row r="408" spans="1:12">
      <c r="A408" s="664" t="s">
        <v>6295</v>
      </c>
      <c r="B408" s="665" t="s">
        <v>6296</v>
      </c>
      <c r="C408" s="664" t="s">
        <v>155</v>
      </c>
      <c r="D408" s="666">
        <v>100</v>
      </c>
      <c r="E408" s="666"/>
      <c r="F408" s="666"/>
      <c r="G408" s="666"/>
      <c r="H408" s="666"/>
      <c r="I408" s="666"/>
      <c r="J408" s="666"/>
      <c r="K408" s="657"/>
      <c r="L408" s="657"/>
    </row>
    <row r="409" spans="1:12" ht="27">
      <c r="A409" s="661" t="s">
        <v>32</v>
      </c>
      <c r="B409" s="662" t="s">
        <v>6223</v>
      </c>
      <c r="C409" s="661" t="s">
        <v>32</v>
      </c>
      <c r="D409" s="663"/>
      <c r="E409" s="663"/>
      <c r="F409" s="663"/>
      <c r="G409" s="663"/>
      <c r="H409" s="663"/>
      <c r="I409" s="663"/>
      <c r="J409" s="663"/>
      <c r="K409" s="657"/>
      <c r="L409" s="657"/>
    </row>
    <row r="410" spans="1:12">
      <c r="A410" s="664" t="s">
        <v>32</v>
      </c>
      <c r="B410" s="665" t="s">
        <v>6123</v>
      </c>
      <c r="C410" s="664" t="s">
        <v>6124</v>
      </c>
      <c r="D410" s="666">
        <v>24</v>
      </c>
      <c r="E410" s="666"/>
      <c r="F410" s="666"/>
      <c r="G410" s="666"/>
      <c r="H410" s="666"/>
      <c r="I410" s="666"/>
      <c r="J410" s="666"/>
      <c r="K410" s="657"/>
      <c r="L410" s="657"/>
    </row>
    <row r="411" spans="1:12">
      <c r="A411" s="664" t="s">
        <v>32</v>
      </c>
      <c r="B411" s="665" t="s">
        <v>6125</v>
      </c>
      <c r="C411" s="664" t="s">
        <v>6124</v>
      </c>
      <c r="D411" s="666">
        <v>420</v>
      </c>
      <c r="E411" s="666"/>
      <c r="F411" s="666"/>
      <c r="G411" s="666"/>
      <c r="H411" s="666"/>
      <c r="I411" s="666"/>
      <c r="J411" s="666"/>
      <c r="K411" s="657"/>
      <c r="L411" s="657"/>
    </row>
    <row r="412" spans="1:12">
      <c r="A412" s="664" t="s">
        <v>32</v>
      </c>
      <c r="B412" s="665" t="s">
        <v>6126</v>
      </c>
      <c r="C412" s="664" t="s">
        <v>6124</v>
      </c>
      <c r="D412" s="666">
        <v>2</v>
      </c>
      <c r="E412" s="666"/>
      <c r="F412" s="666"/>
      <c r="G412" s="666"/>
      <c r="H412" s="666"/>
      <c r="I412" s="666"/>
      <c r="J412" s="666"/>
      <c r="K412" s="657"/>
      <c r="L412" s="657"/>
    </row>
    <row r="413" spans="1:12">
      <c r="A413" s="664" t="s">
        <v>32</v>
      </c>
      <c r="B413" s="665" t="s">
        <v>6127</v>
      </c>
      <c r="C413" s="664" t="s">
        <v>6124</v>
      </c>
      <c r="D413" s="666">
        <v>54</v>
      </c>
      <c r="E413" s="666"/>
      <c r="F413" s="666"/>
      <c r="G413" s="666"/>
      <c r="H413" s="666"/>
      <c r="I413" s="666"/>
      <c r="J413" s="666"/>
      <c r="K413" s="657"/>
      <c r="L413" s="657"/>
    </row>
    <row r="414" spans="1:12" ht="27">
      <c r="A414" s="661" t="s">
        <v>32</v>
      </c>
      <c r="B414" s="662" t="s">
        <v>6297</v>
      </c>
      <c r="C414" s="661" t="s">
        <v>32</v>
      </c>
      <c r="D414" s="663"/>
      <c r="E414" s="663"/>
      <c r="F414" s="663"/>
      <c r="G414" s="663"/>
      <c r="H414" s="663"/>
      <c r="I414" s="663"/>
      <c r="J414" s="663"/>
      <c r="K414" s="657"/>
      <c r="L414" s="657"/>
    </row>
    <row r="415" spans="1:12">
      <c r="A415" s="664" t="s">
        <v>32</v>
      </c>
      <c r="B415" s="665" t="s">
        <v>6129</v>
      </c>
      <c r="C415" s="664" t="s">
        <v>4713</v>
      </c>
      <c r="D415" s="666">
        <v>1</v>
      </c>
      <c r="E415" s="666"/>
      <c r="F415" s="666"/>
      <c r="G415" s="666"/>
      <c r="H415" s="666"/>
      <c r="I415" s="666"/>
      <c r="J415" s="666"/>
      <c r="K415" s="657"/>
      <c r="L415" s="657"/>
    </row>
    <row r="416" spans="1:12">
      <c r="A416" s="664" t="s">
        <v>32</v>
      </c>
      <c r="B416" s="665" t="s">
        <v>6221</v>
      </c>
      <c r="C416" s="664" t="s">
        <v>4713</v>
      </c>
      <c r="D416" s="666">
        <v>3</v>
      </c>
      <c r="E416" s="666"/>
      <c r="F416" s="666"/>
      <c r="G416" s="666"/>
      <c r="H416" s="666"/>
      <c r="I416" s="666"/>
      <c r="J416" s="666"/>
      <c r="K416" s="657"/>
      <c r="L416" s="657"/>
    </row>
    <row r="417" spans="1:12">
      <c r="A417" s="658" t="s">
        <v>32</v>
      </c>
      <c r="B417" s="659" t="s">
        <v>6409</v>
      </c>
      <c r="C417" s="658" t="s">
        <v>32</v>
      </c>
      <c r="D417" s="660"/>
      <c r="E417" s="660"/>
      <c r="F417" s="660"/>
      <c r="G417" s="660"/>
      <c r="H417" s="660"/>
      <c r="I417" s="660"/>
      <c r="J417" s="660"/>
      <c r="K417" s="657"/>
      <c r="L417" s="657"/>
    </row>
    <row r="418" spans="1:12">
      <c r="A418" s="664" t="s">
        <v>32</v>
      </c>
      <c r="B418" s="665" t="s">
        <v>32</v>
      </c>
      <c r="C418" s="664" t="s">
        <v>32</v>
      </c>
      <c r="D418" s="666"/>
      <c r="E418" s="666"/>
      <c r="F418" s="666"/>
      <c r="G418" s="666"/>
      <c r="H418" s="666"/>
      <c r="I418" s="666"/>
      <c r="J418" s="666"/>
      <c r="K418" s="657"/>
      <c r="L418" s="657"/>
    </row>
    <row r="419" spans="1:12">
      <c r="A419" s="658" t="s">
        <v>32</v>
      </c>
      <c r="B419" s="659" t="s">
        <v>6410</v>
      </c>
      <c r="C419" s="658" t="s">
        <v>32</v>
      </c>
      <c r="D419" s="660"/>
      <c r="E419" s="660"/>
      <c r="F419" s="660"/>
      <c r="G419" s="660"/>
      <c r="H419" s="660"/>
      <c r="I419" s="660"/>
      <c r="J419" s="660"/>
      <c r="K419" s="657"/>
      <c r="L419" s="657"/>
    </row>
    <row r="420" spans="1:12">
      <c r="A420" s="661" t="s">
        <v>32</v>
      </c>
      <c r="B420" s="662" t="s">
        <v>6411</v>
      </c>
      <c r="C420" s="661" t="s">
        <v>32</v>
      </c>
      <c r="D420" s="663"/>
      <c r="E420" s="663"/>
      <c r="F420" s="663"/>
      <c r="G420" s="663"/>
      <c r="H420" s="663"/>
      <c r="I420" s="663"/>
      <c r="J420" s="663"/>
      <c r="K420" s="657"/>
      <c r="L420" s="657"/>
    </row>
    <row r="421" spans="1:12">
      <c r="A421" s="664" t="s">
        <v>6412</v>
      </c>
      <c r="B421" s="665" t="s">
        <v>6413</v>
      </c>
      <c r="C421" s="664" t="s">
        <v>4713</v>
      </c>
      <c r="D421" s="666">
        <v>1</v>
      </c>
      <c r="E421" s="666"/>
      <c r="F421" s="666"/>
      <c r="G421" s="666"/>
      <c r="H421" s="666"/>
      <c r="I421" s="666"/>
      <c r="J421" s="666"/>
      <c r="K421" s="657"/>
      <c r="L421" s="657"/>
    </row>
    <row r="422" spans="1:12">
      <c r="A422" s="664" t="s">
        <v>6088</v>
      </c>
      <c r="B422" s="665" t="s">
        <v>6414</v>
      </c>
      <c r="C422" s="664" t="s">
        <v>32</v>
      </c>
      <c r="D422" s="666"/>
      <c r="E422" s="666"/>
      <c r="F422" s="666"/>
      <c r="G422" s="666"/>
      <c r="H422" s="666"/>
      <c r="I422" s="666"/>
      <c r="J422" s="666"/>
      <c r="K422" s="657"/>
      <c r="L422" s="657"/>
    </row>
    <row r="423" spans="1:12">
      <c r="A423" s="661" t="s">
        <v>32</v>
      </c>
      <c r="B423" s="662" t="s">
        <v>6415</v>
      </c>
      <c r="C423" s="661" t="s">
        <v>32</v>
      </c>
      <c r="D423" s="663"/>
      <c r="E423" s="663"/>
      <c r="F423" s="663"/>
      <c r="G423" s="663"/>
      <c r="H423" s="663"/>
      <c r="I423" s="663"/>
      <c r="J423" s="663"/>
      <c r="K423" s="657"/>
      <c r="L423" s="657"/>
    </row>
    <row r="424" spans="1:12">
      <c r="A424" s="664" t="s">
        <v>6416</v>
      </c>
      <c r="B424" s="665" t="s">
        <v>6417</v>
      </c>
      <c r="C424" s="664" t="s">
        <v>4713</v>
      </c>
      <c r="D424" s="666">
        <v>2</v>
      </c>
      <c r="E424" s="666"/>
      <c r="F424" s="666"/>
      <c r="G424" s="666"/>
      <c r="H424" s="666"/>
      <c r="I424" s="666"/>
      <c r="J424" s="666"/>
      <c r="K424" s="657"/>
      <c r="L424" s="657"/>
    </row>
    <row r="425" spans="1:12">
      <c r="A425" s="661" t="s">
        <v>32</v>
      </c>
      <c r="B425" s="662" t="s">
        <v>6418</v>
      </c>
      <c r="C425" s="661" t="s">
        <v>32</v>
      </c>
      <c r="D425" s="663"/>
      <c r="E425" s="663"/>
      <c r="F425" s="663"/>
      <c r="G425" s="663"/>
      <c r="H425" s="663"/>
      <c r="I425" s="663"/>
      <c r="J425" s="663"/>
      <c r="K425" s="657"/>
      <c r="L425" s="657"/>
    </row>
    <row r="426" spans="1:12">
      <c r="A426" s="664" t="s">
        <v>6419</v>
      </c>
      <c r="B426" s="665" t="s">
        <v>6413</v>
      </c>
      <c r="C426" s="664" t="s">
        <v>4713</v>
      </c>
      <c r="D426" s="666">
        <v>1</v>
      </c>
      <c r="E426" s="666"/>
      <c r="F426" s="666"/>
      <c r="G426" s="666"/>
      <c r="H426" s="666"/>
      <c r="I426" s="666"/>
      <c r="J426" s="666"/>
      <c r="K426" s="657"/>
      <c r="L426" s="657"/>
    </row>
    <row r="427" spans="1:12">
      <c r="A427" s="661" t="s">
        <v>32</v>
      </c>
      <c r="B427" s="662" t="s">
        <v>6420</v>
      </c>
      <c r="C427" s="661" t="s">
        <v>32</v>
      </c>
      <c r="D427" s="663"/>
      <c r="E427" s="663"/>
      <c r="F427" s="663"/>
      <c r="G427" s="663"/>
      <c r="H427" s="663"/>
      <c r="I427" s="663"/>
      <c r="J427" s="663"/>
      <c r="K427" s="657"/>
      <c r="L427" s="657"/>
    </row>
    <row r="428" spans="1:12">
      <c r="A428" s="664" t="s">
        <v>6421</v>
      </c>
      <c r="B428" s="665" t="s">
        <v>6422</v>
      </c>
      <c r="C428" s="664" t="s">
        <v>4713</v>
      </c>
      <c r="D428" s="666">
        <v>1</v>
      </c>
      <c r="E428" s="666"/>
      <c r="F428" s="666"/>
      <c r="G428" s="666"/>
      <c r="H428" s="666"/>
      <c r="I428" s="666"/>
      <c r="J428" s="666"/>
      <c r="K428" s="657"/>
      <c r="L428" s="657"/>
    </row>
    <row r="429" spans="1:12">
      <c r="A429" s="661" t="s">
        <v>32</v>
      </c>
      <c r="B429" s="662" t="s">
        <v>6423</v>
      </c>
      <c r="C429" s="661" t="s">
        <v>32</v>
      </c>
      <c r="D429" s="663"/>
      <c r="E429" s="663"/>
      <c r="F429" s="663"/>
      <c r="G429" s="663"/>
      <c r="H429" s="663"/>
      <c r="I429" s="663"/>
      <c r="J429" s="663"/>
      <c r="K429" s="657"/>
      <c r="L429" s="657"/>
    </row>
    <row r="430" spans="1:12">
      <c r="A430" s="664" t="s">
        <v>6424</v>
      </c>
      <c r="B430" s="665" t="s">
        <v>6425</v>
      </c>
      <c r="C430" s="664" t="s">
        <v>4713</v>
      </c>
      <c r="D430" s="666">
        <v>1</v>
      </c>
      <c r="E430" s="666"/>
      <c r="F430" s="666"/>
      <c r="G430" s="666"/>
      <c r="H430" s="666"/>
      <c r="I430" s="666"/>
      <c r="J430" s="666"/>
      <c r="K430" s="657"/>
      <c r="L430" s="657"/>
    </row>
    <row r="431" spans="1:12">
      <c r="A431" s="661" t="s">
        <v>32</v>
      </c>
      <c r="B431" s="662" t="s">
        <v>6426</v>
      </c>
      <c r="C431" s="661" t="s">
        <v>32</v>
      </c>
      <c r="D431" s="663"/>
      <c r="E431" s="663"/>
      <c r="F431" s="663"/>
      <c r="G431" s="663"/>
      <c r="H431" s="663"/>
      <c r="I431" s="663"/>
      <c r="J431" s="663"/>
      <c r="K431" s="657"/>
      <c r="L431" s="657"/>
    </row>
    <row r="432" spans="1:12">
      <c r="A432" s="664" t="s">
        <v>32</v>
      </c>
      <c r="B432" s="665" t="s">
        <v>6427</v>
      </c>
      <c r="C432" s="664" t="s">
        <v>6102</v>
      </c>
      <c r="D432" s="666">
        <v>20</v>
      </c>
      <c r="E432" s="666"/>
      <c r="F432" s="666"/>
      <c r="G432" s="666"/>
      <c r="H432" s="666"/>
      <c r="I432" s="666"/>
      <c r="J432" s="666"/>
      <c r="K432" s="657"/>
      <c r="L432" s="657"/>
    </row>
    <row r="433" spans="1:12">
      <c r="A433" s="661" t="s">
        <v>32</v>
      </c>
      <c r="B433" s="662" t="s">
        <v>6428</v>
      </c>
      <c r="C433" s="661" t="s">
        <v>32</v>
      </c>
      <c r="D433" s="663"/>
      <c r="E433" s="663"/>
      <c r="F433" s="663"/>
      <c r="G433" s="663"/>
      <c r="H433" s="663"/>
      <c r="I433" s="663"/>
      <c r="J433" s="663"/>
      <c r="K433" s="657"/>
      <c r="L433" s="657"/>
    </row>
    <row r="434" spans="1:12">
      <c r="A434" s="664" t="s">
        <v>32</v>
      </c>
      <c r="B434" s="665" t="s">
        <v>6429</v>
      </c>
      <c r="C434" s="664" t="s">
        <v>6102</v>
      </c>
      <c r="D434" s="666">
        <v>10</v>
      </c>
      <c r="E434" s="666"/>
      <c r="F434" s="666"/>
      <c r="G434" s="666"/>
      <c r="H434" s="666"/>
      <c r="I434" s="666"/>
      <c r="J434" s="666"/>
      <c r="K434" s="657"/>
      <c r="L434" s="657"/>
    </row>
    <row r="435" spans="1:12">
      <c r="A435" s="658" t="s">
        <v>32</v>
      </c>
      <c r="B435" s="659" t="s">
        <v>6430</v>
      </c>
      <c r="C435" s="658" t="s">
        <v>32</v>
      </c>
      <c r="D435" s="660"/>
      <c r="E435" s="660"/>
      <c r="F435" s="660"/>
      <c r="G435" s="660"/>
      <c r="H435" s="660"/>
      <c r="I435" s="660"/>
      <c r="J435" s="660"/>
      <c r="K435" s="657"/>
      <c r="L435" s="657"/>
    </row>
    <row r="436" spans="1:12">
      <c r="A436" s="664" t="s">
        <v>32</v>
      </c>
      <c r="B436" s="665" t="s">
        <v>32</v>
      </c>
      <c r="C436" s="664" t="s">
        <v>32</v>
      </c>
      <c r="D436" s="666"/>
      <c r="E436" s="666"/>
      <c r="F436" s="666"/>
      <c r="G436" s="666"/>
      <c r="H436" s="666"/>
      <c r="I436" s="666"/>
      <c r="J436" s="666"/>
      <c r="K436" s="657"/>
      <c r="L436" s="657"/>
    </row>
    <row r="437" spans="1:12">
      <c r="A437" s="658" t="s">
        <v>32</v>
      </c>
      <c r="B437" s="659" t="s">
        <v>6431</v>
      </c>
      <c r="C437" s="658" t="s">
        <v>32</v>
      </c>
      <c r="D437" s="660"/>
      <c r="E437" s="660"/>
      <c r="F437" s="660"/>
      <c r="G437" s="660"/>
      <c r="H437" s="660"/>
      <c r="I437" s="660"/>
      <c r="J437" s="660"/>
      <c r="K437" s="657"/>
      <c r="L437" s="657"/>
    </row>
    <row r="438" spans="1:12">
      <c r="A438" s="661" t="s">
        <v>32</v>
      </c>
      <c r="B438" s="662" t="s">
        <v>6432</v>
      </c>
      <c r="C438" s="661" t="s">
        <v>32</v>
      </c>
      <c r="D438" s="663"/>
      <c r="E438" s="663"/>
      <c r="F438" s="663"/>
      <c r="G438" s="663"/>
      <c r="H438" s="663"/>
      <c r="I438" s="663"/>
      <c r="J438" s="663"/>
      <c r="K438" s="657"/>
      <c r="L438" s="657"/>
    </row>
    <row r="439" spans="1:12">
      <c r="A439" s="664" t="s">
        <v>6433</v>
      </c>
      <c r="B439" s="665" t="s">
        <v>6434</v>
      </c>
      <c r="C439" s="664" t="s">
        <v>4713</v>
      </c>
      <c r="D439" s="666">
        <v>1</v>
      </c>
      <c r="E439" s="666"/>
      <c r="F439" s="666"/>
      <c r="G439" s="666"/>
      <c r="H439" s="666"/>
      <c r="I439" s="666"/>
      <c r="J439" s="666"/>
      <c r="K439" s="657"/>
      <c r="L439" s="657"/>
    </row>
    <row r="440" spans="1:12">
      <c r="A440" s="664" t="s">
        <v>6088</v>
      </c>
      <c r="B440" s="665" t="s">
        <v>6414</v>
      </c>
      <c r="C440" s="664" t="s">
        <v>32</v>
      </c>
      <c r="D440" s="666"/>
      <c r="E440" s="666"/>
      <c r="F440" s="666"/>
      <c r="G440" s="666"/>
      <c r="H440" s="666"/>
      <c r="I440" s="666"/>
      <c r="J440" s="666"/>
      <c r="K440" s="657"/>
      <c r="L440" s="657"/>
    </row>
    <row r="441" spans="1:12">
      <c r="A441" s="661" t="s">
        <v>32</v>
      </c>
      <c r="B441" s="662" t="s">
        <v>6435</v>
      </c>
      <c r="C441" s="661" t="s">
        <v>32</v>
      </c>
      <c r="D441" s="663"/>
      <c r="E441" s="663"/>
      <c r="F441" s="663"/>
      <c r="G441" s="663"/>
      <c r="H441" s="663"/>
      <c r="I441" s="663"/>
      <c r="J441" s="663"/>
      <c r="K441" s="657"/>
      <c r="L441" s="657"/>
    </row>
    <row r="442" spans="1:12">
      <c r="A442" s="664" t="s">
        <v>6436</v>
      </c>
      <c r="B442" s="665" t="s">
        <v>6437</v>
      </c>
      <c r="C442" s="664" t="s">
        <v>4713</v>
      </c>
      <c r="D442" s="666">
        <v>3</v>
      </c>
      <c r="E442" s="666"/>
      <c r="F442" s="666"/>
      <c r="G442" s="666"/>
      <c r="H442" s="666"/>
      <c r="I442" s="666"/>
      <c r="J442" s="666"/>
      <c r="K442" s="657"/>
      <c r="L442" s="657"/>
    </row>
    <row r="443" spans="1:12">
      <c r="A443" s="664" t="s">
        <v>6088</v>
      </c>
      <c r="B443" s="665" t="s">
        <v>6414</v>
      </c>
      <c r="C443" s="664" t="s">
        <v>32</v>
      </c>
      <c r="D443" s="666"/>
      <c r="E443" s="666"/>
      <c r="F443" s="666"/>
      <c r="G443" s="666"/>
      <c r="H443" s="666"/>
      <c r="I443" s="666"/>
      <c r="J443" s="666"/>
      <c r="K443" s="657"/>
      <c r="L443" s="657"/>
    </row>
    <row r="444" spans="1:12">
      <c r="A444" s="661" t="s">
        <v>32</v>
      </c>
      <c r="B444" s="662" t="s">
        <v>6438</v>
      </c>
      <c r="C444" s="661" t="s">
        <v>32</v>
      </c>
      <c r="D444" s="663"/>
      <c r="E444" s="663"/>
      <c r="F444" s="663"/>
      <c r="G444" s="663"/>
      <c r="H444" s="663"/>
      <c r="I444" s="663"/>
      <c r="J444" s="663"/>
      <c r="K444" s="657"/>
      <c r="L444" s="657"/>
    </row>
    <row r="445" spans="1:12">
      <c r="A445" s="664" t="s">
        <v>6439</v>
      </c>
      <c r="B445" s="665" t="s">
        <v>6269</v>
      </c>
      <c r="C445" s="664" t="s">
        <v>4713</v>
      </c>
      <c r="D445" s="666">
        <v>2</v>
      </c>
      <c r="E445" s="666"/>
      <c r="F445" s="666"/>
      <c r="G445" s="666"/>
      <c r="H445" s="666"/>
      <c r="I445" s="666"/>
      <c r="J445" s="666"/>
      <c r="K445" s="657"/>
      <c r="L445" s="657"/>
    </row>
    <row r="446" spans="1:12">
      <c r="A446" s="661" t="s">
        <v>32</v>
      </c>
      <c r="B446" s="662" t="s">
        <v>6440</v>
      </c>
      <c r="C446" s="661" t="s">
        <v>32</v>
      </c>
      <c r="D446" s="663"/>
      <c r="E446" s="663"/>
      <c r="F446" s="663"/>
      <c r="G446" s="663"/>
      <c r="H446" s="663"/>
      <c r="I446" s="663"/>
      <c r="J446" s="663"/>
      <c r="K446" s="657"/>
      <c r="L446" s="657"/>
    </row>
    <row r="447" spans="1:12">
      <c r="A447" s="664" t="s">
        <v>6441</v>
      </c>
      <c r="B447" s="665" t="s">
        <v>1963</v>
      </c>
      <c r="C447" s="664" t="s">
        <v>4713</v>
      </c>
      <c r="D447" s="666">
        <v>2</v>
      </c>
      <c r="E447" s="666"/>
      <c r="F447" s="666"/>
      <c r="G447" s="666"/>
      <c r="H447" s="666"/>
      <c r="I447" s="666"/>
      <c r="J447" s="666"/>
      <c r="K447" s="657"/>
      <c r="L447" s="657"/>
    </row>
    <row r="448" spans="1:12">
      <c r="A448" s="661" t="s">
        <v>32</v>
      </c>
      <c r="B448" s="662" t="s">
        <v>6234</v>
      </c>
      <c r="C448" s="661" t="s">
        <v>32</v>
      </c>
      <c r="D448" s="663"/>
      <c r="E448" s="663"/>
      <c r="F448" s="663"/>
      <c r="G448" s="663"/>
      <c r="H448" s="663"/>
      <c r="I448" s="663"/>
      <c r="J448" s="663"/>
      <c r="K448" s="657"/>
      <c r="L448" s="657"/>
    </row>
    <row r="449" spans="1:12">
      <c r="A449" s="664" t="s">
        <v>6442</v>
      </c>
      <c r="B449" s="665" t="s">
        <v>6443</v>
      </c>
      <c r="C449" s="664" t="s">
        <v>4713</v>
      </c>
      <c r="D449" s="666">
        <v>2</v>
      </c>
      <c r="E449" s="666"/>
      <c r="F449" s="666"/>
      <c r="G449" s="666"/>
      <c r="H449" s="666"/>
      <c r="I449" s="666"/>
      <c r="J449" s="666"/>
      <c r="K449" s="657"/>
      <c r="L449" s="657"/>
    </row>
    <row r="450" spans="1:12">
      <c r="A450" s="661" t="s">
        <v>32</v>
      </c>
      <c r="B450" s="662" t="s">
        <v>6444</v>
      </c>
      <c r="C450" s="661" t="s">
        <v>32</v>
      </c>
      <c r="D450" s="663"/>
      <c r="E450" s="663"/>
      <c r="F450" s="663"/>
      <c r="G450" s="663"/>
      <c r="H450" s="663"/>
      <c r="I450" s="663"/>
      <c r="J450" s="663"/>
      <c r="K450" s="657"/>
      <c r="L450" s="657"/>
    </row>
    <row r="451" spans="1:12">
      <c r="A451" s="664" t="s">
        <v>6445</v>
      </c>
      <c r="B451" s="665" t="s">
        <v>6446</v>
      </c>
      <c r="C451" s="664" t="s">
        <v>4713</v>
      </c>
      <c r="D451" s="666">
        <v>6</v>
      </c>
      <c r="E451" s="666"/>
      <c r="F451" s="666"/>
      <c r="G451" s="666"/>
      <c r="H451" s="666"/>
      <c r="I451" s="666"/>
      <c r="J451" s="666"/>
      <c r="K451" s="657"/>
      <c r="L451" s="657"/>
    </row>
    <row r="452" spans="1:12">
      <c r="A452" s="661" t="s">
        <v>32</v>
      </c>
      <c r="B452" s="662" t="s">
        <v>6447</v>
      </c>
      <c r="C452" s="661" t="s">
        <v>32</v>
      </c>
      <c r="D452" s="663"/>
      <c r="E452" s="663"/>
      <c r="F452" s="663"/>
      <c r="G452" s="663"/>
      <c r="H452" s="663"/>
      <c r="I452" s="663"/>
      <c r="J452" s="663"/>
      <c r="K452" s="657"/>
      <c r="L452" s="657"/>
    </row>
    <row r="453" spans="1:12">
      <c r="A453" s="664" t="s">
        <v>6448</v>
      </c>
      <c r="B453" s="665" t="s">
        <v>6449</v>
      </c>
      <c r="C453" s="664" t="s">
        <v>4713</v>
      </c>
      <c r="D453" s="666">
        <v>3</v>
      </c>
      <c r="E453" s="666"/>
      <c r="F453" s="666"/>
      <c r="G453" s="666"/>
      <c r="H453" s="666"/>
      <c r="I453" s="666"/>
      <c r="J453" s="666"/>
      <c r="K453" s="657"/>
      <c r="L453" s="657"/>
    </row>
    <row r="454" spans="1:12" ht="27">
      <c r="A454" s="661" t="s">
        <v>32</v>
      </c>
      <c r="B454" s="662" t="s">
        <v>6450</v>
      </c>
      <c r="C454" s="661" t="s">
        <v>32</v>
      </c>
      <c r="D454" s="663"/>
      <c r="E454" s="663"/>
      <c r="F454" s="663"/>
      <c r="G454" s="663"/>
      <c r="H454" s="663"/>
      <c r="I454" s="663"/>
      <c r="J454" s="663"/>
      <c r="K454" s="657"/>
      <c r="L454" s="657"/>
    </row>
    <row r="455" spans="1:12">
      <c r="A455" s="664" t="s">
        <v>6451</v>
      </c>
      <c r="B455" s="665" t="s">
        <v>6452</v>
      </c>
      <c r="C455" s="664" t="s">
        <v>4713</v>
      </c>
      <c r="D455" s="666">
        <v>1</v>
      </c>
      <c r="E455" s="666"/>
      <c r="F455" s="666"/>
      <c r="G455" s="666"/>
      <c r="H455" s="666"/>
      <c r="I455" s="666"/>
      <c r="J455" s="666"/>
      <c r="K455" s="657"/>
      <c r="L455" s="657"/>
    </row>
    <row r="456" spans="1:12">
      <c r="A456" s="664" t="s">
        <v>6453</v>
      </c>
      <c r="B456" s="665" t="s">
        <v>6389</v>
      </c>
      <c r="C456" s="664" t="s">
        <v>4713</v>
      </c>
      <c r="D456" s="666">
        <v>5</v>
      </c>
      <c r="E456" s="666"/>
      <c r="F456" s="666"/>
      <c r="G456" s="666"/>
      <c r="H456" s="666"/>
      <c r="I456" s="666"/>
      <c r="J456" s="666"/>
      <c r="K456" s="657"/>
      <c r="L456" s="657"/>
    </row>
    <row r="457" spans="1:12">
      <c r="A457" s="661" t="s">
        <v>32</v>
      </c>
      <c r="B457" s="662" t="s">
        <v>6454</v>
      </c>
      <c r="C457" s="661" t="s">
        <v>32</v>
      </c>
      <c r="D457" s="663"/>
      <c r="E457" s="663"/>
      <c r="F457" s="663"/>
      <c r="G457" s="663"/>
      <c r="H457" s="663"/>
      <c r="I457" s="663"/>
      <c r="J457" s="663"/>
      <c r="K457" s="657"/>
      <c r="L457" s="657"/>
    </row>
    <row r="458" spans="1:12">
      <c r="A458" s="664" t="s">
        <v>6455</v>
      </c>
      <c r="B458" s="665" t="s">
        <v>6456</v>
      </c>
      <c r="C458" s="664" t="s">
        <v>4713</v>
      </c>
      <c r="D458" s="666">
        <v>2</v>
      </c>
      <c r="E458" s="666"/>
      <c r="F458" s="666"/>
      <c r="G458" s="666"/>
      <c r="H458" s="666"/>
      <c r="I458" s="666"/>
      <c r="J458" s="666"/>
      <c r="K458" s="657"/>
      <c r="L458" s="657"/>
    </row>
    <row r="459" spans="1:12">
      <c r="A459" s="661" t="s">
        <v>32</v>
      </c>
      <c r="B459" s="662" t="s">
        <v>6159</v>
      </c>
      <c r="C459" s="661" t="s">
        <v>32</v>
      </c>
      <c r="D459" s="663"/>
      <c r="E459" s="663"/>
      <c r="F459" s="663"/>
      <c r="G459" s="663"/>
      <c r="H459" s="663"/>
      <c r="I459" s="663"/>
      <c r="J459" s="663"/>
      <c r="K459" s="657"/>
      <c r="L459" s="657"/>
    </row>
    <row r="460" spans="1:12">
      <c r="A460" s="664" t="s">
        <v>6457</v>
      </c>
      <c r="B460" s="665" t="s">
        <v>6458</v>
      </c>
      <c r="C460" s="664" t="s">
        <v>4713</v>
      </c>
      <c r="D460" s="666">
        <v>1</v>
      </c>
      <c r="E460" s="666"/>
      <c r="F460" s="666"/>
      <c r="G460" s="666"/>
      <c r="H460" s="666"/>
      <c r="I460" s="666"/>
      <c r="J460" s="666"/>
      <c r="K460" s="657"/>
      <c r="L460" s="657"/>
    </row>
    <row r="461" spans="1:12">
      <c r="A461" s="661" t="s">
        <v>32</v>
      </c>
      <c r="B461" s="662" t="s">
        <v>6107</v>
      </c>
      <c r="C461" s="661" t="s">
        <v>32</v>
      </c>
      <c r="D461" s="663"/>
      <c r="E461" s="663"/>
      <c r="F461" s="663"/>
      <c r="G461" s="663"/>
      <c r="H461" s="663"/>
      <c r="I461" s="663"/>
      <c r="J461" s="663"/>
      <c r="K461" s="657"/>
      <c r="L461" s="657"/>
    </row>
    <row r="462" spans="1:12">
      <c r="A462" s="664" t="s">
        <v>6459</v>
      </c>
      <c r="B462" s="665" t="s">
        <v>6460</v>
      </c>
      <c r="C462" s="664" t="s">
        <v>4713</v>
      </c>
      <c r="D462" s="666">
        <v>2</v>
      </c>
      <c r="E462" s="666"/>
      <c r="F462" s="666"/>
      <c r="G462" s="666"/>
      <c r="H462" s="666"/>
      <c r="I462" s="666"/>
      <c r="J462" s="666"/>
      <c r="K462" s="657"/>
      <c r="L462" s="657"/>
    </row>
    <row r="463" spans="1:12" ht="27">
      <c r="A463" s="661" t="s">
        <v>32</v>
      </c>
      <c r="B463" s="662" t="s">
        <v>6167</v>
      </c>
      <c r="C463" s="661" t="s">
        <v>32</v>
      </c>
      <c r="D463" s="663"/>
      <c r="E463" s="663"/>
      <c r="F463" s="663"/>
      <c r="G463" s="663"/>
      <c r="H463" s="663"/>
      <c r="I463" s="663"/>
      <c r="J463" s="663"/>
      <c r="K463" s="657"/>
      <c r="L463" s="657"/>
    </row>
    <row r="464" spans="1:12">
      <c r="A464" s="664" t="s">
        <v>6461</v>
      </c>
      <c r="B464" s="665" t="s">
        <v>6169</v>
      </c>
      <c r="C464" s="664" t="s">
        <v>4713</v>
      </c>
      <c r="D464" s="666">
        <v>4</v>
      </c>
      <c r="E464" s="666"/>
      <c r="F464" s="666"/>
      <c r="G464" s="666"/>
      <c r="H464" s="666"/>
      <c r="I464" s="666"/>
      <c r="J464" s="666"/>
      <c r="K464" s="657"/>
      <c r="L464" s="657"/>
    </row>
    <row r="465" spans="1:12" ht="27">
      <c r="A465" s="661" t="s">
        <v>32</v>
      </c>
      <c r="B465" s="662" t="s">
        <v>6261</v>
      </c>
      <c r="C465" s="661" t="s">
        <v>32</v>
      </c>
      <c r="D465" s="663"/>
      <c r="E465" s="663"/>
      <c r="F465" s="663"/>
      <c r="G465" s="663"/>
      <c r="H465" s="663"/>
      <c r="I465" s="663"/>
      <c r="J465" s="663"/>
      <c r="K465" s="657"/>
      <c r="L465" s="657"/>
    </row>
    <row r="466" spans="1:12">
      <c r="A466" s="664" t="s">
        <v>6462</v>
      </c>
      <c r="B466" s="665" t="s">
        <v>6263</v>
      </c>
      <c r="C466" s="664" t="s">
        <v>6102</v>
      </c>
      <c r="D466" s="666">
        <v>5</v>
      </c>
      <c r="E466" s="666"/>
      <c r="F466" s="666"/>
      <c r="G466" s="666"/>
      <c r="H466" s="666"/>
      <c r="I466" s="666"/>
      <c r="J466" s="666"/>
      <c r="K466" s="657"/>
      <c r="L466" s="657"/>
    </row>
    <row r="467" spans="1:12" ht="27">
      <c r="A467" s="661" t="s">
        <v>32</v>
      </c>
      <c r="B467" s="662" t="s">
        <v>6223</v>
      </c>
      <c r="C467" s="661" t="s">
        <v>32</v>
      </c>
      <c r="D467" s="663"/>
      <c r="E467" s="663"/>
      <c r="F467" s="663"/>
      <c r="G467" s="663"/>
      <c r="H467" s="663"/>
      <c r="I467" s="663"/>
      <c r="J467" s="663"/>
      <c r="K467" s="657"/>
      <c r="L467" s="657"/>
    </row>
    <row r="468" spans="1:12">
      <c r="A468" s="664" t="s">
        <v>32</v>
      </c>
      <c r="B468" s="665" t="s">
        <v>6123</v>
      </c>
      <c r="C468" s="664" t="s">
        <v>6124</v>
      </c>
      <c r="D468" s="666">
        <v>6</v>
      </c>
      <c r="E468" s="666"/>
      <c r="F468" s="666"/>
      <c r="G468" s="666"/>
      <c r="H468" s="666"/>
      <c r="I468" s="666"/>
      <c r="J468" s="666"/>
      <c r="K468" s="657"/>
      <c r="L468" s="657"/>
    </row>
    <row r="469" spans="1:12">
      <c r="A469" s="664" t="s">
        <v>32</v>
      </c>
      <c r="B469" s="665" t="s">
        <v>6126</v>
      </c>
      <c r="C469" s="664" t="s">
        <v>6124</v>
      </c>
      <c r="D469" s="666">
        <v>4</v>
      </c>
      <c r="E469" s="666"/>
      <c r="F469" s="666"/>
      <c r="G469" s="666"/>
      <c r="H469" s="666"/>
      <c r="I469" s="666"/>
      <c r="J469" s="666"/>
      <c r="K469" s="657"/>
      <c r="L469" s="657"/>
    </row>
    <row r="470" spans="1:12">
      <c r="A470" s="664" t="s">
        <v>32</v>
      </c>
      <c r="B470" s="665" t="s">
        <v>6127</v>
      </c>
      <c r="C470" s="664" t="s">
        <v>6124</v>
      </c>
      <c r="D470" s="666">
        <v>4</v>
      </c>
      <c r="E470" s="666"/>
      <c r="F470" s="666"/>
      <c r="G470" s="666"/>
      <c r="H470" s="666"/>
      <c r="I470" s="666"/>
      <c r="J470" s="666"/>
      <c r="K470" s="657"/>
      <c r="L470" s="657"/>
    </row>
    <row r="471" spans="1:12" ht="27">
      <c r="A471" s="661" t="s">
        <v>32</v>
      </c>
      <c r="B471" s="662" t="s">
        <v>6297</v>
      </c>
      <c r="C471" s="661" t="s">
        <v>32</v>
      </c>
      <c r="D471" s="663"/>
      <c r="E471" s="663"/>
      <c r="F471" s="663"/>
      <c r="G471" s="663"/>
      <c r="H471" s="663"/>
      <c r="I471" s="663"/>
      <c r="J471" s="663"/>
      <c r="K471" s="657"/>
      <c r="L471" s="657"/>
    </row>
    <row r="472" spans="1:12">
      <c r="A472" s="664" t="s">
        <v>32</v>
      </c>
      <c r="B472" s="665" t="s">
        <v>6130</v>
      </c>
      <c r="C472" s="664" t="s">
        <v>4713</v>
      </c>
      <c r="D472" s="666">
        <v>1</v>
      </c>
      <c r="E472" s="666"/>
      <c r="F472" s="666"/>
      <c r="G472" s="666"/>
      <c r="H472" s="666"/>
      <c r="I472" s="666"/>
      <c r="J472" s="666"/>
      <c r="K472" s="657"/>
      <c r="L472" s="657"/>
    </row>
    <row r="473" spans="1:12">
      <c r="A473" s="661" t="s">
        <v>32</v>
      </c>
      <c r="B473" s="662" t="s">
        <v>6224</v>
      </c>
      <c r="C473" s="661" t="s">
        <v>32</v>
      </c>
      <c r="D473" s="663"/>
      <c r="E473" s="663"/>
      <c r="F473" s="663"/>
      <c r="G473" s="663"/>
      <c r="H473" s="663"/>
      <c r="I473" s="663"/>
      <c r="J473" s="663"/>
      <c r="K473" s="657"/>
      <c r="L473" s="657"/>
    </row>
    <row r="474" spans="1:12">
      <c r="A474" s="664" t="s">
        <v>32</v>
      </c>
      <c r="B474" s="665" t="s">
        <v>6225</v>
      </c>
      <c r="C474" s="664" t="s">
        <v>155</v>
      </c>
      <c r="D474" s="666">
        <v>3</v>
      </c>
      <c r="E474" s="666"/>
      <c r="F474" s="666"/>
      <c r="G474" s="666"/>
      <c r="H474" s="666"/>
      <c r="I474" s="666"/>
      <c r="J474" s="666"/>
      <c r="K474" s="657"/>
      <c r="L474" s="657"/>
    </row>
    <row r="475" spans="1:12">
      <c r="A475" s="664" t="s">
        <v>32</v>
      </c>
      <c r="B475" s="665" t="s">
        <v>6300</v>
      </c>
      <c r="C475" s="664" t="s">
        <v>155</v>
      </c>
      <c r="D475" s="666">
        <v>3</v>
      </c>
      <c r="E475" s="666"/>
      <c r="F475" s="666"/>
      <c r="G475" s="666"/>
      <c r="H475" s="666"/>
      <c r="I475" s="666"/>
      <c r="J475" s="666"/>
      <c r="K475" s="657"/>
      <c r="L475" s="657"/>
    </row>
    <row r="476" spans="1:12">
      <c r="A476" s="664" t="s">
        <v>32</v>
      </c>
      <c r="B476" s="665" t="s">
        <v>6301</v>
      </c>
      <c r="C476" s="664" t="s">
        <v>155</v>
      </c>
      <c r="D476" s="666">
        <v>2</v>
      </c>
      <c r="E476" s="666"/>
      <c r="F476" s="666"/>
      <c r="G476" s="666"/>
      <c r="H476" s="666"/>
      <c r="I476" s="666"/>
      <c r="J476" s="666"/>
      <c r="K476" s="657"/>
      <c r="L476" s="657"/>
    </row>
    <row r="477" spans="1:12" ht="27">
      <c r="A477" s="661" t="s">
        <v>32</v>
      </c>
      <c r="B477" s="662" t="s">
        <v>6227</v>
      </c>
      <c r="C477" s="661" t="s">
        <v>32</v>
      </c>
      <c r="D477" s="663"/>
      <c r="E477" s="663"/>
      <c r="F477" s="663"/>
      <c r="G477" s="663"/>
      <c r="H477" s="663"/>
      <c r="I477" s="663"/>
      <c r="J477" s="663"/>
      <c r="K477" s="657"/>
      <c r="L477" s="657"/>
    </row>
    <row r="478" spans="1:12">
      <c r="A478" s="664" t="s">
        <v>32</v>
      </c>
      <c r="B478" s="665" t="s">
        <v>6377</v>
      </c>
      <c r="C478" s="664" t="s">
        <v>4713</v>
      </c>
      <c r="D478" s="666">
        <v>2</v>
      </c>
      <c r="E478" s="666"/>
      <c r="F478" s="666"/>
      <c r="G478" s="666"/>
      <c r="H478" s="666"/>
      <c r="I478" s="666"/>
      <c r="J478" s="666"/>
      <c r="K478" s="657"/>
      <c r="L478" s="657"/>
    </row>
    <row r="479" spans="1:12">
      <c r="A479" s="658" t="s">
        <v>32</v>
      </c>
      <c r="B479" s="659" t="s">
        <v>6463</v>
      </c>
      <c r="C479" s="658" t="s">
        <v>32</v>
      </c>
      <c r="D479" s="660"/>
      <c r="E479" s="660"/>
      <c r="F479" s="660"/>
      <c r="G479" s="660"/>
      <c r="H479" s="660"/>
      <c r="I479" s="660"/>
      <c r="J479" s="660"/>
      <c r="K479" s="657"/>
      <c r="L479" s="657"/>
    </row>
    <row r="480" spans="1:12">
      <c r="A480" s="664" t="s">
        <v>32</v>
      </c>
      <c r="B480" s="665" t="s">
        <v>32</v>
      </c>
      <c r="C480" s="664" t="s">
        <v>32</v>
      </c>
      <c r="D480" s="666"/>
      <c r="E480" s="666"/>
      <c r="F480" s="666"/>
      <c r="G480" s="666"/>
      <c r="H480" s="666"/>
      <c r="I480" s="666"/>
      <c r="J480" s="666"/>
      <c r="K480" s="657"/>
      <c r="L480" s="657"/>
    </row>
    <row r="481" spans="1:12">
      <c r="A481" s="658" t="s">
        <v>32</v>
      </c>
      <c r="B481" s="659" t="s">
        <v>6464</v>
      </c>
      <c r="C481" s="658" t="s">
        <v>32</v>
      </c>
      <c r="D481" s="660"/>
      <c r="E481" s="660"/>
      <c r="F481" s="660"/>
      <c r="G481" s="660"/>
      <c r="H481" s="660"/>
      <c r="I481" s="660"/>
      <c r="J481" s="660"/>
      <c r="K481" s="657"/>
      <c r="L481" s="657"/>
    </row>
    <row r="482" spans="1:12">
      <c r="A482" s="661" t="s">
        <v>32</v>
      </c>
      <c r="B482" s="662" t="s">
        <v>6465</v>
      </c>
      <c r="C482" s="661" t="s">
        <v>32</v>
      </c>
      <c r="D482" s="663"/>
      <c r="E482" s="663"/>
      <c r="F482" s="663"/>
      <c r="G482" s="663"/>
      <c r="H482" s="663"/>
      <c r="I482" s="663"/>
      <c r="J482" s="663"/>
      <c r="K482" s="657"/>
      <c r="L482" s="657"/>
    </row>
    <row r="483" spans="1:12">
      <c r="A483" s="664" t="s">
        <v>6466</v>
      </c>
      <c r="B483" s="665" t="s">
        <v>6467</v>
      </c>
      <c r="C483" s="664" t="s">
        <v>4713</v>
      </c>
      <c r="D483" s="666">
        <v>1</v>
      </c>
      <c r="E483" s="666"/>
      <c r="F483" s="666"/>
      <c r="G483" s="666"/>
      <c r="H483" s="666"/>
      <c r="I483" s="666"/>
      <c r="J483" s="666"/>
      <c r="K483" s="657"/>
      <c r="L483" s="657"/>
    </row>
    <row r="484" spans="1:12">
      <c r="A484" s="661" t="s">
        <v>32</v>
      </c>
      <c r="B484" s="662" t="s">
        <v>6468</v>
      </c>
      <c r="C484" s="661" t="s">
        <v>32</v>
      </c>
      <c r="D484" s="663"/>
      <c r="E484" s="663"/>
      <c r="F484" s="663"/>
      <c r="G484" s="663"/>
      <c r="H484" s="663"/>
      <c r="I484" s="663"/>
      <c r="J484" s="663"/>
      <c r="K484" s="657"/>
      <c r="L484" s="657"/>
    </row>
    <row r="485" spans="1:12">
      <c r="A485" s="664" t="s">
        <v>6469</v>
      </c>
      <c r="B485" s="665" t="s">
        <v>6467</v>
      </c>
      <c r="C485" s="664" t="s">
        <v>4713</v>
      </c>
      <c r="D485" s="666">
        <v>2</v>
      </c>
      <c r="E485" s="666"/>
      <c r="F485" s="666"/>
      <c r="G485" s="666"/>
      <c r="H485" s="666"/>
      <c r="I485" s="666"/>
      <c r="J485" s="666"/>
      <c r="K485" s="657"/>
      <c r="L485" s="657"/>
    </row>
    <row r="486" spans="1:12">
      <c r="A486" s="661" t="s">
        <v>32</v>
      </c>
      <c r="B486" s="662" t="s">
        <v>6470</v>
      </c>
      <c r="C486" s="661" t="s">
        <v>32</v>
      </c>
      <c r="D486" s="663"/>
      <c r="E486" s="663"/>
      <c r="F486" s="663"/>
      <c r="G486" s="663"/>
      <c r="H486" s="663"/>
      <c r="I486" s="663"/>
      <c r="J486" s="663"/>
      <c r="K486" s="657"/>
      <c r="L486" s="657"/>
    </row>
    <row r="487" spans="1:12">
      <c r="A487" s="664" t="s">
        <v>6471</v>
      </c>
      <c r="B487" s="665" t="s">
        <v>1721</v>
      </c>
      <c r="C487" s="664" t="s">
        <v>4713</v>
      </c>
      <c r="D487" s="666">
        <v>2</v>
      </c>
      <c r="E487" s="666"/>
      <c r="F487" s="666"/>
      <c r="G487" s="666"/>
      <c r="H487" s="666"/>
      <c r="I487" s="666"/>
      <c r="J487" s="666"/>
      <c r="K487" s="657"/>
      <c r="L487" s="657"/>
    </row>
    <row r="488" spans="1:12">
      <c r="A488" s="661" t="s">
        <v>32</v>
      </c>
      <c r="B488" s="662" t="s">
        <v>6423</v>
      </c>
      <c r="C488" s="661" t="s">
        <v>32</v>
      </c>
      <c r="D488" s="663"/>
      <c r="E488" s="663"/>
      <c r="F488" s="663"/>
      <c r="G488" s="663"/>
      <c r="H488" s="663"/>
      <c r="I488" s="663"/>
      <c r="J488" s="663"/>
      <c r="K488" s="657"/>
      <c r="L488" s="657"/>
    </row>
    <row r="489" spans="1:12">
      <c r="A489" s="664" t="s">
        <v>6472</v>
      </c>
      <c r="B489" s="665" t="s">
        <v>6425</v>
      </c>
      <c r="C489" s="664" t="s">
        <v>4713</v>
      </c>
      <c r="D489" s="666">
        <v>1</v>
      </c>
      <c r="E489" s="666"/>
      <c r="F489" s="666"/>
      <c r="G489" s="666"/>
      <c r="H489" s="666"/>
      <c r="I489" s="666"/>
      <c r="J489" s="666"/>
      <c r="K489" s="657"/>
      <c r="L489" s="657"/>
    </row>
    <row r="490" spans="1:12">
      <c r="A490" s="661" t="s">
        <v>32</v>
      </c>
      <c r="B490" s="662" t="s">
        <v>6468</v>
      </c>
      <c r="C490" s="661" t="s">
        <v>32</v>
      </c>
      <c r="D490" s="663"/>
      <c r="E490" s="663"/>
      <c r="F490" s="663"/>
      <c r="G490" s="663"/>
      <c r="H490" s="663"/>
      <c r="I490" s="663"/>
      <c r="J490" s="663"/>
      <c r="K490" s="657"/>
      <c r="L490" s="657"/>
    </row>
    <row r="491" spans="1:12">
      <c r="A491" s="664" t="s">
        <v>6473</v>
      </c>
      <c r="B491" s="665" t="s">
        <v>6474</v>
      </c>
      <c r="C491" s="664" t="s">
        <v>4713</v>
      </c>
      <c r="D491" s="666">
        <v>2</v>
      </c>
      <c r="E491" s="666"/>
      <c r="F491" s="666"/>
      <c r="G491" s="666"/>
      <c r="H491" s="666"/>
      <c r="I491" s="666"/>
      <c r="J491" s="666"/>
      <c r="K491" s="657"/>
      <c r="L491" s="657"/>
    </row>
    <row r="492" spans="1:12">
      <c r="A492" s="661" t="s">
        <v>32</v>
      </c>
      <c r="B492" s="662" t="s">
        <v>6426</v>
      </c>
      <c r="C492" s="661" t="s">
        <v>32</v>
      </c>
      <c r="D492" s="663"/>
      <c r="E492" s="663"/>
      <c r="F492" s="663"/>
      <c r="G492" s="663"/>
      <c r="H492" s="663"/>
      <c r="I492" s="663"/>
      <c r="J492" s="663"/>
      <c r="K492" s="657"/>
      <c r="L492" s="657"/>
    </row>
    <row r="493" spans="1:12">
      <c r="A493" s="664" t="s">
        <v>32</v>
      </c>
      <c r="B493" s="665" t="s">
        <v>6123</v>
      </c>
      <c r="C493" s="664" t="s">
        <v>6124</v>
      </c>
      <c r="D493" s="666">
        <v>2</v>
      </c>
      <c r="E493" s="666"/>
      <c r="F493" s="666"/>
      <c r="G493" s="666"/>
      <c r="H493" s="666"/>
      <c r="I493" s="666"/>
      <c r="J493" s="666"/>
      <c r="K493" s="657"/>
      <c r="L493" s="657"/>
    </row>
    <row r="494" spans="1:12">
      <c r="A494" s="664" t="s">
        <v>32</v>
      </c>
      <c r="B494" s="665" t="s">
        <v>6126</v>
      </c>
      <c r="C494" s="664" t="s">
        <v>6124</v>
      </c>
      <c r="D494" s="666">
        <v>1</v>
      </c>
      <c r="E494" s="666"/>
      <c r="F494" s="666"/>
      <c r="G494" s="666"/>
      <c r="H494" s="666"/>
      <c r="I494" s="666"/>
      <c r="J494" s="666"/>
      <c r="K494" s="657"/>
      <c r="L494" s="657"/>
    </row>
    <row r="495" spans="1:12">
      <c r="A495" s="664" t="s">
        <v>32</v>
      </c>
      <c r="B495" s="665" t="s">
        <v>6127</v>
      </c>
      <c r="C495" s="664" t="s">
        <v>6124</v>
      </c>
      <c r="D495" s="666">
        <v>1</v>
      </c>
      <c r="E495" s="666"/>
      <c r="F495" s="666"/>
      <c r="G495" s="666"/>
      <c r="H495" s="666"/>
      <c r="I495" s="666"/>
      <c r="J495" s="666"/>
      <c r="K495" s="657"/>
      <c r="L495" s="657"/>
    </row>
    <row r="496" spans="1:12">
      <c r="A496" s="661" t="s">
        <v>32</v>
      </c>
      <c r="B496" s="662" t="s">
        <v>6224</v>
      </c>
      <c r="C496" s="661" t="s">
        <v>32</v>
      </c>
      <c r="D496" s="663"/>
      <c r="E496" s="663"/>
      <c r="F496" s="663"/>
      <c r="G496" s="663"/>
      <c r="H496" s="663"/>
      <c r="I496" s="663"/>
      <c r="J496" s="663"/>
      <c r="K496" s="657"/>
      <c r="L496" s="657"/>
    </row>
    <row r="497" spans="1:12">
      <c r="A497" s="664" t="s">
        <v>32</v>
      </c>
      <c r="B497" s="665" t="s">
        <v>6298</v>
      </c>
      <c r="C497" s="664" t="s">
        <v>155</v>
      </c>
      <c r="D497" s="666">
        <v>3</v>
      </c>
      <c r="E497" s="666"/>
      <c r="F497" s="666"/>
      <c r="G497" s="666"/>
      <c r="H497" s="666"/>
      <c r="I497" s="666"/>
      <c r="J497" s="666"/>
      <c r="K497" s="657"/>
      <c r="L497" s="657"/>
    </row>
    <row r="498" spans="1:12">
      <c r="A498" s="664" t="s">
        <v>32</v>
      </c>
      <c r="B498" s="665" t="s">
        <v>6299</v>
      </c>
      <c r="C498" s="664" t="s">
        <v>155</v>
      </c>
      <c r="D498" s="666">
        <v>1</v>
      </c>
      <c r="E498" s="666"/>
      <c r="F498" s="666"/>
      <c r="G498" s="666"/>
      <c r="H498" s="666"/>
      <c r="I498" s="666"/>
      <c r="J498" s="666"/>
      <c r="K498" s="657"/>
      <c r="L498" s="657"/>
    </row>
    <row r="499" spans="1:12">
      <c r="A499" s="658" t="s">
        <v>32</v>
      </c>
      <c r="B499" s="659" t="s">
        <v>6475</v>
      </c>
      <c r="C499" s="658" t="s">
        <v>32</v>
      </c>
      <c r="D499" s="660"/>
      <c r="E499" s="660"/>
      <c r="F499" s="660"/>
      <c r="G499" s="660"/>
      <c r="H499" s="660"/>
      <c r="I499" s="660"/>
      <c r="J499" s="660"/>
      <c r="K499" s="657"/>
      <c r="L499" s="657"/>
    </row>
    <row r="500" spans="1:12">
      <c r="A500" s="664" t="s">
        <v>32</v>
      </c>
      <c r="B500" s="665" t="s">
        <v>32</v>
      </c>
      <c r="C500" s="664" t="s">
        <v>32</v>
      </c>
      <c r="D500" s="666"/>
      <c r="E500" s="666"/>
      <c r="F500" s="666"/>
      <c r="G500" s="666"/>
      <c r="H500" s="666"/>
      <c r="I500" s="666"/>
      <c r="J500" s="666"/>
      <c r="K500" s="657"/>
      <c r="L500" s="657"/>
    </row>
    <row r="501" spans="1:12">
      <c r="A501" s="658" t="s">
        <v>32</v>
      </c>
      <c r="B501" s="659" t="s">
        <v>6476</v>
      </c>
      <c r="C501" s="658" t="s">
        <v>32</v>
      </c>
      <c r="D501" s="660"/>
      <c r="E501" s="660"/>
      <c r="F501" s="660"/>
      <c r="G501" s="660"/>
      <c r="H501" s="660"/>
      <c r="I501" s="660"/>
      <c r="J501" s="660"/>
      <c r="K501" s="657"/>
      <c r="L501" s="657"/>
    </row>
    <row r="502" spans="1:12">
      <c r="A502" s="661" t="s">
        <v>32</v>
      </c>
      <c r="B502" s="662" t="s">
        <v>6477</v>
      </c>
      <c r="C502" s="661" t="s">
        <v>32</v>
      </c>
      <c r="D502" s="663"/>
      <c r="E502" s="663"/>
      <c r="F502" s="663"/>
      <c r="G502" s="663"/>
      <c r="H502" s="663"/>
      <c r="I502" s="663"/>
      <c r="J502" s="663"/>
      <c r="K502" s="657"/>
      <c r="L502" s="657"/>
    </row>
    <row r="503" spans="1:12" ht="35.4">
      <c r="A503" s="664" t="s">
        <v>6478</v>
      </c>
      <c r="B503" s="665" t="s">
        <v>6479</v>
      </c>
      <c r="C503" s="664" t="s">
        <v>4713</v>
      </c>
      <c r="D503" s="666">
        <v>1</v>
      </c>
      <c r="E503" s="666"/>
      <c r="F503" s="666"/>
      <c r="G503" s="666"/>
      <c r="H503" s="666"/>
      <c r="I503" s="666"/>
      <c r="J503" s="666"/>
      <c r="K503" s="657"/>
      <c r="L503" s="657"/>
    </row>
    <row r="504" spans="1:12">
      <c r="A504" s="664" t="s">
        <v>6088</v>
      </c>
      <c r="B504" s="665" t="s">
        <v>6414</v>
      </c>
      <c r="C504" s="664" t="s">
        <v>32</v>
      </c>
      <c r="D504" s="666"/>
      <c r="E504" s="666"/>
      <c r="F504" s="666"/>
      <c r="G504" s="666"/>
      <c r="H504" s="666"/>
      <c r="I504" s="666"/>
      <c r="J504" s="666"/>
      <c r="K504" s="657"/>
      <c r="L504" s="657"/>
    </row>
    <row r="505" spans="1:12">
      <c r="A505" s="661" t="s">
        <v>32</v>
      </c>
      <c r="B505" s="662" t="s">
        <v>6480</v>
      </c>
      <c r="C505" s="661" t="s">
        <v>32</v>
      </c>
      <c r="D505" s="663"/>
      <c r="E505" s="663"/>
      <c r="F505" s="663"/>
      <c r="G505" s="663"/>
      <c r="H505" s="663"/>
      <c r="I505" s="663"/>
      <c r="J505" s="663"/>
      <c r="K505" s="657"/>
      <c r="L505" s="657"/>
    </row>
    <row r="506" spans="1:12" ht="24">
      <c r="A506" s="664" t="s">
        <v>6481</v>
      </c>
      <c r="B506" s="665" t="s">
        <v>6482</v>
      </c>
      <c r="C506" s="664" t="s">
        <v>4713</v>
      </c>
      <c r="D506" s="666">
        <v>1</v>
      </c>
      <c r="E506" s="666"/>
      <c r="F506" s="666"/>
      <c r="G506" s="666"/>
      <c r="H506" s="666"/>
      <c r="I506" s="666"/>
      <c r="J506" s="666"/>
      <c r="K506" s="657"/>
      <c r="L506" s="657"/>
    </row>
    <row r="507" spans="1:12">
      <c r="A507" s="661" t="s">
        <v>32</v>
      </c>
      <c r="B507" s="662" t="s">
        <v>6483</v>
      </c>
      <c r="C507" s="661" t="s">
        <v>32</v>
      </c>
      <c r="D507" s="663"/>
      <c r="E507" s="663"/>
      <c r="F507" s="663"/>
      <c r="G507" s="663"/>
      <c r="H507" s="663"/>
      <c r="I507" s="663"/>
      <c r="J507" s="663"/>
      <c r="K507" s="657"/>
      <c r="L507" s="657"/>
    </row>
    <row r="508" spans="1:12">
      <c r="A508" s="664" t="s">
        <v>6484</v>
      </c>
      <c r="B508" s="665" t="s">
        <v>6485</v>
      </c>
      <c r="C508" s="664" t="s">
        <v>4713</v>
      </c>
      <c r="D508" s="666">
        <v>1</v>
      </c>
      <c r="E508" s="666"/>
      <c r="F508" s="666"/>
      <c r="G508" s="666"/>
      <c r="H508" s="666"/>
      <c r="I508" s="666"/>
      <c r="J508" s="666"/>
      <c r="K508" s="657"/>
      <c r="L508" s="657"/>
    </row>
    <row r="509" spans="1:12">
      <c r="A509" s="661" t="s">
        <v>32</v>
      </c>
      <c r="B509" s="662" t="s">
        <v>6343</v>
      </c>
      <c r="C509" s="661" t="s">
        <v>32</v>
      </c>
      <c r="D509" s="663"/>
      <c r="E509" s="663"/>
      <c r="F509" s="663"/>
      <c r="G509" s="663"/>
      <c r="H509" s="663"/>
      <c r="I509" s="663"/>
      <c r="J509" s="663"/>
      <c r="K509" s="657"/>
      <c r="L509" s="657"/>
    </row>
    <row r="510" spans="1:12">
      <c r="A510" s="664" t="s">
        <v>6486</v>
      </c>
      <c r="B510" s="665" t="s">
        <v>6487</v>
      </c>
      <c r="C510" s="664" t="s">
        <v>4713</v>
      </c>
      <c r="D510" s="666">
        <v>2</v>
      </c>
      <c r="E510" s="666"/>
      <c r="F510" s="666"/>
      <c r="G510" s="666"/>
      <c r="H510" s="666"/>
      <c r="I510" s="666"/>
      <c r="J510" s="666"/>
      <c r="K510" s="657"/>
      <c r="L510" s="657"/>
    </row>
    <row r="511" spans="1:12">
      <c r="A511" s="661" t="s">
        <v>32</v>
      </c>
      <c r="B511" s="662" t="s">
        <v>6488</v>
      </c>
      <c r="C511" s="661" t="s">
        <v>32</v>
      </c>
      <c r="D511" s="663"/>
      <c r="E511" s="663"/>
      <c r="F511" s="663"/>
      <c r="G511" s="663"/>
      <c r="H511" s="663"/>
      <c r="I511" s="663"/>
      <c r="J511" s="663"/>
      <c r="K511" s="657"/>
      <c r="L511" s="657"/>
    </row>
    <row r="512" spans="1:12">
      <c r="A512" s="664" t="s">
        <v>6489</v>
      </c>
      <c r="B512" s="665" t="s">
        <v>6490</v>
      </c>
      <c r="C512" s="664" t="s">
        <v>4713</v>
      </c>
      <c r="D512" s="666">
        <v>1</v>
      </c>
      <c r="E512" s="666"/>
      <c r="F512" s="666"/>
      <c r="G512" s="666"/>
      <c r="H512" s="666"/>
      <c r="I512" s="666"/>
      <c r="J512" s="666"/>
      <c r="K512" s="657"/>
      <c r="L512" s="657"/>
    </row>
    <row r="513" spans="1:12" ht="27">
      <c r="A513" s="661" t="s">
        <v>32</v>
      </c>
      <c r="B513" s="662" t="s">
        <v>6491</v>
      </c>
      <c r="C513" s="661" t="s">
        <v>32</v>
      </c>
      <c r="D513" s="663"/>
      <c r="E513" s="663"/>
      <c r="F513" s="663"/>
      <c r="G513" s="663"/>
      <c r="H513" s="663"/>
      <c r="I513" s="663"/>
      <c r="J513" s="663"/>
      <c r="K513" s="657"/>
      <c r="L513" s="657"/>
    </row>
    <row r="514" spans="1:12">
      <c r="A514" s="664" t="s">
        <v>6492</v>
      </c>
      <c r="B514" s="665" t="s">
        <v>6493</v>
      </c>
      <c r="C514" s="664" t="s">
        <v>4713</v>
      </c>
      <c r="D514" s="666">
        <v>1</v>
      </c>
      <c r="E514" s="666"/>
      <c r="F514" s="666"/>
      <c r="G514" s="666"/>
      <c r="H514" s="666"/>
      <c r="I514" s="666"/>
      <c r="J514" s="666"/>
      <c r="K514" s="657"/>
      <c r="L514" s="657"/>
    </row>
    <row r="515" spans="1:12">
      <c r="A515" s="664" t="s">
        <v>6494</v>
      </c>
      <c r="B515" s="665" t="s">
        <v>6495</v>
      </c>
      <c r="C515" s="664" t="s">
        <v>4713</v>
      </c>
      <c r="D515" s="666">
        <v>1</v>
      </c>
      <c r="E515" s="666"/>
      <c r="F515" s="666"/>
      <c r="G515" s="666"/>
      <c r="H515" s="666"/>
      <c r="I515" s="666"/>
      <c r="J515" s="666"/>
      <c r="K515" s="657"/>
      <c r="L515" s="657"/>
    </row>
    <row r="516" spans="1:12">
      <c r="A516" s="661" t="s">
        <v>32</v>
      </c>
      <c r="B516" s="662" t="s">
        <v>6496</v>
      </c>
      <c r="C516" s="661" t="s">
        <v>32</v>
      </c>
      <c r="D516" s="663"/>
      <c r="E516" s="663"/>
      <c r="F516" s="663"/>
      <c r="G516" s="663"/>
      <c r="H516" s="663"/>
      <c r="I516" s="663"/>
      <c r="J516" s="663"/>
      <c r="K516" s="657"/>
      <c r="L516" s="657"/>
    </row>
    <row r="517" spans="1:12">
      <c r="A517" s="664" t="s">
        <v>6497</v>
      </c>
      <c r="B517" s="665" t="s">
        <v>6498</v>
      </c>
      <c r="C517" s="664" t="s">
        <v>4713</v>
      </c>
      <c r="D517" s="666">
        <v>3</v>
      </c>
      <c r="E517" s="666"/>
      <c r="F517" s="666"/>
      <c r="G517" s="666"/>
      <c r="H517" s="666"/>
      <c r="I517" s="666"/>
      <c r="J517" s="666"/>
      <c r="K517" s="657"/>
      <c r="L517" s="657"/>
    </row>
    <row r="518" spans="1:12">
      <c r="A518" s="661" t="s">
        <v>32</v>
      </c>
      <c r="B518" s="662" t="s">
        <v>6499</v>
      </c>
      <c r="C518" s="661" t="s">
        <v>32</v>
      </c>
      <c r="D518" s="663"/>
      <c r="E518" s="663"/>
      <c r="F518" s="663"/>
      <c r="G518" s="663"/>
      <c r="H518" s="663"/>
      <c r="I518" s="663"/>
      <c r="J518" s="663"/>
      <c r="K518" s="657"/>
      <c r="L518" s="657"/>
    </row>
    <row r="519" spans="1:12" ht="24">
      <c r="A519" s="664" t="s">
        <v>6500</v>
      </c>
      <c r="B519" s="665" t="s">
        <v>6501</v>
      </c>
      <c r="C519" s="664" t="s">
        <v>4713</v>
      </c>
      <c r="D519" s="666">
        <v>4</v>
      </c>
      <c r="E519" s="666"/>
      <c r="F519" s="666"/>
      <c r="G519" s="666"/>
      <c r="H519" s="666"/>
      <c r="I519" s="666"/>
      <c r="J519" s="666"/>
      <c r="K519" s="657"/>
      <c r="L519" s="657"/>
    </row>
    <row r="520" spans="1:12">
      <c r="A520" s="661" t="s">
        <v>32</v>
      </c>
      <c r="B520" s="662" t="s">
        <v>6502</v>
      </c>
      <c r="C520" s="661" t="s">
        <v>32</v>
      </c>
      <c r="D520" s="663"/>
      <c r="E520" s="663"/>
      <c r="F520" s="663"/>
      <c r="G520" s="663"/>
      <c r="H520" s="663"/>
      <c r="I520" s="663"/>
      <c r="J520" s="663"/>
      <c r="K520" s="657"/>
      <c r="L520" s="657"/>
    </row>
    <row r="521" spans="1:12">
      <c r="A521" s="664" t="s">
        <v>6503</v>
      </c>
      <c r="B521" s="665" t="s">
        <v>6504</v>
      </c>
      <c r="C521" s="664" t="s">
        <v>4713</v>
      </c>
      <c r="D521" s="666">
        <v>2</v>
      </c>
      <c r="E521" s="666"/>
      <c r="F521" s="666"/>
      <c r="G521" s="666"/>
      <c r="H521" s="666"/>
      <c r="I521" s="666"/>
      <c r="J521" s="666"/>
      <c r="K521" s="657"/>
      <c r="L521" s="657"/>
    </row>
    <row r="522" spans="1:12">
      <c r="A522" s="661" t="s">
        <v>32</v>
      </c>
      <c r="B522" s="662" t="s">
        <v>6294</v>
      </c>
      <c r="C522" s="661" t="s">
        <v>32</v>
      </c>
      <c r="D522" s="663"/>
      <c r="E522" s="663"/>
      <c r="F522" s="663"/>
      <c r="G522" s="663"/>
      <c r="H522" s="663"/>
      <c r="I522" s="663"/>
      <c r="J522" s="663"/>
      <c r="K522" s="657"/>
      <c r="L522" s="657"/>
    </row>
    <row r="523" spans="1:12">
      <c r="A523" s="664" t="s">
        <v>6295</v>
      </c>
      <c r="B523" s="665" t="s">
        <v>6296</v>
      </c>
      <c r="C523" s="664" t="s">
        <v>155</v>
      </c>
      <c r="D523" s="666">
        <v>3</v>
      </c>
      <c r="E523" s="666"/>
      <c r="F523" s="666"/>
      <c r="G523" s="666"/>
      <c r="H523" s="666"/>
      <c r="I523" s="666"/>
      <c r="J523" s="666"/>
      <c r="K523" s="657"/>
      <c r="L523" s="657"/>
    </row>
    <row r="524" spans="1:12" ht="27">
      <c r="A524" s="661" t="s">
        <v>32</v>
      </c>
      <c r="B524" s="662" t="s">
        <v>6223</v>
      </c>
      <c r="C524" s="661" t="s">
        <v>32</v>
      </c>
      <c r="D524" s="663"/>
      <c r="E524" s="663"/>
      <c r="F524" s="663"/>
      <c r="G524" s="663"/>
      <c r="H524" s="663"/>
      <c r="I524" s="663"/>
      <c r="J524" s="663"/>
      <c r="K524" s="657"/>
      <c r="L524" s="657"/>
    </row>
    <row r="525" spans="1:12">
      <c r="A525" s="664" t="s">
        <v>32</v>
      </c>
      <c r="B525" s="665" t="s">
        <v>6127</v>
      </c>
      <c r="C525" s="664" t="s">
        <v>6124</v>
      </c>
      <c r="D525" s="666">
        <v>2</v>
      </c>
      <c r="E525" s="666"/>
      <c r="F525" s="666"/>
      <c r="G525" s="666"/>
      <c r="H525" s="666"/>
      <c r="I525" s="666"/>
      <c r="J525" s="666"/>
      <c r="K525" s="657"/>
      <c r="L525" s="657"/>
    </row>
    <row r="526" spans="1:12">
      <c r="A526" s="661" t="s">
        <v>32</v>
      </c>
      <c r="B526" s="662" t="s">
        <v>6505</v>
      </c>
      <c r="C526" s="661" t="s">
        <v>32</v>
      </c>
      <c r="D526" s="663"/>
      <c r="E526" s="663"/>
      <c r="F526" s="663"/>
      <c r="G526" s="663"/>
      <c r="H526" s="663"/>
      <c r="I526" s="663"/>
      <c r="J526" s="663"/>
      <c r="K526" s="657"/>
      <c r="L526" s="657"/>
    </row>
    <row r="527" spans="1:12">
      <c r="A527" s="664" t="s">
        <v>32</v>
      </c>
      <c r="B527" s="665" t="s">
        <v>6506</v>
      </c>
      <c r="C527" s="664" t="s">
        <v>2015</v>
      </c>
      <c r="D527" s="666">
        <v>1</v>
      </c>
      <c r="E527" s="666"/>
      <c r="F527" s="666"/>
      <c r="G527" s="666"/>
      <c r="H527" s="666"/>
      <c r="I527" s="666"/>
      <c r="J527" s="666"/>
      <c r="K527" s="657"/>
      <c r="L527" s="657"/>
    </row>
    <row r="528" spans="1:12" ht="27">
      <c r="A528" s="661" t="s">
        <v>32</v>
      </c>
      <c r="B528" s="662" t="s">
        <v>6507</v>
      </c>
      <c r="C528" s="661" t="s">
        <v>32</v>
      </c>
      <c r="D528" s="663"/>
      <c r="E528" s="663"/>
      <c r="F528" s="663"/>
      <c r="G528" s="663"/>
      <c r="H528" s="663"/>
      <c r="I528" s="663"/>
      <c r="J528" s="663"/>
      <c r="K528" s="657"/>
      <c r="L528" s="657"/>
    </row>
    <row r="529" spans="1:12">
      <c r="A529" s="664" t="s">
        <v>32</v>
      </c>
      <c r="B529" s="665" t="s">
        <v>6508</v>
      </c>
      <c r="C529" s="664" t="s">
        <v>6102</v>
      </c>
      <c r="D529" s="666">
        <v>54</v>
      </c>
      <c r="E529" s="666"/>
      <c r="F529" s="666"/>
      <c r="G529" s="666"/>
      <c r="H529" s="666"/>
      <c r="I529" s="666"/>
      <c r="J529" s="666"/>
      <c r="K529" s="657"/>
      <c r="L529" s="657"/>
    </row>
    <row r="530" spans="1:12">
      <c r="A530" s="664" t="s">
        <v>32</v>
      </c>
      <c r="B530" s="665" t="s">
        <v>6509</v>
      </c>
      <c r="C530" s="664" t="s">
        <v>6102</v>
      </c>
      <c r="D530" s="666">
        <v>50</v>
      </c>
      <c r="E530" s="666"/>
      <c r="F530" s="666"/>
      <c r="G530" s="666"/>
      <c r="H530" s="666"/>
      <c r="I530" s="666"/>
      <c r="J530" s="666"/>
      <c r="K530" s="657"/>
      <c r="L530" s="657"/>
    </row>
    <row r="531" spans="1:12">
      <c r="A531" s="664" t="s">
        <v>32</v>
      </c>
      <c r="B531" s="665" t="s">
        <v>6510</v>
      </c>
      <c r="C531" s="664" t="s">
        <v>6102</v>
      </c>
      <c r="D531" s="666">
        <v>34</v>
      </c>
      <c r="E531" s="666"/>
      <c r="F531" s="666"/>
      <c r="G531" s="666"/>
      <c r="H531" s="666"/>
      <c r="I531" s="666"/>
      <c r="J531" s="666"/>
      <c r="K531" s="657"/>
      <c r="L531" s="657"/>
    </row>
    <row r="532" spans="1:12">
      <c r="A532" s="664" t="s">
        <v>32</v>
      </c>
      <c r="B532" s="665" t="s">
        <v>6511</v>
      </c>
      <c r="C532" s="664" t="s">
        <v>6102</v>
      </c>
      <c r="D532" s="666">
        <v>22</v>
      </c>
      <c r="E532" s="666"/>
      <c r="F532" s="666"/>
      <c r="G532" s="666"/>
      <c r="H532" s="666"/>
      <c r="I532" s="666"/>
      <c r="J532" s="666"/>
      <c r="K532" s="657"/>
      <c r="L532" s="657"/>
    </row>
    <row r="533" spans="1:12">
      <c r="A533" s="664" t="s">
        <v>32</v>
      </c>
      <c r="B533" s="665" t="s">
        <v>6512</v>
      </c>
      <c r="C533" s="664" t="s">
        <v>6102</v>
      </c>
      <c r="D533" s="666">
        <v>23</v>
      </c>
      <c r="E533" s="666"/>
      <c r="F533" s="666"/>
      <c r="G533" s="666"/>
      <c r="H533" s="666"/>
      <c r="I533" s="666"/>
      <c r="J533" s="666"/>
      <c r="K533" s="657"/>
      <c r="L533" s="657"/>
    </row>
    <row r="534" spans="1:12">
      <c r="A534" s="658" t="s">
        <v>32</v>
      </c>
      <c r="B534" s="659" t="s">
        <v>6513</v>
      </c>
      <c r="C534" s="658" t="s">
        <v>32</v>
      </c>
      <c r="D534" s="660"/>
      <c r="E534" s="660"/>
      <c r="F534" s="660"/>
      <c r="G534" s="660"/>
      <c r="H534" s="660"/>
      <c r="I534" s="660"/>
      <c r="J534" s="660"/>
      <c r="K534" s="657"/>
      <c r="L534" s="657"/>
    </row>
    <row r="535" spans="1:12">
      <c r="A535" s="664" t="s">
        <v>32</v>
      </c>
      <c r="B535" s="665" t="s">
        <v>32</v>
      </c>
      <c r="C535" s="664" t="s">
        <v>32</v>
      </c>
      <c r="D535" s="666"/>
      <c r="E535" s="666"/>
      <c r="F535" s="666"/>
      <c r="G535" s="666"/>
      <c r="H535" s="666"/>
      <c r="I535" s="666"/>
      <c r="J535" s="666"/>
      <c r="K535" s="657"/>
      <c r="L535" s="657"/>
    </row>
    <row r="536" spans="1:12">
      <c r="A536" s="658" t="s">
        <v>32</v>
      </c>
      <c r="B536" s="659" t="s">
        <v>6514</v>
      </c>
      <c r="C536" s="658" t="s">
        <v>32</v>
      </c>
      <c r="D536" s="660"/>
      <c r="E536" s="660"/>
      <c r="F536" s="660"/>
      <c r="G536" s="660"/>
      <c r="H536" s="660"/>
      <c r="I536" s="660"/>
      <c r="J536" s="660"/>
      <c r="K536" s="657"/>
      <c r="L536" s="657"/>
    </row>
    <row r="537" spans="1:12">
      <c r="A537" s="661" t="s">
        <v>32</v>
      </c>
      <c r="B537" s="662" t="s">
        <v>6515</v>
      </c>
      <c r="C537" s="661" t="s">
        <v>32</v>
      </c>
      <c r="D537" s="663"/>
      <c r="E537" s="663"/>
      <c r="F537" s="663"/>
      <c r="G537" s="663"/>
      <c r="H537" s="663"/>
      <c r="I537" s="663"/>
      <c r="J537" s="663"/>
      <c r="K537" s="657"/>
      <c r="L537" s="657"/>
    </row>
    <row r="538" spans="1:12">
      <c r="A538" s="664" t="s">
        <v>6516</v>
      </c>
      <c r="B538" s="665" t="s">
        <v>6517</v>
      </c>
      <c r="C538" s="664" t="s">
        <v>4713</v>
      </c>
      <c r="D538" s="666">
        <v>1</v>
      </c>
      <c r="E538" s="666"/>
      <c r="F538" s="666"/>
      <c r="G538" s="666"/>
      <c r="H538" s="666"/>
      <c r="I538" s="666"/>
      <c r="J538" s="666"/>
      <c r="K538" s="657"/>
      <c r="L538" s="657"/>
    </row>
    <row r="539" spans="1:12">
      <c r="A539" s="661" t="s">
        <v>32</v>
      </c>
      <c r="B539" s="662" t="s">
        <v>6518</v>
      </c>
      <c r="C539" s="661" t="s">
        <v>32</v>
      </c>
      <c r="D539" s="663"/>
      <c r="E539" s="663"/>
      <c r="F539" s="663"/>
      <c r="G539" s="663"/>
      <c r="H539" s="663"/>
      <c r="I539" s="663"/>
      <c r="J539" s="663"/>
      <c r="K539" s="657"/>
      <c r="L539" s="657"/>
    </row>
    <row r="540" spans="1:12">
      <c r="A540" s="664" t="s">
        <v>6519</v>
      </c>
      <c r="B540" s="665" t="s">
        <v>6520</v>
      </c>
      <c r="C540" s="664" t="s">
        <v>4713</v>
      </c>
      <c r="D540" s="666">
        <v>1</v>
      </c>
      <c r="E540" s="666"/>
      <c r="F540" s="666"/>
      <c r="G540" s="666"/>
      <c r="H540" s="666"/>
      <c r="I540" s="666"/>
      <c r="J540" s="666"/>
      <c r="K540" s="657"/>
      <c r="L540" s="657"/>
    </row>
    <row r="541" spans="1:12">
      <c r="A541" s="661" t="s">
        <v>32</v>
      </c>
      <c r="B541" s="662" t="s">
        <v>6521</v>
      </c>
      <c r="C541" s="661" t="s">
        <v>32</v>
      </c>
      <c r="D541" s="663"/>
      <c r="E541" s="663"/>
      <c r="F541" s="663"/>
      <c r="G541" s="663"/>
      <c r="H541" s="663"/>
      <c r="I541" s="663"/>
      <c r="J541" s="663"/>
      <c r="K541" s="657"/>
      <c r="L541" s="657"/>
    </row>
    <row r="542" spans="1:12">
      <c r="A542" s="664" t="s">
        <v>6522</v>
      </c>
      <c r="B542" s="665" t="s">
        <v>6521</v>
      </c>
      <c r="C542" s="664" t="s">
        <v>4713</v>
      </c>
      <c r="D542" s="666">
        <v>1</v>
      </c>
      <c r="E542" s="666"/>
      <c r="F542" s="666"/>
      <c r="G542" s="666"/>
      <c r="H542" s="666"/>
      <c r="I542" s="666"/>
      <c r="J542" s="666"/>
      <c r="K542" s="657"/>
      <c r="L542" s="657"/>
    </row>
    <row r="543" spans="1:12">
      <c r="A543" s="661" t="s">
        <v>32</v>
      </c>
      <c r="B543" s="662" t="s">
        <v>6502</v>
      </c>
      <c r="C543" s="661" t="s">
        <v>32</v>
      </c>
      <c r="D543" s="663"/>
      <c r="E543" s="663"/>
      <c r="F543" s="663"/>
      <c r="G543" s="663"/>
      <c r="H543" s="663"/>
      <c r="I543" s="663"/>
      <c r="J543" s="663"/>
      <c r="K543" s="657"/>
      <c r="L543" s="657"/>
    </row>
    <row r="544" spans="1:12">
      <c r="A544" s="664" t="s">
        <v>6523</v>
      </c>
      <c r="B544" s="665" t="s">
        <v>6504</v>
      </c>
      <c r="C544" s="664" t="s">
        <v>4713</v>
      </c>
      <c r="D544" s="666">
        <v>1</v>
      </c>
      <c r="E544" s="666"/>
      <c r="F544" s="666"/>
      <c r="G544" s="666"/>
      <c r="H544" s="666"/>
      <c r="I544" s="666"/>
      <c r="J544" s="666"/>
      <c r="K544" s="657"/>
      <c r="L544" s="657"/>
    </row>
    <row r="545" spans="1:12">
      <c r="A545" s="661" t="s">
        <v>32</v>
      </c>
      <c r="B545" s="662" t="s">
        <v>6499</v>
      </c>
      <c r="C545" s="661" t="s">
        <v>32</v>
      </c>
      <c r="D545" s="663"/>
      <c r="E545" s="663"/>
      <c r="F545" s="663"/>
      <c r="G545" s="663"/>
      <c r="H545" s="663"/>
      <c r="I545" s="663"/>
      <c r="J545" s="663"/>
      <c r="K545" s="657"/>
      <c r="L545" s="657"/>
    </row>
    <row r="546" spans="1:12" ht="24">
      <c r="A546" s="664" t="s">
        <v>6524</v>
      </c>
      <c r="B546" s="665" t="s">
        <v>6501</v>
      </c>
      <c r="C546" s="664" t="s">
        <v>4713</v>
      </c>
      <c r="D546" s="666">
        <v>1</v>
      </c>
      <c r="E546" s="666"/>
      <c r="F546" s="666"/>
      <c r="G546" s="666"/>
      <c r="H546" s="666"/>
      <c r="I546" s="666"/>
      <c r="J546" s="666"/>
      <c r="K546" s="657"/>
      <c r="L546" s="657"/>
    </row>
    <row r="547" spans="1:12" ht="40.200000000000003">
      <c r="A547" s="661" t="s">
        <v>32</v>
      </c>
      <c r="B547" s="662" t="s">
        <v>6525</v>
      </c>
      <c r="C547" s="661" t="s">
        <v>32</v>
      </c>
      <c r="D547" s="663"/>
      <c r="E547" s="663"/>
      <c r="F547" s="663"/>
      <c r="G547" s="663"/>
      <c r="H547" s="663"/>
      <c r="I547" s="663"/>
      <c r="J547" s="663"/>
      <c r="K547" s="657"/>
      <c r="L547" s="657"/>
    </row>
    <row r="548" spans="1:12">
      <c r="A548" s="664" t="s">
        <v>32</v>
      </c>
      <c r="B548" s="665" t="s">
        <v>6508</v>
      </c>
      <c r="C548" s="664" t="s">
        <v>6102</v>
      </c>
      <c r="D548" s="666">
        <v>30</v>
      </c>
      <c r="E548" s="666"/>
      <c r="F548" s="666"/>
      <c r="G548" s="666"/>
      <c r="H548" s="666"/>
      <c r="I548" s="666"/>
      <c r="J548" s="666"/>
      <c r="K548" s="657"/>
      <c r="L548" s="657"/>
    </row>
    <row r="549" spans="1:12">
      <c r="A549" s="664" t="s">
        <v>32</v>
      </c>
      <c r="B549" s="665" t="s">
        <v>6509</v>
      </c>
      <c r="C549" s="664" t="s">
        <v>6102</v>
      </c>
      <c r="D549" s="666">
        <v>30</v>
      </c>
      <c r="E549" s="666"/>
      <c r="F549" s="666"/>
      <c r="G549" s="666"/>
      <c r="H549" s="666"/>
      <c r="I549" s="666"/>
      <c r="J549" s="666"/>
      <c r="K549" s="657"/>
      <c r="L549" s="657"/>
    </row>
    <row r="550" spans="1:12">
      <c r="A550" s="658" t="s">
        <v>32</v>
      </c>
      <c r="B550" s="659" t="s">
        <v>6526</v>
      </c>
      <c r="C550" s="658" t="s">
        <v>32</v>
      </c>
      <c r="D550" s="660"/>
      <c r="E550" s="660"/>
      <c r="F550" s="660"/>
      <c r="G550" s="660"/>
      <c r="H550" s="660"/>
      <c r="I550" s="660"/>
      <c r="J550" s="660"/>
      <c r="K550" s="657"/>
      <c r="L550" s="657"/>
    </row>
    <row r="551" spans="1:12">
      <c r="A551" s="664" t="s">
        <v>32</v>
      </c>
      <c r="B551" s="665" t="s">
        <v>32</v>
      </c>
      <c r="C551" s="664" t="s">
        <v>32</v>
      </c>
      <c r="D551" s="666"/>
      <c r="E551" s="666"/>
      <c r="F551" s="666"/>
      <c r="G551" s="666"/>
      <c r="H551" s="666"/>
      <c r="I551" s="666"/>
      <c r="J551" s="666"/>
      <c r="K551" s="657"/>
      <c r="L551" s="657"/>
    </row>
    <row r="552" spans="1:12">
      <c r="A552" s="658" t="s">
        <v>32</v>
      </c>
      <c r="B552" s="659" t="s">
        <v>6527</v>
      </c>
      <c r="C552" s="658" t="s">
        <v>32</v>
      </c>
      <c r="D552" s="660"/>
      <c r="E552" s="660"/>
      <c r="F552" s="660"/>
      <c r="G552" s="660"/>
      <c r="H552" s="660"/>
      <c r="I552" s="660"/>
      <c r="J552" s="660"/>
      <c r="K552" s="657"/>
      <c r="L552" s="657"/>
    </row>
    <row r="553" spans="1:12">
      <c r="A553" s="661" t="s">
        <v>32</v>
      </c>
      <c r="B553" s="662" t="s">
        <v>6515</v>
      </c>
      <c r="C553" s="661" t="s">
        <v>32</v>
      </c>
      <c r="D553" s="663"/>
      <c r="E553" s="663"/>
      <c r="F553" s="663"/>
      <c r="G553" s="663"/>
      <c r="H553" s="663"/>
      <c r="I553" s="663"/>
      <c r="J553" s="663"/>
      <c r="K553" s="657"/>
      <c r="L553" s="657"/>
    </row>
    <row r="554" spans="1:12">
      <c r="A554" s="664" t="s">
        <v>6528</v>
      </c>
      <c r="B554" s="665" t="s">
        <v>6529</v>
      </c>
      <c r="C554" s="664" t="s">
        <v>4713</v>
      </c>
      <c r="D554" s="666">
        <v>1</v>
      </c>
      <c r="E554" s="666"/>
      <c r="F554" s="666"/>
      <c r="G554" s="666"/>
      <c r="H554" s="666"/>
      <c r="I554" s="666"/>
      <c r="J554" s="666"/>
      <c r="K554" s="657"/>
      <c r="L554" s="657"/>
    </row>
    <row r="555" spans="1:12">
      <c r="A555" s="661" t="s">
        <v>32</v>
      </c>
      <c r="B555" s="662" t="s">
        <v>6518</v>
      </c>
      <c r="C555" s="661" t="s">
        <v>32</v>
      </c>
      <c r="D555" s="663"/>
      <c r="E555" s="663"/>
      <c r="F555" s="663"/>
      <c r="G555" s="663"/>
      <c r="H555" s="663"/>
      <c r="I555" s="663"/>
      <c r="J555" s="663"/>
      <c r="K555" s="657"/>
      <c r="L555" s="657"/>
    </row>
    <row r="556" spans="1:12">
      <c r="A556" s="664" t="s">
        <v>6530</v>
      </c>
      <c r="B556" s="665" t="s">
        <v>6520</v>
      </c>
      <c r="C556" s="664" t="s">
        <v>4713</v>
      </c>
      <c r="D556" s="666">
        <v>1</v>
      </c>
      <c r="E556" s="666"/>
      <c r="F556" s="666"/>
      <c r="G556" s="666"/>
      <c r="H556" s="666"/>
      <c r="I556" s="666"/>
      <c r="J556" s="666"/>
      <c r="K556" s="657"/>
      <c r="L556" s="657"/>
    </row>
    <row r="557" spans="1:12">
      <c r="A557" s="661" t="s">
        <v>32</v>
      </c>
      <c r="B557" s="662" t="s">
        <v>6521</v>
      </c>
      <c r="C557" s="661" t="s">
        <v>32</v>
      </c>
      <c r="D557" s="663"/>
      <c r="E557" s="663"/>
      <c r="F557" s="663"/>
      <c r="G557" s="663"/>
      <c r="H557" s="663"/>
      <c r="I557" s="663"/>
      <c r="J557" s="663"/>
      <c r="K557" s="657"/>
      <c r="L557" s="657"/>
    </row>
    <row r="558" spans="1:12">
      <c r="A558" s="664" t="s">
        <v>6531</v>
      </c>
      <c r="B558" s="665" t="s">
        <v>6521</v>
      </c>
      <c r="C558" s="664" t="s">
        <v>4713</v>
      </c>
      <c r="D558" s="666">
        <v>1</v>
      </c>
      <c r="E558" s="666"/>
      <c r="F558" s="666"/>
      <c r="G558" s="666"/>
      <c r="H558" s="666"/>
      <c r="I558" s="666"/>
      <c r="J558" s="666"/>
      <c r="K558" s="657"/>
      <c r="L558" s="657"/>
    </row>
    <row r="559" spans="1:12">
      <c r="A559" s="661" t="s">
        <v>32</v>
      </c>
      <c r="B559" s="662" t="s">
        <v>6502</v>
      </c>
      <c r="C559" s="661" t="s">
        <v>32</v>
      </c>
      <c r="D559" s="663"/>
      <c r="E559" s="663"/>
      <c r="F559" s="663"/>
      <c r="G559" s="663"/>
      <c r="H559" s="663"/>
      <c r="I559" s="663"/>
      <c r="J559" s="663"/>
      <c r="K559" s="657"/>
      <c r="L559" s="657"/>
    </row>
    <row r="560" spans="1:12">
      <c r="A560" s="664" t="s">
        <v>6532</v>
      </c>
      <c r="B560" s="665" t="s">
        <v>6504</v>
      </c>
      <c r="C560" s="664" t="s">
        <v>4713</v>
      </c>
      <c r="D560" s="666">
        <v>1</v>
      </c>
      <c r="E560" s="666"/>
      <c r="F560" s="666"/>
      <c r="G560" s="666"/>
      <c r="H560" s="666"/>
      <c r="I560" s="666"/>
      <c r="J560" s="666"/>
      <c r="K560" s="657"/>
      <c r="L560" s="657"/>
    </row>
    <row r="561" spans="1:12">
      <c r="A561" s="661" t="s">
        <v>32</v>
      </c>
      <c r="B561" s="662" t="s">
        <v>6499</v>
      </c>
      <c r="C561" s="661" t="s">
        <v>32</v>
      </c>
      <c r="D561" s="663"/>
      <c r="E561" s="663"/>
      <c r="F561" s="663"/>
      <c r="G561" s="663"/>
      <c r="H561" s="663"/>
      <c r="I561" s="663"/>
      <c r="J561" s="663"/>
      <c r="K561" s="657"/>
      <c r="L561" s="657"/>
    </row>
    <row r="562" spans="1:12" ht="24">
      <c r="A562" s="664" t="s">
        <v>6533</v>
      </c>
      <c r="B562" s="665" t="s">
        <v>6501</v>
      </c>
      <c r="C562" s="664" t="s">
        <v>4713</v>
      </c>
      <c r="D562" s="666">
        <v>1</v>
      </c>
      <c r="E562" s="666"/>
      <c r="F562" s="666"/>
      <c r="G562" s="666"/>
      <c r="H562" s="666"/>
      <c r="I562" s="666"/>
      <c r="J562" s="666"/>
      <c r="K562" s="657"/>
      <c r="L562" s="657"/>
    </row>
    <row r="563" spans="1:12" ht="40.200000000000003">
      <c r="A563" s="661" t="s">
        <v>32</v>
      </c>
      <c r="B563" s="662" t="s">
        <v>6525</v>
      </c>
      <c r="C563" s="661" t="s">
        <v>32</v>
      </c>
      <c r="D563" s="663"/>
      <c r="E563" s="663"/>
      <c r="F563" s="663"/>
      <c r="G563" s="663"/>
      <c r="H563" s="663"/>
      <c r="I563" s="663"/>
      <c r="J563" s="663"/>
      <c r="K563" s="657"/>
      <c r="L563" s="657"/>
    </row>
    <row r="564" spans="1:12">
      <c r="A564" s="664" t="s">
        <v>32</v>
      </c>
      <c r="B564" s="665" t="s">
        <v>6508</v>
      </c>
      <c r="C564" s="664" t="s">
        <v>6102</v>
      </c>
      <c r="D564" s="666">
        <v>30</v>
      </c>
      <c r="E564" s="666"/>
      <c r="F564" s="666"/>
      <c r="G564" s="666"/>
      <c r="H564" s="666"/>
      <c r="I564" s="666"/>
      <c r="J564" s="666"/>
      <c r="K564" s="657"/>
      <c r="L564" s="657"/>
    </row>
    <row r="565" spans="1:12">
      <c r="A565" s="664" t="s">
        <v>32</v>
      </c>
      <c r="B565" s="665" t="s">
        <v>6509</v>
      </c>
      <c r="C565" s="664" t="s">
        <v>6102</v>
      </c>
      <c r="D565" s="666">
        <v>30</v>
      </c>
      <c r="E565" s="666"/>
      <c r="F565" s="666"/>
      <c r="G565" s="666"/>
      <c r="H565" s="666"/>
      <c r="I565" s="666"/>
      <c r="J565" s="666"/>
      <c r="K565" s="657"/>
      <c r="L565" s="657"/>
    </row>
    <row r="566" spans="1:12">
      <c r="A566" s="658" t="s">
        <v>32</v>
      </c>
      <c r="B566" s="659" t="s">
        <v>6534</v>
      </c>
      <c r="C566" s="658" t="s">
        <v>32</v>
      </c>
      <c r="D566" s="660"/>
      <c r="E566" s="660"/>
      <c r="F566" s="660"/>
      <c r="G566" s="660"/>
      <c r="H566" s="660"/>
      <c r="I566" s="660"/>
      <c r="J566" s="660"/>
      <c r="K566" s="657"/>
      <c r="L566" s="657"/>
    </row>
    <row r="567" spans="1:12">
      <c r="A567" s="664" t="s">
        <v>32</v>
      </c>
      <c r="B567" s="665" t="s">
        <v>32</v>
      </c>
      <c r="C567" s="664" t="s">
        <v>32</v>
      </c>
      <c r="D567" s="666"/>
      <c r="E567" s="666"/>
      <c r="F567" s="666"/>
      <c r="G567" s="666"/>
      <c r="H567" s="666"/>
      <c r="I567" s="666"/>
      <c r="J567" s="666"/>
      <c r="K567" s="657"/>
      <c r="L567" s="657"/>
    </row>
    <row r="568" spans="1:12">
      <c r="A568" s="658" t="s">
        <v>32</v>
      </c>
      <c r="B568" s="659" t="s">
        <v>6535</v>
      </c>
      <c r="C568" s="658" t="s">
        <v>32</v>
      </c>
      <c r="D568" s="660"/>
      <c r="E568" s="660"/>
      <c r="F568" s="660"/>
      <c r="G568" s="660"/>
      <c r="H568" s="660"/>
      <c r="I568" s="660"/>
      <c r="J568" s="660"/>
      <c r="K568" s="657"/>
      <c r="L568" s="657"/>
    </row>
    <row r="569" spans="1:12">
      <c r="A569" s="661" t="s">
        <v>32</v>
      </c>
      <c r="B569" s="662" t="s">
        <v>6515</v>
      </c>
      <c r="C569" s="661" t="s">
        <v>32</v>
      </c>
      <c r="D569" s="663"/>
      <c r="E569" s="663"/>
      <c r="F569" s="663"/>
      <c r="G569" s="663"/>
      <c r="H569" s="663"/>
      <c r="I569" s="663"/>
      <c r="J569" s="663"/>
      <c r="K569" s="657"/>
      <c r="L569" s="657"/>
    </row>
    <row r="570" spans="1:12">
      <c r="A570" s="664" t="s">
        <v>6536</v>
      </c>
      <c r="B570" s="665" t="s">
        <v>6517</v>
      </c>
      <c r="C570" s="664" t="s">
        <v>4713</v>
      </c>
      <c r="D570" s="666">
        <v>1</v>
      </c>
      <c r="E570" s="666"/>
      <c r="F570" s="666"/>
      <c r="G570" s="666"/>
      <c r="H570" s="666"/>
      <c r="I570" s="666"/>
      <c r="J570" s="666"/>
      <c r="K570" s="657"/>
      <c r="L570" s="657"/>
    </row>
    <row r="571" spans="1:12">
      <c r="A571" s="661" t="s">
        <v>32</v>
      </c>
      <c r="B571" s="662" t="s">
        <v>6518</v>
      </c>
      <c r="C571" s="661" t="s">
        <v>32</v>
      </c>
      <c r="D571" s="663"/>
      <c r="E571" s="663"/>
      <c r="F571" s="663"/>
      <c r="G571" s="663"/>
      <c r="H571" s="663"/>
      <c r="I571" s="663"/>
      <c r="J571" s="663"/>
      <c r="K571" s="657"/>
      <c r="L571" s="657"/>
    </row>
    <row r="572" spans="1:12">
      <c r="A572" s="664" t="s">
        <v>6537</v>
      </c>
      <c r="B572" s="665" t="s">
        <v>6520</v>
      </c>
      <c r="C572" s="664" t="s">
        <v>4713</v>
      </c>
      <c r="D572" s="666">
        <v>1</v>
      </c>
      <c r="E572" s="666"/>
      <c r="F572" s="666"/>
      <c r="G572" s="666"/>
      <c r="H572" s="666"/>
      <c r="I572" s="666"/>
      <c r="J572" s="666"/>
      <c r="K572" s="657"/>
      <c r="L572" s="657"/>
    </row>
    <row r="573" spans="1:12">
      <c r="A573" s="661" t="s">
        <v>32</v>
      </c>
      <c r="B573" s="662" t="s">
        <v>6521</v>
      </c>
      <c r="C573" s="661" t="s">
        <v>32</v>
      </c>
      <c r="D573" s="663"/>
      <c r="E573" s="663"/>
      <c r="F573" s="663"/>
      <c r="G573" s="663"/>
      <c r="H573" s="663"/>
      <c r="I573" s="663"/>
      <c r="J573" s="663"/>
      <c r="K573" s="657"/>
      <c r="L573" s="657"/>
    </row>
    <row r="574" spans="1:12">
      <c r="A574" s="664" t="s">
        <v>6538</v>
      </c>
      <c r="B574" s="665" t="s">
        <v>6521</v>
      </c>
      <c r="C574" s="664" t="s">
        <v>4713</v>
      </c>
      <c r="D574" s="666">
        <v>1</v>
      </c>
      <c r="E574" s="666"/>
      <c r="F574" s="666"/>
      <c r="G574" s="666"/>
      <c r="H574" s="666"/>
      <c r="I574" s="666"/>
      <c r="J574" s="666"/>
      <c r="K574" s="657"/>
      <c r="L574" s="657"/>
    </row>
    <row r="575" spans="1:12">
      <c r="A575" s="661" t="s">
        <v>32</v>
      </c>
      <c r="B575" s="662" t="s">
        <v>6502</v>
      </c>
      <c r="C575" s="661" t="s">
        <v>32</v>
      </c>
      <c r="D575" s="663"/>
      <c r="E575" s="663"/>
      <c r="F575" s="663"/>
      <c r="G575" s="663"/>
      <c r="H575" s="663"/>
      <c r="I575" s="663"/>
      <c r="J575" s="663"/>
      <c r="K575" s="657"/>
      <c r="L575" s="657"/>
    </row>
    <row r="576" spans="1:12">
      <c r="A576" s="664" t="s">
        <v>6539</v>
      </c>
      <c r="B576" s="665" t="s">
        <v>6504</v>
      </c>
      <c r="C576" s="664" t="s">
        <v>4713</v>
      </c>
      <c r="D576" s="666">
        <v>1</v>
      </c>
      <c r="E576" s="666"/>
      <c r="F576" s="666"/>
      <c r="G576" s="666"/>
      <c r="H576" s="666"/>
      <c r="I576" s="666"/>
      <c r="J576" s="666"/>
      <c r="K576" s="657"/>
      <c r="L576" s="657"/>
    </row>
    <row r="577" spans="1:12">
      <c r="A577" s="661" t="s">
        <v>32</v>
      </c>
      <c r="B577" s="662" t="s">
        <v>6499</v>
      </c>
      <c r="C577" s="661" t="s">
        <v>32</v>
      </c>
      <c r="D577" s="663"/>
      <c r="E577" s="663"/>
      <c r="F577" s="663"/>
      <c r="G577" s="663"/>
      <c r="H577" s="663"/>
      <c r="I577" s="663"/>
      <c r="J577" s="663"/>
      <c r="K577" s="657"/>
      <c r="L577" s="657"/>
    </row>
    <row r="578" spans="1:12" ht="24">
      <c r="A578" s="664" t="s">
        <v>6540</v>
      </c>
      <c r="B578" s="665" t="s">
        <v>6501</v>
      </c>
      <c r="C578" s="664" t="s">
        <v>4713</v>
      </c>
      <c r="D578" s="666">
        <v>1</v>
      </c>
      <c r="E578" s="666"/>
      <c r="F578" s="666"/>
      <c r="G578" s="666"/>
      <c r="H578" s="666"/>
      <c r="I578" s="666"/>
      <c r="J578" s="666"/>
      <c r="K578" s="657"/>
      <c r="L578" s="657"/>
    </row>
    <row r="579" spans="1:12" ht="40.200000000000003">
      <c r="A579" s="661" t="s">
        <v>32</v>
      </c>
      <c r="B579" s="662" t="s">
        <v>6525</v>
      </c>
      <c r="C579" s="661" t="s">
        <v>32</v>
      </c>
      <c r="D579" s="663"/>
      <c r="E579" s="663"/>
      <c r="F579" s="663"/>
      <c r="G579" s="663"/>
      <c r="H579" s="663"/>
      <c r="I579" s="663"/>
      <c r="J579" s="663"/>
      <c r="K579" s="657"/>
      <c r="L579" s="657"/>
    </row>
    <row r="580" spans="1:12">
      <c r="A580" s="664" t="s">
        <v>32</v>
      </c>
      <c r="B580" s="665" t="s">
        <v>6508</v>
      </c>
      <c r="C580" s="664" t="s">
        <v>6102</v>
      </c>
      <c r="D580" s="666">
        <v>30</v>
      </c>
      <c r="E580" s="666"/>
      <c r="F580" s="666"/>
      <c r="G580" s="666"/>
      <c r="H580" s="666"/>
      <c r="I580" s="666"/>
      <c r="J580" s="666"/>
      <c r="K580" s="657"/>
      <c r="L580" s="657"/>
    </row>
    <row r="581" spans="1:12">
      <c r="A581" s="664" t="s">
        <v>32</v>
      </c>
      <c r="B581" s="665" t="s">
        <v>6509</v>
      </c>
      <c r="C581" s="664" t="s">
        <v>6102</v>
      </c>
      <c r="D581" s="666">
        <v>30</v>
      </c>
      <c r="E581" s="666"/>
      <c r="F581" s="666"/>
      <c r="G581" s="666"/>
      <c r="H581" s="666"/>
      <c r="I581" s="666"/>
      <c r="J581" s="666"/>
      <c r="K581" s="657"/>
      <c r="L581" s="657"/>
    </row>
    <row r="582" spans="1:12">
      <c r="A582" s="658" t="s">
        <v>32</v>
      </c>
      <c r="B582" s="659" t="s">
        <v>6541</v>
      </c>
      <c r="C582" s="658" t="s">
        <v>32</v>
      </c>
      <c r="D582" s="660"/>
      <c r="E582" s="660"/>
      <c r="F582" s="660"/>
      <c r="G582" s="660"/>
      <c r="H582" s="660"/>
      <c r="I582" s="660"/>
      <c r="J582" s="660"/>
      <c r="K582" s="657"/>
      <c r="L582" s="657"/>
    </row>
    <row r="583" spans="1:12">
      <c r="A583" s="664" t="s">
        <v>32</v>
      </c>
      <c r="B583" s="665" t="s">
        <v>32</v>
      </c>
      <c r="C583" s="664" t="s">
        <v>32</v>
      </c>
      <c r="D583" s="666"/>
      <c r="E583" s="666"/>
      <c r="F583" s="666"/>
      <c r="G583" s="666"/>
      <c r="H583" s="666"/>
      <c r="I583" s="666"/>
      <c r="J583" s="666"/>
      <c r="K583" s="657"/>
      <c r="L583" s="657"/>
    </row>
    <row r="584" spans="1:12">
      <c r="A584" s="658" t="s">
        <v>32</v>
      </c>
      <c r="B584" s="659" t="s">
        <v>6542</v>
      </c>
      <c r="C584" s="658" t="s">
        <v>32</v>
      </c>
      <c r="D584" s="660"/>
      <c r="E584" s="660"/>
      <c r="F584" s="660"/>
      <c r="G584" s="660"/>
      <c r="H584" s="660"/>
      <c r="I584" s="660"/>
      <c r="J584" s="660"/>
      <c r="K584" s="657"/>
      <c r="L584" s="657"/>
    </row>
    <row r="585" spans="1:12">
      <c r="A585" s="661" t="s">
        <v>32</v>
      </c>
      <c r="B585" s="662" t="s">
        <v>6515</v>
      </c>
      <c r="C585" s="661" t="s">
        <v>32</v>
      </c>
      <c r="D585" s="663"/>
      <c r="E585" s="663"/>
      <c r="F585" s="663"/>
      <c r="G585" s="663"/>
      <c r="H585" s="663"/>
      <c r="I585" s="663"/>
      <c r="J585" s="663"/>
      <c r="K585" s="657"/>
      <c r="L585" s="657"/>
    </row>
    <row r="586" spans="1:12">
      <c r="A586" s="664" t="s">
        <v>6543</v>
      </c>
      <c r="B586" s="665" t="s">
        <v>6517</v>
      </c>
      <c r="C586" s="664" t="s">
        <v>4713</v>
      </c>
      <c r="D586" s="666">
        <v>1</v>
      </c>
      <c r="E586" s="666"/>
      <c r="F586" s="666"/>
      <c r="G586" s="666"/>
      <c r="H586" s="666"/>
      <c r="I586" s="666"/>
      <c r="J586" s="666"/>
      <c r="K586" s="657"/>
      <c r="L586" s="657"/>
    </row>
    <row r="587" spans="1:12">
      <c r="A587" s="661" t="s">
        <v>32</v>
      </c>
      <c r="B587" s="662" t="s">
        <v>6518</v>
      </c>
      <c r="C587" s="661" t="s">
        <v>32</v>
      </c>
      <c r="D587" s="663"/>
      <c r="E587" s="663"/>
      <c r="F587" s="663"/>
      <c r="G587" s="663"/>
      <c r="H587" s="663"/>
      <c r="I587" s="663"/>
      <c r="J587" s="663"/>
      <c r="K587" s="657"/>
      <c r="L587" s="657"/>
    </row>
    <row r="588" spans="1:12">
      <c r="A588" s="664" t="s">
        <v>6544</v>
      </c>
      <c r="B588" s="665" t="s">
        <v>6520</v>
      </c>
      <c r="C588" s="664" t="s">
        <v>4713</v>
      </c>
      <c r="D588" s="666">
        <v>1</v>
      </c>
      <c r="E588" s="666"/>
      <c r="F588" s="666"/>
      <c r="G588" s="666"/>
      <c r="H588" s="666"/>
      <c r="I588" s="666"/>
      <c r="J588" s="666"/>
      <c r="K588" s="657"/>
      <c r="L588" s="657"/>
    </row>
    <row r="589" spans="1:12">
      <c r="A589" s="661" t="s">
        <v>32</v>
      </c>
      <c r="B589" s="662" t="s">
        <v>6521</v>
      </c>
      <c r="C589" s="661" t="s">
        <v>32</v>
      </c>
      <c r="D589" s="663"/>
      <c r="E589" s="663"/>
      <c r="F589" s="663"/>
      <c r="G589" s="663"/>
      <c r="H589" s="663"/>
      <c r="I589" s="663"/>
      <c r="J589" s="663"/>
      <c r="K589" s="657"/>
      <c r="L589" s="657"/>
    </row>
    <row r="590" spans="1:12">
      <c r="A590" s="664" t="s">
        <v>6545</v>
      </c>
      <c r="B590" s="665" t="s">
        <v>6521</v>
      </c>
      <c r="C590" s="664" t="s">
        <v>4713</v>
      </c>
      <c r="D590" s="666">
        <v>1</v>
      </c>
      <c r="E590" s="666"/>
      <c r="F590" s="666"/>
      <c r="G590" s="666"/>
      <c r="H590" s="666"/>
      <c r="I590" s="666"/>
      <c r="J590" s="666"/>
      <c r="K590" s="657"/>
      <c r="L590" s="657"/>
    </row>
    <row r="591" spans="1:12">
      <c r="A591" s="661" t="s">
        <v>32</v>
      </c>
      <c r="B591" s="662" t="s">
        <v>6502</v>
      </c>
      <c r="C591" s="661" t="s">
        <v>32</v>
      </c>
      <c r="D591" s="663"/>
      <c r="E591" s="663"/>
      <c r="F591" s="663"/>
      <c r="G591" s="663"/>
      <c r="H591" s="663"/>
      <c r="I591" s="663"/>
      <c r="J591" s="663"/>
      <c r="K591" s="657"/>
      <c r="L591" s="657"/>
    </row>
    <row r="592" spans="1:12">
      <c r="A592" s="664" t="s">
        <v>6546</v>
      </c>
      <c r="B592" s="665" t="s">
        <v>6504</v>
      </c>
      <c r="C592" s="664" t="s">
        <v>4713</v>
      </c>
      <c r="D592" s="666">
        <v>1</v>
      </c>
      <c r="E592" s="666"/>
      <c r="F592" s="666"/>
      <c r="G592" s="666"/>
      <c r="H592" s="666"/>
      <c r="I592" s="666"/>
      <c r="J592" s="666"/>
      <c r="K592" s="657"/>
      <c r="L592" s="657"/>
    </row>
    <row r="593" spans="1:12">
      <c r="A593" s="661" t="s">
        <v>32</v>
      </c>
      <c r="B593" s="662" t="s">
        <v>6499</v>
      </c>
      <c r="C593" s="661" t="s">
        <v>32</v>
      </c>
      <c r="D593" s="663"/>
      <c r="E593" s="663"/>
      <c r="F593" s="663"/>
      <c r="G593" s="663"/>
      <c r="H593" s="663"/>
      <c r="I593" s="663"/>
      <c r="J593" s="663"/>
      <c r="K593" s="657"/>
      <c r="L593" s="657"/>
    </row>
    <row r="594" spans="1:12" ht="24">
      <c r="A594" s="664" t="s">
        <v>6547</v>
      </c>
      <c r="B594" s="665" t="s">
        <v>6501</v>
      </c>
      <c r="C594" s="664" t="s">
        <v>4713</v>
      </c>
      <c r="D594" s="666">
        <v>1</v>
      </c>
      <c r="E594" s="666"/>
      <c r="F594" s="666"/>
      <c r="G594" s="666"/>
      <c r="H594" s="666"/>
      <c r="I594" s="666"/>
      <c r="J594" s="666"/>
      <c r="K594" s="657"/>
      <c r="L594" s="657"/>
    </row>
    <row r="595" spans="1:12" ht="40.200000000000003">
      <c r="A595" s="661" t="s">
        <v>32</v>
      </c>
      <c r="B595" s="662" t="s">
        <v>6525</v>
      </c>
      <c r="C595" s="661" t="s">
        <v>32</v>
      </c>
      <c r="D595" s="663"/>
      <c r="E595" s="663"/>
      <c r="F595" s="663"/>
      <c r="G595" s="663"/>
      <c r="H595" s="663"/>
      <c r="I595" s="663"/>
      <c r="J595" s="663"/>
      <c r="K595" s="657"/>
      <c r="L595" s="657"/>
    </row>
    <row r="596" spans="1:12">
      <c r="A596" s="664" t="s">
        <v>32</v>
      </c>
      <c r="B596" s="665" t="s">
        <v>6508</v>
      </c>
      <c r="C596" s="664" t="s">
        <v>6102</v>
      </c>
      <c r="D596" s="666">
        <v>30</v>
      </c>
      <c r="E596" s="666"/>
      <c r="F596" s="666"/>
      <c r="G596" s="666"/>
      <c r="H596" s="666"/>
      <c r="I596" s="666"/>
      <c r="J596" s="666"/>
      <c r="K596" s="657"/>
      <c r="L596" s="657"/>
    </row>
    <row r="597" spans="1:12">
      <c r="A597" s="664" t="s">
        <v>32</v>
      </c>
      <c r="B597" s="665" t="s">
        <v>6509</v>
      </c>
      <c r="C597" s="664" t="s">
        <v>6102</v>
      </c>
      <c r="D597" s="666">
        <v>30</v>
      </c>
      <c r="E597" s="666"/>
      <c r="F597" s="666"/>
      <c r="G597" s="666"/>
      <c r="H597" s="666"/>
      <c r="I597" s="666"/>
      <c r="J597" s="666"/>
      <c r="K597" s="657"/>
      <c r="L597" s="657"/>
    </row>
    <row r="598" spans="1:12">
      <c r="A598" s="658" t="s">
        <v>32</v>
      </c>
      <c r="B598" s="659" t="s">
        <v>6541</v>
      </c>
      <c r="C598" s="658" t="s">
        <v>32</v>
      </c>
      <c r="D598" s="660"/>
      <c r="E598" s="660"/>
      <c r="F598" s="660"/>
      <c r="G598" s="660"/>
      <c r="H598" s="660"/>
      <c r="I598" s="660"/>
      <c r="J598" s="660"/>
      <c r="K598" s="657"/>
      <c r="L598" s="657"/>
    </row>
    <row r="599" spans="1:12">
      <c r="A599" s="664" t="s">
        <v>32</v>
      </c>
      <c r="B599" s="665" t="s">
        <v>32</v>
      </c>
      <c r="C599" s="664" t="s">
        <v>32</v>
      </c>
      <c r="D599" s="666"/>
      <c r="E599" s="666"/>
      <c r="F599" s="666"/>
      <c r="G599" s="666"/>
      <c r="H599" s="666"/>
      <c r="I599" s="666"/>
      <c r="J599" s="666"/>
      <c r="K599" s="657"/>
      <c r="L599" s="657"/>
    </row>
    <row r="600" spans="1:12">
      <c r="A600" s="658" t="s">
        <v>32</v>
      </c>
      <c r="B600" s="659" t="s">
        <v>6548</v>
      </c>
      <c r="C600" s="658" t="s">
        <v>32</v>
      </c>
      <c r="D600" s="660"/>
      <c r="E600" s="660"/>
      <c r="F600" s="660"/>
      <c r="G600" s="660"/>
      <c r="H600" s="660"/>
      <c r="I600" s="660"/>
      <c r="J600" s="660"/>
      <c r="K600" s="657"/>
      <c r="L600" s="657"/>
    </row>
    <row r="601" spans="1:12">
      <c r="A601" s="664" t="s">
        <v>32</v>
      </c>
      <c r="B601" s="665" t="s">
        <v>6549</v>
      </c>
      <c r="C601" s="664" t="s">
        <v>32</v>
      </c>
      <c r="D601" s="666"/>
      <c r="E601" s="666"/>
      <c r="F601" s="666"/>
      <c r="G601" s="666"/>
      <c r="H601" s="666"/>
      <c r="I601" s="666"/>
      <c r="J601" s="666"/>
      <c r="K601" s="657"/>
      <c r="L601" s="657"/>
    </row>
    <row r="602" spans="1:12">
      <c r="A602" s="664" t="s">
        <v>32</v>
      </c>
      <c r="B602" s="665" t="s">
        <v>6550</v>
      </c>
      <c r="C602" s="664" t="s">
        <v>4760</v>
      </c>
      <c r="D602" s="666">
        <v>1</v>
      </c>
      <c r="E602" s="666"/>
      <c r="F602" s="666"/>
      <c r="G602" s="666"/>
      <c r="H602" s="666"/>
      <c r="I602" s="666"/>
      <c r="J602" s="666"/>
      <c r="K602" s="657"/>
      <c r="L602" s="657"/>
    </row>
    <row r="603" spans="1:12">
      <c r="A603" s="664" t="s">
        <v>32</v>
      </c>
      <c r="B603" s="665" t="s">
        <v>6551</v>
      </c>
      <c r="C603" s="664" t="s">
        <v>4760</v>
      </c>
      <c r="D603" s="666">
        <v>1</v>
      </c>
      <c r="E603" s="666"/>
      <c r="F603" s="666"/>
      <c r="G603" s="666"/>
      <c r="H603" s="666"/>
      <c r="I603" s="666"/>
      <c r="J603" s="666"/>
      <c r="K603" s="657"/>
      <c r="L603" s="657"/>
    </row>
    <row r="604" spans="1:12">
      <c r="A604" s="664" t="s">
        <v>32</v>
      </c>
      <c r="B604" s="665" t="s">
        <v>6552</v>
      </c>
      <c r="C604" s="664" t="s">
        <v>4760</v>
      </c>
      <c r="D604" s="666">
        <v>1</v>
      </c>
      <c r="E604" s="666"/>
      <c r="F604" s="666"/>
      <c r="G604" s="666"/>
      <c r="H604" s="666"/>
      <c r="I604" s="666"/>
      <c r="J604" s="666"/>
      <c r="K604" s="657"/>
      <c r="L604" s="657"/>
    </row>
    <row r="605" spans="1:12">
      <c r="A605" s="664" t="s">
        <v>32</v>
      </c>
      <c r="B605" s="665" t="s">
        <v>6553</v>
      </c>
      <c r="C605" s="664" t="s">
        <v>4760</v>
      </c>
      <c r="D605" s="666">
        <v>1</v>
      </c>
      <c r="E605" s="666"/>
      <c r="F605" s="666"/>
      <c r="G605" s="666"/>
      <c r="H605" s="666"/>
      <c r="I605" s="666"/>
      <c r="J605" s="666"/>
      <c r="K605" s="657"/>
      <c r="L605" s="657"/>
    </row>
    <row r="606" spans="1:12">
      <c r="A606" s="664" t="s">
        <v>32</v>
      </c>
      <c r="B606" s="665" t="s">
        <v>6554</v>
      </c>
      <c r="C606" s="664" t="s">
        <v>4760</v>
      </c>
      <c r="D606" s="666">
        <v>1</v>
      </c>
      <c r="E606" s="666"/>
      <c r="F606" s="666"/>
      <c r="G606" s="666"/>
      <c r="H606" s="666"/>
      <c r="I606" s="666"/>
      <c r="J606" s="666"/>
      <c r="K606" s="657"/>
      <c r="L606" s="657"/>
    </row>
    <row r="607" spans="1:12">
      <c r="A607" s="658" t="s">
        <v>32</v>
      </c>
      <c r="B607" s="659" t="s">
        <v>6555</v>
      </c>
      <c r="C607" s="658" t="s">
        <v>32</v>
      </c>
      <c r="D607" s="660"/>
      <c r="E607" s="660"/>
      <c r="F607" s="660"/>
      <c r="G607" s="660"/>
      <c r="H607" s="660"/>
      <c r="I607" s="660"/>
      <c r="J607" s="660"/>
      <c r="K607" s="657"/>
      <c r="L607" s="657"/>
    </row>
    <row r="608" spans="1:12">
      <c r="A608" s="664" t="s">
        <v>32</v>
      </c>
      <c r="B608" s="665" t="s">
        <v>32</v>
      </c>
      <c r="C608" s="664" t="s">
        <v>32</v>
      </c>
      <c r="D608" s="666"/>
      <c r="E608" s="666"/>
      <c r="F608" s="666"/>
      <c r="G608" s="666"/>
      <c r="H608" s="666"/>
      <c r="I608" s="666"/>
      <c r="J608" s="666"/>
      <c r="K608" s="657"/>
      <c r="L608" s="657"/>
    </row>
    <row r="609" spans="1:12">
      <c r="A609" s="658" t="s">
        <v>32</v>
      </c>
      <c r="B609" s="659" t="s">
        <v>4568</v>
      </c>
      <c r="C609" s="658" t="s">
        <v>32</v>
      </c>
      <c r="D609" s="660"/>
      <c r="E609" s="660"/>
      <c r="F609" s="660"/>
      <c r="G609" s="660"/>
      <c r="H609" s="660"/>
      <c r="I609" s="660"/>
      <c r="J609" s="660"/>
      <c r="K609" s="657"/>
      <c r="L609" s="657"/>
    </row>
    <row r="610" spans="1:12">
      <c r="A610" s="661" t="s">
        <v>32</v>
      </c>
      <c r="B610" s="662" t="s">
        <v>6556</v>
      </c>
      <c r="C610" s="661" t="s">
        <v>32</v>
      </c>
      <c r="D610" s="663"/>
      <c r="E610" s="663"/>
      <c r="F610" s="663"/>
      <c r="G610" s="663"/>
      <c r="H610" s="663"/>
      <c r="I610" s="663"/>
      <c r="J610" s="663"/>
      <c r="K610" s="657"/>
      <c r="L610" s="657"/>
    </row>
    <row r="611" spans="1:12">
      <c r="A611" s="664" t="s">
        <v>32</v>
      </c>
      <c r="B611" s="665" t="s">
        <v>6557</v>
      </c>
      <c r="C611" s="664" t="s">
        <v>6558</v>
      </c>
      <c r="D611" s="666">
        <v>18</v>
      </c>
      <c r="E611" s="666"/>
      <c r="F611" s="666"/>
      <c r="G611" s="666"/>
      <c r="H611" s="666"/>
      <c r="I611" s="666"/>
      <c r="J611" s="666"/>
      <c r="K611" s="657"/>
      <c r="L611" s="657"/>
    </row>
    <row r="612" spans="1:12">
      <c r="A612" s="664" t="s">
        <v>32</v>
      </c>
      <c r="B612" s="665" t="s">
        <v>6559</v>
      </c>
      <c r="C612" s="664" t="s">
        <v>6558</v>
      </c>
      <c r="D612" s="666">
        <v>48</v>
      </c>
      <c r="E612" s="666"/>
      <c r="F612" s="666"/>
      <c r="G612" s="666"/>
      <c r="H612" s="666"/>
      <c r="I612" s="666"/>
      <c r="J612" s="666"/>
      <c r="K612" s="657"/>
      <c r="L612" s="657"/>
    </row>
    <row r="613" spans="1:12">
      <c r="A613" s="664" t="s">
        <v>32</v>
      </c>
      <c r="B613" s="665" t="s">
        <v>6560</v>
      </c>
      <c r="C613" s="664" t="s">
        <v>6558</v>
      </c>
      <c r="D613" s="666">
        <v>24</v>
      </c>
      <c r="E613" s="666"/>
      <c r="F613" s="666"/>
      <c r="G613" s="666"/>
      <c r="H613" s="666"/>
      <c r="I613" s="666"/>
      <c r="J613" s="666"/>
      <c r="K613" s="657"/>
      <c r="L613" s="657"/>
    </row>
    <row r="614" spans="1:12">
      <c r="A614" s="664" t="s">
        <v>32</v>
      </c>
      <c r="B614" s="665" t="s">
        <v>6561</v>
      </c>
      <c r="C614" s="664" t="s">
        <v>6558</v>
      </c>
      <c r="D614" s="666">
        <v>6</v>
      </c>
      <c r="E614" s="666"/>
      <c r="F614" s="666"/>
      <c r="G614" s="666"/>
      <c r="H614" s="666"/>
      <c r="I614" s="666"/>
      <c r="J614" s="666"/>
      <c r="K614" s="657"/>
      <c r="L614" s="657"/>
    </row>
    <row r="615" spans="1:12">
      <c r="A615" s="664" t="s">
        <v>32</v>
      </c>
      <c r="B615" s="665" t="s">
        <v>6562</v>
      </c>
      <c r="C615" s="664" t="s">
        <v>6558</v>
      </c>
      <c r="D615" s="666">
        <v>6</v>
      </c>
      <c r="E615" s="666"/>
      <c r="F615" s="666"/>
      <c r="G615" s="666"/>
      <c r="H615" s="666"/>
      <c r="I615" s="666"/>
      <c r="J615" s="666"/>
      <c r="K615" s="657"/>
      <c r="L615" s="657"/>
    </row>
    <row r="616" spans="1:12">
      <c r="A616" s="664" t="s">
        <v>32</v>
      </c>
      <c r="B616" s="665" t="s">
        <v>6561</v>
      </c>
      <c r="C616" s="664" t="s">
        <v>6558</v>
      </c>
      <c r="D616" s="666">
        <v>6</v>
      </c>
      <c r="E616" s="666"/>
      <c r="F616" s="666"/>
      <c r="G616" s="666"/>
      <c r="H616" s="666"/>
      <c r="I616" s="666"/>
      <c r="J616" s="666"/>
      <c r="K616" s="657"/>
      <c r="L616" s="657"/>
    </row>
    <row r="617" spans="1:12">
      <c r="A617" s="664" t="s">
        <v>32</v>
      </c>
      <c r="B617" s="665" t="s">
        <v>6563</v>
      </c>
      <c r="C617" s="664" t="s">
        <v>6558</v>
      </c>
      <c r="D617" s="666">
        <v>24</v>
      </c>
      <c r="E617" s="666"/>
      <c r="F617" s="666"/>
      <c r="G617" s="666"/>
      <c r="H617" s="666"/>
      <c r="I617" s="666"/>
      <c r="J617" s="666"/>
      <c r="K617" s="657"/>
      <c r="L617" s="657"/>
    </row>
    <row r="618" spans="1:12">
      <c r="A618" s="664" t="s">
        <v>32</v>
      </c>
      <c r="B618" s="665" t="s">
        <v>6564</v>
      </c>
      <c r="C618" s="664" t="s">
        <v>6558</v>
      </c>
      <c r="D618" s="666">
        <v>48</v>
      </c>
      <c r="E618" s="666"/>
      <c r="F618" s="666"/>
      <c r="G618" s="666"/>
      <c r="H618" s="666"/>
      <c r="I618" s="666"/>
      <c r="J618" s="666"/>
      <c r="K618" s="657"/>
      <c r="L618" s="657"/>
    </row>
    <row r="619" spans="1:12">
      <c r="A619" s="664" t="s">
        <v>32</v>
      </c>
      <c r="B619" s="665" t="s">
        <v>6561</v>
      </c>
      <c r="C619" s="664" t="s">
        <v>6558</v>
      </c>
      <c r="D619" s="666">
        <v>3</v>
      </c>
      <c r="E619" s="666"/>
      <c r="F619" s="666"/>
      <c r="G619" s="666"/>
      <c r="H619" s="666"/>
      <c r="I619" s="666"/>
      <c r="J619" s="666"/>
      <c r="K619" s="657"/>
      <c r="L619" s="657"/>
    </row>
    <row r="620" spans="1:12">
      <c r="A620" s="664" t="s">
        <v>32</v>
      </c>
      <c r="B620" s="665" t="s">
        <v>6565</v>
      </c>
      <c r="C620" s="664" t="s">
        <v>6566</v>
      </c>
      <c r="D620" s="666">
        <v>1</v>
      </c>
      <c r="E620" s="666"/>
      <c r="F620" s="666"/>
      <c r="G620" s="666"/>
      <c r="H620" s="666"/>
      <c r="I620" s="666"/>
      <c r="J620" s="666"/>
      <c r="K620" s="657"/>
      <c r="L620" s="657"/>
    </row>
    <row r="621" spans="1:12">
      <c r="A621" s="664" t="s">
        <v>32</v>
      </c>
      <c r="B621" s="665" t="s">
        <v>6567</v>
      </c>
      <c r="C621" s="664" t="s">
        <v>6566</v>
      </c>
      <c r="D621" s="666">
        <v>1</v>
      </c>
      <c r="E621" s="666"/>
      <c r="F621" s="666"/>
      <c r="G621" s="666"/>
      <c r="H621" s="666"/>
      <c r="I621" s="666"/>
      <c r="J621" s="666"/>
      <c r="K621" s="657"/>
      <c r="L621" s="657"/>
    </row>
    <row r="622" spans="1:12">
      <c r="A622" s="664" t="s">
        <v>32</v>
      </c>
      <c r="B622" s="665" t="s">
        <v>6568</v>
      </c>
      <c r="C622" s="664" t="s">
        <v>32</v>
      </c>
      <c r="D622" s="666"/>
      <c r="E622" s="666"/>
      <c r="F622" s="666"/>
      <c r="G622" s="666"/>
      <c r="H622" s="666"/>
      <c r="I622" s="666"/>
      <c r="J622" s="666"/>
      <c r="K622" s="657"/>
      <c r="L622" s="657"/>
    </row>
    <row r="623" spans="1:12">
      <c r="A623" s="658" t="s">
        <v>32</v>
      </c>
      <c r="B623" s="659" t="s">
        <v>6569</v>
      </c>
      <c r="C623" s="658" t="s">
        <v>32</v>
      </c>
      <c r="D623" s="660"/>
      <c r="E623" s="660"/>
      <c r="F623" s="660"/>
      <c r="G623" s="660"/>
      <c r="H623" s="660"/>
      <c r="I623" s="660"/>
      <c r="J623" s="660"/>
      <c r="K623" s="657"/>
      <c r="L623" s="657"/>
    </row>
    <row r="624" spans="1:12">
      <c r="A624" s="667"/>
      <c r="B624" s="668"/>
      <c r="C624" s="667"/>
      <c r="D624" s="669"/>
      <c r="E624" s="669"/>
      <c r="F624" s="669"/>
      <c r="G624" s="669"/>
      <c r="H624" s="669"/>
      <c r="I624" s="669"/>
      <c r="J624" s="669"/>
      <c r="K624" s="657"/>
      <c r="L624" s="657"/>
    </row>
    <row r="625" spans="1:12">
      <c r="A625" s="658"/>
      <c r="B625" s="659" t="s">
        <v>6570</v>
      </c>
      <c r="C625" s="658"/>
      <c r="D625" s="660"/>
      <c r="E625" s="660"/>
      <c r="F625" s="660"/>
      <c r="G625" s="660"/>
      <c r="H625" s="660"/>
      <c r="I625" s="660"/>
      <c r="J625" s="660"/>
      <c r="K625" s="657"/>
      <c r="L625" s="657"/>
    </row>
    <row r="626" spans="1:12">
      <c r="A626" s="664" t="s">
        <v>32</v>
      </c>
      <c r="B626" s="665" t="s">
        <v>32</v>
      </c>
      <c r="C626" s="664" t="s">
        <v>32</v>
      </c>
      <c r="D626" s="666"/>
      <c r="E626" s="666"/>
      <c r="F626" s="666"/>
      <c r="G626" s="666"/>
      <c r="H626" s="666"/>
      <c r="I626" s="666"/>
      <c r="J626" s="666"/>
      <c r="K626" s="657"/>
      <c r="L626" s="657"/>
    </row>
    <row r="627" spans="1:12">
      <c r="A627" s="664" t="s">
        <v>32</v>
      </c>
      <c r="B627" s="665" t="s">
        <v>6571</v>
      </c>
      <c r="C627" s="664" t="s">
        <v>32</v>
      </c>
      <c r="D627" s="666"/>
      <c r="E627" s="666"/>
      <c r="F627" s="666"/>
      <c r="G627" s="666"/>
      <c r="H627" s="666"/>
      <c r="I627" s="666"/>
      <c r="J627" s="666"/>
      <c r="K627" s="657"/>
      <c r="L627" s="657"/>
    </row>
    <row r="628" spans="1:12" ht="24">
      <c r="A628" s="664" t="s">
        <v>32</v>
      </c>
      <c r="B628" s="665" t="s">
        <v>6572</v>
      </c>
      <c r="C628" s="664" t="s">
        <v>32</v>
      </c>
      <c r="D628" s="666"/>
      <c r="E628" s="666"/>
      <c r="F628" s="666"/>
      <c r="G628" s="666"/>
      <c r="H628" s="666"/>
      <c r="I628" s="666"/>
      <c r="J628" s="666"/>
      <c r="K628" s="657"/>
      <c r="L628" s="657"/>
    </row>
    <row r="629" spans="1:12">
      <c r="A629" s="664" t="s">
        <v>32</v>
      </c>
      <c r="B629" s="665" t="s">
        <v>32</v>
      </c>
      <c r="C629" s="664" t="s">
        <v>32</v>
      </c>
      <c r="D629" s="666"/>
      <c r="E629" s="666"/>
      <c r="F629" s="666"/>
      <c r="G629" s="666"/>
      <c r="H629" s="666"/>
      <c r="I629" s="666"/>
      <c r="J629" s="666"/>
      <c r="K629" s="657"/>
      <c r="L629" s="657"/>
    </row>
    <row r="630" spans="1:12">
      <c r="A630" s="664" t="s">
        <v>32</v>
      </c>
      <c r="B630" s="665" t="s">
        <v>32</v>
      </c>
      <c r="C630" s="664" t="s">
        <v>32</v>
      </c>
      <c r="D630" s="666"/>
      <c r="E630" s="666"/>
      <c r="F630" s="666"/>
      <c r="G630" s="666"/>
      <c r="H630" s="666"/>
      <c r="I630" s="666"/>
      <c r="J630" s="666"/>
      <c r="K630" s="657"/>
      <c r="L630" s="657"/>
    </row>
    <row r="631" spans="1:12">
      <c r="A631" s="664" t="s">
        <v>32</v>
      </c>
      <c r="B631" s="665" t="s">
        <v>32</v>
      </c>
      <c r="C631" s="664" t="s">
        <v>32</v>
      </c>
      <c r="D631" s="666"/>
      <c r="E631" s="666"/>
      <c r="F631" s="666"/>
      <c r="G631" s="666"/>
      <c r="H631" s="666"/>
      <c r="I631" s="666"/>
      <c r="J631" s="666"/>
      <c r="K631" s="657"/>
      <c r="L631" s="657"/>
    </row>
    <row r="632" spans="1:12">
      <c r="A632" s="664" t="s">
        <v>32</v>
      </c>
      <c r="B632" s="665" t="s">
        <v>32</v>
      </c>
      <c r="C632" s="664" t="s">
        <v>32</v>
      </c>
      <c r="D632" s="666"/>
      <c r="E632" s="666"/>
      <c r="F632" s="666"/>
      <c r="G632" s="666"/>
      <c r="H632" s="666"/>
      <c r="I632" s="666"/>
      <c r="J632" s="666"/>
      <c r="K632" s="657"/>
      <c r="L632" s="657"/>
    </row>
    <row r="633" spans="1:12">
      <c r="A633" s="664" t="s">
        <v>32</v>
      </c>
      <c r="B633" s="665" t="s">
        <v>32</v>
      </c>
      <c r="C633" s="664" t="s">
        <v>32</v>
      </c>
      <c r="D633" s="666"/>
      <c r="E633" s="666"/>
      <c r="F633" s="666"/>
      <c r="G633" s="666"/>
      <c r="H633" s="666"/>
      <c r="I633" s="666"/>
      <c r="J633" s="666"/>
      <c r="K633" s="657"/>
      <c r="L633" s="657"/>
    </row>
    <row r="634" spans="1:12">
      <c r="A634" s="664" t="s">
        <v>32</v>
      </c>
      <c r="B634" s="665" t="s">
        <v>32</v>
      </c>
      <c r="C634" s="664" t="s">
        <v>32</v>
      </c>
      <c r="D634" s="666"/>
      <c r="E634" s="666"/>
      <c r="F634" s="666"/>
      <c r="G634" s="666"/>
      <c r="H634" s="666"/>
      <c r="I634" s="666"/>
      <c r="J634" s="666"/>
      <c r="K634" s="657"/>
      <c r="L634" s="657"/>
    </row>
    <row r="635" spans="1:12">
      <c r="A635" s="664" t="s">
        <v>32</v>
      </c>
      <c r="B635" s="665" t="s">
        <v>32</v>
      </c>
      <c r="C635" s="664" t="s">
        <v>32</v>
      </c>
      <c r="D635" s="666"/>
      <c r="E635" s="666"/>
      <c r="F635" s="666"/>
      <c r="G635" s="666"/>
      <c r="H635" s="666"/>
      <c r="I635" s="666"/>
      <c r="J635" s="666"/>
      <c r="K635" s="657"/>
      <c r="L635" s="657"/>
    </row>
    <row r="636" spans="1:12">
      <c r="A636" s="664" t="s">
        <v>32</v>
      </c>
      <c r="B636" s="665" t="s">
        <v>32</v>
      </c>
      <c r="C636" s="664" t="s">
        <v>32</v>
      </c>
      <c r="D636" s="666"/>
      <c r="E636" s="666"/>
      <c r="F636" s="666"/>
      <c r="G636" s="666"/>
      <c r="H636" s="666"/>
      <c r="I636" s="666"/>
      <c r="J636" s="666"/>
      <c r="K636" s="657"/>
      <c r="L636" s="657"/>
    </row>
    <row r="637" spans="1:12">
      <c r="A637" s="664" t="s">
        <v>32</v>
      </c>
      <c r="B637" s="665" t="s">
        <v>32</v>
      </c>
      <c r="C637" s="664" t="s">
        <v>32</v>
      </c>
      <c r="D637" s="666"/>
      <c r="E637" s="666"/>
      <c r="F637" s="666"/>
      <c r="G637" s="666"/>
      <c r="H637" s="666"/>
      <c r="I637" s="666"/>
      <c r="J637" s="666"/>
      <c r="K637" s="657"/>
      <c r="L637" s="657"/>
    </row>
    <row r="638" spans="1:12">
      <c r="A638" s="664" t="s">
        <v>32</v>
      </c>
      <c r="B638" s="665" t="s">
        <v>32</v>
      </c>
      <c r="C638" s="664" t="s">
        <v>32</v>
      </c>
      <c r="D638" s="666"/>
      <c r="E638" s="666"/>
      <c r="F638" s="666"/>
      <c r="G638" s="666"/>
      <c r="H638" s="666"/>
      <c r="I638" s="666"/>
      <c r="J638" s="666"/>
      <c r="K638" s="657"/>
      <c r="L638" s="657"/>
    </row>
    <row r="639" spans="1:12">
      <c r="A639" s="664" t="s">
        <v>32</v>
      </c>
      <c r="B639" s="665" t="s">
        <v>32</v>
      </c>
      <c r="C639" s="664" t="s">
        <v>32</v>
      </c>
      <c r="D639" s="666"/>
      <c r="E639" s="666"/>
      <c r="F639" s="666"/>
      <c r="G639" s="666"/>
      <c r="H639" s="666"/>
      <c r="I639" s="666"/>
      <c r="J639" s="666"/>
      <c r="K639" s="657"/>
      <c r="L639" s="657"/>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BC8A8-59DA-47B1-A1BC-6F7E12C88B42}">
  <dimension ref="A1:F316"/>
  <sheetViews>
    <sheetView view="pageLayout" topLeftCell="A41" zoomScaleNormal="115" workbookViewId="0">
      <selection activeCell="F3" sqref="F3"/>
    </sheetView>
  </sheetViews>
  <sheetFormatPr defaultRowHeight="14.4"/>
  <cols>
    <col min="1" max="1" width="6.28515625" style="540" customWidth="1"/>
    <col min="2" max="2" width="71.5703125" style="540" customWidth="1"/>
    <col min="3" max="3" width="7.28515625" style="540" customWidth="1"/>
    <col min="4" max="4" width="10.28515625" style="693" customWidth="1"/>
    <col min="5" max="6" width="14" style="693" customWidth="1"/>
    <col min="7" max="16384" width="9.140625" style="540"/>
  </cols>
  <sheetData>
    <row r="1" spans="1:6" ht="19.95" customHeight="1">
      <c r="A1" s="673" t="s">
        <v>6573</v>
      </c>
      <c r="B1" s="673" t="s">
        <v>5268</v>
      </c>
      <c r="C1" s="673" t="s">
        <v>6574</v>
      </c>
      <c r="D1" s="673" t="s">
        <v>6078</v>
      </c>
      <c r="E1" s="673" t="s">
        <v>6575</v>
      </c>
      <c r="F1" s="673" t="s">
        <v>5944</v>
      </c>
    </row>
    <row r="2" spans="1:6" ht="16.95" customHeight="1">
      <c r="A2" s="674">
        <v>1</v>
      </c>
      <c r="B2" s="675" t="s">
        <v>6576</v>
      </c>
      <c r="C2" s="674"/>
      <c r="D2" s="674"/>
      <c r="E2" s="674"/>
      <c r="F2" s="674"/>
    </row>
    <row r="3" spans="1:6" ht="56.85" customHeight="1">
      <c r="A3" s="674">
        <v>2</v>
      </c>
      <c r="B3" s="676" t="s">
        <v>6577</v>
      </c>
      <c r="C3" s="674" t="s">
        <v>4713</v>
      </c>
      <c r="D3" s="674">
        <v>26</v>
      </c>
      <c r="E3" s="674">
        <v>0</v>
      </c>
      <c r="F3" s="674">
        <f>SUM(PRODUCT(D3:E3))</f>
        <v>0</v>
      </c>
    </row>
    <row r="4" spans="1:6" ht="56.85" customHeight="1">
      <c r="A4" s="674">
        <v>3</v>
      </c>
      <c r="B4" s="676" t="s">
        <v>6578</v>
      </c>
      <c r="C4" s="674" t="s">
        <v>4713</v>
      </c>
      <c r="D4" s="674">
        <v>30</v>
      </c>
      <c r="E4" s="674">
        <v>0</v>
      </c>
      <c r="F4" s="674">
        <f t="shared" ref="F4:F67" si="0">SUM(PRODUCT(D4:E4))</f>
        <v>0</v>
      </c>
    </row>
    <row r="5" spans="1:6" ht="56.85" customHeight="1">
      <c r="A5" s="674">
        <v>4</v>
      </c>
      <c r="B5" s="676" t="s">
        <v>6579</v>
      </c>
      <c r="C5" s="674" t="s">
        <v>4713</v>
      </c>
      <c r="D5" s="674">
        <v>24</v>
      </c>
      <c r="E5" s="674">
        <v>0</v>
      </c>
      <c r="F5" s="674">
        <f t="shared" si="0"/>
        <v>0</v>
      </c>
    </row>
    <row r="6" spans="1:6" ht="56.85" customHeight="1">
      <c r="A6" s="674">
        <v>5</v>
      </c>
      <c r="B6" s="676" t="s">
        <v>6580</v>
      </c>
      <c r="C6" s="674" t="s">
        <v>4713</v>
      </c>
      <c r="D6" s="674">
        <v>22</v>
      </c>
      <c r="E6" s="674">
        <v>0</v>
      </c>
      <c r="F6" s="674">
        <f t="shared" si="0"/>
        <v>0</v>
      </c>
    </row>
    <row r="7" spans="1:6" ht="42.6" customHeight="1">
      <c r="A7" s="674">
        <v>6</v>
      </c>
      <c r="B7" s="676" t="s">
        <v>6581</v>
      </c>
      <c r="C7" s="674" t="s">
        <v>4713</v>
      </c>
      <c r="D7" s="674">
        <v>44</v>
      </c>
      <c r="E7" s="674">
        <v>0</v>
      </c>
      <c r="F7" s="674">
        <f t="shared" si="0"/>
        <v>0</v>
      </c>
    </row>
    <row r="8" spans="1:6" ht="42.6" customHeight="1">
      <c r="A8" s="674">
        <v>7</v>
      </c>
      <c r="B8" s="676" t="s">
        <v>6582</v>
      </c>
      <c r="C8" s="674" t="s">
        <v>4713</v>
      </c>
      <c r="D8" s="674">
        <v>212</v>
      </c>
      <c r="E8" s="674">
        <v>0</v>
      </c>
      <c r="F8" s="674">
        <f t="shared" si="0"/>
        <v>0</v>
      </c>
    </row>
    <row r="9" spans="1:6" ht="42.6" customHeight="1">
      <c r="A9" s="674">
        <v>8</v>
      </c>
      <c r="B9" s="676" t="s">
        <v>6583</v>
      </c>
      <c r="C9" s="674" t="s">
        <v>4713</v>
      </c>
      <c r="D9" s="674">
        <v>88</v>
      </c>
      <c r="E9" s="674">
        <v>0</v>
      </c>
      <c r="F9" s="674">
        <f t="shared" si="0"/>
        <v>0</v>
      </c>
    </row>
    <row r="10" spans="1:6" ht="42.6" customHeight="1">
      <c r="A10" s="674">
        <v>9</v>
      </c>
      <c r="B10" s="676" t="s">
        <v>6584</v>
      </c>
      <c r="C10" s="674" t="s">
        <v>4713</v>
      </c>
      <c r="D10" s="674">
        <v>26</v>
      </c>
      <c r="E10" s="674">
        <v>0</v>
      </c>
      <c r="F10" s="674">
        <f t="shared" si="0"/>
        <v>0</v>
      </c>
    </row>
    <row r="11" spans="1:6" ht="28.35" customHeight="1">
      <c r="A11" s="674">
        <v>10</v>
      </c>
      <c r="B11" s="677" t="s">
        <v>6585</v>
      </c>
      <c r="C11" s="674" t="s">
        <v>4713</v>
      </c>
      <c r="D11" s="674">
        <v>116</v>
      </c>
      <c r="E11" s="674">
        <v>0</v>
      </c>
      <c r="F11" s="674">
        <f t="shared" si="0"/>
        <v>0</v>
      </c>
    </row>
    <row r="12" spans="1:6" ht="42.6" customHeight="1">
      <c r="A12" s="674">
        <v>11</v>
      </c>
      <c r="B12" s="676" t="s">
        <v>6586</v>
      </c>
      <c r="C12" s="674" t="s">
        <v>4713</v>
      </c>
      <c r="D12" s="674">
        <v>224</v>
      </c>
      <c r="E12" s="674">
        <v>0</v>
      </c>
      <c r="F12" s="674">
        <f t="shared" si="0"/>
        <v>0</v>
      </c>
    </row>
    <row r="13" spans="1:6" ht="42.6" customHeight="1">
      <c r="A13" s="674">
        <v>12</v>
      </c>
      <c r="B13" s="676" t="s">
        <v>6587</v>
      </c>
      <c r="C13" s="674" t="s">
        <v>4713</v>
      </c>
      <c r="D13" s="674">
        <v>38</v>
      </c>
      <c r="E13" s="674">
        <v>0</v>
      </c>
      <c r="F13" s="674">
        <f t="shared" si="0"/>
        <v>0</v>
      </c>
    </row>
    <row r="14" spans="1:6" ht="28.35" customHeight="1">
      <c r="A14" s="674">
        <v>13</v>
      </c>
      <c r="B14" s="677" t="s">
        <v>6588</v>
      </c>
      <c r="C14" s="674" t="s">
        <v>4713</v>
      </c>
      <c r="D14" s="674">
        <v>82</v>
      </c>
      <c r="E14" s="674">
        <v>0</v>
      </c>
      <c r="F14" s="674">
        <f t="shared" si="0"/>
        <v>0</v>
      </c>
    </row>
    <row r="15" spans="1:6" ht="42.6" customHeight="1">
      <c r="A15" s="674">
        <v>14</v>
      </c>
      <c r="B15" s="676" t="s">
        <v>6589</v>
      </c>
      <c r="C15" s="674" t="s">
        <v>4713</v>
      </c>
      <c r="D15" s="674">
        <v>80</v>
      </c>
      <c r="E15" s="674">
        <v>0</v>
      </c>
      <c r="F15" s="674">
        <f t="shared" si="0"/>
        <v>0</v>
      </c>
    </row>
    <row r="16" spans="1:6" ht="42.6" customHeight="1">
      <c r="A16" s="674">
        <v>15</v>
      </c>
      <c r="B16" s="676" t="s">
        <v>6590</v>
      </c>
      <c r="C16" s="674" t="s">
        <v>4713</v>
      </c>
      <c r="D16" s="674">
        <v>12</v>
      </c>
      <c r="E16" s="674">
        <v>0</v>
      </c>
      <c r="F16" s="674">
        <f t="shared" si="0"/>
        <v>0</v>
      </c>
    </row>
    <row r="17" spans="1:6" ht="28.35" customHeight="1">
      <c r="A17" s="674">
        <v>16</v>
      </c>
      <c r="B17" s="677" t="s">
        <v>6591</v>
      </c>
      <c r="C17" s="674" t="s">
        <v>4713</v>
      </c>
      <c r="D17" s="674">
        <v>6</v>
      </c>
      <c r="E17" s="674">
        <v>0</v>
      </c>
      <c r="F17" s="674">
        <f t="shared" si="0"/>
        <v>0</v>
      </c>
    </row>
    <row r="18" spans="1:6" ht="28.35" customHeight="1">
      <c r="A18" s="674">
        <v>17</v>
      </c>
      <c r="B18" s="677" t="s">
        <v>6592</v>
      </c>
      <c r="C18" s="674" t="s">
        <v>4713</v>
      </c>
      <c r="D18" s="674">
        <v>30</v>
      </c>
      <c r="E18" s="674">
        <v>0</v>
      </c>
      <c r="F18" s="674">
        <f t="shared" si="0"/>
        <v>0</v>
      </c>
    </row>
    <row r="19" spans="1:6" ht="42.6" customHeight="1">
      <c r="A19" s="674">
        <v>18</v>
      </c>
      <c r="B19" s="676" t="s">
        <v>6593</v>
      </c>
      <c r="C19" s="674" t="s">
        <v>4713</v>
      </c>
      <c r="D19" s="674">
        <v>38</v>
      </c>
      <c r="E19" s="674">
        <v>0</v>
      </c>
      <c r="F19" s="674">
        <f t="shared" si="0"/>
        <v>0</v>
      </c>
    </row>
    <row r="20" spans="1:6" ht="42.6" customHeight="1">
      <c r="A20" s="674">
        <v>19</v>
      </c>
      <c r="B20" s="676" t="s">
        <v>6594</v>
      </c>
      <c r="C20" s="674" t="s">
        <v>4713</v>
      </c>
      <c r="D20" s="674">
        <v>36</v>
      </c>
      <c r="E20" s="674">
        <v>0</v>
      </c>
      <c r="F20" s="674">
        <f t="shared" si="0"/>
        <v>0</v>
      </c>
    </row>
    <row r="21" spans="1:6" ht="42.6" customHeight="1">
      <c r="A21" s="674">
        <v>20</v>
      </c>
      <c r="B21" s="676" t="s">
        <v>6595</v>
      </c>
      <c r="C21" s="674" t="s">
        <v>4713</v>
      </c>
      <c r="D21" s="674">
        <v>63</v>
      </c>
      <c r="E21" s="674">
        <v>0</v>
      </c>
      <c r="F21" s="674">
        <f t="shared" si="0"/>
        <v>0</v>
      </c>
    </row>
    <row r="22" spans="1:6" ht="70.650000000000006" customHeight="1">
      <c r="A22" s="674">
        <v>21</v>
      </c>
      <c r="B22" s="676" t="s">
        <v>6596</v>
      </c>
      <c r="C22" s="674" t="s">
        <v>4713</v>
      </c>
      <c r="D22" s="674">
        <v>237</v>
      </c>
      <c r="E22" s="674">
        <v>0</v>
      </c>
      <c r="F22" s="674">
        <f t="shared" si="0"/>
        <v>0</v>
      </c>
    </row>
    <row r="23" spans="1:6" ht="56.85" customHeight="1">
      <c r="A23" s="674">
        <v>22</v>
      </c>
      <c r="B23" s="676" t="s">
        <v>6597</v>
      </c>
      <c r="C23" s="674" t="s">
        <v>4713</v>
      </c>
      <c r="D23" s="674">
        <v>91</v>
      </c>
      <c r="E23" s="674">
        <v>0</v>
      </c>
      <c r="F23" s="674">
        <f t="shared" si="0"/>
        <v>0</v>
      </c>
    </row>
    <row r="24" spans="1:6" ht="56.85" customHeight="1">
      <c r="A24" s="674">
        <v>23</v>
      </c>
      <c r="B24" s="676" t="s">
        <v>6598</v>
      </c>
      <c r="C24" s="674" t="s">
        <v>4713</v>
      </c>
      <c r="D24" s="674">
        <v>6</v>
      </c>
      <c r="E24" s="674">
        <v>0</v>
      </c>
      <c r="F24" s="674">
        <f t="shared" si="0"/>
        <v>0</v>
      </c>
    </row>
    <row r="25" spans="1:6" ht="56.85" customHeight="1">
      <c r="A25" s="674">
        <v>24</v>
      </c>
      <c r="B25" s="676" t="s">
        <v>6599</v>
      </c>
      <c r="C25" s="674" t="s">
        <v>4713</v>
      </c>
      <c r="D25" s="674">
        <v>14</v>
      </c>
      <c r="E25" s="674">
        <v>0</v>
      </c>
      <c r="F25" s="674">
        <f t="shared" si="0"/>
        <v>0</v>
      </c>
    </row>
    <row r="26" spans="1:6" ht="16.95" customHeight="1">
      <c r="A26" s="674">
        <v>25</v>
      </c>
      <c r="B26" s="678" t="s">
        <v>6600</v>
      </c>
      <c r="C26" s="674" t="s">
        <v>4713</v>
      </c>
      <c r="D26" s="674">
        <v>6</v>
      </c>
      <c r="E26" s="674">
        <v>0</v>
      </c>
      <c r="F26" s="674">
        <f t="shared" si="0"/>
        <v>0</v>
      </c>
    </row>
    <row r="27" spans="1:6" ht="16.95" customHeight="1">
      <c r="A27" s="674">
        <v>26</v>
      </c>
      <c r="B27" s="678" t="s">
        <v>6601</v>
      </c>
      <c r="C27" s="674" t="s">
        <v>4713</v>
      </c>
      <c r="D27" s="674">
        <v>1</v>
      </c>
      <c r="E27" s="674">
        <v>0</v>
      </c>
      <c r="F27" s="674">
        <f t="shared" si="0"/>
        <v>0</v>
      </c>
    </row>
    <row r="28" spans="1:6" ht="16.95" customHeight="1">
      <c r="A28" s="674">
        <v>27</v>
      </c>
      <c r="B28" s="677" t="s">
        <v>6602</v>
      </c>
      <c r="C28" s="674" t="s">
        <v>4713</v>
      </c>
      <c r="D28" s="674">
        <v>16</v>
      </c>
      <c r="E28" s="674">
        <v>0</v>
      </c>
      <c r="F28" s="674">
        <f t="shared" si="0"/>
        <v>0</v>
      </c>
    </row>
    <row r="29" spans="1:6" ht="16.95" customHeight="1">
      <c r="A29" s="674">
        <v>28</v>
      </c>
      <c r="B29" s="677" t="s">
        <v>6603</v>
      </c>
      <c r="C29" s="674" t="s">
        <v>4713</v>
      </c>
      <c r="D29" s="674">
        <v>78</v>
      </c>
      <c r="E29" s="674">
        <v>0</v>
      </c>
      <c r="F29" s="674">
        <f t="shared" si="0"/>
        <v>0</v>
      </c>
    </row>
    <row r="30" spans="1:6" ht="16.95" customHeight="1">
      <c r="A30" s="674">
        <v>29</v>
      </c>
      <c r="B30" s="677" t="s">
        <v>6604</v>
      </c>
      <c r="C30" s="674" t="s">
        <v>4713</v>
      </c>
      <c r="D30" s="674">
        <v>31</v>
      </c>
      <c r="E30" s="674">
        <v>0</v>
      </c>
      <c r="F30" s="674">
        <f t="shared" si="0"/>
        <v>0</v>
      </c>
    </row>
    <row r="31" spans="1:6" ht="16.95" customHeight="1">
      <c r="A31" s="674">
        <v>30</v>
      </c>
      <c r="B31" s="677" t="s">
        <v>6605</v>
      </c>
      <c r="C31" s="674" t="s">
        <v>4713</v>
      </c>
      <c r="D31" s="674">
        <v>57</v>
      </c>
      <c r="E31" s="674">
        <v>0</v>
      </c>
      <c r="F31" s="674">
        <f t="shared" si="0"/>
        <v>0</v>
      </c>
    </row>
    <row r="32" spans="1:6" ht="16.95" customHeight="1">
      <c r="A32" s="674">
        <v>31</v>
      </c>
      <c r="B32" s="677" t="s">
        <v>6606</v>
      </c>
      <c r="C32" s="674" t="s">
        <v>4713</v>
      </c>
      <c r="D32" s="674">
        <v>18</v>
      </c>
      <c r="E32" s="674">
        <v>0</v>
      </c>
      <c r="F32" s="674">
        <f t="shared" si="0"/>
        <v>0</v>
      </c>
    </row>
    <row r="33" spans="1:6" ht="16.95" customHeight="1">
      <c r="A33" s="674">
        <v>32</v>
      </c>
      <c r="B33" s="677" t="s">
        <v>6607</v>
      </c>
      <c r="C33" s="674" t="s">
        <v>4713</v>
      </c>
      <c r="D33" s="674">
        <v>14</v>
      </c>
      <c r="E33" s="674">
        <v>0</v>
      </c>
      <c r="F33" s="674">
        <f t="shared" si="0"/>
        <v>0</v>
      </c>
    </row>
    <row r="34" spans="1:6" ht="16.95" customHeight="1">
      <c r="A34" s="674">
        <v>33</v>
      </c>
      <c r="B34" s="677" t="s">
        <v>6608</v>
      </c>
      <c r="C34" s="674" t="s">
        <v>4713</v>
      </c>
      <c r="D34" s="674">
        <v>8</v>
      </c>
      <c r="E34" s="674">
        <v>0</v>
      </c>
      <c r="F34" s="674">
        <f t="shared" si="0"/>
        <v>0</v>
      </c>
    </row>
    <row r="35" spans="1:6" ht="16.95" customHeight="1">
      <c r="A35" s="674">
        <v>34</v>
      </c>
      <c r="B35" s="677" t="s">
        <v>6609</v>
      </c>
      <c r="C35" s="674" t="s">
        <v>4713</v>
      </c>
      <c r="D35" s="674">
        <v>42</v>
      </c>
      <c r="E35" s="674">
        <v>0</v>
      </c>
      <c r="F35" s="674">
        <f t="shared" si="0"/>
        <v>0</v>
      </c>
    </row>
    <row r="36" spans="1:6" ht="16.95" customHeight="1">
      <c r="A36" s="674">
        <v>35</v>
      </c>
      <c r="B36" s="677" t="s">
        <v>6610</v>
      </c>
      <c r="C36" s="674" t="s">
        <v>693</v>
      </c>
      <c r="D36" s="674">
        <v>1480</v>
      </c>
      <c r="E36" s="674">
        <v>0</v>
      </c>
      <c r="F36" s="674">
        <f t="shared" si="0"/>
        <v>0</v>
      </c>
    </row>
    <row r="37" spans="1:6" ht="16.95" customHeight="1">
      <c r="A37" s="674">
        <v>36</v>
      </c>
      <c r="B37" s="677" t="s">
        <v>6611</v>
      </c>
      <c r="C37" s="674" t="s">
        <v>693</v>
      </c>
      <c r="D37" s="674">
        <v>930</v>
      </c>
      <c r="E37" s="674">
        <v>0</v>
      </c>
      <c r="F37" s="674">
        <f t="shared" si="0"/>
        <v>0</v>
      </c>
    </row>
    <row r="38" spans="1:6" ht="16.95" customHeight="1">
      <c r="A38" s="674">
        <v>37</v>
      </c>
      <c r="B38" s="677" t="s">
        <v>6612</v>
      </c>
      <c r="C38" s="674" t="s">
        <v>693</v>
      </c>
      <c r="D38" s="674">
        <v>3340</v>
      </c>
      <c r="E38" s="674">
        <v>0</v>
      </c>
      <c r="F38" s="674">
        <f t="shared" si="0"/>
        <v>0</v>
      </c>
    </row>
    <row r="39" spans="1:6" ht="16.95" customHeight="1">
      <c r="A39" s="674">
        <v>38</v>
      </c>
      <c r="B39" s="677" t="s">
        <v>6613</v>
      </c>
      <c r="C39" s="674" t="s">
        <v>693</v>
      </c>
      <c r="D39" s="674">
        <v>1330</v>
      </c>
      <c r="E39" s="674">
        <v>0</v>
      </c>
      <c r="F39" s="674">
        <f t="shared" si="0"/>
        <v>0</v>
      </c>
    </row>
    <row r="40" spans="1:6" ht="16.95" customHeight="1">
      <c r="A40" s="674">
        <v>39</v>
      </c>
      <c r="B40" s="677" t="s">
        <v>6614</v>
      </c>
      <c r="C40" s="674" t="s">
        <v>693</v>
      </c>
      <c r="D40" s="674">
        <v>480</v>
      </c>
      <c r="E40" s="674">
        <v>0</v>
      </c>
      <c r="F40" s="674">
        <f t="shared" si="0"/>
        <v>0</v>
      </c>
    </row>
    <row r="41" spans="1:6" ht="16.95" customHeight="1">
      <c r="A41" s="674">
        <v>40</v>
      </c>
      <c r="B41" s="677"/>
      <c r="C41" s="674"/>
      <c r="D41" s="674"/>
      <c r="E41" s="674">
        <v>0</v>
      </c>
      <c r="F41" s="674">
        <f t="shared" si="0"/>
        <v>0</v>
      </c>
    </row>
    <row r="42" spans="1:6" ht="16.95" customHeight="1">
      <c r="A42" s="674">
        <v>41</v>
      </c>
      <c r="B42" s="675" t="s">
        <v>6615</v>
      </c>
      <c r="C42" s="674"/>
      <c r="D42" s="674"/>
      <c r="E42" s="674">
        <v>0</v>
      </c>
      <c r="F42" s="674">
        <f t="shared" si="0"/>
        <v>0</v>
      </c>
    </row>
    <row r="43" spans="1:6" ht="16.95" customHeight="1">
      <c r="A43" s="674">
        <v>42</v>
      </c>
      <c r="B43" s="677" t="s">
        <v>6616</v>
      </c>
      <c r="C43" s="674" t="s">
        <v>4713</v>
      </c>
      <c r="D43" s="674">
        <v>274</v>
      </c>
      <c r="E43" s="674">
        <v>0</v>
      </c>
      <c r="F43" s="674">
        <f t="shared" si="0"/>
        <v>0</v>
      </c>
    </row>
    <row r="44" spans="1:6" ht="16.95" customHeight="1">
      <c r="A44" s="674">
        <v>43</v>
      </c>
      <c r="B44" s="677" t="s">
        <v>6617</v>
      </c>
      <c r="C44" s="674" t="s">
        <v>4713</v>
      </c>
      <c r="D44" s="674">
        <v>6</v>
      </c>
      <c r="E44" s="674">
        <v>0</v>
      </c>
      <c r="F44" s="674">
        <f t="shared" si="0"/>
        <v>0</v>
      </c>
    </row>
    <row r="45" spans="1:6" ht="16.95" customHeight="1">
      <c r="A45" s="674">
        <v>44</v>
      </c>
      <c r="B45" s="677" t="s">
        <v>6618</v>
      </c>
      <c r="C45" s="674" t="s">
        <v>4713</v>
      </c>
      <c r="D45" s="674">
        <v>12</v>
      </c>
      <c r="E45" s="674">
        <v>0</v>
      </c>
      <c r="F45" s="674">
        <f t="shared" si="0"/>
        <v>0</v>
      </c>
    </row>
    <row r="46" spans="1:6" ht="16.95" customHeight="1">
      <c r="A46" s="674">
        <v>45</v>
      </c>
      <c r="B46" s="677" t="s">
        <v>6619</v>
      </c>
      <c r="C46" s="674" t="s">
        <v>4713</v>
      </c>
      <c r="D46" s="674"/>
      <c r="E46" s="674">
        <v>0</v>
      </c>
      <c r="F46" s="674">
        <f t="shared" si="0"/>
        <v>0</v>
      </c>
    </row>
    <row r="47" spans="1:6" ht="16.95" customHeight="1">
      <c r="A47" s="674">
        <v>46</v>
      </c>
      <c r="B47" s="679" t="s">
        <v>6620</v>
      </c>
      <c r="C47" s="674" t="s">
        <v>4713</v>
      </c>
      <c r="D47" s="674">
        <v>4</v>
      </c>
      <c r="E47" s="674">
        <v>0</v>
      </c>
      <c r="F47" s="674">
        <f t="shared" si="0"/>
        <v>0</v>
      </c>
    </row>
    <row r="48" spans="1:6" ht="16.95" customHeight="1">
      <c r="A48" s="674">
        <v>47</v>
      </c>
      <c r="B48" s="679" t="s">
        <v>6621</v>
      </c>
      <c r="C48" s="674" t="s">
        <v>4713</v>
      </c>
      <c r="D48" s="674">
        <v>4</v>
      </c>
      <c r="E48" s="674">
        <v>0</v>
      </c>
      <c r="F48" s="674">
        <f t="shared" si="0"/>
        <v>0</v>
      </c>
    </row>
    <row r="49" spans="1:6" ht="16.95" customHeight="1">
      <c r="A49" s="674">
        <v>48</v>
      </c>
      <c r="B49" s="677" t="s">
        <v>6622</v>
      </c>
      <c r="C49" s="674" t="s">
        <v>4713</v>
      </c>
      <c r="D49" s="674">
        <v>18</v>
      </c>
      <c r="E49" s="674">
        <v>0</v>
      </c>
      <c r="F49" s="674">
        <f t="shared" si="0"/>
        <v>0</v>
      </c>
    </row>
    <row r="50" spans="1:6" ht="16.95" customHeight="1">
      <c r="A50" s="674">
        <v>49</v>
      </c>
      <c r="B50" s="677" t="s">
        <v>6623</v>
      </c>
      <c r="C50" s="674" t="s">
        <v>4713</v>
      </c>
      <c r="D50" s="674">
        <v>77</v>
      </c>
      <c r="E50" s="674">
        <v>0</v>
      </c>
      <c r="F50" s="674">
        <f t="shared" si="0"/>
        <v>0</v>
      </c>
    </row>
    <row r="51" spans="1:6" ht="16.95" customHeight="1">
      <c r="A51" s="674">
        <v>50</v>
      </c>
      <c r="B51" s="677" t="s">
        <v>6624</v>
      </c>
      <c r="C51" s="674" t="s">
        <v>4713</v>
      </c>
      <c r="D51" s="674">
        <v>27</v>
      </c>
      <c r="E51" s="674">
        <v>0</v>
      </c>
      <c r="F51" s="674">
        <f t="shared" si="0"/>
        <v>0</v>
      </c>
    </row>
    <row r="52" spans="1:6" ht="16.95" customHeight="1">
      <c r="A52" s="674">
        <v>51</v>
      </c>
      <c r="B52" s="677" t="s">
        <v>6625</v>
      </c>
      <c r="C52" s="674" t="s">
        <v>4713</v>
      </c>
      <c r="D52" s="674">
        <v>12</v>
      </c>
      <c r="E52" s="674">
        <v>0</v>
      </c>
      <c r="F52" s="674">
        <f t="shared" si="0"/>
        <v>0</v>
      </c>
    </row>
    <row r="53" spans="1:6" ht="16.95" customHeight="1">
      <c r="A53" s="674">
        <v>52</v>
      </c>
      <c r="B53" s="677" t="s">
        <v>6613</v>
      </c>
      <c r="C53" s="674" t="s">
        <v>693</v>
      </c>
      <c r="D53" s="674">
        <v>3410</v>
      </c>
      <c r="E53" s="674">
        <v>0</v>
      </c>
      <c r="F53" s="674">
        <f t="shared" si="0"/>
        <v>0</v>
      </c>
    </row>
    <row r="54" spans="1:6" ht="16.95" customHeight="1">
      <c r="A54" s="674">
        <v>53</v>
      </c>
      <c r="B54" s="677" t="s">
        <v>6626</v>
      </c>
      <c r="C54" s="674" t="s">
        <v>693</v>
      </c>
      <c r="D54" s="674">
        <v>290</v>
      </c>
      <c r="E54" s="674">
        <v>0</v>
      </c>
      <c r="F54" s="674">
        <f t="shared" si="0"/>
        <v>0</v>
      </c>
    </row>
    <row r="55" spans="1:6" ht="16.95" customHeight="1">
      <c r="A55" s="674">
        <v>54</v>
      </c>
      <c r="B55" s="677" t="s">
        <v>6627</v>
      </c>
      <c r="C55" s="674" t="s">
        <v>693</v>
      </c>
      <c r="D55" s="674">
        <v>740</v>
      </c>
      <c r="E55" s="674">
        <v>0</v>
      </c>
      <c r="F55" s="674">
        <f t="shared" si="0"/>
        <v>0</v>
      </c>
    </row>
    <row r="56" spans="1:6" ht="16.95" customHeight="1">
      <c r="A56" s="674">
        <v>55</v>
      </c>
      <c r="B56" s="677"/>
      <c r="C56" s="674"/>
      <c r="D56" s="674"/>
      <c r="E56" s="674">
        <v>0</v>
      </c>
      <c r="F56" s="674">
        <f t="shared" si="0"/>
        <v>0</v>
      </c>
    </row>
    <row r="57" spans="1:6" ht="16.95" customHeight="1">
      <c r="A57" s="674">
        <v>56</v>
      </c>
      <c r="B57" s="675" t="s">
        <v>6628</v>
      </c>
      <c r="C57" s="674"/>
      <c r="D57" s="674"/>
      <c r="E57" s="674">
        <v>0</v>
      </c>
      <c r="F57" s="674">
        <f t="shared" si="0"/>
        <v>0</v>
      </c>
    </row>
    <row r="58" spans="1:6" ht="16.95" customHeight="1">
      <c r="A58" s="674">
        <v>57</v>
      </c>
      <c r="B58" s="680" t="s">
        <v>6629</v>
      </c>
      <c r="C58" s="674"/>
      <c r="D58" s="674"/>
      <c r="E58" s="674">
        <v>0</v>
      </c>
      <c r="F58" s="674">
        <f t="shared" si="0"/>
        <v>0</v>
      </c>
    </row>
    <row r="59" spans="1:6" ht="16.95" customHeight="1">
      <c r="A59" s="674">
        <v>58</v>
      </c>
      <c r="B59" s="681" t="s">
        <v>6630</v>
      </c>
      <c r="C59" s="674" t="s">
        <v>4713</v>
      </c>
      <c r="D59" s="674">
        <v>258</v>
      </c>
      <c r="E59" s="674">
        <v>0</v>
      </c>
      <c r="F59" s="674">
        <f t="shared" si="0"/>
        <v>0</v>
      </c>
    </row>
    <row r="60" spans="1:6" ht="16.95" customHeight="1">
      <c r="A60" s="674">
        <v>59</v>
      </c>
      <c r="B60" s="682" t="s">
        <v>6631</v>
      </c>
      <c r="C60" s="674" t="s">
        <v>6632</v>
      </c>
      <c r="D60" s="674">
        <v>1</v>
      </c>
      <c r="E60" s="674">
        <v>0</v>
      </c>
      <c r="F60" s="674">
        <f t="shared" si="0"/>
        <v>0</v>
      </c>
    </row>
    <row r="61" spans="1:6" ht="16.95" customHeight="1">
      <c r="A61" s="674">
        <v>60</v>
      </c>
      <c r="B61" s="682" t="s">
        <v>6633</v>
      </c>
      <c r="C61" s="674"/>
      <c r="D61" s="674"/>
      <c r="E61" s="674">
        <v>0</v>
      </c>
      <c r="F61" s="674">
        <f t="shared" si="0"/>
        <v>0</v>
      </c>
    </row>
    <row r="62" spans="1:6" ht="16.95" customHeight="1">
      <c r="A62" s="674">
        <v>61</v>
      </c>
      <c r="B62" s="677" t="s">
        <v>6634</v>
      </c>
      <c r="C62" s="674" t="s">
        <v>4713</v>
      </c>
      <c r="D62" s="674">
        <v>1</v>
      </c>
      <c r="E62" s="674">
        <v>0</v>
      </c>
      <c r="F62" s="674">
        <f t="shared" si="0"/>
        <v>0</v>
      </c>
    </row>
    <row r="63" spans="1:6" ht="16.95" customHeight="1">
      <c r="A63" s="674">
        <v>62</v>
      </c>
      <c r="B63" s="677" t="s">
        <v>6635</v>
      </c>
      <c r="C63" s="674" t="s">
        <v>4713</v>
      </c>
      <c r="D63" s="674">
        <v>3</v>
      </c>
      <c r="E63" s="674">
        <v>0</v>
      </c>
      <c r="F63" s="674">
        <f t="shared" si="0"/>
        <v>0</v>
      </c>
    </row>
    <row r="64" spans="1:6" ht="16.95" customHeight="1">
      <c r="A64" s="674">
        <v>63</v>
      </c>
      <c r="B64" s="677" t="s">
        <v>6636</v>
      </c>
      <c r="C64" s="674" t="s">
        <v>4713</v>
      </c>
      <c r="D64" s="674">
        <v>1</v>
      </c>
      <c r="E64" s="674">
        <v>0</v>
      </c>
      <c r="F64" s="674">
        <f t="shared" si="0"/>
        <v>0</v>
      </c>
    </row>
    <row r="65" spans="1:6" ht="16.95" customHeight="1">
      <c r="A65" s="674">
        <v>64</v>
      </c>
      <c r="B65" s="680" t="s">
        <v>6637</v>
      </c>
      <c r="C65" s="674"/>
      <c r="D65" s="674"/>
      <c r="E65" s="674">
        <v>0</v>
      </c>
      <c r="F65" s="674">
        <f t="shared" si="0"/>
        <v>0</v>
      </c>
    </row>
    <row r="66" spans="1:6" ht="16.95" customHeight="1">
      <c r="A66" s="674">
        <v>65</v>
      </c>
      <c r="B66" s="681" t="s">
        <v>6630</v>
      </c>
      <c r="C66" s="674" t="s">
        <v>4713</v>
      </c>
      <c r="D66" s="674">
        <v>258</v>
      </c>
      <c r="E66" s="674">
        <v>0</v>
      </c>
      <c r="F66" s="674">
        <f t="shared" si="0"/>
        <v>0</v>
      </c>
    </row>
    <row r="67" spans="1:6" ht="16.95" customHeight="1">
      <c r="A67" s="674">
        <v>66</v>
      </c>
      <c r="B67" s="682" t="s">
        <v>6631</v>
      </c>
      <c r="C67" s="674" t="s">
        <v>6632</v>
      </c>
      <c r="D67" s="674">
        <v>1</v>
      </c>
      <c r="E67" s="674">
        <v>0</v>
      </c>
      <c r="F67" s="674">
        <f t="shared" si="0"/>
        <v>0</v>
      </c>
    </row>
    <row r="68" spans="1:6" ht="16.95" customHeight="1">
      <c r="A68" s="674">
        <v>67</v>
      </c>
      <c r="B68" s="682" t="s">
        <v>6633</v>
      </c>
      <c r="C68" s="674"/>
      <c r="D68" s="674"/>
      <c r="E68" s="674">
        <v>0</v>
      </c>
      <c r="F68" s="674">
        <f t="shared" ref="F68:F131" si="1">SUM(PRODUCT(D68:E68))</f>
        <v>0</v>
      </c>
    </row>
    <row r="69" spans="1:6" ht="16.95" customHeight="1">
      <c r="A69" s="674">
        <v>68</v>
      </c>
      <c r="B69" s="677" t="s">
        <v>6634</v>
      </c>
      <c r="C69" s="674" t="s">
        <v>4713</v>
      </c>
      <c r="D69" s="674">
        <v>1</v>
      </c>
      <c r="E69" s="674">
        <v>0</v>
      </c>
      <c r="F69" s="674">
        <f t="shared" si="1"/>
        <v>0</v>
      </c>
    </row>
    <row r="70" spans="1:6" ht="16.95" customHeight="1">
      <c r="A70" s="674">
        <v>69</v>
      </c>
      <c r="B70" s="677" t="s">
        <v>6635</v>
      </c>
      <c r="C70" s="674" t="s">
        <v>4713</v>
      </c>
      <c r="D70" s="674">
        <v>3</v>
      </c>
      <c r="E70" s="674">
        <v>0</v>
      </c>
      <c r="F70" s="674">
        <f t="shared" si="1"/>
        <v>0</v>
      </c>
    </row>
    <row r="71" spans="1:6" ht="16.95" customHeight="1">
      <c r="A71" s="674">
        <v>70</v>
      </c>
      <c r="B71" s="680" t="s">
        <v>6638</v>
      </c>
      <c r="C71" s="674"/>
      <c r="D71" s="674"/>
      <c r="E71" s="674">
        <v>0</v>
      </c>
      <c r="F71" s="674">
        <f t="shared" si="1"/>
        <v>0</v>
      </c>
    </row>
    <row r="72" spans="1:6" ht="16.95" customHeight="1">
      <c r="A72" s="674">
        <v>71</v>
      </c>
      <c r="B72" s="681" t="s">
        <v>6630</v>
      </c>
      <c r="C72" s="674" t="s">
        <v>4713</v>
      </c>
      <c r="D72" s="674">
        <v>48</v>
      </c>
      <c r="E72" s="674">
        <v>0</v>
      </c>
      <c r="F72" s="674">
        <f t="shared" si="1"/>
        <v>0</v>
      </c>
    </row>
    <row r="73" spans="1:6" ht="16.95" customHeight="1">
      <c r="A73" s="674">
        <v>72</v>
      </c>
      <c r="B73" s="682" t="s">
        <v>6631</v>
      </c>
      <c r="C73" s="674" t="s">
        <v>6632</v>
      </c>
      <c r="D73" s="674">
        <v>1</v>
      </c>
      <c r="E73" s="674">
        <v>0</v>
      </c>
      <c r="F73" s="674">
        <f t="shared" si="1"/>
        <v>0</v>
      </c>
    </row>
    <row r="74" spans="1:6" ht="16.95" customHeight="1">
      <c r="A74" s="674">
        <v>73</v>
      </c>
      <c r="B74" s="682" t="s">
        <v>6633</v>
      </c>
      <c r="C74" s="674"/>
      <c r="D74" s="674"/>
      <c r="E74" s="674">
        <v>0</v>
      </c>
      <c r="F74" s="674">
        <f t="shared" si="1"/>
        <v>0</v>
      </c>
    </row>
    <row r="75" spans="1:6" ht="16.95" customHeight="1">
      <c r="A75" s="674">
        <v>74</v>
      </c>
      <c r="B75" s="680" t="s">
        <v>6639</v>
      </c>
      <c r="C75" s="674"/>
      <c r="D75" s="674"/>
      <c r="E75" s="674">
        <v>0</v>
      </c>
      <c r="F75" s="674">
        <f t="shared" si="1"/>
        <v>0</v>
      </c>
    </row>
    <row r="76" spans="1:6" ht="16.95" customHeight="1">
      <c r="A76" s="674">
        <v>75</v>
      </c>
      <c r="B76" s="681" t="s">
        <v>6630</v>
      </c>
      <c r="C76" s="674" t="s">
        <v>4713</v>
      </c>
      <c r="D76" s="674">
        <v>48</v>
      </c>
      <c r="E76" s="674">
        <v>0</v>
      </c>
      <c r="F76" s="674">
        <f t="shared" si="1"/>
        <v>0</v>
      </c>
    </row>
    <row r="77" spans="1:6" ht="16.95" customHeight="1">
      <c r="A77" s="674">
        <v>76</v>
      </c>
      <c r="B77" s="682" t="s">
        <v>6631</v>
      </c>
      <c r="C77" s="674" t="s">
        <v>6632</v>
      </c>
      <c r="D77" s="674">
        <v>1</v>
      </c>
      <c r="E77" s="674">
        <v>0</v>
      </c>
      <c r="F77" s="674">
        <f t="shared" si="1"/>
        <v>0</v>
      </c>
    </row>
    <row r="78" spans="1:6" ht="16.95" customHeight="1">
      <c r="A78" s="674">
        <v>77</v>
      </c>
      <c r="B78" s="682" t="s">
        <v>6633</v>
      </c>
      <c r="C78" s="674"/>
      <c r="D78" s="674"/>
      <c r="E78" s="674">
        <v>0</v>
      </c>
      <c r="F78" s="674">
        <f t="shared" si="1"/>
        <v>0</v>
      </c>
    </row>
    <row r="79" spans="1:6" ht="16.95" customHeight="1">
      <c r="A79" s="674">
        <v>78</v>
      </c>
      <c r="B79" s="677" t="s">
        <v>6640</v>
      </c>
      <c r="C79" s="674" t="s">
        <v>4713</v>
      </c>
      <c r="D79" s="674">
        <v>1</v>
      </c>
      <c r="E79" s="674">
        <v>0</v>
      </c>
      <c r="F79" s="674">
        <f t="shared" si="1"/>
        <v>0</v>
      </c>
    </row>
    <row r="80" spans="1:6" ht="16.95" customHeight="1">
      <c r="A80" s="674">
        <v>79</v>
      </c>
      <c r="B80" s="677" t="s">
        <v>6635</v>
      </c>
      <c r="C80" s="674" t="s">
        <v>4713</v>
      </c>
      <c r="D80" s="674">
        <v>1</v>
      </c>
      <c r="E80" s="674">
        <v>0</v>
      </c>
      <c r="F80" s="674">
        <f t="shared" si="1"/>
        <v>0</v>
      </c>
    </row>
    <row r="81" spans="1:6" ht="16.95" customHeight="1">
      <c r="A81" s="674">
        <v>80</v>
      </c>
      <c r="B81" s="680" t="s">
        <v>6641</v>
      </c>
      <c r="C81" s="674"/>
      <c r="D81" s="674"/>
      <c r="E81" s="674">
        <v>0</v>
      </c>
      <c r="F81" s="674">
        <f t="shared" si="1"/>
        <v>0</v>
      </c>
    </row>
    <row r="82" spans="1:6" ht="16.95" customHeight="1">
      <c r="A82" s="674">
        <v>81</v>
      </c>
      <c r="B82" s="681" t="s">
        <v>6642</v>
      </c>
      <c r="C82" s="674" t="s">
        <v>4713</v>
      </c>
      <c r="D82" s="674">
        <v>204</v>
      </c>
      <c r="E82" s="674">
        <v>0</v>
      </c>
      <c r="F82" s="674">
        <f t="shared" si="1"/>
        <v>0</v>
      </c>
    </row>
    <row r="83" spans="1:6" ht="16.95" customHeight="1">
      <c r="A83" s="674">
        <v>82</v>
      </c>
      <c r="B83" s="682" t="s">
        <v>6643</v>
      </c>
      <c r="C83" s="674" t="s">
        <v>6632</v>
      </c>
      <c r="D83" s="674">
        <v>1</v>
      </c>
      <c r="E83" s="674">
        <v>0</v>
      </c>
      <c r="F83" s="674">
        <f t="shared" si="1"/>
        <v>0</v>
      </c>
    </row>
    <row r="84" spans="1:6" ht="16.95" customHeight="1">
      <c r="A84" s="674">
        <v>83</v>
      </c>
      <c r="B84" s="682" t="s">
        <v>6644</v>
      </c>
      <c r="C84" s="674"/>
      <c r="D84" s="674"/>
      <c r="E84" s="674">
        <v>0</v>
      </c>
      <c r="F84" s="674">
        <f t="shared" si="1"/>
        <v>0</v>
      </c>
    </row>
    <row r="85" spans="1:6" ht="16.95" customHeight="1">
      <c r="A85" s="674">
        <v>84</v>
      </c>
      <c r="B85" s="677" t="s">
        <v>6634</v>
      </c>
      <c r="C85" s="674" t="s">
        <v>4713</v>
      </c>
      <c r="D85" s="674">
        <v>1</v>
      </c>
      <c r="E85" s="674">
        <v>0</v>
      </c>
      <c r="F85" s="674">
        <f t="shared" si="1"/>
        <v>0</v>
      </c>
    </row>
    <row r="86" spans="1:6" ht="16.95" customHeight="1">
      <c r="A86" s="674">
        <v>85</v>
      </c>
      <c r="B86" s="677" t="s">
        <v>6635</v>
      </c>
      <c r="C86" s="674" t="s">
        <v>4713</v>
      </c>
      <c r="D86" s="674">
        <v>3</v>
      </c>
      <c r="E86" s="674">
        <v>0</v>
      </c>
      <c r="F86" s="674">
        <f t="shared" si="1"/>
        <v>0</v>
      </c>
    </row>
    <row r="87" spans="1:6" ht="16.95" customHeight="1">
      <c r="A87" s="674">
        <v>86</v>
      </c>
      <c r="B87" s="675" t="s">
        <v>6645</v>
      </c>
      <c r="C87" s="674"/>
      <c r="D87" s="674"/>
      <c r="E87" s="674">
        <v>0</v>
      </c>
      <c r="F87" s="674">
        <f t="shared" si="1"/>
        <v>0</v>
      </c>
    </row>
    <row r="88" spans="1:6" ht="16.95" customHeight="1">
      <c r="A88" s="674">
        <v>87</v>
      </c>
      <c r="B88" s="677" t="s">
        <v>6646</v>
      </c>
      <c r="C88" s="674" t="s">
        <v>4713</v>
      </c>
      <c r="D88" s="674">
        <v>1</v>
      </c>
      <c r="E88" s="674">
        <v>0</v>
      </c>
      <c r="F88" s="674">
        <f t="shared" si="1"/>
        <v>0</v>
      </c>
    </row>
    <row r="89" spans="1:6" ht="16.95" customHeight="1">
      <c r="A89" s="674">
        <v>88</v>
      </c>
      <c r="B89" s="677" t="s">
        <v>6647</v>
      </c>
      <c r="C89" s="674"/>
      <c r="D89" s="674"/>
      <c r="E89" s="674">
        <v>0</v>
      </c>
      <c r="F89" s="674">
        <f t="shared" si="1"/>
        <v>0</v>
      </c>
    </row>
    <row r="90" spans="1:6" ht="16.95" customHeight="1">
      <c r="A90" s="674">
        <v>89</v>
      </c>
      <c r="B90" s="677" t="s">
        <v>6648</v>
      </c>
      <c r="C90" s="674" t="s">
        <v>4713</v>
      </c>
      <c r="D90" s="674">
        <v>32</v>
      </c>
      <c r="E90" s="674">
        <v>0</v>
      </c>
      <c r="F90" s="674">
        <f t="shared" si="1"/>
        <v>0</v>
      </c>
    </row>
    <row r="91" spans="1:6" ht="16.95" customHeight="1">
      <c r="A91" s="674">
        <v>90</v>
      </c>
      <c r="B91" s="677" t="s">
        <v>6649</v>
      </c>
      <c r="C91" s="674" t="s">
        <v>4713</v>
      </c>
      <c r="D91" s="674">
        <v>64</v>
      </c>
      <c r="E91" s="674">
        <v>0</v>
      </c>
      <c r="F91" s="674">
        <f t="shared" si="1"/>
        <v>0</v>
      </c>
    </row>
    <row r="92" spans="1:6" ht="16.95" customHeight="1">
      <c r="A92" s="674">
        <v>91</v>
      </c>
      <c r="B92" s="677" t="s">
        <v>6650</v>
      </c>
      <c r="C92" s="674" t="s">
        <v>4713</v>
      </c>
      <c r="D92" s="674">
        <v>32</v>
      </c>
      <c r="E92" s="674">
        <v>0</v>
      </c>
      <c r="F92" s="674">
        <f t="shared" si="1"/>
        <v>0</v>
      </c>
    </row>
    <row r="93" spans="1:6" ht="16.95" customHeight="1">
      <c r="A93" s="674">
        <v>92</v>
      </c>
      <c r="B93" s="675" t="s">
        <v>6651</v>
      </c>
      <c r="C93" s="674"/>
      <c r="D93" s="674"/>
      <c r="E93" s="674">
        <v>0</v>
      </c>
      <c r="F93" s="674">
        <f t="shared" si="1"/>
        <v>0</v>
      </c>
    </row>
    <row r="94" spans="1:6" ht="16.95" customHeight="1">
      <c r="A94" s="674">
        <v>93</v>
      </c>
      <c r="B94" s="677" t="s">
        <v>6646</v>
      </c>
      <c r="C94" s="674" t="s">
        <v>4713</v>
      </c>
      <c r="D94" s="674">
        <v>2</v>
      </c>
      <c r="E94" s="674">
        <v>0</v>
      </c>
      <c r="F94" s="674">
        <f t="shared" si="1"/>
        <v>0</v>
      </c>
    </row>
    <row r="95" spans="1:6" ht="16.95" customHeight="1">
      <c r="A95" s="674">
        <v>94</v>
      </c>
      <c r="B95" s="677" t="s">
        <v>6652</v>
      </c>
      <c r="C95" s="674"/>
      <c r="D95" s="674"/>
      <c r="E95" s="674">
        <v>0</v>
      </c>
      <c r="F95" s="674">
        <f t="shared" si="1"/>
        <v>0</v>
      </c>
    </row>
    <row r="96" spans="1:6" ht="16.95" customHeight="1">
      <c r="A96" s="674">
        <v>95</v>
      </c>
      <c r="B96" s="677" t="s">
        <v>6653</v>
      </c>
      <c r="C96" s="674" t="s">
        <v>4713</v>
      </c>
      <c r="D96" s="674">
        <v>1</v>
      </c>
      <c r="E96" s="674">
        <v>0</v>
      </c>
      <c r="F96" s="674">
        <f t="shared" si="1"/>
        <v>0</v>
      </c>
    </row>
    <row r="97" spans="1:6" ht="16.95" customHeight="1">
      <c r="A97" s="674">
        <v>96</v>
      </c>
      <c r="B97" s="678" t="s">
        <v>6654</v>
      </c>
      <c r="C97" s="674"/>
      <c r="D97" s="674"/>
      <c r="E97" s="674">
        <v>0</v>
      </c>
      <c r="F97" s="674">
        <f t="shared" si="1"/>
        <v>0</v>
      </c>
    </row>
    <row r="98" spans="1:6" ht="16.95" customHeight="1">
      <c r="A98" s="674">
        <v>97</v>
      </c>
      <c r="B98" s="677" t="s">
        <v>6655</v>
      </c>
      <c r="C98" s="674" t="s">
        <v>4713</v>
      </c>
      <c r="D98" s="674">
        <v>1</v>
      </c>
      <c r="E98" s="674">
        <v>0</v>
      </c>
      <c r="F98" s="674">
        <f t="shared" si="1"/>
        <v>0</v>
      </c>
    </row>
    <row r="99" spans="1:6" ht="16.95" customHeight="1">
      <c r="A99" s="674">
        <v>98</v>
      </c>
      <c r="B99" s="677" t="s">
        <v>6656</v>
      </c>
      <c r="C99" s="674" t="s">
        <v>4713</v>
      </c>
      <c r="D99" s="674">
        <v>3</v>
      </c>
      <c r="E99" s="674">
        <v>0</v>
      </c>
      <c r="F99" s="674">
        <f t="shared" si="1"/>
        <v>0</v>
      </c>
    </row>
    <row r="100" spans="1:6" ht="16.95" customHeight="1">
      <c r="A100" s="674">
        <v>99</v>
      </c>
      <c r="B100" s="677" t="s">
        <v>6657</v>
      </c>
      <c r="C100" s="674" t="s">
        <v>4713</v>
      </c>
      <c r="D100" s="674">
        <v>3</v>
      </c>
      <c r="E100" s="674">
        <v>0</v>
      </c>
      <c r="F100" s="674">
        <f t="shared" si="1"/>
        <v>0</v>
      </c>
    </row>
    <row r="101" spans="1:6" ht="16.95" customHeight="1">
      <c r="A101" s="674">
        <v>100</v>
      </c>
      <c r="B101" s="677" t="s">
        <v>6658</v>
      </c>
      <c r="C101" s="674" t="s">
        <v>4713</v>
      </c>
      <c r="D101" s="674">
        <v>2</v>
      </c>
      <c r="E101" s="674">
        <v>0</v>
      </c>
      <c r="F101" s="674">
        <f t="shared" si="1"/>
        <v>0</v>
      </c>
    </row>
    <row r="102" spans="1:6" ht="16.95" customHeight="1">
      <c r="A102" s="674">
        <v>101</v>
      </c>
      <c r="B102" s="677" t="s">
        <v>6659</v>
      </c>
      <c r="C102" s="674" t="s">
        <v>4713</v>
      </c>
      <c r="D102" s="674">
        <v>1</v>
      </c>
      <c r="E102" s="674">
        <v>0</v>
      </c>
      <c r="F102" s="674">
        <f t="shared" si="1"/>
        <v>0</v>
      </c>
    </row>
    <row r="103" spans="1:6" ht="16.95" customHeight="1">
      <c r="A103" s="674">
        <v>102</v>
      </c>
      <c r="B103" s="677" t="s">
        <v>6660</v>
      </c>
      <c r="C103" s="674"/>
      <c r="D103" s="674"/>
      <c r="E103" s="674">
        <v>0</v>
      </c>
      <c r="F103" s="674">
        <f t="shared" si="1"/>
        <v>0</v>
      </c>
    </row>
    <row r="104" spans="1:6" ht="16.95" customHeight="1">
      <c r="A104" s="674">
        <v>103</v>
      </c>
      <c r="B104" s="675" t="s">
        <v>6661</v>
      </c>
      <c r="C104" s="674"/>
      <c r="D104" s="674"/>
      <c r="E104" s="674">
        <v>0</v>
      </c>
      <c r="F104" s="674">
        <f t="shared" si="1"/>
        <v>0</v>
      </c>
    </row>
    <row r="105" spans="1:6" ht="16.95" customHeight="1">
      <c r="A105" s="674">
        <v>104</v>
      </c>
      <c r="B105" s="677" t="s">
        <v>6662</v>
      </c>
      <c r="C105" s="674" t="s">
        <v>4713</v>
      </c>
      <c r="D105" s="674">
        <v>1</v>
      </c>
      <c r="E105" s="674">
        <v>0</v>
      </c>
      <c r="F105" s="674">
        <f t="shared" si="1"/>
        <v>0</v>
      </c>
    </row>
    <row r="106" spans="1:6" ht="16.95" customHeight="1">
      <c r="A106" s="674">
        <v>105</v>
      </c>
      <c r="B106" s="677" t="s">
        <v>6663</v>
      </c>
      <c r="C106" s="674" t="s">
        <v>4713</v>
      </c>
      <c r="D106" s="674">
        <v>3</v>
      </c>
      <c r="E106" s="674">
        <v>0</v>
      </c>
      <c r="F106" s="674">
        <f t="shared" si="1"/>
        <v>0</v>
      </c>
    </row>
    <row r="107" spans="1:6" ht="16.95" customHeight="1">
      <c r="A107" s="674">
        <v>106</v>
      </c>
      <c r="B107" s="677" t="s">
        <v>6664</v>
      </c>
      <c r="C107" s="674" t="s">
        <v>4713</v>
      </c>
      <c r="D107" s="674">
        <v>9</v>
      </c>
      <c r="E107" s="674">
        <v>0</v>
      </c>
      <c r="F107" s="674">
        <f t="shared" si="1"/>
        <v>0</v>
      </c>
    </row>
    <row r="108" spans="1:6" ht="16.95" customHeight="1">
      <c r="A108" s="674">
        <v>107</v>
      </c>
      <c r="B108" s="675" t="s">
        <v>6665</v>
      </c>
      <c r="C108" s="674"/>
      <c r="D108" s="674"/>
      <c r="E108" s="674">
        <v>0</v>
      </c>
      <c r="F108" s="674">
        <f t="shared" si="1"/>
        <v>0</v>
      </c>
    </row>
    <row r="109" spans="1:6" ht="16.95" customHeight="1">
      <c r="A109" s="674">
        <v>108</v>
      </c>
      <c r="B109" s="677" t="s">
        <v>6666</v>
      </c>
      <c r="C109" s="674" t="s">
        <v>693</v>
      </c>
      <c r="D109" s="674">
        <v>680</v>
      </c>
      <c r="E109" s="674">
        <v>0</v>
      </c>
      <c r="F109" s="674">
        <f t="shared" si="1"/>
        <v>0</v>
      </c>
    </row>
    <row r="110" spans="1:6" ht="16.95" customHeight="1">
      <c r="A110" s="674">
        <v>109</v>
      </c>
      <c r="B110" s="675" t="s">
        <v>6667</v>
      </c>
      <c r="C110" s="674"/>
      <c r="D110" s="674"/>
      <c r="E110" s="674">
        <v>0</v>
      </c>
      <c r="F110" s="674">
        <f t="shared" si="1"/>
        <v>0</v>
      </c>
    </row>
    <row r="111" spans="1:6" ht="16.95" customHeight="1">
      <c r="A111" s="674">
        <v>110</v>
      </c>
      <c r="B111" s="677" t="s">
        <v>6668</v>
      </c>
      <c r="C111" s="674" t="s">
        <v>693</v>
      </c>
      <c r="D111" s="674">
        <v>2450</v>
      </c>
      <c r="E111" s="674">
        <v>0</v>
      </c>
      <c r="F111" s="674">
        <f t="shared" si="1"/>
        <v>0</v>
      </c>
    </row>
    <row r="112" spans="1:6" ht="16.95" customHeight="1">
      <c r="A112" s="674">
        <v>111</v>
      </c>
      <c r="B112" s="677" t="s">
        <v>6669</v>
      </c>
      <c r="C112" s="674" t="s">
        <v>693</v>
      </c>
      <c r="D112" s="674">
        <v>2450</v>
      </c>
      <c r="E112" s="674">
        <v>0</v>
      </c>
      <c r="F112" s="674">
        <f t="shared" si="1"/>
        <v>0</v>
      </c>
    </row>
    <row r="113" spans="1:6" ht="16.95" customHeight="1">
      <c r="A113" s="674">
        <v>112</v>
      </c>
      <c r="B113" s="677" t="s">
        <v>6670</v>
      </c>
      <c r="C113" s="674" t="s">
        <v>693</v>
      </c>
      <c r="D113" s="674">
        <v>240</v>
      </c>
      <c r="E113" s="674">
        <v>0</v>
      </c>
      <c r="F113" s="674">
        <f t="shared" si="1"/>
        <v>0</v>
      </c>
    </row>
    <row r="114" spans="1:6" ht="16.95" customHeight="1">
      <c r="A114" s="674">
        <v>113</v>
      </c>
      <c r="B114" s="677" t="s">
        <v>6671</v>
      </c>
      <c r="C114" s="674" t="s">
        <v>693</v>
      </c>
      <c r="D114" s="674">
        <v>430</v>
      </c>
      <c r="E114" s="674">
        <v>0</v>
      </c>
      <c r="F114" s="674">
        <f t="shared" si="1"/>
        <v>0</v>
      </c>
    </row>
    <row r="115" spans="1:6" ht="16.95" customHeight="1">
      <c r="A115" s="674">
        <v>114</v>
      </c>
      <c r="B115" s="677" t="s">
        <v>6672</v>
      </c>
      <c r="C115" s="674" t="s">
        <v>693</v>
      </c>
      <c r="D115" s="674">
        <v>210</v>
      </c>
      <c r="E115" s="674">
        <v>0</v>
      </c>
      <c r="F115" s="674">
        <f t="shared" si="1"/>
        <v>0</v>
      </c>
    </row>
    <row r="116" spans="1:6" ht="16.95" customHeight="1">
      <c r="A116" s="674">
        <v>115</v>
      </c>
      <c r="B116" s="677"/>
      <c r="C116" s="674"/>
      <c r="D116" s="674"/>
      <c r="E116" s="674">
        <v>0</v>
      </c>
      <c r="F116" s="674">
        <f t="shared" si="1"/>
        <v>0</v>
      </c>
    </row>
    <row r="117" spans="1:6" ht="16.95" customHeight="1">
      <c r="A117" s="674">
        <v>116</v>
      </c>
      <c r="B117" s="675" t="s">
        <v>6673</v>
      </c>
      <c r="C117" s="674"/>
      <c r="D117" s="674"/>
      <c r="E117" s="674">
        <v>0</v>
      </c>
      <c r="F117" s="674">
        <f t="shared" si="1"/>
        <v>0</v>
      </c>
    </row>
    <row r="118" spans="1:6" ht="16.95" customHeight="1">
      <c r="A118" s="674">
        <v>117</v>
      </c>
      <c r="B118" s="677" t="s">
        <v>6674</v>
      </c>
      <c r="C118" s="674" t="s">
        <v>693</v>
      </c>
      <c r="D118" s="674">
        <v>880</v>
      </c>
      <c r="E118" s="674">
        <v>0</v>
      </c>
      <c r="F118" s="674">
        <f t="shared" si="1"/>
        <v>0</v>
      </c>
    </row>
    <row r="119" spans="1:6" ht="16.95" customHeight="1">
      <c r="A119" s="674">
        <v>118</v>
      </c>
      <c r="B119" s="677" t="s">
        <v>6675</v>
      </c>
      <c r="C119" s="674"/>
      <c r="D119" s="674"/>
      <c r="E119" s="674">
        <v>0</v>
      </c>
      <c r="F119" s="674">
        <f t="shared" si="1"/>
        <v>0</v>
      </c>
    </row>
    <row r="120" spans="1:6" ht="16.95" customHeight="1">
      <c r="A120" s="674">
        <v>119</v>
      </c>
      <c r="B120" s="677" t="s">
        <v>6676</v>
      </c>
      <c r="C120" s="674" t="s">
        <v>693</v>
      </c>
      <c r="D120" s="674">
        <v>470</v>
      </c>
      <c r="E120" s="674">
        <v>0</v>
      </c>
      <c r="F120" s="674">
        <f t="shared" si="1"/>
        <v>0</v>
      </c>
    </row>
    <row r="121" spans="1:6" ht="16.95" customHeight="1">
      <c r="A121" s="674">
        <v>120</v>
      </c>
      <c r="B121" s="677" t="s">
        <v>6677</v>
      </c>
      <c r="C121" s="674" t="s">
        <v>693</v>
      </c>
      <c r="D121" s="674">
        <v>140</v>
      </c>
      <c r="E121" s="674">
        <v>0</v>
      </c>
      <c r="F121" s="674">
        <f t="shared" si="1"/>
        <v>0</v>
      </c>
    </row>
    <row r="122" spans="1:6" ht="16.95" customHeight="1">
      <c r="A122" s="674">
        <v>121</v>
      </c>
      <c r="B122" s="677" t="s">
        <v>6678</v>
      </c>
      <c r="C122" s="674" t="s">
        <v>693</v>
      </c>
      <c r="D122" s="674">
        <v>540</v>
      </c>
      <c r="E122" s="674">
        <v>0</v>
      </c>
      <c r="F122" s="674">
        <f t="shared" si="1"/>
        <v>0</v>
      </c>
    </row>
    <row r="123" spans="1:6" ht="16.95" customHeight="1">
      <c r="A123" s="674">
        <v>122</v>
      </c>
      <c r="B123" s="677" t="s">
        <v>6679</v>
      </c>
      <c r="C123" s="674" t="s">
        <v>4713</v>
      </c>
      <c r="D123" s="674">
        <v>35</v>
      </c>
      <c r="E123" s="674">
        <v>0</v>
      </c>
      <c r="F123" s="674">
        <f t="shared" si="1"/>
        <v>0</v>
      </c>
    </row>
    <row r="124" spans="1:6" ht="16.95" customHeight="1">
      <c r="A124" s="674">
        <v>123</v>
      </c>
      <c r="B124" s="677" t="s">
        <v>6680</v>
      </c>
      <c r="C124" s="674" t="s">
        <v>693</v>
      </c>
      <c r="D124" s="674">
        <v>35</v>
      </c>
      <c r="E124" s="674">
        <v>0</v>
      </c>
      <c r="F124" s="674">
        <f t="shared" si="1"/>
        <v>0</v>
      </c>
    </row>
    <row r="125" spans="1:6" ht="16.95" customHeight="1">
      <c r="A125" s="674">
        <v>124</v>
      </c>
      <c r="B125" s="677" t="s">
        <v>6681</v>
      </c>
      <c r="C125" s="674" t="s">
        <v>2015</v>
      </c>
      <c r="D125" s="674">
        <v>15</v>
      </c>
      <c r="E125" s="674">
        <v>0</v>
      </c>
      <c r="F125" s="674">
        <f t="shared" si="1"/>
        <v>0</v>
      </c>
    </row>
    <row r="126" spans="1:6" ht="16.95" customHeight="1">
      <c r="A126" s="674">
        <v>125</v>
      </c>
      <c r="B126" s="677" t="s">
        <v>6682</v>
      </c>
      <c r="C126" s="674" t="s">
        <v>4713</v>
      </c>
      <c r="D126" s="674">
        <v>15</v>
      </c>
      <c r="E126" s="674">
        <v>0</v>
      </c>
      <c r="F126" s="674">
        <f t="shared" si="1"/>
        <v>0</v>
      </c>
    </row>
    <row r="127" spans="1:6" ht="16.95" customHeight="1">
      <c r="A127" s="674">
        <v>126</v>
      </c>
      <c r="B127" s="677" t="s">
        <v>6683</v>
      </c>
      <c r="C127" s="674" t="s">
        <v>4713</v>
      </c>
      <c r="D127" s="674">
        <v>20</v>
      </c>
      <c r="E127" s="674">
        <v>0</v>
      </c>
      <c r="F127" s="674">
        <f t="shared" si="1"/>
        <v>0</v>
      </c>
    </row>
    <row r="128" spans="1:6" ht="16.95" customHeight="1">
      <c r="A128" s="674">
        <v>127</v>
      </c>
      <c r="B128" s="678"/>
      <c r="C128" s="674"/>
      <c r="D128" s="674"/>
      <c r="E128" s="674">
        <v>0</v>
      </c>
      <c r="F128" s="674">
        <f t="shared" si="1"/>
        <v>0</v>
      </c>
    </row>
    <row r="129" spans="1:6" ht="16.95" customHeight="1">
      <c r="A129" s="674">
        <v>128</v>
      </c>
      <c r="B129" s="683" t="s">
        <v>6684</v>
      </c>
      <c r="C129" s="674"/>
      <c r="D129" s="674"/>
      <c r="E129" s="674">
        <v>0</v>
      </c>
      <c r="F129" s="674">
        <f t="shared" si="1"/>
        <v>0</v>
      </c>
    </row>
    <row r="130" spans="1:6" ht="16.95" customHeight="1">
      <c r="A130" s="674">
        <v>129</v>
      </c>
      <c r="B130" s="678" t="s">
        <v>6685</v>
      </c>
      <c r="C130" s="674" t="s">
        <v>4713</v>
      </c>
      <c r="D130" s="674">
        <v>1</v>
      </c>
      <c r="E130" s="674">
        <v>0</v>
      </c>
      <c r="F130" s="674">
        <f t="shared" si="1"/>
        <v>0</v>
      </c>
    </row>
    <row r="131" spans="1:6" ht="16.95" customHeight="1">
      <c r="A131" s="674">
        <v>130</v>
      </c>
      <c r="B131" s="677" t="s">
        <v>6664</v>
      </c>
      <c r="C131" s="674" t="s">
        <v>4713</v>
      </c>
      <c r="D131" s="674">
        <v>1</v>
      </c>
      <c r="E131" s="674">
        <v>0</v>
      </c>
      <c r="F131" s="674">
        <f t="shared" si="1"/>
        <v>0</v>
      </c>
    </row>
    <row r="132" spans="1:6" ht="16.95" customHeight="1">
      <c r="A132" s="674">
        <v>131</v>
      </c>
      <c r="B132" s="677"/>
      <c r="C132" s="674"/>
      <c r="D132" s="674"/>
      <c r="E132" s="674">
        <v>0</v>
      </c>
      <c r="F132" s="674">
        <f t="shared" ref="F132:F195" si="2">SUM(PRODUCT(D132:E132))</f>
        <v>0</v>
      </c>
    </row>
    <row r="133" spans="1:6" ht="16.95" customHeight="1">
      <c r="A133" s="674">
        <v>132</v>
      </c>
      <c r="B133" s="675" t="s">
        <v>6686</v>
      </c>
      <c r="C133" s="674"/>
      <c r="D133" s="674"/>
      <c r="E133" s="674">
        <v>0</v>
      </c>
      <c r="F133" s="674">
        <f t="shared" si="2"/>
        <v>0</v>
      </c>
    </row>
    <row r="134" spans="1:6" ht="16.95" customHeight="1">
      <c r="A134" s="674">
        <v>133</v>
      </c>
      <c r="B134" s="677" t="s">
        <v>6687</v>
      </c>
      <c r="C134" s="674" t="s">
        <v>4713</v>
      </c>
      <c r="D134" s="674">
        <v>1</v>
      </c>
      <c r="E134" s="674">
        <v>0</v>
      </c>
      <c r="F134" s="674">
        <f t="shared" si="2"/>
        <v>0</v>
      </c>
    </row>
    <row r="135" spans="1:6" ht="16.95" customHeight="1">
      <c r="A135" s="674">
        <v>134</v>
      </c>
      <c r="B135" s="677" t="s">
        <v>6688</v>
      </c>
      <c r="C135" s="674" t="s">
        <v>693</v>
      </c>
      <c r="D135" s="674">
        <v>160</v>
      </c>
      <c r="E135" s="674">
        <v>0</v>
      </c>
      <c r="F135" s="674">
        <f t="shared" si="2"/>
        <v>0</v>
      </c>
    </row>
    <row r="136" spans="1:6" ht="16.95" customHeight="1">
      <c r="A136" s="674">
        <v>135</v>
      </c>
      <c r="B136" s="677" t="s">
        <v>6689</v>
      </c>
      <c r="C136" s="674" t="s">
        <v>4713</v>
      </c>
      <c r="D136" s="674">
        <v>1</v>
      </c>
      <c r="E136" s="674">
        <v>0</v>
      </c>
      <c r="F136" s="674">
        <f t="shared" si="2"/>
        <v>0</v>
      </c>
    </row>
    <row r="137" spans="1:6" ht="16.95" customHeight="1">
      <c r="A137" s="674">
        <v>136</v>
      </c>
      <c r="B137" s="677" t="s">
        <v>6690</v>
      </c>
      <c r="C137" s="674" t="s">
        <v>693</v>
      </c>
      <c r="D137" s="674">
        <v>160</v>
      </c>
      <c r="E137" s="674">
        <v>0</v>
      </c>
      <c r="F137" s="674">
        <f t="shared" si="2"/>
        <v>0</v>
      </c>
    </row>
    <row r="138" spans="1:6" ht="16.95" customHeight="1">
      <c r="A138" s="674">
        <v>137</v>
      </c>
      <c r="B138" s="677" t="s">
        <v>6691</v>
      </c>
      <c r="C138" s="674" t="s">
        <v>4713</v>
      </c>
      <c r="D138" s="674">
        <v>1</v>
      </c>
      <c r="E138" s="674">
        <v>0</v>
      </c>
      <c r="F138" s="674">
        <f t="shared" si="2"/>
        <v>0</v>
      </c>
    </row>
    <row r="139" spans="1:6" ht="16.95" customHeight="1">
      <c r="A139" s="674">
        <v>138</v>
      </c>
      <c r="B139" s="677" t="s">
        <v>6692</v>
      </c>
      <c r="C139" s="674" t="s">
        <v>693</v>
      </c>
      <c r="D139" s="674">
        <v>160</v>
      </c>
      <c r="E139" s="674">
        <v>0</v>
      </c>
      <c r="F139" s="674">
        <f t="shared" si="2"/>
        <v>0</v>
      </c>
    </row>
    <row r="140" spans="1:6" ht="16.95" customHeight="1">
      <c r="A140" s="674">
        <v>139</v>
      </c>
      <c r="B140" s="677" t="s">
        <v>6693</v>
      </c>
      <c r="C140" s="674" t="s">
        <v>4713</v>
      </c>
      <c r="D140" s="674">
        <v>1</v>
      </c>
      <c r="E140" s="674">
        <v>0</v>
      </c>
      <c r="F140" s="674">
        <f t="shared" si="2"/>
        <v>0</v>
      </c>
    </row>
    <row r="141" spans="1:6" ht="16.95" customHeight="1">
      <c r="A141" s="674">
        <v>140</v>
      </c>
      <c r="B141" s="677" t="s">
        <v>6694</v>
      </c>
      <c r="C141" s="674" t="s">
        <v>693</v>
      </c>
      <c r="D141" s="674">
        <v>160</v>
      </c>
      <c r="E141" s="674">
        <v>0</v>
      </c>
      <c r="F141" s="674">
        <f t="shared" si="2"/>
        <v>0</v>
      </c>
    </row>
    <row r="142" spans="1:6" ht="16.95" customHeight="1">
      <c r="A142" s="674">
        <v>141</v>
      </c>
      <c r="B142" s="677" t="s">
        <v>6695</v>
      </c>
      <c r="C142" s="674" t="s">
        <v>693</v>
      </c>
      <c r="D142" s="674">
        <v>90</v>
      </c>
      <c r="E142" s="674">
        <v>0</v>
      </c>
      <c r="F142" s="674">
        <f t="shared" si="2"/>
        <v>0</v>
      </c>
    </row>
    <row r="143" spans="1:6" ht="16.95" customHeight="1">
      <c r="A143" s="674">
        <v>142</v>
      </c>
      <c r="B143" s="677" t="s">
        <v>6696</v>
      </c>
      <c r="C143" s="674" t="s">
        <v>693</v>
      </c>
      <c r="D143" s="674">
        <v>330</v>
      </c>
      <c r="E143" s="674">
        <v>0</v>
      </c>
      <c r="F143" s="674">
        <f t="shared" si="2"/>
        <v>0</v>
      </c>
    </row>
    <row r="144" spans="1:6" ht="16.95" customHeight="1">
      <c r="A144" s="674">
        <v>143</v>
      </c>
      <c r="B144" s="677" t="s">
        <v>6697</v>
      </c>
      <c r="C144" s="674" t="s">
        <v>693</v>
      </c>
      <c r="D144" s="674">
        <v>120</v>
      </c>
      <c r="E144" s="674">
        <v>0</v>
      </c>
      <c r="F144" s="674">
        <f t="shared" si="2"/>
        <v>0</v>
      </c>
    </row>
    <row r="145" spans="1:6" ht="16.95" customHeight="1">
      <c r="A145" s="674">
        <v>144</v>
      </c>
      <c r="B145" s="677" t="s">
        <v>6698</v>
      </c>
      <c r="C145" s="674" t="s">
        <v>693</v>
      </c>
      <c r="D145" s="674">
        <v>30</v>
      </c>
      <c r="E145" s="674">
        <v>0</v>
      </c>
      <c r="F145" s="674">
        <f t="shared" si="2"/>
        <v>0</v>
      </c>
    </row>
    <row r="146" spans="1:6" ht="16.95" customHeight="1">
      <c r="A146" s="674">
        <v>145</v>
      </c>
      <c r="B146" s="677" t="s">
        <v>6699</v>
      </c>
      <c r="C146" s="674" t="s">
        <v>693</v>
      </c>
      <c r="D146" s="674">
        <v>210</v>
      </c>
      <c r="E146" s="674">
        <v>0</v>
      </c>
      <c r="F146" s="674">
        <f t="shared" si="2"/>
        <v>0</v>
      </c>
    </row>
    <row r="147" spans="1:6" ht="16.95" customHeight="1">
      <c r="A147" s="674">
        <v>146</v>
      </c>
      <c r="B147" s="677" t="s">
        <v>6700</v>
      </c>
      <c r="C147" s="674" t="s">
        <v>693</v>
      </c>
      <c r="D147" s="674">
        <v>390</v>
      </c>
      <c r="E147" s="674">
        <v>0</v>
      </c>
      <c r="F147" s="674">
        <f t="shared" si="2"/>
        <v>0</v>
      </c>
    </row>
    <row r="148" spans="1:6" ht="16.95" customHeight="1">
      <c r="A148" s="674">
        <v>147</v>
      </c>
      <c r="B148" s="677" t="s">
        <v>6613</v>
      </c>
      <c r="C148" s="674" t="s">
        <v>693</v>
      </c>
      <c r="D148" s="674">
        <v>680</v>
      </c>
      <c r="E148" s="674">
        <v>0</v>
      </c>
      <c r="F148" s="674">
        <f t="shared" si="2"/>
        <v>0</v>
      </c>
    </row>
    <row r="149" spans="1:6" ht="16.95" customHeight="1">
      <c r="A149" s="674">
        <v>148</v>
      </c>
      <c r="B149" s="677" t="s">
        <v>6612</v>
      </c>
      <c r="C149" s="674" t="s">
        <v>693</v>
      </c>
      <c r="D149" s="674">
        <v>1220</v>
      </c>
      <c r="E149" s="674">
        <v>0</v>
      </c>
      <c r="F149" s="674">
        <f t="shared" si="2"/>
        <v>0</v>
      </c>
    </row>
    <row r="150" spans="1:6" ht="16.95" customHeight="1">
      <c r="A150" s="674">
        <v>149</v>
      </c>
      <c r="B150" s="677" t="s">
        <v>6672</v>
      </c>
      <c r="C150" s="674" t="s">
        <v>693</v>
      </c>
      <c r="D150" s="674">
        <v>370</v>
      </c>
      <c r="E150" s="674">
        <v>0</v>
      </c>
      <c r="F150" s="674">
        <f t="shared" si="2"/>
        <v>0</v>
      </c>
    </row>
    <row r="151" spans="1:6" ht="16.95" customHeight="1">
      <c r="A151" s="674">
        <v>150</v>
      </c>
      <c r="B151" s="677" t="s">
        <v>6701</v>
      </c>
      <c r="C151" s="674" t="s">
        <v>693</v>
      </c>
      <c r="D151" s="674">
        <v>270</v>
      </c>
      <c r="E151" s="674">
        <v>0</v>
      </c>
      <c r="F151" s="674">
        <f t="shared" si="2"/>
        <v>0</v>
      </c>
    </row>
    <row r="152" spans="1:6" ht="16.95" customHeight="1">
      <c r="A152" s="674">
        <v>151</v>
      </c>
      <c r="B152" s="675" t="s">
        <v>6665</v>
      </c>
      <c r="C152" s="674"/>
      <c r="D152" s="674"/>
      <c r="E152" s="674">
        <v>0</v>
      </c>
      <c r="F152" s="674">
        <f t="shared" si="2"/>
        <v>0</v>
      </c>
    </row>
    <row r="153" spans="1:6" ht="16.95" customHeight="1">
      <c r="A153" s="674">
        <v>152</v>
      </c>
      <c r="B153" s="677" t="s">
        <v>6702</v>
      </c>
      <c r="C153" s="674" t="s">
        <v>693</v>
      </c>
      <c r="D153" s="674">
        <v>170</v>
      </c>
      <c r="E153" s="674">
        <v>0</v>
      </c>
      <c r="F153" s="674">
        <f t="shared" si="2"/>
        <v>0</v>
      </c>
    </row>
    <row r="154" spans="1:6" ht="16.95" customHeight="1">
      <c r="A154" s="674">
        <v>153</v>
      </c>
      <c r="B154" s="677" t="s">
        <v>6703</v>
      </c>
      <c r="C154" s="674" t="s">
        <v>693</v>
      </c>
      <c r="D154" s="674">
        <v>130</v>
      </c>
      <c r="E154" s="674">
        <v>0</v>
      </c>
      <c r="F154" s="674">
        <f t="shared" si="2"/>
        <v>0</v>
      </c>
    </row>
    <row r="155" spans="1:6" ht="16.95" customHeight="1">
      <c r="A155" s="674">
        <v>154</v>
      </c>
      <c r="B155" s="677" t="s">
        <v>6666</v>
      </c>
      <c r="C155" s="674" t="s">
        <v>693</v>
      </c>
      <c r="D155" s="674">
        <v>220</v>
      </c>
      <c r="E155" s="674">
        <v>0</v>
      </c>
      <c r="F155" s="674">
        <f t="shared" si="2"/>
        <v>0</v>
      </c>
    </row>
    <row r="156" spans="1:6" ht="16.95" customHeight="1">
      <c r="A156" s="674">
        <v>155</v>
      </c>
      <c r="B156" s="677"/>
      <c r="C156" s="674"/>
      <c r="D156" s="674"/>
      <c r="E156" s="674">
        <v>0</v>
      </c>
      <c r="F156" s="674">
        <f t="shared" si="2"/>
        <v>0</v>
      </c>
    </row>
    <row r="157" spans="1:6" ht="16.95" customHeight="1">
      <c r="A157" s="674">
        <v>156</v>
      </c>
      <c r="B157" s="675" t="s">
        <v>6704</v>
      </c>
      <c r="C157" s="674"/>
      <c r="D157" s="674"/>
      <c r="E157" s="674">
        <v>0</v>
      </c>
      <c r="F157" s="674">
        <f t="shared" si="2"/>
        <v>0</v>
      </c>
    </row>
    <row r="158" spans="1:6" ht="16.95" customHeight="1">
      <c r="A158" s="674">
        <v>157</v>
      </c>
      <c r="B158" s="677" t="s">
        <v>6705</v>
      </c>
      <c r="C158" s="674" t="s">
        <v>4713</v>
      </c>
      <c r="D158" s="674">
        <v>1</v>
      </c>
      <c r="E158" s="674">
        <v>0</v>
      </c>
      <c r="F158" s="674">
        <f t="shared" si="2"/>
        <v>0</v>
      </c>
    </row>
    <row r="159" spans="1:6" ht="16.95" customHeight="1">
      <c r="A159" s="674">
        <v>158</v>
      </c>
      <c r="B159" s="677" t="s">
        <v>6627</v>
      </c>
      <c r="C159" s="674" t="s">
        <v>693</v>
      </c>
      <c r="D159" s="674">
        <v>140</v>
      </c>
      <c r="E159" s="674">
        <v>0</v>
      </c>
      <c r="F159" s="674">
        <f t="shared" si="2"/>
        <v>0</v>
      </c>
    </row>
    <row r="160" spans="1:6" ht="16.95" customHeight="1">
      <c r="A160" s="674">
        <v>159</v>
      </c>
      <c r="B160" s="677" t="s">
        <v>6706</v>
      </c>
      <c r="C160" s="674" t="s">
        <v>4713</v>
      </c>
      <c r="D160" s="674">
        <v>1</v>
      </c>
      <c r="E160" s="674">
        <v>0</v>
      </c>
      <c r="F160" s="674">
        <f t="shared" si="2"/>
        <v>0</v>
      </c>
    </row>
    <row r="161" spans="1:6" ht="16.95" customHeight="1">
      <c r="A161" s="674">
        <v>160</v>
      </c>
      <c r="B161" s="677" t="s">
        <v>6626</v>
      </c>
      <c r="C161" s="674" t="s">
        <v>693</v>
      </c>
      <c r="D161" s="674">
        <v>230</v>
      </c>
      <c r="E161" s="674">
        <v>0</v>
      </c>
      <c r="F161" s="674">
        <f t="shared" si="2"/>
        <v>0</v>
      </c>
    </row>
    <row r="162" spans="1:6" ht="16.95" customHeight="1">
      <c r="A162" s="674">
        <v>161</v>
      </c>
      <c r="B162" s="677" t="s">
        <v>6703</v>
      </c>
      <c r="C162" s="674" t="s">
        <v>693</v>
      </c>
      <c r="D162" s="674">
        <v>90</v>
      </c>
      <c r="E162" s="674">
        <v>0</v>
      </c>
      <c r="F162" s="674">
        <f t="shared" si="2"/>
        <v>0</v>
      </c>
    </row>
    <row r="163" spans="1:6" ht="16.95" customHeight="1">
      <c r="A163" s="674">
        <v>162</v>
      </c>
      <c r="B163" s="677" t="s">
        <v>6666</v>
      </c>
      <c r="C163" s="674" t="s">
        <v>693</v>
      </c>
      <c r="D163" s="674">
        <v>130</v>
      </c>
      <c r="E163" s="674">
        <v>0</v>
      </c>
      <c r="F163" s="674">
        <f t="shared" si="2"/>
        <v>0</v>
      </c>
    </row>
    <row r="164" spans="1:6" ht="16.95" customHeight="1">
      <c r="A164" s="674">
        <v>163</v>
      </c>
      <c r="B164" s="677"/>
      <c r="C164" s="674"/>
      <c r="D164" s="674"/>
      <c r="E164" s="674">
        <v>0</v>
      </c>
      <c r="F164" s="674">
        <f t="shared" si="2"/>
        <v>0</v>
      </c>
    </row>
    <row r="165" spans="1:6" ht="16.95" customHeight="1">
      <c r="A165" s="674">
        <v>164</v>
      </c>
      <c r="B165" s="675" t="s">
        <v>6707</v>
      </c>
      <c r="C165" s="674"/>
      <c r="D165" s="674"/>
      <c r="E165" s="674">
        <v>0</v>
      </c>
      <c r="F165" s="674">
        <f t="shared" si="2"/>
        <v>0</v>
      </c>
    </row>
    <row r="166" spans="1:6" ht="16.95" customHeight="1">
      <c r="A166" s="674">
        <v>165</v>
      </c>
      <c r="B166" s="677" t="s">
        <v>6708</v>
      </c>
      <c r="C166" s="674" t="s">
        <v>4713</v>
      </c>
      <c r="D166" s="674">
        <v>2</v>
      </c>
      <c r="E166" s="674">
        <v>0</v>
      </c>
      <c r="F166" s="674">
        <f t="shared" si="2"/>
        <v>0</v>
      </c>
    </row>
    <row r="167" spans="1:6" ht="16.95" customHeight="1">
      <c r="A167" s="674">
        <v>166</v>
      </c>
      <c r="B167" s="677" t="s">
        <v>6709</v>
      </c>
      <c r="C167" s="674" t="s">
        <v>693</v>
      </c>
      <c r="D167" s="674">
        <v>380</v>
      </c>
      <c r="E167" s="674">
        <v>0</v>
      </c>
      <c r="F167" s="674">
        <f t="shared" si="2"/>
        <v>0</v>
      </c>
    </row>
    <row r="168" spans="1:6" ht="16.95" customHeight="1">
      <c r="A168" s="674">
        <v>167</v>
      </c>
      <c r="B168" s="677" t="s">
        <v>6710</v>
      </c>
      <c r="C168" s="674" t="s">
        <v>4713</v>
      </c>
      <c r="D168" s="674">
        <v>2</v>
      </c>
      <c r="E168" s="674">
        <v>0</v>
      </c>
      <c r="F168" s="674">
        <f t="shared" si="2"/>
        <v>0</v>
      </c>
    </row>
    <row r="169" spans="1:6" ht="16.95" customHeight="1">
      <c r="A169" s="674">
        <v>168</v>
      </c>
      <c r="B169" s="677" t="s">
        <v>6711</v>
      </c>
      <c r="C169" s="674" t="s">
        <v>693</v>
      </c>
      <c r="D169" s="674">
        <v>360</v>
      </c>
      <c r="E169" s="674">
        <v>0</v>
      </c>
      <c r="F169" s="674">
        <f t="shared" si="2"/>
        <v>0</v>
      </c>
    </row>
    <row r="170" spans="1:6" ht="16.95" customHeight="1">
      <c r="A170" s="674">
        <v>169</v>
      </c>
      <c r="B170" s="677" t="s">
        <v>6702</v>
      </c>
      <c r="C170" s="674" t="s">
        <v>693</v>
      </c>
      <c r="D170" s="674">
        <v>120</v>
      </c>
      <c r="E170" s="674">
        <v>0</v>
      </c>
      <c r="F170" s="674">
        <f t="shared" si="2"/>
        <v>0</v>
      </c>
    </row>
    <row r="171" spans="1:6" ht="16.95" customHeight="1">
      <c r="A171" s="674">
        <v>170</v>
      </c>
      <c r="B171" s="677" t="s">
        <v>6703</v>
      </c>
      <c r="C171" s="674" t="s">
        <v>693</v>
      </c>
      <c r="D171" s="674">
        <v>80</v>
      </c>
      <c r="E171" s="674">
        <v>0</v>
      </c>
      <c r="F171" s="674">
        <f t="shared" si="2"/>
        <v>0</v>
      </c>
    </row>
    <row r="172" spans="1:6" ht="16.95" customHeight="1">
      <c r="A172" s="674">
        <v>171</v>
      </c>
      <c r="B172" s="677"/>
      <c r="C172" s="674"/>
      <c r="D172" s="674"/>
      <c r="E172" s="674">
        <v>0</v>
      </c>
      <c r="F172" s="674">
        <f t="shared" si="2"/>
        <v>0</v>
      </c>
    </row>
    <row r="173" spans="1:6" ht="16.95" customHeight="1">
      <c r="A173" s="674">
        <v>172</v>
      </c>
      <c r="B173" s="675" t="s">
        <v>6712</v>
      </c>
      <c r="C173" s="674"/>
      <c r="D173" s="674"/>
      <c r="E173" s="674">
        <v>0</v>
      </c>
      <c r="F173" s="674">
        <f t="shared" si="2"/>
        <v>0</v>
      </c>
    </row>
    <row r="174" spans="1:6" ht="16.95" customHeight="1">
      <c r="A174" s="674">
        <v>173</v>
      </c>
      <c r="B174" s="678" t="s">
        <v>6713</v>
      </c>
      <c r="C174" s="674" t="s">
        <v>4713</v>
      </c>
      <c r="D174" s="674">
        <v>5</v>
      </c>
      <c r="E174" s="674">
        <v>0</v>
      </c>
      <c r="F174" s="674">
        <f t="shared" si="2"/>
        <v>0</v>
      </c>
    </row>
    <row r="175" spans="1:6" ht="16.95" customHeight="1">
      <c r="A175" s="674">
        <v>174</v>
      </c>
      <c r="B175" s="678" t="s">
        <v>6714</v>
      </c>
      <c r="C175" s="674" t="s">
        <v>4713</v>
      </c>
      <c r="D175" s="674">
        <v>5</v>
      </c>
      <c r="E175" s="674">
        <v>0</v>
      </c>
      <c r="F175" s="674">
        <f t="shared" si="2"/>
        <v>0</v>
      </c>
    </row>
    <row r="176" spans="1:6" ht="16.95" customHeight="1">
      <c r="A176" s="674">
        <v>175</v>
      </c>
      <c r="B176" s="678" t="s">
        <v>6715</v>
      </c>
      <c r="C176" s="674" t="s">
        <v>4713</v>
      </c>
      <c r="D176" s="674">
        <v>10</v>
      </c>
      <c r="E176" s="674">
        <v>0</v>
      </c>
      <c r="F176" s="674">
        <f t="shared" si="2"/>
        <v>0</v>
      </c>
    </row>
    <row r="177" spans="1:6" ht="16.95" customHeight="1">
      <c r="A177" s="674">
        <v>176</v>
      </c>
      <c r="B177" s="678" t="s">
        <v>6716</v>
      </c>
      <c r="C177" s="674" t="s">
        <v>4713</v>
      </c>
      <c r="D177" s="674">
        <v>15</v>
      </c>
      <c r="E177" s="674">
        <v>0</v>
      </c>
      <c r="F177" s="674">
        <f t="shared" si="2"/>
        <v>0</v>
      </c>
    </row>
    <row r="178" spans="1:6" ht="16.95" customHeight="1">
      <c r="A178" s="674">
        <v>177</v>
      </c>
      <c r="B178" s="677" t="s">
        <v>6613</v>
      </c>
      <c r="C178" s="674" t="s">
        <v>693</v>
      </c>
      <c r="D178" s="674">
        <v>830</v>
      </c>
      <c r="E178" s="674">
        <v>0</v>
      </c>
      <c r="F178" s="674">
        <f t="shared" si="2"/>
        <v>0</v>
      </c>
    </row>
    <row r="179" spans="1:6" ht="16.95" customHeight="1">
      <c r="A179" s="674">
        <v>178</v>
      </c>
      <c r="B179" s="677" t="s">
        <v>6612</v>
      </c>
      <c r="C179" s="674" t="s">
        <v>693</v>
      </c>
      <c r="D179" s="674">
        <v>920</v>
      </c>
      <c r="E179" s="674">
        <v>0</v>
      </c>
      <c r="F179" s="674">
        <f t="shared" si="2"/>
        <v>0</v>
      </c>
    </row>
    <row r="180" spans="1:6" ht="16.95" customHeight="1">
      <c r="A180" s="674">
        <v>179</v>
      </c>
      <c r="B180" s="677" t="s">
        <v>6666</v>
      </c>
      <c r="C180" s="674" t="s">
        <v>693</v>
      </c>
      <c r="D180" s="674">
        <v>90</v>
      </c>
      <c r="E180" s="674">
        <v>0</v>
      </c>
      <c r="F180" s="674">
        <f t="shared" si="2"/>
        <v>0</v>
      </c>
    </row>
    <row r="181" spans="1:6" ht="16.95" customHeight="1">
      <c r="A181" s="674">
        <v>180</v>
      </c>
      <c r="B181" s="677"/>
      <c r="C181" s="674"/>
      <c r="D181" s="674"/>
      <c r="E181" s="674">
        <v>0</v>
      </c>
      <c r="F181" s="674">
        <f t="shared" si="2"/>
        <v>0</v>
      </c>
    </row>
    <row r="182" spans="1:6" ht="16.95" customHeight="1">
      <c r="A182" s="674">
        <v>181</v>
      </c>
      <c r="B182" s="675" t="s">
        <v>6717</v>
      </c>
      <c r="C182" s="674"/>
      <c r="D182" s="674"/>
      <c r="E182" s="674">
        <v>0</v>
      </c>
      <c r="F182" s="674">
        <f t="shared" si="2"/>
        <v>0</v>
      </c>
    </row>
    <row r="183" spans="1:6" ht="16.95" customHeight="1">
      <c r="A183" s="674">
        <v>182</v>
      </c>
      <c r="B183" s="678" t="s">
        <v>6716</v>
      </c>
      <c r="C183" s="674" t="s">
        <v>4713</v>
      </c>
      <c r="D183" s="674">
        <v>1</v>
      </c>
      <c r="E183" s="674">
        <v>0</v>
      </c>
      <c r="F183" s="674">
        <f t="shared" si="2"/>
        <v>0</v>
      </c>
    </row>
    <row r="184" spans="1:6" ht="16.95" customHeight="1">
      <c r="A184" s="674">
        <v>183</v>
      </c>
      <c r="B184" s="677" t="s">
        <v>6613</v>
      </c>
      <c r="C184" s="674" t="s">
        <v>693</v>
      </c>
      <c r="D184" s="674">
        <v>50</v>
      </c>
      <c r="E184" s="674">
        <v>0</v>
      </c>
      <c r="F184" s="674">
        <f t="shared" si="2"/>
        <v>0</v>
      </c>
    </row>
    <row r="185" spans="1:6" ht="16.95" customHeight="1">
      <c r="A185" s="674">
        <v>184</v>
      </c>
      <c r="B185" s="677" t="s">
        <v>6701</v>
      </c>
      <c r="C185" s="674" t="s">
        <v>693</v>
      </c>
      <c r="D185" s="674">
        <v>40</v>
      </c>
      <c r="E185" s="674">
        <v>0</v>
      </c>
      <c r="F185" s="674">
        <f t="shared" si="2"/>
        <v>0</v>
      </c>
    </row>
    <row r="186" spans="1:6" ht="16.95" customHeight="1">
      <c r="A186" s="674">
        <v>185</v>
      </c>
      <c r="B186" s="678"/>
      <c r="C186" s="674"/>
      <c r="D186" s="674"/>
      <c r="E186" s="674">
        <v>0</v>
      </c>
      <c r="F186" s="674">
        <f t="shared" si="2"/>
        <v>0</v>
      </c>
    </row>
    <row r="187" spans="1:6" ht="16.95" customHeight="1">
      <c r="A187" s="674">
        <v>186</v>
      </c>
      <c r="B187" s="675" t="s">
        <v>6718</v>
      </c>
      <c r="C187" s="674"/>
      <c r="D187" s="674"/>
      <c r="E187" s="674">
        <v>0</v>
      </c>
      <c r="F187" s="674">
        <f t="shared" si="2"/>
        <v>0</v>
      </c>
    </row>
    <row r="188" spans="1:6" ht="16.95" customHeight="1">
      <c r="A188" s="674">
        <v>187</v>
      </c>
      <c r="B188" s="678" t="s">
        <v>6706</v>
      </c>
      <c r="C188" s="674" t="s">
        <v>4713</v>
      </c>
      <c r="D188" s="674">
        <v>1</v>
      </c>
      <c r="E188" s="674">
        <v>0</v>
      </c>
      <c r="F188" s="674">
        <f t="shared" si="2"/>
        <v>0</v>
      </c>
    </row>
    <row r="189" spans="1:6" ht="16.95" customHeight="1">
      <c r="A189" s="674">
        <v>188</v>
      </c>
      <c r="B189" s="677" t="s">
        <v>6626</v>
      </c>
      <c r="C189" s="674" t="s">
        <v>693</v>
      </c>
      <c r="D189" s="674">
        <v>50</v>
      </c>
      <c r="E189" s="674">
        <v>0</v>
      </c>
      <c r="F189" s="674">
        <f t="shared" si="2"/>
        <v>0</v>
      </c>
    </row>
    <row r="190" spans="1:6" ht="16.95" customHeight="1">
      <c r="A190" s="674">
        <v>189</v>
      </c>
      <c r="B190" s="677" t="s">
        <v>6701</v>
      </c>
      <c r="C190" s="674" t="s">
        <v>693</v>
      </c>
      <c r="D190" s="674">
        <v>40</v>
      </c>
      <c r="E190" s="674">
        <v>0</v>
      </c>
      <c r="F190" s="674">
        <f t="shared" si="2"/>
        <v>0</v>
      </c>
    </row>
    <row r="191" spans="1:6" ht="16.95" customHeight="1">
      <c r="A191" s="674">
        <v>190</v>
      </c>
      <c r="B191" s="677"/>
      <c r="C191" s="674"/>
      <c r="D191" s="674"/>
      <c r="E191" s="674">
        <v>0</v>
      </c>
      <c r="F191" s="674">
        <f t="shared" si="2"/>
        <v>0</v>
      </c>
    </row>
    <row r="192" spans="1:6" ht="16.95" customHeight="1">
      <c r="A192" s="674">
        <v>191</v>
      </c>
      <c r="B192" s="675" t="s">
        <v>6719</v>
      </c>
      <c r="C192" s="674"/>
      <c r="D192" s="674"/>
      <c r="E192" s="674">
        <v>0</v>
      </c>
      <c r="F192" s="674">
        <f t="shared" si="2"/>
        <v>0</v>
      </c>
    </row>
    <row r="193" spans="1:6" ht="16.95" customHeight="1">
      <c r="A193" s="674">
        <v>192</v>
      </c>
      <c r="B193" s="677" t="s">
        <v>6720</v>
      </c>
      <c r="C193" s="674" t="s">
        <v>4713</v>
      </c>
      <c r="D193" s="674">
        <v>1</v>
      </c>
      <c r="E193" s="674">
        <v>0</v>
      </c>
      <c r="F193" s="674">
        <f t="shared" si="2"/>
        <v>0</v>
      </c>
    </row>
    <row r="194" spans="1:6" ht="16.95" customHeight="1">
      <c r="A194" s="674">
        <v>193</v>
      </c>
      <c r="B194" s="677" t="s">
        <v>6614</v>
      </c>
      <c r="C194" s="674" t="s">
        <v>693</v>
      </c>
      <c r="D194" s="674">
        <v>60</v>
      </c>
      <c r="E194" s="674">
        <v>0</v>
      </c>
      <c r="F194" s="674">
        <f t="shared" si="2"/>
        <v>0</v>
      </c>
    </row>
    <row r="195" spans="1:6" ht="16.95" customHeight="1">
      <c r="A195" s="674">
        <v>194</v>
      </c>
      <c r="B195" s="677" t="s">
        <v>6701</v>
      </c>
      <c r="C195" s="674" t="s">
        <v>693</v>
      </c>
      <c r="D195" s="674">
        <v>40</v>
      </c>
      <c r="E195" s="674">
        <v>0</v>
      </c>
      <c r="F195" s="674">
        <f t="shared" si="2"/>
        <v>0</v>
      </c>
    </row>
    <row r="196" spans="1:6" ht="16.95" customHeight="1">
      <c r="A196" s="674">
        <v>195</v>
      </c>
      <c r="B196" s="677"/>
      <c r="C196" s="674"/>
      <c r="D196" s="674"/>
      <c r="E196" s="674">
        <v>0</v>
      </c>
      <c r="F196" s="674">
        <f t="shared" ref="F196:F259" si="3">SUM(PRODUCT(D196:E196))</f>
        <v>0</v>
      </c>
    </row>
    <row r="197" spans="1:6" ht="16.95" customHeight="1">
      <c r="A197" s="674">
        <v>196</v>
      </c>
      <c r="B197" s="675" t="s">
        <v>6721</v>
      </c>
      <c r="C197" s="674"/>
      <c r="D197" s="674"/>
      <c r="E197" s="674">
        <v>0</v>
      </c>
      <c r="F197" s="674">
        <f t="shared" si="3"/>
        <v>0</v>
      </c>
    </row>
    <row r="198" spans="1:6" ht="16.95" customHeight="1">
      <c r="A198" s="674">
        <v>197</v>
      </c>
      <c r="B198" s="677" t="s">
        <v>6722</v>
      </c>
      <c r="C198" s="674" t="s">
        <v>4713</v>
      </c>
      <c r="D198" s="674">
        <v>2</v>
      </c>
      <c r="E198" s="674">
        <v>0</v>
      </c>
      <c r="F198" s="674">
        <f t="shared" si="3"/>
        <v>0</v>
      </c>
    </row>
    <row r="199" spans="1:6" ht="16.95" customHeight="1">
      <c r="A199" s="674">
        <v>198</v>
      </c>
      <c r="B199" s="677" t="s">
        <v>6723</v>
      </c>
      <c r="C199" s="674" t="s">
        <v>4713</v>
      </c>
      <c r="D199" s="674">
        <v>2</v>
      </c>
      <c r="E199" s="674">
        <v>0</v>
      </c>
      <c r="F199" s="674">
        <f t="shared" si="3"/>
        <v>0</v>
      </c>
    </row>
    <row r="200" spans="1:6" ht="16.95" customHeight="1">
      <c r="A200" s="674">
        <v>199</v>
      </c>
      <c r="B200" s="677" t="s">
        <v>6724</v>
      </c>
      <c r="C200" s="674" t="s">
        <v>4713</v>
      </c>
      <c r="D200" s="674">
        <v>2</v>
      </c>
      <c r="E200" s="674">
        <v>0</v>
      </c>
      <c r="F200" s="674">
        <f t="shared" si="3"/>
        <v>0</v>
      </c>
    </row>
    <row r="201" spans="1:6" ht="16.95" customHeight="1">
      <c r="A201" s="674">
        <v>200</v>
      </c>
      <c r="B201" s="677" t="s">
        <v>6725</v>
      </c>
      <c r="C201" s="674" t="s">
        <v>4713</v>
      </c>
      <c r="D201" s="674">
        <v>2</v>
      </c>
      <c r="E201" s="674">
        <v>0</v>
      </c>
      <c r="F201" s="674">
        <f t="shared" si="3"/>
        <v>0</v>
      </c>
    </row>
    <row r="202" spans="1:6" ht="16.95" customHeight="1">
      <c r="A202" s="674">
        <v>201</v>
      </c>
      <c r="B202" s="677" t="s">
        <v>6623</v>
      </c>
      <c r="C202" s="674" t="s">
        <v>4713</v>
      </c>
      <c r="D202" s="674">
        <v>4</v>
      </c>
      <c r="E202" s="674">
        <v>0</v>
      </c>
      <c r="F202" s="674">
        <f t="shared" si="3"/>
        <v>0</v>
      </c>
    </row>
    <row r="203" spans="1:6" ht="16.95" customHeight="1">
      <c r="A203" s="674">
        <v>202</v>
      </c>
      <c r="B203" s="677" t="s">
        <v>6726</v>
      </c>
      <c r="C203" s="674" t="s">
        <v>693</v>
      </c>
      <c r="D203" s="674">
        <v>270</v>
      </c>
      <c r="E203" s="674">
        <v>0</v>
      </c>
      <c r="F203" s="674">
        <f t="shared" si="3"/>
        <v>0</v>
      </c>
    </row>
    <row r="204" spans="1:6" ht="16.95" customHeight="1">
      <c r="A204" s="674">
        <v>203</v>
      </c>
      <c r="B204" s="677" t="s">
        <v>6727</v>
      </c>
      <c r="C204" s="674" t="s">
        <v>693</v>
      </c>
      <c r="D204" s="674">
        <v>220</v>
      </c>
      <c r="E204" s="674">
        <v>0</v>
      </c>
      <c r="F204" s="674">
        <f t="shared" si="3"/>
        <v>0</v>
      </c>
    </row>
    <row r="205" spans="1:6" ht="16.95" customHeight="1">
      <c r="A205" s="674">
        <v>204</v>
      </c>
      <c r="B205" s="677" t="s">
        <v>6613</v>
      </c>
      <c r="C205" s="674" t="s">
        <v>693</v>
      </c>
      <c r="D205" s="674">
        <v>330</v>
      </c>
      <c r="E205" s="674">
        <v>0</v>
      </c>
      <c r="F205" s="674">
        <f t="shared" si="3"/>
        <v>0</v>
      </c>
    </row>
    <row r="206" spans="1:6" ht="16.95" customHeight="1">
      <c r="A206" s="674">
        <v>205</v>
      </c>
      <c r="B206" s="677" t="s">
        <v>6701</v>
      </c>
      <c r="C206" s="674" t="s">
        <v>693</v>
      </c>
      <c r="D206" s="674">
        <v>70</v>
      </c>
      <c r="E206" s="674">
        <v>0</v>
      </c>
      <c r="F206" s="674">
        <f t="shared" si="3"/>
        <v>0</v>
      </c>
    </row>
    <row r="207" spans="1:6" ht="16.95" customHeight="1">
      <c r="A207" s="674">
        <v>206</v>
      </c>
      <c r="B207" s="677" t="s">
        <v>6703</v>
      </c>
      <c r="C207" s="674" t="s">
        <v>693</v>
      </c>
      <c r="D207" s="674">
        <v>190</v>
      </c>
      <c r="E207" s="674">
        <v>0</v>
      </c>
      <c r="F207" s="674">
        <f t="shared" si="3"/>
        <v>0</v>
      </c>
    </row>
    <row r="208" spans="1:6" ht="16.95" customHeight="1">
      <c r="A208" s="674">
        <v>207</v>
      </c>
      <c r="B208" s="677" t="s">
        <v>6666</v>
      </c>
      <c r="C208" s="674" t="s">
        <v>693</v>
      </c>
      <c r="D208" s="674">
        <v>120</v>
      </c>
      <c r="E208" s="674">
        <v>0</v>
      </c>
      <c r="F208" s="674">
        <f t="shared" si="3"/>
        <v>0</v>
      </c>
    </row>
    <row r="209" spans="1:6" ht="16.95" customHeight="1">
      <c r="A209" s="674">
        <v>208</v>
      </c>
      <c r="B209" s="677"/>
      <c r="C209" s="674"/>
      <c r="D209" s="674"/>
      <c r="E209" s="674">
        <v>0</v>
      </c>
      <c r="F209" s="674">
        <f t="shared" si="3"/>
        <v>0</v>
      </c>
    </row>
    <row r="210" spans="1:6" ht="16.95" customHeight="1">
      <c r="A210" s="674">
        <v>209</v>
      </c>
      <c r="B210" s="675" t="s">
        <v>6728</v>
      </c>
      <c r="C210" s="674"/>
      <c r="D210" s="674"/>
      <c r="E210" s="674">
        <v>0</v>
      </c>
      <c r="F210" s="674">
        <f t="shared" si="3"/>
        <v>0</v>
      </c>
    </row>
    <row r="211" spans="1:6" ht="16.95" customHeight="1">
      <c r="A211" s="674">
        <v>210</v>
      </c>
      <c r="B211" s="678" t="s">
        <v>6729</v>
      </c>
      <c r="C211" s="674" t="s">
        <v>4713</v>
      </c>
      <c r="D211" s="674">
        <v>2</v>
      </c>
      <c r="E211" s="674">
        <v>0</v>
      </c>
      <c r="F211" s="674">
        <f t="shared" si="3"/>
        <v>0</v>
      </c>
    </row>
    <row r="212" spans="1:6" ht="16.95" customHeight="1">
      <c r="A212" s="674">
        <v>211</v>
      </c>
      <c r="B212" s="677" t="s">
        <v>6730</v>
      </c>
      <c r="C212" s="674" t="s">
        <v>4713</v>
      </c>
      <c r="D212" s="674">
        <v>2</v>
      </c>
      <c r="E212" s="674">
        <v>0</v>
      </c>
      <c r="F212" s="674">
        <f t="shared" si="3"/>
        <v>0</v>
      </c>
    </row>
    <row r="213" spans="1:6" ht="16.95" customHeight="1">
      <c r="A213" s="674">
        <v>212</v>
      </c>
      <c r="B213" s="677" t="s">
        <v>6731</v>
      </c>
      <c r="C213" s="674" t="s">
        <v>4713</v>
      </c>
      <c r="D213" s="674">
        <v>2</v>
      </c>
      <c r="E213" s="674">
        <v>0</v>
      </c>
      <c r="F213" s="674">
        <f t="shared" si="3"/>
        <v>0</v>
      </c>
    </row>
    <row r="214" spans="1:6" ht="16.95" customHeight="1">
      <c r="A214" s="674">
        <v>213</v>
      </c>
      <c r="B214" s="677" t="s">
        <v>6732</v>
      </c>
      <c r="C214" s="674" t="s">
        <v>693</v>
      </c>
      <c r="D214" s="674">
        <v>240</v>
      </c>
      <c r="E214" s="674">
        <v>0</v>
      </c>
      <c r="F214" s="674">
        <f t="shared" si="3"/>
        <v>0</v>
      </c>
    </row>
    <row r="215" spans="1:6" ht="16.95" customHeight="1">
      <c r="A215" s="674">
        <v>214</v>
      </c>
      <c r="B215" s="677"/>
      <c r="C215" s="674"/>
      <c r="D215" s="674"/>
      <c r="E215" s="674">
        <v>0</v>
      </c>
      <c r="F215" s="674">
        <f t="shared" si="3"/>
        <v>0</v>
      </c>
    </row>
    <row r="216" spans="1:6" ht="16.95" customHeight="1">
      <c r="A216" s="674">
        <v>215</v>
      </c>
      <c r="B216" s="675" t="s">
        <v>6733</v>
      </c>
      <c r="C216" s="674"/>
      <c r="D216" s="674"/>
      <c r="E216" s="674">
        <v>0</v>
      </c>
      <c r="F216" s="674">
        <f t="shared" si="3"/>
        <v>0</v>
      </c>
    </row>
    <row r="217" spans="1:6" ht="16.95" customHeight="1">
      <c r="A217" s="674">
        <v>216</v>
      </c>
      <c r="B217" s="677" t="s">
        <v>6734</v>
      </c>
      <c r="C217" s="674" t="s">
        <v>4713</v>
      </c>
      <c r="D217" s="674">
        <v>1</v>
      </c>
      <c r="E217" s="674">
        <v>0</v>
      </c>
      <c r="F217" s="674">
        <f t="shared" si="3"/>
        <v>0</v>
      </c>
    </row>
    <row r="218" spans="1:6" ht="16.95" customHeight="1">
      <c r="A218" s="674">
        <v>217</v>
      </c>
      <c r="B218" s="677" t="s">
        <v>6735</v>
      </c>
      <c r="C218" s="674"/>
      <c r="D218" s="674"/>
      <c r="E218" s="674">
        <v>0</v>
      </c>
      <c r="F218" s="674">
        <f t="shared" si="3"/>
        <v>0</v>
      </c>
    </row>
    <row r="219" spans="1:6" ht="16.95" customHeight="1">
      <c r="A219" s="674">
        <v>218</v>
      </c>
      <c r="B219" s="677" t="s">
        <v>6736</v>
      </c>
      <c r="C219" s="674"/>
      <c r="D219" s="674"/>
      <c r="E219" s="674">
        <v>0</v>
      </c>
      <c r="F219" s="674">
        <f t="shared" si="3"/>
        <v>0</v>
      </c>
    </row>
    <row r="220" spans="1:6" ht="16.95" customHeight="1">
      <c r="A220" s="674">
        <v>219</v>
      </c>
      <c r="B220" s="677" t="s">
        <v>6737</v>
      </c>
      <c r="C220" s="674"/>
      <c r="D220" s="674"/>
      <c r="E220" s="674">
        <v>0</v>
      </c>
      <c r="F220" s="674">
        <f t="shared" si="3"/>
        <v>0</v>
      </c>
    </row>
    <row r="221" spans="1:6" ht="16.95" customHeight="1">
      <c r="A221" s="674">
        <v>220</v>
      </c>
      <c r="B221" s="677" t="s">
        <v>6738</v>
      </c>
      <c r="C221" s="674"/>
      <c r="D221" s="674"/>
      <c r="E221" s="674">
        <v>0</v>
      </c>
      <c r="F221" s="674">
        <f t="shared" si="3"/>
        <v>0</v>
      </c>
    </row>
    <row r="222" spans="1:6" ht="16.95" customHeight="1">
      <c r="A222" s="674">
        <v>221</v>
      </c>
      <c r="B222" s="677" t="s">
        <v>6739</v>
      </c>
      <c r="C222" s="674"/>
      <c r="D222" s="674"/>
      <c r="E222" s="674">
        <v>0</v>
      </c>
      <c r="F222" s="674">
        <f t="shared" si="3"/>
        <v>0</v>
      </c>
    </row>
    <row r="223" spans="1:6" ht="16.95" customHeight="1">
      <c r="A223" s="674">
        <v>222</v>
      </c>
      <c r="B223" s="677" t="s">
        <v>6740</v>
      </c>
      <c r="C223" s="674"/>
      <c r="D223" s="674"/>
      <c r="E223" s="674">
        <v>0</v>
      </c>
      <c r="F223" s="674">
        <f t="shared" si="3"/>
        <v>0</v>
      </c>
    </row>
    <row r="224" spans="1:6" ht="16.95" customHeight="1">
      <c r="A224" s="674">
        <v>223</v>
      </c>
      <c r="B224" s="677" t="s">
        <v>6741</v>
      </c>
      <c r="C224" s="674"/>
      <c r="D224" s="674"/>
      <c r="E224" s="674">
        <v>0</v>
      </c>
      <c r="F224" s="674">
        <f t="shared" si="3"/>
        <v>0</v>
      </c>
    </row>
    <row r="225" spans="1:6" ht="16.95" customHeight="1">
      <c r="A225" s="674">
        <v>224</v>
      </c>
      <c r="B225" s="677" t="s">
        <v>6742</v>
      </c>
      <c r="C225" s="674"/>
      <c r="D225" s="674"/>
      <c r="E225" s="674">
        <v>0</v>
      </c>
      <c r="F225" s="674">
        <f t="shared" si="3"/>
        <v>0</v>
      </c>
    </row>
    <row r="226" spans="1:6" ht="16.95" customHeight="1">
      <c r="A226" s="674">
        <v>225</v>
      </c>
      <c r="B226" s="677" t="s">
        <v>6743</v>
      </c>
      <c r="C226" s="674"/>
      <c r="D226" s="674"/>
      <c r="E226" s="674">
        <v>0</v>
      </c>
      <c r="F226" s="674">
        <f t="shared" si="3"/>
        <v>0</v>
      </c>
    </row>
    <row r="227" spans="1:6" ht="16.95" customHeight="1">
      <c r="A227" s="674">
        <v>226</v>
      </c>
      <c r="B227" s="677" t="s">
        <v>6744</v>
      </c>
      <c r="C227" s="674"/>
      <c r="D227" s="674"/>
      <c r="E227" s="674">
        <v>0</v>
      </c>
      <c r="F227" s="674">
        <f t="shared" si="3"/>
        <v>0</v>
      </c>
    </row>
    <row r="228" spans="1:6" ht="16.95" customHeight="1">
      <c r="A228" s="674">
        <v>227</v>
      </c>
      <c r="B228" s="677" t="s">
        <v>6745</v>
      </c>
      <c r="C228" s="674"/>
      <c r="D228" s="674"/>
      <c r="E228" s="674">
        <v>0</v>
      </c>
      <c r="F228" s="674">
        <f t="shared" si="3"/>
        <v>0</v>
      </c>
    </row>
    <row r="229" spans="1:6" ht="16.95" customHeight="1">
      <c r="A229" s="674">
        <v>228</v>
      </c>
      <c r="B229" s="677" t="s">
        <v>6746</v>
      </c>
      <c r="C229" s="674"/>
      <c r="D229" s="674"/>
      <c r="E229" s="674">
        <v>0</v>
      </c>
      <c r="F229" s="674">
        <f t="shared" si="3"/>
        <v>0</v>
      </c>
    </row>
    <row r="230" spans="1:6" ht="16.95" customHeight="1">
      <c r="A230" s="674">
        <v>229</v>
      </c>
      <c r="B230" s="677" t="s">
        <v>6747</v>
      </c>
      <c r="C230" s="674"/>
      <c r="D230" s="674"/>
      <c r="E230" s="674">
        <v>0</v>
      </c>
      <c r="F230" s="674">
        <f t="shared" si="3"/>
        <v>0</v>
      </c>
    </row>
    <row r="231" spans="1:6" ht="16.95" customHeight="1">
      <c r="A231" s="674">
        <v>230</v>
      </c>
      <c r="B231" s="677" t="s">
        <v>6748</v>
      </c>
      <c r="C231" s="674"/>
      <c r="D231" s="674"/>
      <c r="E231" s="674">
        <v>0</v>
      </c>
      <c r="F231" s="674">
        <f t="shared" si="3"/>
        <v>0</v>
      </c>
    </row>
    <row r="232" spans="1:6" ht="16.95" customHeight="1">
      <c r="A232" s="674">
        <v>231</v>
      </c>
      <c r="B232" s="677" t="s">
        <v>6749</v>
      </c>
      <c r="C232" s="674"/>
      <c r="D232" s="674"/>
      <c r="E232" s="674">
        <v>0</v>
      </c>
      <c r="F232" s="674">
        <f t="shared" si="3"/>
        <v>0</v>
      </c>
    </row>
    <row r="233" spans="1:6" ht="16.95" customHeight="1">
      <c r="A233" s="674">
        <v>232</v>
      </c>
      <c r="B233" s="677" t="s">
        <v>6750</v>
      </c>
      <c r="C233" s="674"/>
      <c r="D233" s="674"/>
      <c r="E233" s="674">
        <v>0</v>
      </c>
      <c r="F233" s="674">
        <f t="shared" si="3"/>
        <v>0</v>
      </c>
    </row>
    <row r="234" spans="1:6" ht="16.95" customHeight="1">
      <c r="A234" s="674">
        <v>233</v>
      </c>
      <c r="B234" s="677" t="s">
        <v>6751</v>
      </c>
      <c r="C234" s="674"/>
      <c r="D234" s="674"/>
      <c r="E234" s="674">
        <v>0</v>
      </c>
      <c r="F234" s="674">
        <f t="shared" si="3"/>
        <v>0</v>
      </c>
    </row>
    <row r="235" spans="1:6" ht="16.95" customHeight="1">
      <c r="A235" s="674">
        <v>234</v>
      </c>
      <c r="B235" s="677" t="s">
        <v>6752</v>
      </c>
      <c r="C235" s="674"/>
      <c r="D235" s="674"/>
      <c r="E235" s="674">
        <v>0</v>
      </c>
      <c r="F235" s="674">
        <f t="shared" si="3"/>
        <v>0</v>
      </c>
    </row>
    <row r="236" spans="1:6" ht="16.95" customHeight="1">
      <c r="A236" s="674">
        <v>235</v>
      </c>
      <c r="B236" s="677" t="s">
        <v>6753</v>
      </c>
      <c r="C236" s="674"/>
      <c r="D236" s="674"/>
      <c r="E236" s="674">
        <v>0</v>
      </c>
      <c r="F236" s="674">
        <f t="shared" si="3"/>
        <v>0</v>
      </c>
    </row>
    <row r="237" spans="1:6" ht="16.95" customHeight="1">
      <c r="A237" s="674">
        <v>236</v>
      </c>
      <c r="B237" s="677" t="s">
        <v>6754</v>
      </c>
      <c r="C237" s="674"/>
      <c r="D237" s="674"/>
      <c r="E237" s="674">
        <v>0</v>
      </c>
      <c r="F237" s="674">
        <f t="shared" si="3"/>
        <v>0</v>
      </c>
    </row>
    <row r="238" spans="1:6" ht="16.95" customHeight="1">
      <c r="A238" s="674">
        <v>237</v>
      </c>
      <c r="B238" s="677" t="s">
        <v>6755</v>
      </c>
      <c r="C238" s="674"/>
      <c r="D238" s="674"/>
      <c r="E238" s="674">
        <v>0</v>
      </c>
      <c r="F238" s="674">
        <f t="shared" si="3"/>
        <v>0</v>
      </c>
    </row>
    <row r="239" spans="1:6" ht="16.95" customHeight="1">
      <c r="A239" s="674">
        <v>238</v>
      </c>
      <c r="B239" s="677" t="s">
        <v>6756</v>
      </c>
      <c r="C239" s="674"/>
      <c r="D239" s="674"/>
      <c r="E239" s="674">
        <v>0</v>
      </c>
      <c r="F239" s="674">
        <f t="shared" si="3"/>
        <v>0</v>
      </c>
    </row>
    <row r="240" spans="1:6" ht="16.95" customHeight="1">
      <c r="A240" s="674">
        <v>239</v>
      </c>
      <c r="B240" s="677" t="s">
        <v>6757</v>
      </c>
      <c r="C240" s="674"/>
      <c r="D240" s="674"/>
      <c r="E240" s="674">
        <v>0</v>
      </c>
      <c r="F240" s="674">
        <f t="shared" si="3"/>
        <v>0</v>
      </c>
    </row>
    <row r="241" spans="1:6" ht="16.95" customHeight="1">
      <c r="A241" s="674">
        <v>240</v>
      </c>
      <c r="B241" s="677"/>
      <c r="C241" s="674"/>
      <c r="D241" s="674"/>
      <c r="E241" s="674">
        <v>0</v>
      </c>
      <c r="F241" s="674">
        <f t="shared" si="3"/>
        <v>0</v>
      </c>
    </row>
    <row r="242" spans="1:6" ht="16.95" customHeight="1">
      <c r="A242" s="674">
        <v>241</v>
      </c>
      <c r="B242" s="675" t="s">
        <v>6758</v>
      </c>
      <c r="C242" s="674"/>
      <c r="D242" s="674"/>
      <c r="E242" s="674">
        <v>0</v>
      </c>
      <c r="F242" s="674">
        <f t="shared" si="3"/>
        <v>0</v>
      </c>
    </row>
    <row r="243" spans="1:6" ht="16.95" customHeight="1">
      <c r="A243" s="674">
        <v>242</v>
      </c>
      <c r="B243" s="677" t="s">
        <v>6759</v>
      </c>
      <c r="C243" s="674" t="s">
        <v>4713</v>
      </c>
      <c r="D243" s="674">
        <v>1</v>
      </c>
      <c r="E243" s="674">
        <v>0</v>
      </c>
      <c r="F243" s="674">
        <f t="shared" si="3"/>
        <v>0</v>
      </c>
    </row>
    <row r="244" spans="1:6" ht="16.95" customHeight="1">
      <c r="A244" s="674">
        <v>243</v>
      </c>
      <c r="B244" s="677" t="s">
        <v>6760</v>
      </c>
      <c r="C244" s="674" t="s">
        <v>693</v>
      </c>
      <c r="D244" s="674">
        <v>150</v>
      </c>
      <c r="E244" s="674">
        <v>0</v>
      </c>
      <c r="F244" s="674">
        <f t="shared" si="3"/>
        <v>0</v>
      </c>
    </row>
    <row r="245" spans="1:6" ht="16.95" customHeight="1">
      <c r="A245" s="674">
        <v>244</v>
      </c>
      <c r="B245" s="677" t="s">
        <v>6761</v>
      </c>
      <c r="C245" s="674" t="s">
        <v>693</v>
      </c>
      <c r="D245" s="674">
        <v>480</v>
      </c>
      <c r="E245" s="674">
        <v>0</v>
      </c>
      <c r="F245" s="674">
        <f t="shared" si="3"/>
        <v>0</v>
      </c>
    </row>
    <row r="246" spans="1:6" ht="16.95" customHeight="1">
      <c r="A246" s="674">
        <v>245</v>
      </c>
      <c r="B246" s="677" t="s">
        <v>6762</v>
      </c>
      <c r="C246" s="674" t="s">
        <v>693</v>
      </c>
      <c r="D246" s="674">
        <v>250</v>
      </c>
      <c r="E246" s="674">
        <v>0</v>
      </c>
      <c r="F246" s="674">
        <f t="shared" si="3"/>
        <v>0</v>
      </c>
    </row>
    <row r="247" spans="1:6" ht="16.95" customHeight="1">
      <c r="A247" s="674">
        <v>246</v>
      </c>
      <c r="B247" s="677" t="s">
        <v>6701</v>
      </c>
      <c r="C247" s="674" t="s">
        <v>693</v>
      </c>
      <c r="D247" s="674">
        <v>40</v>
      </c>
      <c r="E247" s="674">
        <v>0</v>
      </c>
      <c r="F247" s="674">
        <f t="shared" si="3"/>
        <v>0</v>
      </c>
    </row>
    <row r="248" spans="1:6" ht="16.95" customHeight="1">
      <c r="A248" s="674">
        <v>247</v>
      </c>
      <c r="B248" s="677"/>
      <c r="C248" s="674"/>
      <c r="D248" s="674"/>
      <c r="E248" s="674">
        <v>0</v>
      </c>
      <c r="F248" s="674">
        <f t="shared" si="3"/>
        <v>0</v>
      </c>
    </row>
    <row r="249" spans="1:6" ht="16.95" customHeight="1">
      <c r="A249" s="674">
        <v>248</v>
      </c>
      <c r="B249" s="675" t="s">
        <v>6763</v>
      </c>
      <c r="C249" s="674"/>
      <c r="D249" s="674"/>
      <c r="E249" s="674">
        <v>0</v>
      </c>
      <c r="F249" s="674">
        <f t="shared" si="3"/>
        <v>0</v>
      </c>
    </row>
    <row r="250" spans="1:6" ht="16.95" customHeight="1">
      <c r="A250" s="674">
        <v>249</v>
      </c>
      <c r="B250" s="677" t="s">
        <v>6764</v>
      </c>
      <c r="C250" s="674" t="s">
        <v>4713</v>
      </c>
      <c r="D250" s="674">
        <v>1</v>
      </c>
      <c r="E250" s="674">
        <v>0</v>
      </c>
      <c r="F250" s="674">
        <f t="shared" si="3"/>
        <v>0</v>
      </c>
    </row>
    <row r="251" spans="1:6" ht="16.95" customHeight="1">
      <c r="A251" s="674">
        <v>250</v>
      </c>
      <c r="B251" s="677" t="s">
        <v>6765</v>
      </c>
      <c r="C251" s="674"/>
      <c r="D251" s="674"/>
      <c r="E251" s="674">
        <v>0</v>
      </c>
      <c r="F251" s="674">
        <f t="shared" si="3"/>
        <v>0</v>
      </c>
    </row>
    <row r="252" spans="1:6" ht="16.95" customHeight="1">
      <c r="A252" s="674">
        <v>251</v>
      </c>
      <c r="B252" s="677"/>
      <c r="C252" s="674"/>
      <c r="D252" s="674"/>
      <c r="E252" s="674">
        <v>0</v>
      </c>
      <c r="F252" s="674">
        <f t="shared" si="3"/>
        <v>0</v>
      </c>
    </row>
    <row r="253" spans="1:6" ht="16.95" customHeight="1">
      <c r="A253" s="674">
        <v>252</v>
      </c>
      <c r="B253" s="675" t="s">
        <v>6766</v>
      </c>
      <c r="C253" s="674"/>
      <c r="D253" s="674"/>
      <c r="E253" s="674">
        <v>0</v>
      </c>
      <c r="F253" s="674">
        <f t="shared" si="3"/>
        <v>0</v>
      </c>
    </row>
    <row r="254" spans="1:6" ht="16.95" customHeight="1">
      <c r="A254" s="674">
        <v>253</v>
      </c>
      <c r="B254" s="677" t="s">
        <v>6767</v>
      </c>
      <c r="C254" s="674" t="s">
        <v>4713</v>
      </c>
      <c r="D254" s="674">
        <v>1</v>
      </c>
      <c r="E254" s="674">
        <v>0</v>
      </c>
      <c r="F254" s="674">
        <f t="shared" si="3"/>
        <v>0</v>
      </c>
    </row>
    <row r="255" spans="1:6" ht="16.95" customHeight="1">
      <c r="A255" s="674">
        <v>254</v>
      </c>
      <c r="B255" s="677"/>
      <c r="C255" s="674"/>
      <c r="D255" s="674"/>
      <c r="E255" s="674">
        <v>0</v>
      </c>
      <c r="F255" s="674">
        <f t="shared" si="3"/>
        <v>0</v>
      </c>
    </row>
    <row r="256" spans="1:6" ht="16.95" customHeight="1">
      <c r="A256" s="674">
        <v>255</v>
      </c>
      <c r="B256" s="675" t="s">
        <v>6768</v>
      </c>
      <c r="C256" s="674"/>
      <c r="D256" s="674"/>
      <c r="E256" s="674">
        <v>0</v>
      </c>
      <c r="F256" s="674">
        <f t="shared" si="3"/>
        <v>0</v>
      </c>
    </row>
    <row r="257" spans="1:6" ht="16.95" customHeight="1">
      <c r="A257" s="674">
        <v>256</v>
      </c>
      <c r="B257" s="677" t="s">
        <v>6769</v>
      </c>
      <c r="C257" s="674"/>
      <c r="D257" s="674"/>
      <c r="E257" s="674">
        <v>0</v>
      </c>
      <c r="F257" s="674">
        <f t="shared" si="3"/>
        <v>0</v>
      </c>
    </row>
    <row r="258" spans="1:6" ht="16.95" customHeight="1">
      <c r="A258" s="674">
        <v>257</v>
      </c>
      <c r="B258" s="677" t="s">
        <v>6770</v>
      </c>
      <c r="C258" s="674" t="s">
        <v>4713</v>
      </c>
      <c r="D258" s="674">
        <v>1</v>
      </c>
      <c r="E258" s="674">
        <v>0</v>
      </c>
      <c r="F258" s="674">
        <f t="shared" si="3"/>
        <v>0</v>
      </c>
    </row>
    <row r="259" spans="1:6" ht="16.95" customHeight="1">
      <c r="A259" s="674">
        <v>258</v>
      </c>
      <c r="B259" s="677" t="s">
        <v>6771</v>
      </c>
      <c r="C259" s="674" t="s">
        <v>4713</v>
      </c>
      <c r="D259" s="674">
        <v>3</v>
      </c>
      <c r="E259" s="674">
        <v>0</v>
      </c>
      <c r="F259" s="674">
        <f t="shared" si="3"/>
        <v>0</v>
      </c>
    </row>
    <row r="260" spans="1:6" ht="16.95" customHeight="1">
      <c r="A260" s="674">
        <v>259</v>
      </c>
      <c r="B260" s="677" t="s">
        <v>6772</v>
      </c>
      <c r="C260" s="674" t="s">
        <v>4713</v>
      </c>
      <c r="D260" s="674">
        <v>2</v>
      </c>
      <c r="E260" s="674">
        <v>0</v>
      </c>
      <c r="F260" s="674">
        <f t="shared" ref="F260:F275" si="4">SUM(PRODUCT(D260:E260))</f>
        <v>0</v>
      </c>
    </row>
    <row r="261" spans="1:6" ht="16.95" customHeight="1">
      <c r="A261" s="674">
        <v>260</v>
      </c>
      <c r="B261" s="677" t="s">
        <v>6773</v>
      </c>
      <c r="C261" s="674" t="s">
        <v>4713</v>
      </c>
      <c r="D261" s="674">
        <v>2</v>
      </c>
      <c r="E261" s="674">
        <v>0</v>
      </c>
      <c r="F261" s="674">
        <f t="shared" si="4"/>
        <v>0</v>
      </c>
    </row>
    <row r="262" spans="1:6" ht="16.95" customHeight="1">
      <c r="A262" s="674">
        <v>261</v>
      </c>
      <c r="B262" s="677" t="s">
        <v>6774</v>
      </c>
      <c r="C262" s="674" t="s">
        <v>4713</v>
      </c>
      <c r="D262" s="674">
        <v>2</v>
      </c>
      <c r="E262" s="674">
        <v>0</v>
      </c>
      <c r="F262" s="674">
        <f t="shared" si="4"/>
        <v>0</v>
      </c>
    </row>
    <row r="263" spans="1:6" ht="16.95" customHeight="1">
      <c r="A263" s="674">
        <v>262</v>
      </c>
      <c r="B263" s="677" t="s">
        <v>6775</v>
      </c>
      <c r="C263" s="674" t="s">
        <v>4713</v>
      </c>
      <c r="D263" s="674">
        <v>1</v>
      </c>
      <c r="E263" s="674">
        <v>0</v>
      </c>
      <c r="F263" s="674">
        <f t="shared" si="4"/>
        <v>0</v>
      </c>
    </row>
    <row r="264" spans="1:6" ht="16.95" customHeight="1">
      <c r="A264" s="674">
        <v>263</v>
      </c>
      <c r="B264" s="677" t="s">
        <v>6776</v>
      </c>
      <c r="C264" s="674" t="s">
        <v>6632</v>
      </c>
      <c r="D264" s="674">
        <v>1</v>
      </c>
      <c r="E264" s="674">
        <v>0</v>
      </c>
      <c r="F264" s="674">
        <f t="shared" si="4"/>
        <v>0</v>
      </c>
    </row>
    <row r="265" spans="1:6" ht="16.95" customHeight="1">
      <c r="A265" s="674">
        <v>264</v>
      </c>
      <c r="B265" s="677" t="s">
        <v>6777</v>
      </c>
      <c r="C265" s="674" t="s">
        <v>4713</v>
      </c>
      <c r="D265" s="674">
        <v>3</v>
      </c>
      <c r="E265" s="674">
        <v>0</v>
      </c>
      <c r="F265" s="674">
        <f t="shared" si="4"/>
        <v>0</v>
      </c>
    </row>
    <row r="266" spans="1:6" ht="16.95" customHeight="1">
      <c r="A266" s="674">
        <v>265</v>
      </c>
      <c r="B266" s="677" t="s">
        <v>6778</v>
      </c>
      <c r="C266" s="674" t="s">
        <v>4713</v>
      </c>
      <c r="D266" s="674">
        <v>2</v>
      </c>
      <c r="E266" s="674">
        <v>0</v>
      </c>
      <c r="F266" s="674">
        <f t="shared" si="4"/>
        <v>0</v>
      </c>
    </row>
    <row r="267" spans="1:6" ht="16.95" customHeight="1">
      <c r="A267" s="674">
        <v>266</v>
      </c>
      <c r="B267" s="677" t="s">
        <v>6779</v>
      </c>
      <c r="C267" s="674" t="s">
        <v>4713</v>
      </c>
      <c r="D267" s="674">
        <v>1</v>
      </c>
      <c r="E267" s="674">
        <v>0</v>
      </c>
      <c r="F267" s="674">
        <f t="shared" si="4"/>
        <v>0</v>
      </c>
    </row>
    <row r="268" spans="1:6" ht="16.95" customHeight="1">
      <c r="A268" s="674">
        <v>267</v>
      </c>
      <c r="B268" s="677" t="s">
        <v>6780</v>
      </c>
      <c r="C268" s="674"/>
      <c r="D268" s="674"/>
      <c r="E268" s="674">
        <v>0</v>
      </c>
      <c r="F268" s="674">
        <f t="shared" si="4"/>
        <v>0</v>
      </c>
    </row>
    <row r="269" spans="1:6">
      <c r="A269" s="674">
        <v>268</v>
      </c>
      <c r="B269" s="684" t="s">
        <v>6781</v>
      </c>
      <c r="C269" s="674" t="s">
        <v>4713</v>
      </c>
      <c r="D269" s="674">
        <v>3</v>
      </c>
      <c r="E269" s="674">
        <v>0</v>
      </c>
      <c r="F269" s="674">
        <f t="shared" si="4"/>
        <v>0</v>
      </c>
    </row>
    <row r="270" spans="1:6">
      <c r="A270" s="674">
        <v>269</v>
      </c>
      <c r="B270" s="684" t="s">
        <v>6782</v>
      </c>
      <c r="C270" s="674" t="s">
        <v>4713</v>
      </c>
      <c r="D270" s="674">
        <v>3</v>
      </c>
      <c r="E270" s="674">
        <v>0</v>
      </c>
      <c r="F270" s="674">
        <f t="shared" si="4"/>
        <v>0</v>
      </c>
    </row>
    <row r="271" spans="1:6">
      <c r="A271" s="674">
        <v>270</v>
      </c>
      <c r="B271" s="677"/>
      <c r="C271" s="674"/>
      <c r="D271" s="674"/>
      <c r="E271" s="674">
        <v>0</v>
      </c>
      <c r="F271" s="674">
        <f t="shared" si="4"/>
        <v>0</v>
      </c>
    </row>
    <row r="272" spans="1:6">
      <c r="A272" s="674">
        <v>271</v>
      </c>
      <c r="B272" s="677"/>
      <c r="C272" s="674"/>
      <c r="D272" s="674"/>
      <c r="E272" s="674">
        <v>0</v>
      </c>
      <c r="F272" s="674">
        <f t="shared" si="4"/>
        <v>0</v>
      </c>
    </row>
    <row r="273" spans="1:6">
      <c r="A273" s="674">
        <v>272</v>
      </c>
      <c r="B273" s="677"/>
      <c r="C273" s="674"/>
      <c r="D273" s="674"/>
      <c r="E273" s="674">
        <v>0</v>
      </c>
      <c r="F273" s="674">
        <f t="shared" si="4"/>
        <v>0</v>
      </c>
    </row>
    <row r="274" spans="1:6">
      <c r="A274" s="674">
        <v>273</v>
      </c>
      <c r="B274" s="677"/>
      <c r="C274" s="674"/>
      <c r="D274" s="674"/>
      <c r="E274" s="674">
        <v>0</v>
      </c>
      <c r="F274" s="674">
        <f t="shared" si="4"/>
        <v>0</v>
      </c>
    </row>
    <row r="275" spans="1:6" ht="15" thickBot="1">
      <c r="A275" s="674">
        <v>274</v>
      </c>
      <c r="B275" s="685"/>
      <c r="C275" s="686"/>
      <c r="D275" s="686"/>
      <c r="E275" s="674">
        <v>0</v>
      </c>
      <c r="F275" s="674">
        <f t="shared" si="4"/>
        <v>0</v>
      </c>
    </row>
    <row r="276" spans="1:6" ht="15" thickBot="1">
      <c r="A276" s="687">
        <v>275</v>
      </c>
      <c r="B276" s="688" t="s">
        <v>6033</v>
      </c>
      <c r="C276" s="689"/>
      <c r="D276" s="689"/>
      <c r="E276" s="690"/>
      <c r="F276" s="690">
        <f>SUM(F3:F270)</f>
        <v>0</v>
      </c>
    </row>
    <row r="277" spans="1:6">
      <c r="A277" s="674">
        <v>276</v>
      </c>
      <c r="B277" s="691"/>
      <c r="C277" s="692"/>
      <c r="D277" s="692"/>
      <c r="E277" s="692"/>
      <c r="F277" s="692"/>
    </row>
    <row r="278" spans="1:6">
      <c r="A278" s="674">
        <v>277</v>
      </c>
      <c r="B278" s="677"/>
      <c r="C278" s="674"/>
      <c r="D278" s="674"/>
      <c r="E278" s="674"/>
      <c r="F278" s="674"/>
    </row>
    <row r="279" spans="1:6">
      <c r="A279" s="674">
        <v>278</v>
      </c>
      <c r="B279" s="677"/>
      <c r="C279" s="674"/>
      <c r="D279" s="674"/>
      <c r="E279" s="674"/>
      <c r="F279" s="674"/>
    </row>
    <row r="280" spans="1:6">
      <c r="A280" s="674">
        <v>279</v>
      </c>
      <c r="B280" s="677"/>
      <c r="C280" s="674"/>
      <c r="D280" s="674"/>
      <c r="E280" s="674"/>
      <c r="F280" s="674"/>
    </row>
    <row r="281" spans="1:6">
      <c r="A281" s="674">
        <v>280</v>
      </c>
      <c r="B281" s="677"/>
      <c r="C281" s="674"/>
      <c r="D281" s="674"/>
      <c r="E281" s="674"/>
      <c r="F281" s="674"/>
    </row>
    <row r="282" spans="1:6">
      <c r="A282" s="674">
        <v>281</v>
      </c>
      <c r="B282" s="677"/>
      <c r="C282" s="674"/>
      <c r="D282" s="674"/>
      <c r="E282" s="674"/>
      <c r="F282" s="674"/>
    </row>
    <row r="283" spans="1:6">
      <c r="A283" s="674">
        <v>282</v>
      </c>
      <c r="B283" s="677"/>
      <c r="C283" s="674"/>
      <c r="D283" s="674"/>
      <c r="E283" s="674"/>
      <c r="F283" s="674"/>
    </row>
    <row r="284" spans="1:6">
      <c r="A284" s="674">
        <v>283</v>
      </c>
      <c r="B284" s="677"/>
      <c r="C284" s="674"/>
      <c r="D284" s="674"/>
      <c r="E284" s="674"/>
      <c r="F284" s="674"/>
    </row>
    <row r="285" spans="1:6">
      <c r="A285" s="674">
        <v>284</v>
      </c>
      <c r="B285" s="677"/>
      <c r="C285" s="674"/>
      <c r="D285" s="674"/>
      <c r="E285" s="674"/>
      <c r="F285" s="674"/>
    </row>
    <row r="286" spans="1:6">
      <c r="A286" s="674">
        <v>285</v>
      </c>
      <c r="B286" s="677"/>
      <c r="C286" s="674"/>
      <c r="D286" s="674"/>
      <c r="E286" s="674"/>
      <c r="F286" s="674"/>
    </row>
    <row r="287" spans="1:6">
      <c r="A287" s="674">
        <v>286</v>
      </c>
      <c r="B287" s="675"/>
      <c r="C287" s="674"/>
      <c r="D287" s="674"/>
      <c r="E287" s="674"/>
      <c r="F287" s="674"/>
    </row>
    <row r="288" spans="1:6">
      <c r="A288" s="674">
        <v>287</v>
      </c>
      <c r="B288" s="677"/>
      <c r="C288" s="674"/>
      <c r="D288" s="674"/>
      <c r="E288" s="674"/>
      <c r="F288" s="674"/>
    </row>
    <row r="289" spans="1:6">
      <c r="A289" s="674">
        <v>288</v>
      </c>
      <c r="B289" s="677"/>
      <c r="C289" s="674"/>
      <c r="D289" s="674"/>
      <c r="E289" s="674"/>
      <c r="F289" s="674"/>
    </row>
    <row r="290" spans="1:6">
      <c r="A290" s="674">
        <v>289</v>
      </c>
      <c r="B290" s="677"/>
      <c r="C290" s="674"/>
      <c r="D290" s="674"/>
      <c r="E290" s="674"/>
      <c r="F290" s="674"/>
    </row>
    <row r="291" spans="1:6">
      <c r="A291" s="674">
        <v>290</v>
      </c>
      <c r="B291" s="677"/>
      <c r="C291" s="674"/>
      <c r="D291" s="674"/>
      <c r="E291" s="674"/>
      <c r="F291" s="674"/>
    </row>
    <row r="292" spans="1:6">
      <c r="A292" s="674">
        <v>291</v>
      </c>
      <c r="B292" s="677"/>
      <c r="C292" s="674"/>
      <c r="D292" s="674"/>
      <c r="E292" s="674"/>
      <c r="F292" s="674"/>
    </row>
    <row r="293" spans="1:6">
      <c r="A293" s="674">
        <v>292</v>
      </c>
      <c r="B293" s="677"/>
      <c r="C293" s="674"/>
      <c r="D293" s="674"/>
      <c r="E293" s="674"/>
      <c r="F293" s="674"/>
    </row>
    <row r="294" spans="1:6">
      <c r="A294" s="674">
        <v>293</v>
      </c>
      <c r="B294" s="675"/>
      <c r="C294" s="674"/>
      <c r="D294" s="674"/>
      <c r="E294" s="674"/>
      <c r="F294" s="674"/>
    </row>
    <row r="295" spans="1:6">
      <c r="A295" s="674">
        <v>294</v>
      </c>
      <c r="B295" s="677"/>
      <c r="C295" s="674"/>
      <c r="D295" s="674"/>
      <c r="E295" s="674"/>
      <c r="F295" s="674"/>
    </row>
    <row r="296" spans="1:6">
      <c r="A296" s="674">
        <v>295</v>
      </c>
      <c r="B296" s="677"/>
      <c r="C296" s="674"/>
      <c r="D296" s="674"/>
      <c r="E296" s="674"/>
      <c r="F296" s="674"/>
    </row>
    <row r="297" spans="1:6">
      <c r="A297" s="674">
        <v>296</v>
      </c>
      <c r="B297" s="677"/>
      <c r="C297" s="674"/>
      <c r="D297" s="674"/>
      <c r="E297" s="674"/>
      <c r="F297" s="674"/>
    </row>
    <row r="298" spans="1:6">
      <c r="A298" s="674">
        <v>297</v>
      </c>
      <c r="B298" s="675"/>
      <c r="C298" s="674"/>
      <c r="D298" s="674"/>
      <c r="E298" s="674"/>
      <c r="F298" s="674"/>
    </row>
    <row r="299" spans="1:6">
      <c r="A299" s="674">
        <v>298</v>
      </c>
      <c r="B299" s="677"/>
      <c r="C299" s="674"/>
      <c r="D299" s="674"/>
      <c r="E299" s="674"/>
      <c r="F299" s="674"/>
    </row>
    <row r="300" spans="1:6">
      <c r="A300" s="674">
        <v>299</v>
      </c>
      <c r="B300" s="677"/>
      <c r="C300" s="674"/>
      <c r="D300" s="674"/>
      <c r="E300" s="674"/>
      <c r="F300" s="674"/>
    </row>
    <row r="301" spans="1:6">
      <c r="A301" s="674">
        <v>300</v>
      </c>
      <c r="B301" s="675"/>
      <c r="C301" s="674"/>
      <c r="D301" s="674"/>
      <c r="E301" s="674"/>
      <c r="F301" s="674"/>
    </row>
    <row r="302" spans="1:6">
      <c r="A302" s="674">
        <v>301</v>
      </c>
      <c r="B302" s="677"/>
      <c r="C302" s="674"/>
      <c r="D302" s="674"/>
      <c r="E302" s="674"/>
      <c r="F302" s="674"/>
    </row>
    <row r="303" spans="1:6">
      <c r="A303" s="674">
        <v>302</v>
      </c>
      <c r="B303" s="677"/>
      <c r="C303" s="674"/>
      <c r="D303" s="674"/>
      <c r="E303" s="674"/>
      <c r="F303" s="674"/>
    </row>
    <row r="304" spans="1:6">
      <c r="A304" s="674">
        <v>303</v>
      </c>
      <c r="B304" s="677"/>
      <c r="C304" s="674"/>
      <c r="D304" s="674"/>
      <c r="E304" s="674"/>
      <c r="F304" s="674"/>
    </row>
    <row r="305" spans="1:6">
      <c r="A305" s="674">
        <v>304</v>
      </c>
      <c r="B305" s="677"/>
      <c r="C305" s="674"/>
      <c r="D305" s="674"/>
      <c r="E305" s="674"/>
      <c r="F305" s="674"/>
    </row>
    <row r="306" spans="1:6">
      <c r="A306" s="674">
        <v>305</v>
      </c>
      <c r="B306" s="677"/>
      <c r="C306" s="674"/>
      <c r="D306" s="674"/>
      <c r="E306" s="674"/>
      <c r="F306" s="674"/>
    </row>
    <row r="307" spans="1:6">
      <c r="A307" s="674">
        <v>306</v>
      </c>
      <c r="B307" s="677"/>
      <c r="C307" s="674"/>
      <c r="D307" s="674"/>
      <c r="E307" s="674"/>
      <c r="F307" s="674"/>
    </row>
    <row r="308" spans="1:6">
      <c r="A308" s="674">
        <v>307</v>
      </c>
      <c r="B308" s="677"/>
      <c r="C308" s="674"/>
      <c r="D308" s="674"/>
      <c r="E308" s="674"/>
      <c r="F308" s="674"/>
    </row>
    <row r="309" spans="1:6">
      <c r="A309" s="674">
        <v>308</v>
      </c>
      <c r="B309" s="677"/>
      <c r="C309" s="674"/>
      <c r="D309" s="674"/>
      <c r="E309" s="674"/>
      <c r="F309" s="674"/>
    </row>
    <row r="310" spans="1:6">
      <c r="A310" s="674">
        <v>309</v>
      </c>
      <c r="B310" s="677"/>
      <c r="C310" s="674"/>
      <c r="D310" s="674"/>
      <c r="E310" s="674"/>
      <c r="F310" s="674"/>
    </row>
    <row r="311" spans="1:6">
      <c r="A311" s="674">
        <v>310</v>
      </c>
      <c r="B311" s="677"/>
      <c r="C311" s="674"/>
      <c r="D311" s="674"/>
      <c r="E311" s="674"/>
      <c r="F311" s="674"/>
    </row>
    <row r="312" spans="1:6">
      <c r="A312" s="674">
        <v>311</v>
      </c>
      <c r="B312" s="677"/>
      <c r="C312" s="674"/>
      <c r="D312" s="674"/>
      <c r="E312" s="674"/>
      <c r="F312" s="674"/>
    </row>
    <row r="313" spans="1:6">
      <c r="A313" s="674">
        <v>312</v>
      </c>
      <c r="B313" s="677"/>
      <c r="C313" s="674"/>
      <c r="D313" s="674"/>
      <c r="E313" s="674"/>
      <c r="F313" s="674"/>
    </row>
    <row r="314" spans="1:6">
      <c r="A314" s="674">
        <v>313</v>
      </c>
      <c r="B314" s="677"/>
      <c r="C314" s="674"/>
      <c r="D314" s="674"/>
      <c r="E314" s="674"/>
      <c r="F314" s="674"/>
    </row>
    <row r="315" spans="1:6">
      <c r="A315" s="674">
        <v>314</v>
      </c>
      <c r="B315" s="677"/>
      <c r="C315" s="674"/>
      <c r="D315" s="674"/>
      <c r="E315" s="674"/>
      <c r="F315" s="674"/>
    </row>
    <row r="316" spans="1:6">
      <c r="A316" s="674">
        <v>315</v>
      </c>
      <c r="B316" s="677"/>
      <c r="C316" s="674"/>
      <c r="D316" s="674"/>
      <c r="E316" s="674"/>
      <c r="F316" s="674"/>
    </row>
  </sheetData>
  <printOptions horizontalCentered="1"/>
  <pageMargins left="0.23622047244094491" right="0.23622047244094491" top="1.01" bottom="0.56999999999999995" header="0.36" footer="0.27"/>
  <pageSetup paperSize="9" orientation="portrait" r:id="rId1"/>
  <headerFooter>
    <oddHeader>&amp;LD.1.4.E&amp;CDOSTAVBA SPORTOVNĚ REKREAČNÍHO AREÁLU PETYNKA, PRAHA 6
&amp;"-,Tučné"&amp;14TECHNICKO OBCHODNÍ SPECIFIKACE&amp;RELEKTROINSTALACE</oddHeader>
    <oddFooter>&amp;LVypracoval: R.Stoklasa&amp;C&amp;P/&amp;N&amp;R3/2025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E5454-79DC-400C-B2C2-A3D63AC484EE}">
  <dimension ref="A1:P47"/>
  <sheetViews>
    <sheetView topLeftCell="A10" workbookViewId="0">
      <selection activeCell="A27" sqref="A27"/>
    </sheetView>
  </sheetViews>
  <sheetFormatPr defaultRowHeight="14.4"/>
  <cols>
    <col min="1" max="1" width="67.28515625" style="713" customWidth="1"/>
    <col min="2" max="2" width="9.7109375" style="713" customWidth="1"/>
    <col min="3" max="3" width="6.42578125" style="713" customWidth="1"/>
    <col min="4" max="4" width="12.42578125" style="714" customWidth="1"/>
    <col min="5" max="5" width="11.42578125" style="714" customWidth="1"/>
    <col min="6" max="6" width="15.28515625" style="714" customWidth="1"/>
    <col min="7" max="8" width="9.140625" style="540"/>
    <col min="9" max="9" width="15.85546875" style="540" customWidth="1"/>
    <col min="10" max="10" width="15.42578125" style="540" customWidth="1"/>
    <col min="11" max="11" width="16.140625" style="540" customWidth="1"/>
    <col min="12" max="12" width="11.7109375" style="540" customWidth="1"/>
    <col min="13" max="13" width="9.140625" style="540"/>
    <col min="14" max="14" width="14.85546875" style="540" customWidth="1"/>
    <col min="15" max="15" width="14.5703125" style="540" customWidth="1"/>
    <col min="16" max="16" width="14.85546875" style="540" customWidth="1"/>
    <col min="17" max="16384" width="9.140625" style="540"/>
  </cols>
  <sheetData>
    <row r="1" spans="1:16" s="695" customFormat="1" ht="46.5" customHeight="1">
      <c r="A1" s="694" t="s">
        <v>6783</v>
      </c>
      <c r="B1" s="1238" t="s">
        <v>6784</v>
      </c>
      <c r="C1" s="1239"/>
      <c r="D1" s="1239"/>
      <c r="E1" s="1239"/>
      <c r="F1" s="1240"/>
    </row>
    <row r="2" spans="1:16" ht="24" customHeight="1">
      <c r="A2" s="1241" t="s">
        <v>6785</v>
      </c>
      <c r="B2" s="1242"/>
      <c r="C2" s="1242"/>
      <c r="D2" s="1242"/>
      <c r="E2" s="1242"/>
      <c r="F2" s="1243"/>
    </row>
    <row r="3" spans="1:16" ht="24" customHeight="1">
      <c r="A3" s="697"/>
      <c r="B3" s="540"/>
      <c r="C3" s="540"/>
      <c r="D3" s="540"/>
      <c r="E3" s="540"/>
      <c r="F3" s="540"/>
    </row>
    <row r="4" spans="1:16" ht="24" customHeight="1">
      <c r="A4" s="540"/>
      <c r="B4" s="698"/>
      <c r="C4" s="696"/>
      <c r="D4" s="696"/>
      <c r="E4" s="699"/>
      <c r="F4" s="699"/>
    </row>
    <row r="5" spans="1:16">
      <c r="A5" s="700" t="s">
        <v>6786</v>
      </c>
      <c r="B5" s="701" t="s">
        <v>6787</v>
      </c>
      <c r="C5" s="700" t="s">
        <v>6788</v>
      </c>
      <c r="D5" s="702" t="s">
        <v>6789</v>
      </c>
      <c r="E5" s="703" t="s">
        <v>6790</v>
      </c>
      <c r="F5" s="704"/>
      <c r="G5" s="705"/>
      <c r="H5" s="706"/>
      <c r="I5" s="707"/>
      <c r="J5" s="707"/>
      <c r="K5" s="708"/>
      <c r="L5" s="705"/>
      <c r="M5" s="706"/>
      <c r="N5" s="707"/>
      <c r="O5" s="707"/>
      <c r="P5" s="708"/>
    </row>
    <row r="6" spans="1:16" ht="28.8">
      <c r="A6" s="709" t="s">
        <v>6791</v>
      </c>
      <c r="B6" s="710">
        <v>1</v>
      </c>
      <c r="C6" s="710" t="s">
        <v>4713</v>
      </c>
      <c r="D6" s="711">
        <v>0</v>
      </c>
      <c r="E6" s="712">
        <v>0</v>
      </c>
      <c r="F6" s="712">
        <f>(D6+E6)*B6</f>
        <v>0</v>
      </c>
      <c r="G6" s="713"/>
      <c r="H6" s="713"/>
      <c r="I6" s="714"/>
      <c r="J6" s="714"/>
      <c r="K6" s="714"/>
      <c r="L6" s="713"/>
      <c r="M6" s="713"/>
      <c r="N6" s="714"/>
      <c r="O6" s="714"/>
      <c r="P6" s="714"/>
    </row>
    <row r="7" spans="1:16">
      <c r="A7" s="710" t="s">
        <v>6792</v>
      </c>
      <c r="B7" s="710">
        <v>2</v>
      </c>
      <c r="C7" s="710" t="s">
        <v>4713</v>
      </c>
      <c r="D7" s="711">
        <v>0</v>
      </c>
      <c r="E7" s="712">
        <v>0</v>
      </c>
      <c r="F7" s="712">
        <f t="shared" ref="F7:F42" si="0">(D7+E7)*B7</f>
        <v>0</v>
      </c>
      <c r="G7" s="713"/>
      <c r="H7" s="713"/>
      <c r="I7" s="714"/>
      <c r="J7" s="714"/>
      <c r="K7" s="714"/>
      <c r="L7" s="713"/>
      <c r="M7" s="713"/>
      <c r="N7" s="714"/>
      <c r="O7" s="714"/>
      <c r="P7" s="714"/>
    </row>
    <row r="8" spans="1:16">
      <c r="A8" s="710" t="s">
        <v>6793</v>
      </c>
      <c r="B8" s="710">
        <v>1</v>
      </c>
      <c r="C8" s="710" t="s">
        <v>4713</v>
      </c>
      <c r="D8" s="711">
        <v>0</v>
      </c>
      <c r="E8" s="712">
        <v>0</v>
      </c>
      <c r="F8" s="712">
        <f t="shared" si="0"/>
        <v>0</v>
      </c>
      <c r="G8" s="713"/>
      <c r="H8" s="713"/>
      <c r="I8" s="714"/>
      <c r="J8" s="714"/>
      <c r="K8" s="714"/>
      <c r="L8" s="713"/>
      <c r="M8" s="713"/>
      <c r="N8" s="714"/>
      <c r="O8" s="714"/>
      <c r="P8" s="714"/>
    </row>
    <row r="9" spans="1:16">
      <c r="A9" s="710" t="s">
        <v>6794</v>
      </c>
      <c r="B9" s="710">
        <v>2</v>
      </c>
      <c r="C9" s="710" t="s">
        <v>4713</v>
      </c>
      <c r="D9" s="711">
        <v>0</v>
      </c>
      <c r="E9" s="712">
        <v>0</v>
      </c>
      <c r="F9" s="712">
        <f t="shared" si="0"/>
        <v>0</v>
      </c>
      <c r="G9" s="713"/>
      <c r="H9" s="713"/>
      <c r="I9" s="714"/>
      <c r="J9" s="714"/>
      <c r="K9" s="714"/>
      <c r="L9" s="713"/>
      <c r="M9" s="713"/>
      <c r="N9" s="714"/>
      <c r="O9" s="714"/>
      <c r="P9" s="714"/>
    </row>
    <row r="10" spans="1:16">
      <c r="A10" s="710" t="s">
        <v>6795</v>
      </c>
      <c r="B10" s="710">
        <v>10</v>
      </c>
      <c r="C10" s="710" t="s">
        <v>4713</v>
      </c>
      <c r="D10" s="711">
        <v>0</v>
      </c>
      <c r="E10" s="712">
        <v>0</v>
      </c>
      <c r="F10" s="712">
        <f t="shared" si="0"/>
        <v>0</v>
      </c>
      <c r="G10" s="713"/>
      <c r="H10" s="713"/>
      <c r="I10" s="714"/>
      <c r="J10" s="714"/>
      <c r="K10" s="714"/>
      <c r="L10" s="713"/>
      <c r="M10" s="713"/>
      <c r="N10" s="714"/>
      <c r="O10" s="714"/>
      <c r="P10" s="714"/>
    </row>
    <row r="11" spans="1:16">
      <c r="A11" s="710" t="s">
        <v>6796</v>
      </c>
      <c r="B11" s="710">
        <v>7</v>
      </c>
      <c r="C11" s="710" t="s">
        <v>4713</v>
      </c>
      <c r="D11" s="711">
        <v>0</v>
      </c>
      <c r="E11" s="712">
        <v>0</v>
      </c>
      <c r="F11" s="712">
        <f t="shared" si="0"/>
        <v>0</v>
      </c>
      <c r="G11" s="713"/>
      <c r="H11" s="713"/>
      <c r="I11" s="714"/>
      <c r="J11" s="714"/>
      <c r="K11" s="714"/>
      <c r="L11" s="713"/>
      <c r="M11" s="713"/>
      <c r="N11" s="714"/>
      <c r="O11" s="714"/>
      <c r="P11" s="714"/>
    </row>
    <row r="12" spans="1:16">
      <c r="A12" s="710" t="s">
        <v>6797</v>
      </c>
      <c r="B12" s="710">
        <v>168</v>
      </c>
      <c r="C12" s="710" t="s">
        <v>4713</v>
      </c>
      <c r="D12" s="711">
        <v>0</v>
      </c>
      <c r="E12" s="712">
        <v>0</v>
      </c>
      <c r="F12" s="712">
        <f t="shared" si="0"/>
        <v>0</v>
      </c>
      <c r="G12" s="713"/>
      <c r="H12" s="713"/>
      <c r="I12" s="714"/>
      <c r="J12" s="714"/>
      <c r="K12" s="714"/>
      <c r="L12" s="713"/>
      <c r="M12" s="713"/>
      <c r="N12" s="714"/>
      <c r="O12" s="714"/>
      <c r="P12" s="714"/>
    </row>
    <row r="13" spans="1:16">
      <c r="A13" s="710" t="s">
        <v>6798</v>
      </c>
      <c r="B13" s="710">
        <v>1</v>
      </c>
      <c r="C13" s="710" t="s">
        <v>4713</v>
      </c>
      <c r="D13" s="711">
        <v>0</v>
      </c>
      <c r="E13" s="712">
        <v>0</v>
      </c>
      <c r="F13" s="712">
        <f t="shared" si="0"/>
        <v>0</v>
      </c>
      <c r="G13" s="713"/>
      <c r="H13" s="713"/>
      <c r="I13" s="714"/>
      <c r="J13" s="714"/>
      <c r="K13" s="714"/>
      <c r="L13" s="713"/>
      <c r="M13" s="713"/>
      <c r="N13" s="714"/>
      <c r="O13" s="714"/>
      <c r="P13" s="714"/>
    </row>
    <row r="14" spans="1:16">
      <c r="A14" s="710" t="s">
        <v>6799</v>
      </c>
      <c r="B14" s="710">
        <v>8200</v>
      </c>
      <c r="C14" s="710" t="s">
        <v>693</v>
      </c>
      <c r="D14" s="711">
        <v>0</v>
      </c>
      <c r="E14" s="712">
        <v>0</v>
      </c>
      <c r="F14" s="712">
        <f>(D14+E14)*B14</f>
        <v>0</v>
      </c>
      <c r="G14" s="713"/>
      <c r="H14" s="713"/>
      <c r="I14" s="714"/>
      <c r="J14" s="714"/>
      <c r="K14" s="714"/>
      <c r="L14" s="713"/>
      <c r="M14" s="713"/>
      <c r="N14" s="714"/>
      <c r="O14" s="714"/>
      <c r="P14" s="714"/>
    </row>
    <row r="15" spans="1:16">
      <c r="A15" s="710" t="s">
        <v>6800</v>
      </c>
      <c r="B15" s="710">
        <v>64</v>
      </c>
      <c r="C15" s="710" t="s">
        <v>4713</v>
      </c>
      <c r="D15" s="711">
        <v>0</v>
      </c>
      <c r="E15" s="712">
        <v>0</v>
      </c>
      <c r="F15" s="712">
        <f t="shared" si="0"/>
        <v>0</v>
      </c>
      <c r="G15" s="713"/>
      <c r="H15" s="713"/>
      <c r="I15" s="714"/>
      <c r="J15" s="714"/>
      <c r="K15" s="714"/>
      <c r="L15" s="713"/>
      <c r="M15" s="713"/>
      <c r="N15" s="714"/>
      <c r="O15" s="714"/>
      <c r="P15" s="714"/>
    </row>
    <row r="16" spans="1:16">
      <c r="A16" s="710" t="s">
        <v>6801</v>
      </c>
      <c r="B16" s="710">
        <v>90</v>
      </c>
      <c r="C16" s="710" t="s">
        <v>693</v>
      </c>
      <c r="D16" s="711">
        <v>0</v>
      </c>
      <c r="E16" s="712">
        <v>0</v>
      </c>
      <c r="F16" s="712">
        <f t="shared" si="0"/>
        <v>0</v>
      </c>
      <c r="G16" s="713"/>
      <c r="H16" s="713"/>
      <c r="I16" s="714"/>
      <c r="J16" s="714"/>
      <c r="K16" s="714"/>
      <c r="L16" s="713"/>
      <c r="M16" s="713"/>
      <c r="N16" s="714"/>
      <c r="O16" s="714"/>
      <c r="P16" s="714"/>
    </row>
    <row r="17" spans="1:16">
      <c r="A17" s="710" t="s">
        <v>6802</v>
      </c>
      <c r="B17" s="710">
        <v>220</v>
      </c>
      <c r="C17" s="710" t="s">
        <v>4713</v>
      </c>
      <c r="D17" s="711">
        <v>0</v>
      </c>
      <c r="E17" s="712">
        <v>0</v>
      </c>
      <c r="F17" s="712">
        <f t="shared" si="0"/>
        <v>0</v>
      </c>
      <c r="G17" s="713"/>
      <c r="H17" s="713"/>
      <c r="I17" s="714"/>
      <c r="J17" s="714"/>
      <c r="K17" s="714"/>
      <c r="L17" s="713"/>
      <c r="M17" s="713"/>
      <c r="N17" s="714"/>
      <c r="O17" s="714"/>
      <c r="P17" s="714"/>
    </row>
    <row r="18" spans="1:16">
      <c r="A18" s="710" t="s">
        <v>6803</v>
      </c>
      <c r="B18" s="710">
        <v>300</v>
      </c>
      <c r="C18" s="710" t="s">
        <v>4713</v>
      </c>
      <c r="D18" s="711">
        <v>0</v>
      </c>
      <c r="E18" s="712">
        <v>0</v>
      </c>
      <c r="F18" s="712">
        <f t="shared" si="0"/>
        <v>0</v>
      </c>
      <c r="G18" s="713"/>
      <c r="H18" s="713"/>
      <c r="I18" s="714"/>
      <c r="J18" s="714"/>
      <c r="K18" s="714"/>
      <c r="L18" s="713"/>
      <c r="M18" s="713"/>
      <c r="N18" s="714"/>
      <c r="O18" s="714"/>
      <c r="P18" s="714"/>
    </row>
    <row r="19" spans="1:16">
      <c r="A19" s="710" t="s">
        <v>6804</v>
      </c>
      <c r="B19" s="710">
        <v>12</v>
      </c>
      <c r="C19" s="710" t="s">
        <v>693</v>
      </c>
      <c r="D19" s="711">
        <v>0</v>
      </c>
      <c r="E19" s="712">
        <v>0</v>
      </c>
      <c r="F19" s="712">
        <f t="shared" si="0"/>
        <v>0</v>
      </c>
      <c r="G19" s="713"/>
      <c r="H19" s="713"/>
      <c r="I19" s="714"/>
      <c r="J19" s="714"/>
      <c r="K19" s="714"/>
      <c r="L19" s="713"/>
      <c r="M19" s="713"/>
      <c r="N19" s="714"/>
      <c r="O19" s="714"/>
      <c r="P19" s="714"/>
    </row>
    <row r="20" spans="1:16">
      <c r="A20" s="710" t="s">
        <v>6805</v>
      </c>
      <c r="B20" s="710">
        <v>300</v>
      </c>
      <c r="C20" s="710" t="s">
        <v>693</v>
      </c>
      <c r="D20" s="711">
        <v>0</v>
      </c>
      <c r="E20" s="712">
        <v>0</v>
      </c>
      <c r="F20" s="712">
        <f t="shared" si="0"/>
        <v>0</v>
      </c>
      <c r="G20" s="713"/>
      <c r="H20" s="713"/>
      <c r="I20" s="714"/>
      <c r="J20" s="714"/>
      <c r="K20" s="714"/>
      <c r="L20" s="713"/>
      <c r="M20" s="713"/>
      <c r="N20" s="714"/>
      <c r="O20" s="714"/>
      <c r="P20" s="714"/>
    </row>
    <row r="21" spans="1:16">
      <c r="A21" s="710" t="s">
        <v>6806</v>
      </c>
      <c r="B21" s="710">
        <v>2200</v>
      </c>
      <c r="C21" s="710" t="s">
        <v>4713</v>
      </c>
      <c r="D21" s="711">
        <v>0</v>
      </c>
      <c r="E21" s="712">
        <v>0</v>
      </c>
      <c r="F21" s="712">
        <f t="shared" si="0"/>
        <v>0</v>
      </c>
      <c r="G21" s="713"/>
      <c r="H21" s="713"/>
      <c r="I21" s="714"/>
      <c r="J21" s="714"/>
      <c r="K21" s="714"/>
      <c r="L21" s="713"/>
      <c r="M21" s="713"/>
      <c r="N21" s="714"/>
      <c r="O21" s="714"/>
      <c r="P21" s="714"/>
    </row>
    <row r="22" spans="1:16">
      <c r="A22" s="710" t="s">
        <v>6807</v>
      </c>
      <c r="B22" s="710">
        <v>60</v>
      </c>
      <c r="C22" s="710" t="s">
        <v>4713</v>
      </c>
      <c r="D22" s="711">
        <v>0</v>
      </c>
      <c r="E22" s="712">
        <v>0</v>
      </c>
      <c r="F22" s="712">
        <f t="shared" si="0"/>
        <v>0</v>
      </c>
      <c r="G22" s="713"/>
      <c r="H22" s="713"/>
      <c r="I22" s="714"/>
      <c r="J22" s="714"/>
      <c r="K22" s="714"/>
      <c r="L22" s="713"/>
      <c r="M22" s="713"/>
      <c r="N22" s="714"/>
      <c r="O22" s="714"/>
      <c r="P22" s="714"/>
    </row>
    <row r="23" spans="1:16">
      <c r="A23" s="710" t="s">
        <v>6808</v>
      </c>
      <c r="B23" s="710">
        <v>1</v>
      </c>
      <c r="C23" s="710" t="s">
        <v>6809</v>
      </c>
      <c r="D23" s="711">
        <v>0</v>
      </c>
      <c r="E23" s="712">
        <v>0</v>
      </c>
      <c r="F23" s="712">
        <f t="shared" si="0"/>
        <v>0</v>
      </c>
      <c r="G23" s="713"/>
      <c r="H23" s="713"/>
      <c r="I23" s="714"/>
      <c r="J23" s="714"/>
      <c r="K23" s="714"/>
      <c r="L23" s="713"/>
      <c r="M23" s="713"/>
      <c r="N23" s="714"/>
      <c r="O23" s="714"/>
      <c r="P23" s="714"/>
    </row>
    <row r="24" spans="1:16">
      <c r="A24" s="710" t="s">
        <v>6810</v>
      </c>
      <c r="B24" s="710">
        <v>1</v>
      </c>
      <c r="C24" s="710" t="s">
        <v>6809</v>
      </c>
      <c r="D24" s="711">
        <v>0</v>
      </c>
      <c r="E24" s="712">
        <v>0</v>
      </c>
      <c r="F24" s="712">
        <f t="shared" si="0"/>
        <v>0</v>
      </c>
      <c r="G24" s="713"/>
      <c r="H24" s="713"/>
      <c r="I24" s="714"/>
      <c r="J24" s="714"/>
      <c r="K24" s="714"/>
      <c r="L24" s="713"/>
      <c r="M24" s="713"/>
      <c r="N24" s="714"/>
      <c r="O24" s="714"/>
      <c r="P24" s="714"/>
    </row>
    <row r="25" spans="1:16">
      <c r="A25" s="710" t="s">
        <v>6811</v>
      </c>
      <c r="B25" s="710">
        <v>1</v>
      </c>
      <c r="C25" s="710" t="s">
        <v>6809</v>
      </c>
      <c r="D25" s="711">
        <v>0</v>
      </c>
      <c r="E25" s="712">
        <v>0</v>
      </c>
      <c r="F25" s="712">
        <f t="shared" si="0"/>
        <v>0</v>
      </c>
      <c r="G25" s="713"/>
      <c r="H25" s="713"/>
      <c r="I25" s="714"/>
      <c r="J25" s="714"/>
      <c r="K25" s="714"/>
      <c r="L25" s="713"/>
      <c r="M25" s="713"/>
      <c r="N25" s="714"/>
      <c r="O25" s="714"/>
      <c r="P25" s="714"/>
    </row>
    <row r="26" spans="1:16">
      <c r="A26" s="710" t="s">
        <v>6812</v>
      </c>
      <c r="B26" s="710">
        <v>64</v>
      </c>
      <c r="C26" s="710" t="s">
        <v>4713</v>
      </c>
      <c r="D26" s="711">
        <v>0</v>
      </c>
      <c r="E26" s="712">
        <v>0</v>
      </c>
      <c r="F26" s="712">
        <f t="shared" si="0"/>
        <v>0</v>
      </c>
      <c r="G26" s="713"/>
      <c r="H26" s="713"/>
      <c r="I26" s="714"/>
      <c r="J26" s="714"/>
      <c r="K26" s="714"/>
      <c r="L26" s="713"/>
      <c r="M26" s="713"/>
      <c r="N26" s="714"/>
      <c r="O26" s="714"/>
      <c r="P26" s="714"/>
    </row>
    <row r="27" spans="1:16">
      <c r="A27" s="710" t="s">
        <v>6813</v>
      </c>
      <c r="B27" s="710">
        <v>150</v>
      </c>
      <c r="C27" s="710" t="s">
        <v>693</v>
      </c>
      <c r="D27" s="711">
        <v>0</v>
      </c>
      <c r="E27" s="712">
        <v>0</v>
      </c>
      <c r="F27" s="712">
        <f t="shared" si="0"/>
        <v>0</v>
      </c>
      <c r="G27" s="713"/>
      <c r="H27" s="713"/>
      <c r="I27" s="714"/>
      <c r="J27" s="714"/>
      <c r="K27" s="714"/>
      <c r="L27" s="713"/>
      <c r="M27" s="713"/>
      <c r="N27" s="714"/>
      <c r="O27" s="714"/>
      <c r="P27" s="714"/>
    </row>
    <row r="28" spans="1:16">
      <c r="A28" s="710" t="s">
        <v>6814</v>
      </c>
      <c r="B28" s="710">
        <v>30</v>
      </c>
      <c r="C28" s="710" t="s">
        <v>4713</v>
      </c>
      <c r="D28" s="711">
        <v>0</v>
      </c>
      <c r="E28" s="712">
        <v>0</v>
      </c>
      <c r="F28" s="712">
        <f t="shared" si="0"/>
        <v>0</v>
      </c>
      <c r="G28" s="713"/>
      <c r="H28" s="713"/>
      <c r="I28" s="714"/>
      <c r="J28" s="714"/>
      <c r="K28" s="714"/>
      <c r="L28" s="713"/>
      <c r="M28" s="713"/>
      <c r="N28" s="714"/>
      <c r="O28" s="714"/>
      <c r="P28" s="714"/>
    </row>
    <row r="29" spans="1:16">
      <c r="A29" s="710" t="s">
        <v>6815</v>
      </c>
      <c r="B29" s="710">
        <v>30</v>
      </c>
      <c r="C29" s="710" t="s">
        <v>4713</v>
      </c>
      <c r="D29" s="711">
        <v>0</v>
      </c>
      <c r="E29" s="712">
        <v>0</v>
      </c>
      <c r="F29" s="712">
        <f t="shared" si="0"/>
        <v>0</v>
      </c>
      <c r="G29" s="713"/>
      <c r="H29" s="713"/>
      <c r="I29" s="714"/>
      <c r="J29" s="714"/>
      <c r="K29" s="714"/>
      <c r="L29" s="713"/>
      <c r="M29" s="713"/>
      <c r="N29" s="714"/>
      <c r="O29" s="714"/>
      <c r="P29" s="714"/>
    </row>
    <row r="30" spans="1:16">
      <c r="A30" s="710" t="s">
        <v>6816</v>
      </c>
      <c r="B30" s="710">
        <v>30</v>
      </c>
      <c r="C30" s="710" t="s">
        <v>4713</v>
      </c>
      <c r="D30" s="711">
        <v>0</v>
      </c>
      <c r="E30" s="712">
        <v>0</v>
      </c>
      <c r="F30" s="712">
        <f t="shared" si="0"/>
        <v>0</v>
      </c>
      <c r="G30" s="713"/>
      <c r="H30" s="713"/>
      <c r="I30" s="714"/>
      <c r="J30" s="714"/>
      <c r="K30" s="714"/>
      <c r="L30" s="713"/>
      <c r="M30" s="713"/>
      <c r="N30" s="714"/>
      <c r="O30" s="714"/>
      <c r="P30" s="714"/>
    </row>
    <row r="31" spans="1:16">
      <c r="A31" s="710" t="s">
        <v>6817</v>
      </c>
      <c r="B31" s="710">
        <v>30</v>
      </c>
      <c r="C31" s="710" t="s">
        <v>4713</v>
      </c>
      <c r="D31" s="711">
        <v>0</v>
      </c>
      <c r="E31" s="712">
        <v>0</v>
      </c>
      <c r="F31" s="712">
        <f t="shared" si="0"/>
        <v>0</v>
      </c>
      <c r="G31" s="713"/>
      <c r="H31" s="713"/>
      <c r="I31" s="714"/>
      <c r="J31" s="714"/>
      <c r="K31" s="714"/>
      <c r="L31" s="713"/>
      <c r="M31" s="713"/>
      <c r="N31" s="714"/>
      <c r="O31" s="714"/>
      <c r="P31" s="714"/>
    </row>
    <row r="32" spans="1:16">
      <c r="A32" s="713" t="s">
        <v>6818</v>
      </c>
      <c r="B32" s="710">
        <v>18</v>
      </c>
      <c r="C32" s="710" t="s">
        <v>4713</v>
      </c>
      <c r="D32" s="711">
        <v>0</v>
      </c>
      <c r="E32" s="712">
        <v>0</v>
      </c>
      <c r="F32" s="712">
        <f t="shared" si="0"/>
        <v>0</v>
      </c>
      <c r="G32" s="713"/>
      <c r="H32" s="713"/>
      <c r="I32" s="714"/>
      <c r="J32" s="714"/>
      <c r="K32" s="714"/>
      <c r="L32" s="713"/>
      <c r="M32" s="713"/>
      <c r="N32" s="714"/>
      <c r="O32" s="714"/>
      <c r="P32" s="714"/>
    </row>
    <row r="33" spans="1:16" ht="42" customHeight="1">
      <c r="A33" s="715" t="s">
        <v>6819</v>
      </c>
      <c r="B33" s="710">
        <v>4</v>
      </c>
      <c r="C33" s="710" t="s">
        <v>4713</v>
      </c>
      <c r="D33" s="711">
        <v>0</v>
      </c>
      <c r="E33" s="712">
        <v>0</v>
      </c>
      <c r="F33" s="712">
        <f t="shared" si="0"/>
        <v>0</v>
      </c>
      <c r="G33" s="713"/>
      <c r="H33" s="713"/>
      <c r="I33" s="714"/>
      <c r="J33" s="714"/>
      <c r="K33" s="714"/>
      <c r="L33" s="713"/>
      <c r="M33" s="713"/>
      <c r="N33" s="714"/>
      <c r="O33" s="714"/>
      <c r="P33" s="714"/>
    </row>
    <row r="34" spans="1:16">
      <c r="A34" s="710" t="s">
        <v>6820</v>
      </c>
      <c r="B34" s="710">
        <v>4</v>
      </c>
      <c r="C34" s="710" t="s">
        <v>4713</v>
      </c>
      <c r="D34" s="711">
        <v>0</v>
      </c>
      <c r="E34" s="712">
        <v>0</v>
      </c>
      <c r="F34" s="712">
        <f t="shared" si="0"/>
        <v>0</v>
      </c>
      <c r="G34" s="713"/>
      <c r="H34" s="713"/>
      <c r="I34" s="714"/>
      <c r="J34" s="714"/>
      <c r="K34" s="714"/>
      <c r="L34" s="713"/>
      <c r="M34" s="713"/>
      <c r="N34" s="714"/>
      <c r="O34" s="714"/>
      <c r="P34" s="714"/>
    </row>
    <row r="35" spans="1:16">
      <c r="A35" s="710" t="s">
        <v>6821</v>
      </c>
      <c r="B35" s="710">
        <v>8</v>
      </c>
      <c r="C35" s="710" t="s">
        <v>4713</v>
      </c>
      <c r="D35" s="711">
        <v>0</v>
      </c>
      <c r="E35" s="712">
        <v>0</v>
      </c>
      <c r="F35" s="712">
        <f t="shared" si="0"/>
        <v>0</v>
      </c>
      <c r="G35" s="713"/>
      <c r="H35" s="713"/>
      <c r="I35" s="714"/>
      <c r="J35" s="714"/>
      <c r="K35" s="714"/>
      <c r="L35" s="713"/>
      <c r="M35" s="713"/>
      <c r="N35" s="714"/>
      <c r="O35" s="714"/>
      <c r="P35" s="714"/>
    </row>
    <row r="36" spans="1:16">
      <c r="A36" s="710" t="s">
        <v>6822</v>
      </c>
      <c r="B36" s="710">
        <v>120</v>
      </c>
      <c r="C36" s="710" t="s">
        <v>693</v>
      </c>
      <c r="D36" s="711">
        <v>0</v>
      </c>
      <c r="E36" s="712">
        <v>0</v>
      </c>
      <c r="F36" s="712">
        <f t="shared" si="0"/>
        <v>0</v>
      </c>
      <c r="G36" s="713"/>
      <c r="H36" s="713"/>
      <c r="I36" s="714"/>
      <c r="J36" s="714"/>
      <c r="K36" s="714"/>
      <c r="L36" s="713"/>
      <c r="M36" s="713"/>
      <c r="N36" s="714"/>
      <c r="O36" s="714"/>
      <c r="P36" s="714"/>
    </row>
    <row r="37" spans="1:16">
      <c r="A37" s="710" t="s">
        <v>6823</v>
      </c>
      <c r="B37" s="710">
        <v>240</v>
      </c>
      <c r="C37" s="710" t="s">
        <v>693</v>
      </c>
      <c r="D37" s="711">
        <v>0</v>
      </c>
      <c r="E37" s="712">
        <v>0</v>
      </c>
      <c r="F37" s="712">
        <f t="shared" si="0"/>
        <v>0</v>
      </c>
      <c r="G37" s="713"/>
      <c r="H37" s="713"/>
      <c r="I37" s="714"/>
      <c r="J37" s="714"/>
      <c r="K37" s="714"/>
      <c r="L37" s="713"/>
      <c r="M37" s="713"/>
      <c r="N37" s="714"/>
      <c r="O37" s="714"/>
      <c r="P37" s="714"/>
    </row>
    <row r="38" spans="1:16">
      <c r="A38" s="710" t="s">
        <v>6824</v>
      </c>
      <c r="B38" s="710">
        <v>2</v>
      </c>
      <c r="C38" s="710" t="s">
        <v>4713</v>
      </c>
      <c r="D38" s="711">
        <v>0</v>
      </c>
      <c r="E38" s="712">
        <v>0</v>
      </c>
      <c r="F38" s="712">
        <f t="shared" si="0"/>
        <v>0</v>
      </c>
      <c r="G38" s="713"/>
      <c r="H38" s="713"/>
      <c r="I38" s="714"/>
      <c r="J38" s="714"/>
      <c r="K38" s="714"/>
      <c r="L38" s="713"/>
      <c r="M38" s="713"/>
      <c r="N38" s="714"/>
      <c r="O38" s="714"/>
      <c r="P38" s="714"/>
    </row>
    <row r="39" spans="1:16">
      <c r="A39" s="710" t="s">
        <v>6825</v>
      </c>
      <c r="B39" s="710">
        <v>48</v>
      </c>
      <c r="C39" s="710" t="s">
        <v>4713</v>
      </c>
      <c r="D39" s="711">
        <v>0</v>
      </c>
      <c r="E39" s="712">
        <v>0</v>
      </c>
      <c r="F39" s="712">
        <f t="shared" si="0"/>
        <v>0</v>
      </c>
      <c r="G39" s="713"/>
      <c r="H39" s="713"/>
      <c r="I39" s="714"/>
      <c r="J39" s="714"/>
      <c r="K39" s="714"/>
      <c r="L39" s="713"/>
      <c r="M39" s="713"/>
      <c r="N39" s="714"/>
      <c r="O39" s="714"/>
      <c r="P39" s="714"/>
    </row>
    <row r="40" spans="1:16">
      <c r="A40" s="710" t="s">
        <v>6826</v>
      </c>
      <c r="B40" s="710">
        <v>4</v>
      </c>
      <c r="C40" s="710" t="s">
        <v>3083</v>
      </c>
      <c r="D40" s="711">
        <v>0</v>
      </c>
      <c r="E40" s="712">
        <v>0</v>
      </c>
      <c r="F40" s="712">
        <f t="shared" si="0"/>
        <v>0</v>
      </c>
      <c r="G40" s="713"/>
      <c r="H40" s="713"/>
      <c r="I40" s="714"/>
      <c r="J40" s="714"/>
      <c r="K40" s="714"/>
      <c r="L40" s="713"/>
      <c r="M40" s="713"/>
      <c r="N40" s="714"/>
      <c r="O40" s="714"/>
      <c r="P40" s="714"/>
    </row>
    <row r="41" spans="1:16">
      <c r="A41" s="710" t="s">
        <v>6827</v>
      </c>
      <c r="B41" s="710">
        <v>4</v>
      </c>
      <c r="C41" s="710" t="s">
        <v>6788</v>
      </c>
      <c r="D41" s="711">
        <v>0</v>
      </c>
      <c r="E41" s="712">
        <v>0</v>
      </c>
      <c r="F41" s="712">
        <f t="shared" si="0"/>
        <v>0</v>
      </c>
      <c r="G41" s="713"/>
      <c r="H41" s="713"/>
      <c r="I41" s="714"/>
      <c r="J41" s="714"/>
      <c r="K41" s="714"/>
      <c r="L41" s="713"/>
      <c r="M41" s="713"/>
      <c r="N41" s="714"/>
      <c r="O41" s="714"/>
      <c r="P41" s="714"/>
    </row>
    <row r="42" spans="1:16" ht="19.5" customHeight="1">
      <c r="A42" s="710" t="s">
        <v>6828</v>
      </c>
      <c r="B42" s="710">
        <v>1</v>
      </c>
      <c r="C42" s="710" t="s">
        <v>6788</v>
      </c>
      <c r="D42" s="711">
        <v>0</v>
      </c>
      <c r="E42" s="712">
        <v>0</v>
      </c>
      <c r="F42" s="712">
        <f t="shared" si="0"/>
        <v>0</v>
      </c>
      <c r="G42" s="713"/>
      <c r="H42" s="713"/>
      <c r="I42" s="714"/>
      <c r="J42" s="714"/>
      <c r="K42" s="714"/>
      <c r="L42" s="713"/>
      <c r="M42" s="713"/>
      <c r="N42" s="714"/>
      <c r="O42" s="714"/>
      <c r="P42" s="714"/>
    </row>
    <row r="43" spans="1:16" ht="15" thickBot="1">
      <c r="A43" s="716"/>
      <c r="B43" s="717"/>
      <c r="C43" s="717"/>
      <c r="D43" s="718"/>
      <c r="E43" s="712"/>
      <c r="F43" s="712"/>
      <c r="I43" s="714"/>
      <c r="N43" s="714"/>
    </row>
    <row r="44" spans="1:16" ht="20.25" customHeight="1" thickBot="1">
      <c r="A44" s="719" t="s">
        <v>5936</v>
      </c>
      <c r="B44" s="720"/>
      <c r="C44" s="720"/>
      <c r="D44" s="721"/>
      <c r="E44" s="1244">
        <f>SUM(F6:F42)</f>
        <v>0</v>
      </c>
      <c r="F44" s="1244"/>
      <c r="I44" s="714"/>
      <c r="K44" s="722"/>
      <c r="N44" s="714"/>
      <c r="P44" s="722"/>
    </row>
    <row r="47" spans="1:16">
      <c r="F47" s="723"/>
    </row>
  </sheetData>
  <mergeCells count="3">
    <mergeCell ref="B1:F1"/>
    <mergeCell ref="A2:F2"/>
    <mergeCell ref="E44:F44"/>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7020F-2FD7-4CAD-9199-ED4D3D0A9BBA}">
  <dimension ref="A1:F18"/>
  <sheetViews>
    <sheetView workbookViewId="0">
      <selection activeCell="B9" sqref="B9"/>
    </sheetView>
  </sheetViews>
  <sheetFormatPr defaultRowHeight="14.4"/>
  <cols>
    <col min="1" max="1" width="43.85546875" style="540" customWidth="1"/>
    <col min="2" max="2" width="36.5703125" style="540" customWidth="1"/>
    <col min="3" max="16384" width="9.140625" style="540"/>
  </cols>
  <sheetData>
    <row r="1" spans="1:6" ht="31.2">
      <c r="A1" s="694" t="s">
        <v>6783</v>
      </c>
      <c r="B1" s="1238" t="s">
        <v>6784</v>
      </c>
      <c r="C1" s="1239"/>
      <c r="D1" s="1239"/>
      <c r="E1" s="1239"/>
      <c r="F1" s="1240"/>
    </row>
    <row r="2" spans="1:6">
      <c r="A2" s="1241" t="s">
        <v>6829</v>
      </c>
      <c r="B2" s="1242"/>
      <c r="C2" s="1242"/>
      <c r="D2" s="1242"/>
      <c r="E2" s="1242"/>
      <c r="F2" s="1243"/>
    </row>
    <row r="3" spans="1:6" ht="18">
      <c r="A3" s="697"/>
    </row>
    <row r="4" spans="1:6">
      <c r="B4" s="698"/>
      <c r="C4" s="696"/>
      <c r="D4" s="696"/>
      <c r="E4" s="699"/>
      <c r="F4" s="699"/>
    </row>
    <row r="5" spans="1:6">
      <c r="A5" s="700" t="s">
        <v>6786</v>
      </c>
      <c r="B5" s="701" t="s">
        <v>6787</v>
      </c>
      <c r="C5" s="700" t="s">
        <v>6788</v>
      </c>
      <c r="D5" s="702" t="s">
        <v>6789</v>
      </c>
      <c r="E5" s="703" t="s">
        <v>6790</v>
      </c>
      <c r="F5" s="704"/>
    </row>
    <row r="6" spans="1:6">
      <c r="A6" s="709" t="s">
        <v>6830</v>
      </c>
      <c r="B6" s="710">
        <v>1</v>
      </c>
      <c r="C6" s="710" t="s">
        <v>4713</v>
      </c>
      <c r="D6" s="711">
        <v>0</v>
      </c>
      <c r="E6" s="712">
        <v>0</v>
      </c>
      <c r="F6" s="712">
        <f>(D6+E6)*B6</f>
        <v>0</v>
      </c>
    </row>
    <row r="7" spans="1:6">
      <c r="A7" s="710" t="s">
        <v>6831</v>
      </c>
      <c r="B7" s="710">
        <v>4</v>
      </c>
      <c r="C7" s="710" t="s">
        <v>4713</v>
      </c>
      <c r="D7" s="711">
        <v>0</v>
      </c>
      <c r="E7" s="712">
        <v>0</v>
      </c>
      <c r="F7" s="712">
        <f t="shared" ref="F7:F16" si="0">(D7+E7)*B7</f>
        <v>0</v>
      </c>
    </row>
    <row r="8" spans="1:6">
      <c r="A8" s="710" t="s">
        <v>6832</v>
      </c>
      <c r="B8" s="710">
        <v>1</v>
      </c>
      <c r="C8" s="710" t="s">
        <v>4713</v>
      </c>
      <c r="D8" s="711">
        <v>0</v>
      </c>
      <c r="E8" s="712">
        <v>0</v>
      </c>
      <c r="F8" s="712">
        <f t="shared" si="0"/>
        <v>0</v>
      </c>
    </row>
    <row r="9" spans="1:6" ht="25.2" customHeight="1">
      <c r="A9" s="709" t="s">
        <v>6833</v>
      </c>
      <c r="B9" s="710">
        <v>40</v>
      </c>
      <c r="C9" s="710" t="s">
        <v>4713</v>
      </c>
      <c r="D9" s="711">
        <v>0</v>
      </c>
      <c r="E9" s="712">
        <v>0</v>
      </c>
      <c r="F9" s="712">
        <f t="shared" si="0"/>
        <v>0</v>
      </c>
    </row>
    <row r="10" spans="1:6">
      <c r="A10" s="710" t="s">
        <v>6795</v>
      </c>
      <c r="B10" s="710">
        <v>3</v>
      </c>
      <c r="C10" s="710" t="s">
        <v>4713</v>
      </c>
      <c r="D10" s="711">
        <v>0</v>
      </c>
      <c r="E10" s="712">
        <v>0</v>
      </c>
      <c r="F10" s="712">
        <f t="shared" si="0"/>
        <v>0</v>
      </c>
    </row>
    <row r="11" spans="1:6">
      <c r="A11" s="710" t="s">
        <v>6796</v>
      </c>
      <c r="B11" s="710">
        <v>2</v>
      </c>
      <c r="C11" s="710" t="s">
        <v>4713</v>
      </c>
      <c r="D11" s="711">
        <v>0</v>
      </c>
      <c r="E11" s="712">
        <v>0</v>
      </c>
      <c r="F11" s="712">
        <f t="shared" si="0"/>
        <v>0</v>
      </c>
    </row>
    <row r="12" spans="1:6">
      <c r="A12" s="710" t="s">
        <v>6834</v>
      </c>
      <c r="B12" s="710">
        <v>48</v>
      </c>
      <c r="C12" s="710" t="s">
        <v>4713</v>
      </c>
      <c r="D12" s="711">
        <v>0</v>
      </c>
      <c r="E12" s="712">
        <v>0</v>
      </c>
      <c r="F12" s="712">
        <f t="shared" si="0"/>
        <v>0</v>
      </c>
    </row>
    <row r="13" spans="1:6">
      <c r="A13" s="710" t="s">
        <v>6835</v>
      </c>
      <c r="B13" s="710">
        <v>1</v>
      </c>
      <c r="C13" s="710" t="s">
        <v>4713</v>
      </c>
      <c r="D13" s="711">
        <v>0</v>
      </c>
      <c r="E13" s="712">
        <v>0</v>
      </c>
      <c r="F13" s="712">
        <f t="shared" si="0"/>
        <v>0</v>
      </c>
    </row>
    <row r="14" spans="1:6">
      <c r="A14" s="710" t="s">
        <v>6836</v>
      </c>
      <c r="B14" s="710">
        <v>3800</v>
      </c>
      <c r="C14" s="710" t="s">
        <v>693</v>
      </c>
      <c r="D14" s="711">
        <v>0</v>
      </c>
      <c r="E14" s="712">
        <v>0</v>
      </c>
      <c r="F14" s="712">
        <f>(D14+E14)*B14</f>
        <v>0</v>
      </c>
    </row>
    <row r="15" spans="1:6">
      <c r="A15" s="710" t="s">
        <v>6837</v>
      </c>
      <c r="B15" s="710">
        <v>50</v>
      </c>
      <c r="C15" s="710" t="s">
        <v>4713</v>
      </c>
      <c r="D15" s="711">
        <v>0</v>
      </c>
      <c r="E15" s="712">
        <v>0</v>
      </c>
      <c r="F15" s="712">
        <f t="shared" si="0"/>
        <v>0</v>
      </c>
    </row>
    <row r="16" spans="1:6">
      <c r="A16" s="710" t="s">
        <v>6838</v>
      </c>
      <c r="B16" s="710">
        <v>50</v>
      </c>
      <c r="C16" s="710" t="s">
        <v>693</v>
      </c>
      <c r="D16" s="711">
        <v>0</v>
      </c>
      <c r="E16" s="712">
        <v>0</v>
      </c>
      <c r="F16" s="712">
        <f t="shared" si="0"/>
        <v>0</v>
      </c>
    </row>
    <row r="18" spans="6:6">
      <c r="F18" s="722">
        <f>SUM(F6:F17)</f>
        <v>0</v>
      </c>
    </row>
  </sheetData>
  <mergeCells count="2">
    <mergeCell ref="B1:F1"/>
    <mergeCell ref="A2:F2"/>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43594-36E0-4EBB-B639-C2079E6401D6}">
  <dimension ref="A1:J154"/>
  <sheetViews>
    <sheetView zoomScale="115" zoomScaleNormal="115" workbookViewId="0">
      <selection activeCell="I103" sqref="I103"/>
    </sheetView>
  </sheetViews>
  <sheetFormatPr defaultColWidth="11.7109375" defaultRowHeight="10.199999999999999"/>
  <cols>
    <col min="1" max="1" width="13.5703125" style="774" customWidth="1"/>
    <col min="2" max="2" width="56.140625" style="811" customWidth="1"/>
    <col min="3" max="3" width="6.5703125" style="757" customWidth="1"/>
    <col min="4" max="5" width="9.42578125" style="748" customWidth="1"/>
    <col min="6" max="6" width="6.5703125" style="794" customWidth="1"/>
    <col min="7" max="8" width="9.42578125" style="748" customWidth="1"/>
    <col min="9" max="16384" width="11.7109375" style="728"/>
  </cols>
  <sheetData>
    <row r="1" spans="1:9" ht="12.6" customHeight="1" thickTop="1">
      <c r="A1" s="724"/>
      <c r="B1" s="725" t="s">
        <v>6839</v>
      </c>
      <c r="C1" s="726"/>
      <c r="D1" s="1245" t="s">
        <v>6840</v>
      </c>
      <c r="E1" s="1246"/>
      <c r="F1" s="727"/>
      <c r="G1" s="1247" t="s">
        <v>6841</v>
      </c>
      <c r="H1" s="1246"/>
    </row>
    <row r="2" spans="1:9">
      <c r="A2" s="729"/>
      <c r="B2" s="730" t="s">
        <v>6842</v>
      </c>
      <c r="C2" s="731" t="s">
        <v>4713</v>
      </c>
      <c r="D2" s="732" t="s">
        <v>6843</v>
      </c>
      <c r="E2" s="733" t="s">
        <v>5936</v>
      </c>
      <c r="F2" s="734">
        <v>0</v>
      </c>
      <c r="G2" s="732" t="s">
        <v>6843</v>
      </c>
      <c r="H2" s="733" t="s">
        <v>5936</v>
      </c>
    </row>
    <row r="3" spans="1:9" ht="13.2">
      <c r="A3" s="735"/>
      <c r="B3" s="736" t="s">
        <v>6844</v>
      </c>
      <c r="C3" s="737"/>
      <c r="D3" s="738"/>
      <c r="E3" s="739"/>
      <c r="F3" s="740"/>
      <c r="G3" s="738"/>
      <c r="H3" s="739"/>
    </row>
    <row r="4" spans="1:9">
      <c r="A4" s="735"/>
      <c r="B4" s="741" t="s">
        <v>6845</v>
      </c>
      <c r="C4" s="737"/>
      <c r="D4" s="742"/>
      <c r="E4" s="743"/>
      <c r="F4" s="744"/>
      <c r="G4" s="742"/>
      <c r="H4" s="743"/>
    </row>
    <row r="5" spans="1:9">
      <c r="A5" s="745" t="s">
        <v>6846</v>
      </c>
      <c r="B5" s="746" t="s">
        <v>6847</v>
      </c>
      <c r="C5" s="747">
        <v>0</v>
      </c>
      <c r="E5" s="749">
        <f>C5*D5</f>
        <v>0</v>
      </c>
      <c r="F5" s="750">
        <f>$F$2</f>
        <v>0</v>
      </c>
      <c r="G5" s="748">
        <f>D5*(1-F5)</f>
        <v>0</v>
      </c>
      <c r="H5" s="749">
        <f>C5*G5</f>
        <v>0</v>
      </c>
    </row>
    <row r="6" spans="1:9">
      <c r="A6" s="751"/>
      <c r="B6" s="746"/>
      <c r="C6" s="748"/>
      <c r="E6" s="749"/>
      <c r="F6" s="750"/>
      <c r="H6" s="749"/>
    </row>
    <row r="7" spans="1:9">
      <c r="A7" s="745" t="s">
        <v>6848</v>
      </c>
      <c r="B7" s="741" t="s">
        <v>6849</v>
      </c>
      <c r="C7" s="752"/>
      <c r="D7" s="753"/>
      <c r="E7" s="754"/>
      <c r="F7" s="755"/>
      <c r="G7" s="753"/>
      <c r="H7" s="754"/>
    </row>
    <row r="8" spans="1:9">
      <c r="A8" s="745"/>
      <c r="B8" s="756" t="s">
        <v>6850</v>
      </c>
      <c r="E8" s="749"/>
      <c r="F8" s="750"/>
      <c r="H8" s="749"/>
    </row>
    <row r="9" spans="1:9">
      <c r="A9" s="751" t="s">
        <v>6851</v>
      </c>
      <c r="B9" s="746" t="s">
        <v>6852</v>
      </c>
      <c r="C9" s="757">
        <v>1</v>
      </c>
      <c r="E9" s="749">
        <f>C9*D9</f>
        <v>0</v>
      </c>
      <c r="F9" s="750">
        <f>$F$2</f>
        <v>0</v>
      </c>
      <c r="G9" s="748">
        <f>D9*(1-F9)</f>
        <v>0</v>
      </c>
      <c r="H9" s="749">
        <f>C9*G9</f>
        <v>0</v>
      </c>
    </row>
    <row r="10" spans="1:9">
      <c r="A10" s="751" t="s">
        <v>6853</v>
      </c>
      <c r="B10" s="746" t="s">
        <v>6854</v>
      </c>
      <c r="C10" s="757">
        <v>1</v>
      </c>
      <c r="E10" s="749">
        <f>C10*D10</f>
        <v>0</v>
      </c>
      <c r="F10" s="750">
        <f>$F$2</f>
        <v>0</v>
      </c>
      <c r="G10" s="748">
        <f>D10*(1-F10)</f>
        <v>0</v>
      </c>
      <c r="H10" s="749">
        <f>C10*G10</f>
        <v>0</v>
      </c>
    </row>
    <row r="11" spans="1:9">
      <c r="A11" s="751" t="s">
        <v>6855</v>
      </c>
      <c r="B11" s="746" t="s">
        <v>6856</v>
      </c>
      <c r="C11" s="757">
        <v>1</v>
      </c>
      <c r="E11" s="749">
        <f>C11*D11</f>
        <v>0</v>
      </c>
      <c r="F11" s="750">
        <f>$F$2</f>
        <v>0</v>
      </c>
      <c r="G11" s="748">
        <f>D11*(1-F11)</f>
        <v>0</v>
      </c>
      <c r="H11" s="749">
        <f>C11*G11</f>
        <v>0</v>
      </c>
    </row>
    <row r="12" spans="1:9">
      <c r="A12" s="751" t="s">
        <v>6857</v>
      </c>
      <c r="B12" s="746" t="s">
        <v>6858</v>
      </c>
      <c r="C12" s="758">
        <v>1</v>
      </c>
      <c r="E12" s="749">
        <f>C12*D12</f>
        <v>0</v>
      </c>
      <c r="F12" s="750">
        <f>$F$2</f>
        <v>0</v>
      </c>
      <c r="G12" s="748">
        <f>D12*(1-F12)</f>
        <v>0</v>
      </c>
      <c r="H12" s="749">
        <f>C12*G12</f>
        <v>0</v>
      </c>
    </row>
    <row r="13" spans="1:9">
      <c r="A13" s="751" t="s">
        <v>6859</v>
      </c>
      <c r="B13" s="746" t="s">
        <v>6860</v>
      </c>
      <c r="C13" s="758">
        <v>0</v>
      </c>
      <c r="E13" s="749">
        <f>C13*D13</f>
        <v>0</v>
      </c>
      <c r="F13" s="750">
        <f>$F$2</f>
        <v>0</v>
      </c>
      <c r="G13" s="748">
        <f>D13*(1-F13)</f>
        <v>0</v>
      </c>
      <c r="H13" s="749">
        <f>C13*G13</f>
        <v>0</v>
      </c>
    </row>
    <row r="14" spans="1:9">
      <c r="A14" s="751"/>
      <c r="B14" s="746"/>
      <c r="E14" s="749"/>
      <c r="F14" s="750"/>
      <c r="H14" s="749"/>
    </row>
    <row r="15" spans="1:9">
      <c r="A15" s="735"/>
      <c r="B15" s="756" t="s">
        <v>6861</v>
      </c>
      <c r="C15" s="737"/>
      <c r="D15" s="742"/>
      <c r="E15" s="743"/>
      <c r="F15" s="744"/>
      <c r="G15" s="742"/>
      <c r="H15" s="743"/>
    </row>
    <row r="16" spans="1:9" ht="21">
      <c r="A16" s="759" t="s">
        <v>6862</v>
      </c>
      <c r="B16" s="746" t="s">
        <v>6863</v>
      </c>
      <c r="C16" s="757">
        <v>1</v>
      </c>
      <c r="E16" s="748">
        <f>C16*D16</f>
        <v>0</v>
      </c>
      <c r="F16" s="750">
        <f>$F$2</f>
        <v>0</v>
      </c>
      <c r="G16" s="748">
        <f>D16*(1-F16)</f>
        <v>0</v>
      </c>
      <c r="H16" s="749">
        <f>C16*G16</f>
        <v>0</v>
      </c>
      <c r="I16" s="760"/>
    </row>
    <row r="17" spans="1:9">
      <c r="A17" s="751" t="s">
        <v>6864</v>
      </c>
      <c r="B17" s="746" t="s">
        <v>6865</v>
      </c>
      <c r="C17" s="757">
        <v>2</v>
      </c>
      <c r="E17" s="749">
        <f>C17*D17</f>
        <v>0</v>
      </c>
      <c r="F17" s="750">
        <f>$F$2</f>
        <v>0</v>
      </c>
      <c r="G17" s="748">
        <f>D17*(1-F17)</f>
        <v>0</v>
      </c>
      <c r="H17" s="749">
        <f>C17*G17</f>
        <v>0</v>
      </c>
    </row>
    <row r="18" spans="1:9" ht="13.2">
      <c r="A18" s="759"/>
      <c r="B18" s="746"/>
      <c r="F18" s="750"/>
      <c r="H18" s="749"/>
      <c r="I18" s="760"/>
    </row>
    <row r="19" spans="1:9" ht="13.2">
      <c r="A19" s="735"/>
      <c r="B19" s="736" t="s">
        <v>6866</v>
      </c>
      <c r="C19" s="737"/>
      <c r="D19" s="738"/>
      <c r="E19" s="739"/>
      <c r="F19" s="740"/>
      <c r="G19" s="738"/>
      <c r="H19" s="739"/>
    </row>
    <row r="20" spans="1:9">
      <c r="A20" s="745"/>
      <c r="B20" s="741" t="s">
        <v>6867</v>
      </c>
      <c r="C20" s="752"/>
      <c r="D20" s="753"/>
      <c r="E20" s="754"/>
      <c r="F20" s="755"/>
      <c r="G20" s="753"/>
      <c r="H20" s="754"/>
    </row>
    <row r="21" spans="1:9">
      <c r="A21" s="745"/>
      <c r="B21" s="756" t="s">
        <v>6868</v>
      </c>
      <c r="E21" s="749"/>
      <c r="F21" s="750"/>
      <c r="H21" s="749"/>
    </row>
    <row r="22" spans="1:9">
      <c r="A22" s="751" t="s">
        <v>6869</v>
      </c>
      <c r="B22" s="746" t="s">
        <v>6870</v>
      </c>
      <c r="C22" s="757">
        <v>3</v>
      </c>
      <c r="E22" s="748">
        <f>C22*D22</f>
        <v>0</v>
      </c>
      <c r="F22" s="750">
        <f>$F$2</f>
        <v>0</v>
      </c>
      <c r="G22" s="748">
        <f>D22*(1-F22)</f>
        <v>0</v>
      </c>
      <c r="H22" s="749">
        <f>C22*G22</f>
        <v>0</v>
      </c>
    </row>
    <row r="23" spans="1:9">
      <c r="A23" s="751" t="s">
        <v>6871</v>
      </c>
      <c r="B23" s="746" t="s">
        <v>6872</v>
      </c>
      <c r="C23" s="757">
        <v>3</v>
      </c>
      <c r="E23" s="749">
        <f>C23*D23</f>
        <v>0</v>
      </c>
      <c r="F23" s="750">
        <f>$F$2</f>
        <v>0</v>
      </c>
      <c r="G23" s="748">
        <f>D23*(1-F23)</f>
        <v>0</v>
      </c>
      <c r="H23" s="749">
        <f>C23*G23</f>
        <v>0</v>
      </c>
    </row>
    <row r="24" spans="1:9">
      <c r="A24" s="751" t="s">
        <v>6864</v>
      </c>
      <c r="B24" s="746" t="s">
        <v>6873</v>
      </c>
      <c r="C24" s="757">
        <v>6</v>
      </c>
      <c r="E24" s="749">
        <f>C24*D24</f>
        <v>0</v>
      </c>
      <c r="F24" s="750">
        <f>$F$2</f>
        <v>0</v>
      </c>
      <c r="G24" s="748">
        <f>D24*(1-F24)</f>
        <v>0</v>
      </c>
      <c r="H24" s="749">
        <f>C24*G24</f>
        <v>0</v>
      </c>
    </row>
    <row r="25" spans="1:9">
      <c r="A25" s="761" t="s">
        <v>6874</v>
      </c>
      <c r="B25" s="762" t="s">
        <v>6875</v>
      </c>
      <c r="C25" s="747">
        <v>3</v>
      </c>
      <c r="D25" s="742"/>
      <c r="E25" s="743">
        <f>C25*D25</f>
        <v>0</v>
      </c>
      <c r="F25" s="744">
        <f>$F$2</f>
        <v>0</v>
      </c>
      <c r="G25" s="742">
        <f>D25*(1-F25)</f>
        <v>0</v>
      </c>
      <c r="H25" s="743">
        <f>C25*G25</f>
        <v>0</v>
      </c>
    </row>
    <row r="26" spans="1:9" ht="9.4499999999999993" customHeight="1">
      <c r="A26" s="745"/>
      <c r="B26" s="756" t="s">
        <v>6876</v>
      </c>
      <c r="E26" s="749"/>
      <c r="F26" s="750"/>
      <c r="H26" s="749"/>
    </row>
    <row r="27" spans="1:9">
      <c r="A27" s="751" t="s">
        <v>6877</v>
      </c>
      <c r="B27" s="746" t="s">
        <v>6878</v>
      </c>
      <c r="C27" s="757">
        <v>1</v>
      </c>
      <c r="E27" s="749">
        <f>C27*D27</f>
        <v>0</v>
      </c>
      <c r="F27" s="750">
        <f>$F$2</f>
        <v>0</v>
      </c>
      <c r="G27" s="748">
        <f>D27*(1-F27)</f>
        <v>0</v>
      </c>
      <c r="H27" s="749">
        <f>C27*G27</f>
        <v>0</v>
      </c>
    </row>
    <row r="28" spans="1:9">
      <c r="A28" s="751" t="s">
        <v>6871</v>
      </c>
      <c r="B28" s="746" t="s">
        <v>6872</v>
      </c>
      <c r="C28" s="757">
        <v>1</v>
      </c>
      <c r="E28" s="749">
        <f>C28*D28</f>
        <v>0</v>
      </c>
      <c r="F28" s="750">
        <f>$F$2</f>
        <v>0</v>
      </c>
      <c r="G28" s="748">
        <f>D28*(1-F28)</f>
        <v>0</v>
      </c>
      <c r="H28" s="749">
        <f>C28*G28</f>
        <v>0</v>
      </c>
    </row>
    <row r="29" spans="1:9">
      <c r="A29" s="751" t="s">
        <v>6864</v>
      </c>
      <c r="B29" s="746" t="s">
        <v>6873</v>
      </c>
      <c r="C29" s="757">
        <v>2</v>
      </c>
      <c r="E29" s="749">
        <f>C29*D29</f>
        <v>0</v>
      </c>
      <c r="F29" s="750">
        <f>$F$2</f>
        <v>0</v>
      </c>
      <c r="G29" s="748">
        <f>D29*(1-F29)</f>
        <v>0</v>
      </c>
      <c r="H29" s="749">
        <f>C29*G29</f>
        <v>0</v>
      </c>
    </row>
    <row r="30" spans="1:9">
      <c r="A30" s="751" t="s">
        <v>6879</v>
      </c>
      <c r="B30" s="746" t="s">
        <v>6880</v>
      </c>
      <c r="C30" s="757">
        <v>1</v>
      </c>
      <c r="E30" s="749">
        <f>C30*D30</f>
        <v>0</v>
      </c>
      <c r="F30" s="750">
        <f>$F$2</f>
        <v>0</v>
      </c>
      <c r="G30" s="748">
        <f>D30*(1-F30)</f>
        <v>0</v>
      </c>
      <c r="H30" s="749">
        <f>C30*G30</f>
        <v>0</v>
      </c>
    </row>
    <row r="31" spans="1:9">
      <c r="A31" s="751" t="s">
        <v>6879</v>
      </c>
      <c r="B31" s="746" t="s">
        <v>6881</v>
      </c>
      <c r="C31" s="757">
        <v>1</v>
      </c>
      <c r="E31" s="749">
        <f>C31*D31</f>
        <v>0</v>
      </c>
      <c r="F31" s="750">
        <f>$F$2</f>
        <v>0</v>
      </c>
      <c r="G31" s="748">
        <f>D31*(1-F31)</f>
        <v>0</v>
      </c>
      <c r="H31" s="749">
        <f>C31*G31</f>
        <v>0</v>
      </c>
    </row>
    <row r="32" spans="1:9">
      <c r="A32" s="745"/>
      <c r="B32" s="756" t="s">
        <v>6882</v>
      </c>
      <c r="E32" s="749"/>
      <c r="F32" s="750"/>
      <c r="H32" s="749"/>
    </row>
    <row r="33" spans="1:9">
      <c r="A33" s="745" t="s">
        <v>6883</v>
      </c>
      <c r="B33" s="746" t="s">
        <v>6884</v>
      </c>
      <c r="C33" s="757">
        <v>2</v>
      </c>
      <c r="E33" s="749">
        <f>C33*D33</f>
        <v>0</v>
      </c>
      <c r="F33" s="750">
        <f>$F$2</f>
        <v>0</v>
      </c>
      <c r="G33" s="748">
        <f>D33*(1-F33)</f>
        <v>0</v>
      </c>
      <c r="H33" s="749">
        <f>C33*G33</f>
        <v>0</v>
      </c>
    </row>
    <row r="34" spans="1:9">
      <c r="A34" s="751" t="s">
        <v>6885</v>
      </c>
      <c r="B34" s="746" t="s">
        <v>6886</v>
      </c>
      <c r="C34" s="757">
        <v>2</v>
      </c>
      <c r="E34" s="749">
        <f>C34*D34</f>
        <v>0</v>
      </c>
      <c r="F34" s="750">
        <f>$F$2</f>
        <v>0</v>
      </c>
      <c r="G34" s="748">
        <f>D34*(1-F34)</f>
        <v>0</v>
      </c>
      <c r="H34" s="749">
        <f>C34*G34</f>
        <v>0</v>
      </c>
    </row>
    <row r="35" spans="1:9" ht="13.2">
      <c r="A35" s="759"/>
      <c r="B35" s="746"/>
      <c r="F35" s="750"/>
      <c r="H35" s="749"/>
      <c r="I35" s="760"/>
    </row>
    <row r="36" spans="1:9">
      <c r="A36" s="735"/>
      <c r="B36" s="756" t="s">
        <v>6887</v>
      </c>
      <c r="C36" s="737"/>
      <c r="D36" s="742"/>
      <c r="E36" s="743"/>
      <c r="F36" s="744"/>
      <c r="G36" s="742"/>
      <c r="H36" s="743"/>
    </row>
    <row r="37" spans="1:9">
      <c r="A37" s="761" t="s">
        <v>6888</v>
      </c>
      <c r="B37" s="762" t="s">
        <v>6889</v>
      </c>
      <c r="C37" s="737">
        <v>3</v>
      </c>
      <c r="D37" s="742"/>
      <c r="E37" s="743">
        <f t="shared" ref="E37:E45" si="0">C37*D37</f>
        <v>0</v>
      </c>
      <c r="F37" s="744">
        <f t="shared" ref="F37:F45" si="1">$F$2</f>
        <v>0</v>
      </c>
      <c r="G37" s="742">
        <f t="shared" ref="G37:G45" si="2">D37*(1-F37)</f>
        <v>0</v>
      </c>
      <c r="H37" s="743">
        <f t="shared" ref="H37:H45" si="3">C37*G37</f>
        <v>0</v>
      </c>
    </row>
    <row r="38" spans="1:9">
      <c r="A38" s="761" t="s">
        <v>6890</v>
      </c>
      <c r="B38" s="762" t="s">
        <v>6891</v>
      </c>
      <c r="C38" s="747">
        <v>3</v>
      </c>
      <c r="D38" s="742"/>
      <c r="E38" s="743">
        <f t="shared" si="0"/>
        <v>0</v>
      </c>
      <c r="F38" s="744">
        <f t="shared" si="1"/>
        <v>0</v>
      </c>
      <c r="G38" s="742">
        <f t="shared" si="2"/>
        <v>0</v>
      </c>
      <c r="H38" s="743">
        <f t="shared" si="3"/>
        <v>0</v>
      </c>
    </row>
    <row r="39" spans="1:9">
      <c r="A39" s="763" t="s">
        <v>6892</v>
      </c>
      <c r="B39" s="764" t="s">
        <v>6893</v>
      </c>
      <c r="C39" s="747">
        <v>3</v>
      </c>
      <c r="D39" s="742"/>
      <c r="E39" s="765">
        <f t="shared" si="0"/>
        <v>0</v>
      </c>
      <c r="F39" s="766">
        <f t="shared" si="1"/>
        <v>0</v>
      </c>
      <c r="G39" s="767">
        <f t="shared" si="2"/>
        <v>0</v>
      </c>
      <c r="H39" s="765">
        <f t="shared" si="3"/>
        <v>0</v>
      </c>
    </row>
    <row r="40" spans="1:9">
      <c r="A40" s="763" t="s">
        <v>6894</v>
      </c>
      <c r="B40" s="764" t="s">
        <v>6895</v>
      </c>
      <c r="C40" s="747">
        <v>3</v>
      </c>
      <c r="D40" s="742"/>
      <c r="E40" s="765">
        <f t="shared" si="0"/>
        <v>0</v>
      </c>
      <c r="F40" s="766">
        <f t="shared" si="1"/>
        <v>0</v>
      </c>
      <c r="G40" s="767">
        <f t="shared" si="2"/>
        <v>0</v>
      </c>
      <c r="H40" s="765">
        <f t="shared" si="3"/>
        <v>0</v>
      </c>
    </row>
    <row r="41" spans="1:9" ht="20.399999999999999">
      <c r="A41" s="763" t="s">
        <v>6896</v>
      </c>
      <c r="B41" s="764" t="s">
        <v>6897</v>
      </c>
      <c r="C41" s="747">
        <v>3</v>
      </c>
      <c r="D41" s="742"/>
      <c r="E41" s="765">
        <f t="shared" si="0"/>
        <v>0</v>
      </c>
      <c r="F41" s="766">
        <f t="shared" si="1"/>
        <v>0</v>
      </c>
      <c r="G41" s="767">
        <f t="shared" si="2"/>
        <v>0</v>
      </c>
      <c r="H41" s="765">
        <f t="shared" si="3"/>
        <v>0</v>
      </c>
    </row>
    <row r="42" spans="1:9">
      <c r="A42" s="761" t="s">
        <v>6898</v>
      </c>
      <c r="B42" s="762" t="s">
        <v>6899</v>
      </c>
      <c r="C42" s="747">
        <v>3</v>
      </c>
      <c r="D42" s="742"/>
      <c r="E42" s="743">
        <f t="shared" si="0"/>
        <v>0</v>
      </c>
      <c r="F42" s="744">
        <f t="shared" si="1"/>
        <v>0</v>
      </c>
      <c r="G42" s="742">
        <f t="shared" si="2"/>
        <v>0</v>
      </c>
      <c r="H42" s="743">
        <f t="shared" si="3"/>
        <v>0</v>
      </c>
    </row>
    <row r="43" spans="1:9">
      <c r="A43" s="763" t="s">
        <v>6900</v>
      </c>
      <c r="B43" s="764" t="s">
        <v>6901</v>
      </c>
      <c r="C43" s="747">
        <v>1</v>
      </c>
      <c r="D43" s="742"/>
      <c r="E43" s="765">
        <f t="shared" si="0"/>
        <v>0</v>
      </c>
      <c r="F43" s="766">
        <f t="shared" si="1"/>
        <v>0</v>
      </c>
      <c r="G43" s="767">
        <f t="shared" si="2"/>
        <v>0</v>
      </c>
      <c r="H43" s="765">
        <f t="shared" si="3"/>
        <v>0</v>
      </c>
    </row>
    <row r="44" spans="1:9">
      <c r="A44" s="761" t="s">
        <v>6902</v>
      </c>
      <c r="B44" s="762" t="s">
        <v>6903</v>
      </c>
      <c r="C44" s="747">
        <v>3</v>
      </c>
      <c r="D44" s="742"/>
      <c r="E44" s="743">
        <f t="shared" si="0"/>
        <v>0</v>
      </c>
      <c r="F44" s="744">
        <f t="shared" si="1"/>
        <v>0</v>
      </c>
      <c r="G44" s="742">
        <f t="shared" si="2"/>
        <v>0</v>
      </c>
      <c r="H44" s="743">
        <f t="shared" si="3"/>
        <v>0</v>
      </c>
    </row>
    <row r="45" spans="1:9">
      <c r="A45" s="761" t="s">
        <v>6904</v>
      </c>
      <c r="B45" s="762" t="s">
        <v>6905</v>
      </c>
      <c r="C45" s="757">
        <v>2</v>
      </c>
      <c r="D45" s="742"/>
      <c r="E45" s="743">
        <f t="shared" si="0"/>
        <v>0</v>
      </c>
      <c r="F45" s="744">
        <f t="shared" si="1"/>
        <v>0</v>
      </c>
      <c r="G45" s="742">
        <f t="shared" si="2"/>
        <v>0</v>
      </c>
      <c r="H45" s="743">
        <f t="shared" si="3"/>
        <v>0</v>
      </c>
    </row>
    <row r="46" spans="1:9">
      <c r="A46" s="763"/>
      <c r="B46" s="764"/>
      <c r="C46" s="747"/>
      <c r="D46" s="742"/>
      <c r="E46" s="765"/>
      <c r="F46" s="766"/>
      <c r="G46" s="767"/>
      <c r="H46" s="765"/>
    </row>
    <row r="47" spans="1:9">
      <c r="A47" s="735"/>
      <c r="B47" s="756" t="s">
        <v>6906</v>
      </c>
      <c r="C47" s="737"/>
      <c r="D47" s="742"/>
      <c r="E47" s="743"/>
      <c r="F47" s="744"/>
      <c r="G47" s="742"/>
      <c r="H47" s="743"/>
    </row>
    <row r="48" spans="1:9" ht="20.399999999999999">
      <c r="A48" s="745" t="s">
        <v>6907</v>
      </c>
      <c r="B48" s="768" t="s">
        <v>6908</v>
      </c>
      <c r="C48" s="769">
        <v>2</v>
      </c>
      <c r="D48" s="770"/>
      <c r="E48" s="771">
        <f>C48*D48</f>
        <v>0</v>
      </c>
      <c r="F48" s="772">
        <f>$F$2</f>
        <v>0</v>
      </c>
      <c r="G48" s="770">
        <f>D48*(1-F48)</f>
        <v>0</v>
      </c>
      <c r="H48" s="771">
        <f>C48*G48</f>
        <v>0</v>
      </c>
    </row>
    <row r="49" spans="1:10">
      <c r="A49" s="745" t="s">
        <v>6859</v>
      </c>
      <c r="B49" s="773" t="s">
        <v>6909</v>
      </c>
      <c r="C49" s="774">
        <v>2</v>
      </c>
      <c r="D49" s="775"/>
      <c r="E49" s="776">
        <f>C49*D49</f>
        <v>0</v>
      </c>
      <c r="F49" s="777">
        <f>$F$2</f>
        <v>0</v>
      </c>
      <c r="G49" s="775">
        <f>D49*(1-F49)</f>
        <v>0</v>
      </c>
      <c r="H49" s="776">
        <f>C49*G49</f>
        <v>0</v>
      </c>
    </row>
    <row r="50" spans="1:10" ht="30.6">
      <c r="A50" s="745" t="s">
        <v>6910</v>
      </c>
      <c r="B50" s="768" t="s">
        <v>6911</v>
      </c>
      <c r="C50" s="769">
        <v>2</v>
      </c>
      <c r="D50" s="770"/>
      <c r="E50" s="771">
        <f>C50*D50</f>
        <v>0</v>
      </c>
      <c r="F50" s="772">
        <f>$F$2</f>
        <v>0</v>
      </c>
      <c r="G50" s="770">
        <f>D50*(1-F50)</f>
        <v>0</v>
      </c>
      <c r="H50" s="771">
        <f>C50*G50</f>
        <v>0</v>
      </c>
      <c r="I50" s="778"/>
      <c r="J50" s="778"/>
    </row>
    <row r="51" spans="1:10">
      <c r="A51" s="745" t="s">
        <v>6912</v>
      </c>
      <c r="B51" s="768" t="s">
        <v>6913</v>
      </c>
      <c r="C51" s="769">
        <v>2</v>
      </c>
      <c r="D51" s="770"/>
      <c r="E51" s="771">
        <f>C51*D51</f>
        <v>0</v>
      </c>
      <c r="F51" s="772">
        <f>$F$2</f>
        <v>0</v>
      </c>
      <c r="G51" s="770">
        <f>D51*(1-F51)</f>
        <v>0</v>
      </c>
      <c r="H51" s="771">
        <f>C51*G51</f>
        <v>0</v>
      </c>
      <c r="I51" s="778"/>
      <c r="J51" s="778"/>
    </row>
    <row r="52" spans="1:10">
      <c r="A52" s="745"/>
      <c r="B52" s="773"/>
      <c r="C52" s="774"/>
      <c r="D52" s="775"/>
      <c r="E52" s="775"/>
      <c r="F52" s="777"/>
      <c r="G52" s="775"/>
      <c r="H52" s="776"/>
    </row>
    <row r="53" spans="1:10">
      <c r="A53" s="745"/>
      <c r="B53" s="741" t="s">
        <v>6914</v>
      </c>
      <c r="C53" s="752"/>
      <c r="D53" s="753"/>
      <c r="E53" s="754"/>
      <c r="F53" s="755"/>
      <c r="G53" s="753"/>
      <c r="H53" s="754"/>
    </row>
    <row r="54" spans="1:10">
      <c r="A54" s="735"/>
      <c r="B54" s="756" t="s">
        <v>6915</v>
      </c>
      <c r="C54" s="737"/>
      <c r="D54" s="742"/>
      <c r="E54" s="743"/>
      <c r="F54" s="744"/>
      <c r="G54" s="742"/>
      <c r="H54" s="743"/>
    </row>
    <row r="55" spans="1:10">
      <c r="A55" s="751" t="s">
        <v>6869</v>
      </c>
      <c r="B55" s="746" t="s">
        <v>6870</v>
      </c>
      <c r="C55" s="757">
        <v>2</v>
      </c>
      <c r="E55" s="748">
        <f>C55*D55</f>
        <v>0</v>
      </c>
      <c r="F55" s="750">
        <f>$F$2</f>
        <v>0</v>
      </c>
      <c r="G55" s="748">
        <f>D55*(1-F55)</f>
        <v>0</v>
      </c>
      <c r="H55" s="749">
        <f>C55*G55</f>
        <v>0</v>
      </c>
    </row>
    <row r="56" spans="1:10">
      <c r="A56" s="751" t="s">
        <v>6871</v>
      </c>
      <c r="B56" s="746" t="s">
        <v>6872</v>
      </c>
      <c r="C56" s="757">
        <v>2</v>
      </c>
      <c r="E56" s="749">
        <f>C56*D56</f>
        <v>0</v>
      </c>
      <c r="F56" s="750">
        <f>$F$2</f>
        <v>0</v>
      </c>
      <c r="G56" s="748">
        <f>D56*(1-F56)</f>
        <v>0</v>
      </c>
      <c r="H56" s="749">
        <f>C56*G56</f>
        <v>0</v>
      </c>
    </row>
    <row r="57" spans="1:10">
      <c r="A57" s="751" t="s">
        <v>6864</v>
      </c>
      <c r="B57" s="746" t="s">
        <v>6916</v>
      </c>
      <c r="C57" s="757">
        <v>4</v>
      </c>
      <c r="E57" s="749">
        <f>C57*D57</f>
        <v>0</v>
      </c>
      <c r="F57" s="750">
        <f>$F$2</f>
        <v>0</v>
      </c>
      <c r="G57" s="748">
        <f>D57*(1-F57)</f>
        <v>0</v>
      </c>
      <c r="H57" s="749">
        <f>C57*G57</f>
        <v>0</v>
      </c>
    </row>
    <row r="58" spans="1:10">
      <c r="A58" s="735"/>
      <c r="B58" s="756" t="s">
        <v>6917</v>
      </c>
      <c r="C58" s="737"/>
      <c r="D58" s="742"/>
      <c r="E58" s="743"/>
      <c r="F58" s="744"/>
      <c r="G58" s="742"/>
      <c r="H58" s="743"/>
    </row>
    <row r="59" spans="1:10" ht="21">
      <c r="A59" s="759" t="s">
        <v>6862</v>
      </c>
      <c r="B59" s="746" t="s">
        <v>6863</v>
      </c>
      <c r="C59" s="757">
        <v>1</v>
      </c>
      <c r="E59" s="748">
        <f>C59*D59</f>
        <v>0</v>
      </c>
      <c r="F59" s="750">
        <f>$F$2</f>
        <v>0</v>
      </c>
      <c r="G59" s="748">
        <f>D59*(1-F59)</f>
        <v>0</v>
      </c>
      <c r="H59" s="749">
        <f>C59*G59</f>
        <v>0</v>
      </c>
      <c r="I59" s="760"/>
    </row>
    <row r="60" spans="1:10">
      <c r="A60" s="751" t="s">
        <v>6864</v>
      </c>
      <c r="B60" s="746" t="s">
        <v>6916</v>
      </c>
      <c r="C60" s="757">
        <v>2</v>
      </c>
      <c r="E60" s="749">
        <f>C60*D60</f>
        <v>0</v>
      </c>
      <c r="F60" s="750">
        <f>$F$2</f>
        <v>0</v>
      </c>
      <c r="G60" s="748">
        <f>D60*(1-F60)</f>
        <v>0</v>
      </c>
      <c r="H60" s="749">
        <f>C60*G60</f>
        <v>0</v>
      </c>
    </row>
    <row r="61" spans="1:10">
      <c r="A61" s="745"/>
      <c r="B61" s="756" t="s">
        <v>6882</v>
      </c>
      <c r="E61" s="749"/>
      <c r="F61" s="750"/>
      <c r="H61" s="749"/>
    </row>
    <row r="62" spans="1:10">
      <c r="A62" s="745" t="s">
        <v>6883</v>
      </c>
      <c r="B62" s="746" t="s">
        <v>6884</v>
      </c>
      <c r="C62" s="757">
        <v>1</v>
      </c>
      <c r="E62" s="749">
        <f>C62*D62</f>
        <v>0</v>
      </c>
      <c r="F62" s="750">
        <f>$F$2</f>
        <v>0</v>
      </c>
      <c r="G62" s="748">
        <f>D62*(1-F62)</f>
        <v>0</v>
      </c>
      <c r="H62" s="749">
        <f>C62*G62</f>
        <v>0</v>
      </c>
    </row>
    <row r="63" spans="1:10">
      <c r="A63" s="751" t="s">
        <v>6885</v>
      </c>
      <c r="B63" s="746" t="s">
        <v>6886</v>
      </c>
      <c r="C63" s="757">
        <v>1</v>
      </c>
      <c r="E63" s="749">
        <f>C63*D63</f>
        <v>0</v>
      </c>
      <c r="F63" s="750">
        <f>$F$2</f>
        <v>0</v>
      </c>
      <c r="G63" s="748">
        <f>D63*(1-F63)</f>
        <v>0</v>
      </c>
      <c r="H63" s="749">
        <f>C63*G63</f>
        <v>0</v>
      </c>
    </row>
    <row r="64" spans="1:10">
      <c r="A64" s="751"/>
      <c r="B64" s="746"/>
      <c r="E64" s="749"/>
      <c r="F64" s="750"/>
      <c r="H64" s="749"/>
    </row>
    <row r="65" spans="1:9">
      <c r="A65" s="751"/>
      <c r="B65" s="746"/>
      <c r="E65" s="749"/>
      <c r="F65" s="750"/>
      <c r="H65" s="749"/>
    </row>
    <row r="66" spans="1:9">
      <c r="A66" s="745"/>
      <c r="B66" s="741" t="s">
        <v>6918</v>
      </c>
      <c r="C66" s="752"/>
      <c r="D66" s="753"/>
      <c r="E66" s="754"/>
      <c r="F66" s="755"/>
      <c r="G66" s="753"/>
      <c r="H66" s="754"/>
    </row>
    <row r="67" spans="1:9">
      <c r="A67" s="735"/>
      <c r="B67" s="756" t="s">
        <v>6917</v>
      </c>
      <c r="C67" s="737"/>
      <c r="D67" s="742"/>
      <c r="E67" s="743"/>
      <c r="F67" s="744"/>
      <c r="G67" s="742"/>
      <c r="H67" s="743"/>
    </row>
    <row r="68" spans="1:9" ht="21">
      <c r="A68" s="759" t="s">
        <v>6862</v>
      </c>
      <c r="B68" s="746" t="s">
        <v>6863</v>
      </c>
      <c r="C68" s="757">
        <v>1</v>
      </c>
      <c r="E68" s="748">
        <f>C68*D68</f>
        <v>0</v>
      </c>
      <c r="F68" s="750">
        <f>$F$2</f>
        <v>0</v>
      </c>
      <c r="G68" s="748">
        <f>D68*(1-F68)</f>
        <v>0</v>
      </c>
      <c r="H68" s="749">
        <f>C68*G68</f>
        <v>0</v>
      </c>
      <c r="I68" s="760"/>
    </row>
    <row r="69" spans="1:9">
      <c r="A69" s="751" t="s">
        <v>6864</v>
      </c>
      <c r="B69" s="746" t="s">
        <v>6916</v>
      </c>
      <c r="C69" s="757">
        <v>2</v>
      </c>
      <c r="E69" s="749">
        <f>C69*D69</f>
        <v>0</v>
      </c>
      <c r="F69" s="750">
        <f>$F$2</f>
        <v>0</v>
      </c>
      <c r="G69" s="748">
        <f>D69*(1-F69)</f>
        <v>0</v>
      </c>
      <c r="H69" s="749">
        <f>C69*G69</f>
        <v>0</v>
      </c>
    </row>
    <row r="70" spans="1:9">
      <c r="A70" s="745"/>
      <c r="B70" s="756" t="s">
        <v>6882</v>
      </c>
      <c r="E70" s="749"/>
      <c r="F70" s="750"/>
      <c r="H70" s="749"/>
    </row>
    <row r="71" spans="1:9">
      <c r="A71" s="745" t="s">
        <v>6883</v>
      </c>
      <c r="B71" s="746" t="s">
        <v>6884</v>
      </c>
      <c r="C71" s="757">
        <v>1</v>
      </c>
      <c r="E71" s="749">
        <f>C71*D71</f>
        <v>0</v>
      </c>
      <c r="F71" s="750">
        <f>$F$2</f>
        <v>0</v>
      </c>
      <c r="G71" s="748">
        <f>D71*(1-F71)</f>
        <v>0</v>
      </c>
      <c r="H71" s="749">
        <f>C71*G71</f>
        <v>0</v>
      </c>
    </row>
    <row r="72" spans="1:9">
      <c r="A72" s="751" t="s">
        <v>6885</v>
      </c>
      <c r="B72" s="746" t="s">
        <v>6886</v>
      </c>
      <c r="C72" s="757">
        <v>1</v>
      </c>
      <c r="E72" s="749">
        <f>C72*D72</f>
        <v>0</v>
      </c>
      <c r="F72" s="750">
        <f>$F$2</f>
        <v>0</v>
      </c>
      <c r="G72" s="748">
        <f>D72*(1-F72)</f>
        <v>0</v>
      </c>
      <c r="H72" s="749">
        <f>C72*G72</f>
        <v>0</v>
      </c>
    </row>
    <row r="73" spans="1:9">
      <c r="A73" s="751"/>
      <c r="B73" s="746"/>
      <c r="E73" s="749"/>
      <c r="F73" s="750"/>
      <c r="H73" s="749"/>
    </row>
    <row r="74" spans="1:9">
      <c r="A74" s="745"/>
      <c r="B74" s="741" t="s">
        <v>6919</v>
      </c>
      <c r="C74" s="752"/>
      <c r="D74" s="753"/>
      <c r="E74" s="754"/>
      <c r="F74" s="755"/>
      <c r="G74" s="753"/>
      <c r="H74" s="754"/>
    </row>
    <row r="75" spans="1:9">
      <c r="A75" s="735"/>
      <c r="B75" s="756" t="s">
        <v>6920</v>
      </c>
      <c r="C75" s="737"/>
      <c r="D75" s="742"/>
      <c r="E75" s="743"/>
      <c r="F75" s="744"/>
      <c r="G75" s="742"/>
      <c r="H75" s="743"/>
    </row>
    <row r="76" spans="1:9">
      <c r="A76" s="751" t="s">
        <v>6869</v>
      </c>
      <c r="B76" s="746" t="s">
        <v>6870</v>
      </c>
      <c r="C76" s="757">
        <v>1</v>
      </c>
      <c r="E76" s="748">
        <f>C76*D76</f>
        <v>0</v>
      </c>
      <c r="F76" s="750">
        <f>$F$2</f>
        <v>0</v>
      </c>
      <c r="G76" s="748">
        <f>D76*(1-F76)</f>
        <v>0</v>
      </c>
      <c r="H76" s="749">
        <f>C76*G76</f>
        <v>0</v>
      </c>
    </row>
    <row r="77" spans="1:9">
      <c r="A77" s="751" t="s">
        <v>6871</v>
      </c>
      <c r="B77" s="746" t="s">
        <v>6872</v>
      </c>
      <c r="C77" s="757">
        <v>1</v>
      </c>
      <c r="E77" s="749">
        <f>C77*D77</f>
        <v>0</v>
      </c>
      <c r="F77" s="750">
        <f>$F$2</f>
        <v>0</v>
      </c>
      <c r="G77" s="748">
        <f>D77*(1-F77)</f>
        <v>0</v>
      </c>
      <c r="H77" s="749">
        <f>C77*G77</f>
        <v>0</v>
      </c>
    </row>
    <row r="78" spans="1:9">
      <c r="A78" s="751" t="s">
        <v>6864</v>
      </c>
      <c r="B78" s="746" t="s">
        <v>6916</v>
      </c>
      <c r="C78" s="757">
        <v>2</v>
      </c>
      <c r="E78" s="749">
        <f>C78*D78</f>
        <v>0</v>
      </c>
      <c r="F78" s="750">
        <f>$F$2</f>
        <v>0</v>
      </c>
      <c r="G78" s="748">
        <f>D78*(1-F78)</f>
        <v>0</v>
      </c>
      <c r="H78" s="749">
        <f>C78*G78</f>
        <v>0</v>
      </c>
    </row>
    <row r="79" spans="1:9" ht="9.4499999999999993" customHeight="1">
      <c r="A79" s="745"/>
      <c r="B79" s="756" t="s">
        <v>6876</v>
      </c>
      <c r="E79" s="749"/>
      <c r="F79" s="750"/>
      <c r="H79" s="749"/>
    </row>
    <row r="80" spans="1:9">
      <c r="A80" s="751" t="s">
        <v>6877</v>
      </c>
      <c r="B80" s="746" t="s">
        <v>6878</v>
      </c>
      <c r="C80" s="757">
        <v>1</v>
      </c>
      <c r="E80" s="749">
        <f>C80*D80</f>
        <v>0</v>
      </c>
      <c r="F80" s="750">
        <f>$F$2</f>
        <v>0</v>
      </c>
      <c r="G80" s="748">
        <f>D80*(1-F80)</f>
        <v>0</v>
      </c>
      <c r="H80" s="749">
        <f>C80*G80</f>
        <v>0</v>
      </c>
    </row>
    <row r="81" spans="1:10">
      <c r="A81" s="751" t="s">
        <v>6871</v>
      </c>
      <c r="B81" s="746" t="s">
        <v>6872</v>
      </c>
      <c r="C81" s="757">
        <v>1</v>
      </c>
      <c r="E81" s="749">
        <f>C81*D81</f>
        <v>0</v>
      </c>
      <c r="F81" s="750">
        <f>$F$2</f>
        <v>0</v>
      </c>
      <c r="G81" s="748">
        <f>D81*(1-F81)</f>
        <v>0</v>
      </c>
      <c r="H81" s="749">
        <f>C81*G81</f>
        <v>0</v>
      </c>
    </row>
    <row r="82" spans="1:10">
      <c r="A82" s="751" t="s">
        <v>6864</v>
      </c>
      <c r="B82" s="746" t="s">
        <v>6916</v>
      </c>
      <c r="C82" s="757">
        <v>2</v>
      </c>
      <c r="E82" s="749">
        <f>C82*D82</f>
        <v>0</v>
      </c>
      <c r="F82" s="750">
        <f>$F$2</f>
        <v>0</v>
      </c>
      <c r="G82" s="748">
        <f>D82*(1-F82)</f>
        <v>0</v>
      </c>
      <c r="H82" s="749">
        <f>C82*G82</f>
        <v>0</v>
      </c>
    </row>
    <row r="83" spans="1:10">
      <c r="A83" s="745"/>
      <c r="B83" s="756" t="s">
        <v>6882</v>
      </c>
      <c r="E83" s="749"/>
      <c r="F83" s="750"/>
      <c r="H83" s="749"/>
    </row>
    <row r="84" spans="1:10">
      <c r="A84" s="745" t="s">
        <v>6883</v>
      </c>
      <c r="B84" s="746" t="s">
        <v>6884</v>
      </c>
      <c r="C84" s="757">
        <v>1</v>
      </c>
      <c r="E84" s="749">
        <f>C84*D84</f>
        <v>0</v>
      </c>
      <c r="F84" s="750">
        <f>$F$2</f>
        <v>0</v>
      </c>
      <c r="G84" s="748">
        <f>D84*(1-F84)</f>
        <v>0</v>
      </c>
      <c r="H84" s="749">
        <f>C84*G84</f>
        <v>0</v>
      </c>
    </row>
    <row r="85" spans="1:10">
      <c r="A85" s="751" t="s">
        <v>6885</v>
      </c>
      <c r="B85" s="746" t="s">
        <v>6886</v>
      </c>
      <c r="C85" s="757">
        <v>1</v>
      </c>
      <c r="E85" s="749">
        <f>C85*D85</f>
        <v>0</v>
      </c>
      <c r="F85" s="750">
        <f>$F$2</f>
        <v>0</v>
      </c>
      <c r="G85" s="748">
        <f>D85*(1-F85)</f>
        <v>0</v>
      </c>
      <c r="H85" s="749">
        <f>C85*G85</f>
        <v>0</v>
      </c>
    </row>
    <row r="86" spans="1:10">
      <c r="A86" s="751" t="s">
        <v>6879</v>
      </c>
      <c r="B86" s="746" t="s">
        <v>6921</v>
      </c>
      <c r="C86" s="757">
        <v>2</v>
      </c>
      <c r="E86" s="749">
        <f>C86*D86</f>
        <v>0</v>
      </c>
      <c r="F86" s="750">
        <f>$F$2</f>
        <v>0</v>
      </c>
      <c r="G86" s="748">
        <f>D86*(1-F86)</f>
        <v>0</v>
      </c>
      <c r="H86" s="749">
        <f>C86*G86</f>
        <v>0</v>
      </c>
    </row>
    <row r="87" spans="1:10">
      <c r="A87" s="751"/>
      <c r="B87" s="746"/>
      <c r="E87" s="749"/>
      <c r="F87" s="750"/>
      <c r="H87" s="749"/>
    </row>
    <row r="88" spans="1:10">
      <c r="A88" s="745"/>
      <c r="B88" s="741" t="s">
        <v>6922</v>
      </c>
      <c r="C88" s="752"/>
      <c r="D88" s="753"/>
      <c r="E88" s="754"/>
      <c r="F88" s="755"/>
      <c r="G88" s="753"/>
      <c r="H88" s="754"/>
    </row>
    <row r="89" spans="1:10">
      <c r="A89" s="745"/>
      <c r="B89" s="779" t="s">
        <v>6923</v>
      </c>
      <c r="C89" s="752"/>
      <c r="D89" s="753"/>
      <c r="E89" s="754"/>
      <c r="F89" s="755"/>
      <c r="G89" s="753"/>
      <c r="H89" s="754"/>
    </row>
    <row r="90" spans="1:10">
      <c r="A90" s="751" t="s">
        <v>6851</v>
      </c>
      <c r="B90" s="746" t="s">
        <v>6852</v>
      </c>
      <c r="C90" s="757">
        <v>6</v>
      </c>
      <c r="E90" s="749">
        <f>C90*D90</f>
        <v>0</v>
      </c>
      <c r="F90" s="750">
        <f>$F$2</f>
        <v>0</v>
      </c>
      <c r="G90" s="748">
        <f>D90*(1-F90)</f>
        <v>0</v>
      </c>
      <c r="H90" s="749">
        <f>C90*G90</f>
        <v>0</v>
      </c>
    </row>
    <row r="91" spans="1:10">
      <c r="A91" s="751" t="s">
        <v>6853</v>
      </c>
      <c r="B91" s="746" t="s">
        <v>6854</v>
      </c>
      <c r="C91" s="757">
        <v>6</v>
      </c>
      <c r="E91" s="749">
        <f>C91*D91</f>
        <v>0</v>
      </c>
      <c r="F91" s="750">
        <f>$F$2</f>
        <v>0</v>
      </c>
      <c r="G91" s="748">
        <f>D91*(1-F91)</f>
        <v>0</v>
      </c>
      <c r="H91" s="749">
        <f>C91*G91</f>
        <v>0</v>
      </c>
    </row>
    <row r="92" spans="1:10">
      <c r="A92" s="751" t="s">
        <v>6855</v>
      </c>
      <c r="B92" s="746" t="s">
        <v>6856</v>
      </c>
      <c r="C92" s="757">
        <v>5</v>
      </c>
      <c r="E92" s="749">
        <f>C92*D92</f>
        <v>0</v>
      </c>
      <c r="F92" s="750">
        <f>$F$2</f>
        <v>0</v>
      </c>
      <c r="G92" s="748">
        <f>D92*(1-F92)</f>
        <v>0</v>
      </c>
      <c r="H92" s="749">
        <f>C92*G92</f>
        <v>0</v>
      </c>
    </row>
    <row r="93" spans="1:10">
      <c r="A93" s="751" t="s">
        <v>6857</v>
      </c>
      <c r="B93" s="746" t="s">
        <v>6858</v>
      </c>
      <c r="C93" s="758">
        <v>5</v>
      </c>
      <c r="E93" s="749">
        <f>C93*D93</f>
        <v>0</v>
      </c>
      <c r="F93" s="750">
        <f>$F$2</f>
        <v>0</v>
      </c>
      <c r="G93" s="748">
        <f>D93*(1-F93)</f>
        <v>0</v>
      </c>
      <c r="H93" s="749">
        <f>C93*G93</f>
        <v>0</v>
      </c>
    </row>
    <row r="94" spans="1:10">
      <c r="A94" s="745"/>
      <c r="B94" s="780" t="s">
        <v>6924</v>
      </c>
      <c r="E94" s="749"/>
      <c r="F94" s="750"/>
      <c r="H94" s="749"/>
    </row>
    <row r="95" spans="1:10">
      <c r="A95" s="781" t="s">
        <v>6925</v>
      </c>
      <c r="B95" s="782" t="s">
        <v>6926</v>
      </c>
      <c r="C95" s="758">
        <v>5</v>
      </c>
      <c r="D95" s="783"/>
      <c r="E95" s="749">
        <f>C95*D95</f>
        <v>0</v>
      </c>
      <c r="F95" s="750">
        <f>$F$2</f>
        <v>0</v>
      </c>
      <c r="G95" s="748">
        <f>D95*(1-F95)</f>
        <v>0</v>
      </c>
      <c r="H95" s="749">
        <f>C95*G95</f>
        <v>0</v>
      </c>
      <c r="I95" s="784"/>
      <c r="J95" s="784"/>
    </row>
    <row r="96" spans="1:10">
      <c r="A96" s="781" t="s">
        <v>6927</v>
      </c>
      <c r="B96" s="782" t="s">
        <v>6928</v>
      </c>
      <c r="C96" s="758">
        <v>4</v>
      </c>
      <c r="D96" s="783"/>
      <c r="E96" s="749">
        <f>C96*D96</f>
        <v>0</v>
      </c>
      <c r="F96" s="750">
        <f>$F$2</f>
        <v>0</v>
      </c>
      <c r="G96" s="748">
        <f>D96*(1-F96)</f>
        <v>0</v>
      </c>
      <c r="H96" s="749">
        <f>C96*G96</f>
        <v>0</v>
      </c>
      <c r="I96" s="784"/>
      <c r="J96" s="784"/>
    </row>
    <row r="97" spans="1:9">
      <c r="A97" s="751" t="s">
        <v>6929</v>
      </c>
      <c r="B97" s="746" t="s">
        <v>6930</v>
      </c>
      <c r="C97" s="757">
        <v>5</v>
      </c>
      <c r="E97" s="749">
        <f>C97*D97</f>
        <v>0</v>
      </c>
      <c r="F97" s="750">
        <f>$F$2</f>
        <v>0</v>
      </c>
      <c r="G97" s="748">
        <f>D97*(1-F97)</f>
        <v>0</v>
      </c>
      <c r="H97" s="749">
        <f>C97*G97</f>
        <v>0</v>
      </c>
    </row>
    <row r="98" spans="1:9">
      <c r="A98" s="751" t="s">
        <v>6931</v>
      </c>
      <c r="B98" s="746" t="s">
        <v>6932</v>
      </c>
      <c r="C98" s="757">
        <v>1</v>
      </c>
      <c r="E98" s="749">
        <f>C98*D98</f>
        <v>0</v>
      </c>
      <c r="F98" s="750">
        <f>$F$2</f>
        <v>0</v>
      </c>
      <c r="G98" s="748">
        <f>D98*(1-F98)</f>
        <v>0</v>
      </c>
      <c r="H98" s="749">
        <f>C98*G98</f>
        <v>0</v>
      </c>
    </row>
    <row r="99" spans="1:9">
      <c r="A99" s="751" t="s">
        <v>6933</v>
      </c>
      <c r="B99" s="746" t="s">
        <v>6934</v>
      </c>
      <c r="C99" s="757">
        <v>1</v>
      </c>
      <c r="E99" s="749">
        <f>C99*D99</f>
        <v>0</v>
      </c>
      <c r="F99" s="750">
        <f>$F$2</f>
        <v>0</v>
      </c>
      <c r="G99" s="748">
        <f>D99*(1-F99)</f>
        <v>0</v>
      </c>
      <c r="H99" s="749">
        <f>C99*G99</f>
        <v>0</v>
      </c>
    </row>
    <row r="100" spans="1:9">
      <c r="A100" s="751"/>
      <c r="B100" s="746"/>
      <c r="E100" s="749"/>
      <c r="F100" s="750"/>
      <c r="H100" s="749"/>
    </row>
    <row r="101" spans="1:9">
      <c r="A101" s="745"/>
      <c r="B101" s="779" t="s">
        <v>6935</v>
      </c>
      <c r="C101" s="752"/>
      <c r="D101" s="753"/>
      <c r="E101" s="754"/>
      <c r="F101" s="755"/>
      <c r="G101" s="753"/>
      <c r="H101" s="754"/>
    </row>
    <row r="102" spans="1:9" ht="30.6">
      <c r="A102" s="745"/>
      <c r="B102" s="785" t="s">
        <v>6936</v>
      </c>
      <c r="C102" s="752"/>
      <c r="D102" s="753"/>
      <c r="E102" s="754"/>
      <c r="F102" s="755"/>
      <c r="G102" s="753"/>
      <c r="H102" s="754"/>
    </row>
    <row r="103" spans="1:9">
      <c r="A103" s="745" t="s">
        <v>6937</v>
      </c>
      <c r="B103" s="746" t="s">
        <v>6938</v>
      </c>
      <c r="C103" s="757">
        <v>8</v>
      </c>
      <c r="E103" s="749">
        <f>C103*D103</f>
        <v>0</v>
      </c>
      <c r="F103" s="750">
        <f>$F$2</f>
        <v>0</v>
      </c>
      <c r="G103" s="748">
        <f>D103*(1-F103)</f>
        <v>0</v>
      </c>
      <c r="H103" s="749">
        <f>C103*G103</f>
        <v>0</v>
      </c>
    </row>
    <row r="104" spans="1:9">
      <c r="A104" s="745" t="s">
        <v>6859</v>
      </c>
      <c r="B104" s="746" t="s">
        <v>6939</v>
      </c>
      <c r="C104" s="757">
        <v>3</v>
      </c>
      <c r="E104" s="749">
        <f>C104*D104</f>
        <v>0</v>
      </c>
      <c r="F104" s="750">
        <f>$F$2</f>
        <v>0</v>
      </c>
      <c r="G104" s="748">
        <f>D104*(1-F104)</f>
        <v>0</v>
      </c>
      <c r="H104" s="749">
        <f>C104*G104</f>
        <v>0</v>
      </c>
    </row>
    <row r="105" spans="1:9">
      <c r="A105" s="751"/>
      <c r="B105" s="746"/>
      <c r="E105" s="749"/>
      <c r="F105" s="750"/>
      <c r="H105" s="749"/>
    </row>
    <row r="106" spans="1:9" ht="13.2">
      <c r="A106" s="735"/>
      <c r="B106" s="736" t="s">
        <v>6940</v>
      </c>
      <c r="C106" s="737"/>
      <c r="D106" s="738"/>
      <c r="E106" s="739"/>
      <c r="F106" s="740"/>
      <c r="G106" s="738"/>
      <c r="H106" s="739"/>
    </row>
    <row r="107" spans="1:9">
      <c r="A107" s="745"/>
      <c r="B107" s="741" t="s">
        <v>6941</v>
      </c>
      <c r="C107" s="752"/>
      <c r="D107" s="753"/>
      <c r="E107" s="754"/>
      <c r="F107" s="755"/>
      <c r="G107" s="753"/>
      <c r="H107" s="754"/>
    </row>
    <row r="108" spans="1:9">
      <c r="A108" s="735"/>
      <c r="B108" s="756" t="s">
        <v>6942</v>
      </c>
      <c r="C108" s="737"/>
      <c r="D108" s="742"/>
      <c r="E108" s="743"/>
      <c r="F108" s="744"/>
      <c r="G108" s="742"/>
      <c r="H108" s="743"/>
    </row>
    <row r="109" spans="1:9" ht="21">
      <c r="A109" s="759" t="s">
        <v>6862</v>
      </c>
      <c r="B109" s="746" t="s">
        <v>6863</v>
      </c>
      <c r="C109" s="757">
        <v>1</v>
      </c>
      <c r="E109" s="748">
        <f>C109*D109</f>
        <v>0</v>
      </c>
      <c r="F109" s="750">
        <f>$F$2</f>
        <v>0</v>
      </c>
      <c r="G109" s="748">
        <f>D109*(1-F109)</f>
        <v>0</v>
      </c>
      <c r="H109" s="749">
        <f>C109*G109</f>
        <v>0</v>
      </c>
      <c r="I109" s="760"/>
    </row>
    <row r="110" spans="1:9">
      <c r="A110" s="751" t="s">
        <v>6864</v>
      </c>
      <c r="B110" s="746" t="s">
        <v>6916</v>
      </c>
      <c r="C110" s="757">
        <v>2</v>
      </c>
      <c r="E110" s="749">
        <f>C110*D110</f>
        <v>0</v>
      </c>
      <c r="F110" s="750">
        <f>$F$2</f>
        <v>0</v>
      </c>
      <c r="G110" s="748">
        <f>D110*(1-F110)</f>
        <v>0</v>
      </c>
      <c r="H110" s="749">
        <f>C110*G110</f>
        <v>0</v>
      </c>
    </row>
    <row r="111" spans="1:9">
      <c r="A111" s="751" t="s">
        <v>6879</v>
      </c>
      <c r="B111" s="746" t="s">
        <v>6943</v>
      </c>
      <c r="C111" s="757">
        <v>1</v>
      </c>
      <c r="E111" s="749">
        <f>C111*D111</f>
        <v>0</v>
      </c>
      <c r="F111" s="750">
        <f>$F$2</f>
        <v>0</v>
      </c>
      <c r="G111" s="748">
        <f>D111*(1-F111)</f>
        <v>0</v>
      </c>
      <c r="H111" s="749">
        <f>C111*G111</f>
        <v>0</v>
      </c>
    </row>
    <row r="112" spans="1:9">
      <c r="A112" s="745"/>
      <c r="B112" s="756" t="s">
        <v>6882</v>
      </c>
      <c r="E112" s="749"/>
      <c r="F112" s="750"/>
      <c r="H112" s="749"/>
    </row>
    <row r="113" spans="1:8">
      <c r="A113" s="745" t="s">
        <v>6883</v>
      </c>
      <c r="B113" s="746" t="s">
        <v>6884</v>
      </c>
      <c r="C113" s="757">
        <v>1</v>
      </c>
      <c r="E113" s="749">
        <f>C113*D113</f>
        <v>0</v>
      </c>
      <c r="F113" s="750">
        <f>$F$2</f>
        <v>0</v>
      </c>
      <c r="G113" s="748">
        <f>D113*(1-F113)</f>
        <v>0</v>
      </c>
      <c r="H113" s="749">
        <f>C113*G113</f>
        <v>0</v>
      </c>
    </row>
    <row r="114" spans="1:8">
      <c r="A114" s="751" t="s">
        <v>6885</v>
      </c>
      <c r="B114" s="746" t="s">
        <v>6886</v>
      </c>
      <c r="C114" s="757">
        <v>1</v>
      </c>
      <c r="E114" s="749">
        <f>C114*D114</f>
        <v>0</v>
      </c>
      <c r="F114" s="750">
        <f>$F$2</f>
        <v>0</v>
      </c>
      <c r="G114" s="748">
        <f>D114*(1-F114)</f>
        <v>0</v>
      </c>
      <c r="H114" s="749">
        <f>C114*G114</f>
        <v>0</v>
      </c>
    </row>
    <row r="115" spans="1:8">
      <c r="A115" s="751"/>
      <c r="B115" s="746"/>
      <c r="E115" s="749"/>
      <c r="F115" s="750"/>
      <c r="H115" s="749"/>
    </row>
    <row r="116" spans="1:8">
      <c r="A116" s="745"/>
      <c r="B116" s="779" t="s">
        <v>6935</v>
      </c>
      <c r="C116" s="752"/>
      <c r="D116" s="753"/>
      <c r="E116" s="754"/>
      <c r="F116" s="755"/>
      <c r="G116" s="753"/>
      <c r="H116" s="754"/>
    </row>
    <row r="117" spans="1:8">
      <c r="A117" s="745"/>
      <c r="B117" s="785" t="s">
        <v>6944</v>
      </c>
      <c r="C117" s="752"/>
      <c r="D117" s="753"/>
      <c r="E117" s="754"/>
      <c r="F117" s="755"/>
      <c r="G117" s="753"/>
      <c r="H117" s="754"/>
    </row>
    <row r="118" spans="1:8">
      <c r="A118" s="745" t="s">
        <v>6937</v>
      </c>
      <c r="B118" s="746" t="s">
        <v>6938</v>
      </c>
      <c r="C118" s="757">
        <v>1</v>
      </c>
      <c r="E118" s="749">
        <f>C118*D118</f>
        <v>0</v>
      </c>
      <c r="F118" s="750">
        <f>$F$2</f>
        <v>0</v>
      </c>
      <c r="G118" s="748">
        <f>D118*(1-F118)</f>
        <v>0</v>
      </c>
      <c r="H118" s="749">
        <f>C118*G118</f>
        <v>0</v>
      </c>
    </row>
    <row r="119" spans="1:8">
      <c r="A119" s="751"/>
      <c r="B119" s="746"/>
      <c r="F119" s="750"/>
      <c r="H119" s="749"/>
    </row>
    <row r="120" spans="1:8">
      <c r="A120" s="786"/>
      <c r="B120" s="787" t="s">
        <v>6945</v>
      </c>
      <c r="C120" s="737"/>
      <c r="F120" s="750"/>
      <c r="H120" s="749"/>
    </row>
    <row r="121" spans="1:8">
      <c r="A121" s="788" t="s">
        <v>6946</v>
      </c>
      <c r="B121" s="768" t="s">
        <v>6947</v>
      </c>
      <c r="C121" s="774">
        <v>1000</v>
      </c>
      <c r="D121" s="775"/>
      <c r="E121" s="776">
        <f>C121*D121</f>
        <v>0</v>
      </c>
      <c r="F121" s="777">
        <f>$F$2</f>
        <v>0</v>
      </c>
      <c r="G121" s="775">
        <f>D121*(1-F121)</f>
        <v>0</v>
      </c>
      <c r="H121" s="776">
        <f>C121*G121</f>
        <v>0</v>
      </c>
    </row>
    <row r="122" spans="1:8">
      <c r="A122" s="745" t="s">
        <v>6948</v>
      </c>
      <c r="B122" s="789" t="s">
        <v>6949</v>
      </c>
      <c r="C122" s="757">
        <v>50</v>
      </c>
      <c r="D122" s="757"/>
      <c r="E122" s="790">
        <f>C122*D122</f>
        <v>0</v>
      </c>
      <c r="F122" s="750">
        <f>$F$2</f>
        <v>0</v>
      </c>
      <c r="G122" s="757">
        <f>D122*(1-F122)</f>
        <v>0</v>
      </c>
      <c r="H122" s="790">
        <f>C122*G122</f>
        <v>0</v>
      </c>
    </row>
    <row r="123" spans="1:8">
      <c r="A123" s="788"/>
      <c r="B123" s="768"/>
      <c r="C123" s="774"/>
      <c r="D123" s="775"/>
      <c r="E123" s="776"/>
      <c r="F123" s="777"/>
      <c r="G123" s="775"/>
      <c r="H123" s="776"/>
    </row>
    <row r="124" spans="1:8">
      <c r="A124" s="735"/>
      <c r="B124" s="791" t="s">
        <v>6950</v>
      </c>
      <c r="C124" s="737"/>
      <c r="D124" s="738"/>
      <c r="E124" s="739"/>
      <c r="F124" s="740"/>
      <c r="G124" s="738"/>
      <c r="H124" s="739"/>
    </row>
    <row r="125" spans="1:8">
      <c r="A125" s="792"/>
      <c r="B125" s="793" t="s">
        <v>6951</v>
      </c>
      <c r="C125" s="737"/>
      <c r="D125" s="742"/>
      <c r="E125" s="743"/>
      <c r="F125" s="744"/>
      <c r="G125" s="742"/>
      <c r="H125" s="743"/>
    </row>
    <row r="126" spans="1:8">
      <c r="A126" s="781" t="s">
        <v>6952</v>
      </c>
      <c r="B126" s="782" t="s">
        <v>6953</v>
      </c>
      <c r="C126" s="758">
        <v>80</v>
      </c>
      <c r="D126" s="783"/>
      <c r="E126" s="749">
        <f>C126*D126</f>
        <v>0</v>
      </c>
      <c r="F126" s="750">
        <f>$F$2</f>
        <v>0</v>
      </c>
      <c r="G126" s="748">
        <f>D126*(1-F126)</f>
        <v>0</v>
      </c>
      <c r="H126" s="749">
        <f>C126*G126</f>
        <v>0</v>
      </c>
    </row>
    <row r="127" spans="1:8">
      <c r="A127" s="781" t="s">
        <v>6954</v>
      </c>
      <c r="B127" s="782" t="s">
        <v>6955</v>
      </c>
      <c r="C127" s="758">
        <v>16</v>
      </c>
      <c r="D127" s="783"/>
      <c r="E127" s="749">
        <f>C127*D127</f>
        <v>0</v>
      </c>
      <c r="F127" s="750">
        <f>$F$2</f>
        <v>0</v>
      </c>
      <c r="G127" s="748">
        <f>D127*(1-F127)</f>
        <v>0</v>
      </c>
      <c r="H127" s="749">
        <f>C127*G127</f>
        <v>0</v>
      </c>
    </row>
    <row r="128" spans="1:8">
      <c r="A128" s="751" t="s">
        <v>6956</v>
      </c>
      <c r="B128" s="746" t="s">
        <v>6957</v>
      </c>
      <c r="C128" s="757">
        <v>180</v>
      </c>
      <c r="E128" s="749">
        <f>C128*D128</f>
        <v>0</v>
      </c>
      <c r="F128" s="794">
        <f>$F$2</f>
        <v>0</v>
      </c>
      <c r="G128" s="795">
        <f>D128*(1-F128)</f>
        <v>0</v>
      </c>
      <c r="H128" s="749">
        <f>C128*G128</f>
        <v>0</v>
      </c>
    </row>
    <row r="129" spans="1:8">
      <c r="A129" s="751" t="s">
        <v>6958</v>
      </c>
      <c r="B129" s="746" t="s">
        <v>6959</v>
      </c>
      <c r="C129" s="757">
        <v>80</v>
      </c>
      <c r="E129" s="749">
        <f>C129*D129</f>
        <v>0</v>
      </c>
      <c r="F129" s="750">
        <f>$F$2</f>
        <v>0</v>
      </c>
      <c r="G129" s="748">
        <f>D129*(1-F129)</f>
        <v>0</v>
      </c>
      <c r="H129" s="749">
        <f>C129*G129</f>
        <v>0</v>
      </c>
    </row>
    <row r="130" spans="1:8">
      <c r="A130" s="751" t="s">
        <v>6960</v>
      </c>
      <c r="B130" s="746" t="s">
        <v>6961</v>
      </c>
      <c r="C130" s="757">
        <v>80</v>
      </c>
      <c r="E130" s="749">
        <f>C130*D130</f>
        <v>0</v>
      </c>
      <c r="F130" s="750">
        <f>$F$2</f>
        <v>0</v>
      </c>
      <c r="G130" s="748">
        <f>D130*(1-F130)</f>
        <v>0</v>
      </c>
      <c r="H130" s="749">
        <f>C130*G130</f>
        <v>0</v>
      </c>
    </row>
    <row r="131" spans="1:8">
      <c r="A131" s="751"/>
      <c r="B131" s="746"/>
      <c r="E131" s="749"/>
      <c r="F131" s="750"/>
      <c r="H131" s="749"/>
    </row>
    <row r="132" spans="1:8">
      <c r="A132" s="735"/>
      <c r="B132" s="791" t="s">
        <v>6962</v>
      </c>
      <c r="C132" s="737"/>
      <c r="D132" s="738"/>
      <c r="E132" s="739"/>
      <c r="F132" s="740"/>
      <c r="G132" s="738"/>
      <c r="H132" s="739"/>
    </row>
    <row r="133" spans="1:8" ht="40.799999999999997">
      <c r="A133" s="751" t="s">
        <v>6963</v>
      </c>
      <c r="B133" s="746" t="s">
        <v>6964</v>
      </c>
      <c r="E133" s="749"/>
      <c r="F133" s="750"/>
      <c r="H133" s="749"/>
    </row>
    <row r="134" spans="1:8">
      <c r="A134" s="751" t="s">
        <v>6965</v>
      </c>
      <c r="B134" s="746" t="s">
        <v>6966</v>
      </c>
      <c r="C134" s="757">
        <v>3</v>
      </c>
      <c r="E134" s="749">
        <f>C134*D134</f>
        <v>0</v>
      </c>
      <c r="F134" s="750">
        <f>$F$2</f>
        <v>0</v>
      </c>
      <c r="G134" s="748">
        <f>D134*(1-F134)</f>
        <v>0</v>
      </c>
      <c r="H134" s="749">
        <f>C134*G134</f>
        <v>0</v>
      </c>
    </row>
    <row r="135" spans="1:8">
      <c r="A135" s="751" t="s">
        <v>6965</v>
      </c>
      <c r="B135" s="746" t="s">
        <v>6967</v>
      </c>
      <c r="C135" s="757">
        <v>0</v>
      </c>
      <c r="E135" s="749">
        <f>C135*D135</f>
        <v>0</v>
      </c>
      <c r="F135" s="750">
        <f>$F$2</f>
        <v>0</v>
      </c>
      <c r="G135" s="748">
        <f>D135*(1-F135)</f>
        <v>0</v>
      </c>
      <c r="H135" s="749">
        <f>C135*G135</f>
        <v>0</v>
      </c>
    </row>
    <row r="136" spans="1:8">
      <c r="A136" s="745" t="s">
        <v>6968</v>
      </c>
      <c r="B136" s="773" t="s">
        <v>6969</v>
      </c>
      <c r="C136" s="774">
        <v>1</v>
      </c>
      <c r="D136" s="775"/>
      <c r="E136" s="776">
        <f>C136*D136</f>
        <v>0</v>
      </c>
      <c r="F136" s="777">
        <f>$F$2</f>
        <v>0</v>
      </c>
      <c r="G136" s="775">
        <f>D136*(1-F136)</f>
        <v>0</v>
      </c>
      <c r="H136" s="776">
        <f>C136*G136</f>
        <v>0</v>
      </c>
    </row>
    <row r="137" spans="1:8">
      <c r="A137" s="751" t="s">
        <v>6965</v>
      </c>
      <c r="B137" s="746" t="s">
        <v>6970</v>
      </c>
      <c r="C137" s="757">
        <v>3</v>
      </c>
      <c r="E137" s="749">
        <f>C137*D137</f>
        <v>0</v>
      </c>
      <c r="F137" s="750">
        <f>$F$2</f>
        <v>0</v>
      </c>
      <c r="G137" s="748">
        <f>D137*(1-F137)</f>
        <v>0</v>
      </c>
      <c r="H137" s="749">
        <f>C137*G137</f>
        <v>0</v>
      </c>
    </row>
    <row r="138" spans="1:8">
      <c r="A138" s="751" t="s">
        <v>6965</v>
      </c>
      <c r="B138" s="746" t="s">
        <v>6971</v>
      </c>
      <c r="C138" s="757">
        <v>40</v>
      </c>
      <c r="E138" s="749">
        <f>C138*D138</f>
        <v>0</v>
      </c>
      <c r="F138" s="750">
        <f>$F$2</f>
        <v>0</v>
      </c>
      <c r="G138" s="748">
        <f>D138*(1-F138)</f>
        <v>0</v>
      </c>
      <c r="H138" s="749">
        <f>C138*G138</f>
        <v>0</v>
      </c>
    </row>
    <row r="139" spans="1:8">
      <c r="A139" s="751"/>
      <c r="B139" s="746"/>
      <c r="C139" s="748"/>
      <c r="E139" s="749"/>
      <c r="F139" s="750"/>
      <c r="H139" s="749"/>
    </row>
    <row r="140" spans="1:8">
      <c r="A140" s="792"/>
      <c r="B140" s="791" t="s">
        <v>6972</v>
      </c>
      <c r="C140" s="737"/>
      <c r="D140" s="738"/>
      <c r="E140" s="739"/>
      <c r="F140" s="740"/>
      <c r="G140" s="738"/>
      <c r="H140" s="739"/>
    </row>
    <row r="141" spans="1:8">
      <c r="A141" s="792" t="s">
        <v>6973</v>
      </c>
      <c r="B141" s="796" t="s">
        <v>6974</v>
      </c>
      <c r="C141" s="737">
        <v>1</v>
      </c>
      <c r="E141" s="749">
        <f t="shared" ref="E141:E150" si="4">C141*D141</f>
        <v>0</v>
      </c>
      <c r="F141" s="744">
        <v>0</v>
      </c>
      <c r="G141" s="748">
        <f t="shared" ref="G141:G150" si="5">D141*(1-F141)</f>
        <v>0</v>
      </c>
      <c r="H141" s="749">
        <f t="shared" ref="H141:H150" si="6">C141*G141</f>
        <v>0</v>
      </c>
    </row>
    <row r="142" spans="1:8">
      <c r="A142" s="792" t="s">
        <v>6973</v>
      </c>
      <c r="B142" s="796" t="s">
        <v>6975</v>
      </c>
      <c r="C142" s="737">
        <v>1</v>
      </c>
      <c r="E142" s="749">
        <f t="shared" si="4"/>
        <v>0</v>
      </c>
      <c r="F142" s="744">
        <v>0</v>
      </c>
      <c r="G142" s="748">
        <f t="shared" si="5"/>
        <v>0</v>
      </c>
      <c r="H142" s="749">
        <f t="shared" si="6"/>
        <v>0</v>
      </c>
    </row>
    <row r="143" spans="1:8" ht="20.399999999999999">
      <c r="A143" s="761" t="s">
        <v>6976</v>
      </c>
      <c r="B143" s="797" t="s">
        <v>6977</v>
      </c>
      <c r="C143" s="747">
        <v>1</v>
      </c>
      <c r="E143" s="743">
        <f t="shared" si="4"/>
        <v>0</v>
      </c>
      <c r="F143" s="744">
        <f>$F$2</f>
        <v>0</v>
      </c>
      <c r="G143" s="742">
        <f t="shared" si="5"/>
        <v>0</v>
      </c>
      <c r="H143" s="743">
        <f t="shared" si="6"/>
        <v>0</v>
      </c>
    </row>
    <row r="144" spans="1:8">
      <c r="A144" s="792" t="s">
        <v>6973</v>
      </c>
      <c r="B144" s="797" t="s">
        <v>6978</v>
      </c>
      <c r="C144" s="737">
        <v>1</v>
      </c>
      <c r="E144" s="749">
        <f t="shared" si="4"/>
        <v>0</v>
      </c>
      <c r="F144" s="750">
        <f>$F$2</f>
        <v>0</v>
      </c>
      <c r="G144" s="748">
        <f t="shared" si="5"/>
        <v>0</v>
      </c>
      <c r="H144" s="749">
        <f t="shared" si="6"/>
        <v>0</v>
      </c>
    </row>
    <row r="145" spans="1:8">
      <c r="A145" s="792" t="s">
        <v>6979</v>
      </c>
      <c r="B145" s="798" t="s">
        <v>6980</v>
      </c>
      <c r="C145" s="737">
        <v>4</v>
      </c>
      <c r="D145" s="742"/>
      <c r="E145" s="743">
        <f t="shared" si="4"/>
        <v>0</v>
      </c>
      <c r="F145" s="750">
        <f>$F$2</f>
        <v>0</v>
      </c>
      <c r="G145" s="742">
        <f t="shared" si="5"/>
        <v>0</v>
      </c>
      <c r="H145" s="743">
        <f t="shared" si="6"/>
        <v>0</v>
      </c>
    </row>
    <row r="146" spans="1:8">
      <c r="A146" s="792" t="s">
        <v>6973</v>
      </c>
      <c r="B146" s="797" t="s">
        <v>6981</v>
      </c>
      <c r="C146" s="737">
        <v>1</v>
      </c>
      <c r="E146" s="749">
        <f t="shared" si="4"/>
        <v>0</v>
      </c>
      <c r="F146" s="750">
        <f>$F$2</f>
        <v>0</v>
      </c>
      <c r="G146" s="748">
        <f t="shared" si="5"/>
        <v>0</v>
      </c>
      <c r="H146" s="749">
        <f t="shared" si="6"/>
        <v>0</v>
      </c>
    </row>
    <row r="147" spans="1:8">
      <c r="A147" s="792" t="s">
        <v>6973</v>
      </c>
      <c r="B147" s="799" t="s">
        <v>6982</v>
      </c>
      <c r="C147" s="737">
        <v>1</v>
      </c>
      <c r="E147" s="749">
        <f t="shared" si="4"/>
        <v>0</v>
      </c>
      <c r="F147" s="750">
        <f>$F$2</f>
        <v>0</v>
      </c>
      <c r="G147" s="748">
        <f t="shared" si="5"/>
        <v>0</v>
      </c>
      <c r="H147" s="749">
        <f t="shared" si="6"/>
        <v>0</v>
      </c>
    </row>
    <row r="148" spans="1:8">
      <c r="A148" s="792" t="s">
        <v>6973</v>
      </c>
      <c r="B148" s="799" t="s">
        <v>6983</v>
      </c>
      <c r="C148" s="737">
        <v>1</v>
      </c>
      <c r="E148" s="749">
        <f t="shared" si="4"/>
        <v>0</v>
      </c>
      <c r="F148" s="744">
        <v>0</v>
      </c>
      <c r="G148" s="748">
        <f t="shared" si="5"/>
        <v>0</v>
      </c>
      <c r="H148" s="749">
        <f t="shared" si="6"/>
        <v>0</v>
      </c>
    </row>
    <row r="149" spans="1:8">
      <c r="A149" s="792" t="s">
        <v>6979</v>
      </c>
      <c r="B149" s="798" t="s">
        <v>6984</v>
      </c>
      <c r="C149" s="737">
        <v>1</v>
      </c>
      <c r="D149" s="742"/>
      <c r="E149" s="743">
        <f t="shared" si="4"/>
        <v>0</v>
      </c>
      <c r="F149" s="750">
        <f>$F$2</f>
        <v>0</v>
      </c>
      <c r="G149" s="742">
        <f t="shared" si="5"/>
        <v>0</v>
      </c>
      <c r="H149" s="743">
        <f t="shared" si="6"/>
        <v>0</v>
      </c>
    </row>
    <row r="150" spans="1:8">
      <c r="A150" s="792" t="s">
        <v>6973</v>
      </c>
      <c r="B150" s="797" t="s">
        <v>6985</v>
      </c>
      <c r="C150" s="737">
        <v>1</v>
      </c>
      <c r="E150" s="749">
        <f t="shared" si="4"/>
        <v>0</v>
      </c>
      <c r="F150" s="750">
        <f>$F$2</f>
        <v>0</v>
      </c>
      <c r="G150" s="748">
        <f t="shared" si="5"/>
        <v>0</v>
      </c>
      <c r="H150" s="749">
        <f t="shared" si="6"/>
        <v>0</v>
      </c>
    </row>
    <row r="151" spans="1:8">
      <c r="A151" s="792"/>
      <c r="B151" s="798"/>
      <c r="C151" s="737"/>
      <c r="D151" s="742"/>
      <c r="E151" s="743"/>
      <c r="F151" s="744"/>
      <c r="G151" s="742"/>
      <c r="H151" s="743"/>
    </row>
    <row r="152" spans="1:8" ht="10.8" thickBot="1">
      <c r="A152" s="800"/>
      <c r="B152" s="801" t="s">
        <v>6986</v>
      </c>
      <c r="C152" s="802"/>
      <c r="D152" s="803"/>
      <c r="E152" s="804">
        <f>SUM(E3:E151)</f>
        <v>0</v>
      </c>
      <c r="F152" s="805"/>
      <c r="G152" s="803"/>
      <c r="H152" s="804">
        <f>SUM(H3:H151)</f>
        <v>0</v>
      </c>
    </row>
    <row r="153" spans="1:8" ht="11.4" thickTop="1" thickBot="1">
      <c r="A153" s="800"/>
      <c r="B153" s="806" t="s">
        <v>6987</v>
      </c>
      <c r="C153" s="807"/>
      <c r="D153" s="808"/>
      <c r="E153" s="804"/>
      <c r="F153" s="809"/>
      <c r="G153" s="808"/>
      <c r="H153" s="810">
        <f>H152*1.21</f>
        <v>0</v>
      </c>
    </row>
    <row r="154" spans="1:8" ht="10.8" thickTop="1"/>
  </sheetData>
  <mergeCells count="2">
    <mergeCell ref="D1:E1"/>
    <mergeCell ref="G1:H1"/>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C40EB-AD28-4CED-A31B-3A5F372F7CF0}">
  <dimension ref="A1:H66"/>
  <sheetViews>
    <sheetView workbookViewId="0"/>
  </sheetViews>
  <sheetFormatPr defaultColWidth="11.7109375" defaultRowHeight="10.199999999999999"/>
  <cols>
    <col min="1" max="1" width="11.5703125" style="868" customWidth="1"/>
    <col min="2" max="2" width="60.42578125" style="811" customWidth="1"/>
    <col min="3" max="3" width="6.28515625" style="757" customWidth="1"/>
    <col min="4" max="5" width="8.85546875" style="748" customWidth="1"/>
    <col min="6" max="6" width="5.7109375" style="794" customWidth="1"/>
    <col min="7" max="8" width="8.85546875" style="748" customWidth="1"/>
    <col min="9" max="16384" width="11.7109375" style="728"/>
  </cols>
  <sheetData>
    <row r="1" spans="1:8" ht="21" thickTop="1">
      <c r="A1" s="812"/>
      <c r="B1" s="813" t="s">
        <v>6988</v>
      </c>
      <c r="C1" s="814"/>
      <c r="D1" s="815"/>
      <c r="E1" s="816"/>
      <c r="F1" s="817"/>
      <c r="G1" s="818"/>
      <c r="H1" s="819"/>
    </row>
    <row r="2" spans="1:8">
      <c r="A2" s="820"/>
      <c r="B2" s="821" t="s">
        <v>6842</v>
      </c>
      <c r="C2" s="822" t="s">
        <v>4713</v>
      </c>
      <c r="D2" s="823" t="s">
        <v>6843</v>
      </c>
      <c r="E2" s="824" t="s">
        <v>5936</v>
      </c>
      <c r="F2" s="825">
        <v>0.05</v>
      </c>
      <c r="G2" s="823" t="s">
        <v>6843</v>
      </c>
      <c r="H2" s="824" t="s">
        <v>5936</v>
      </c>
    </row>
    <row r="3" spans="1:8">
      <c r="A3" s="826"/>
      <c r="B3" s="827" t="s">
        <v>6989</v>
      </c>
      <c r="C3" s="828"/>
      <c r="D3" s="829"/>
      <c r="E3" s="830"/>
      <c r="F3" s="831"/>
      <c r="G3" s="829"/>
      <c r="H3" s="830"/>
    </row>
    <row r="4" spans="1:8" ht="13.2">
      <c r="A4" s="826"/>
      <c r="B4" s="832" t="s">
        <v>6990</v>
      </c>
      <c r="C4" s="833"/>
      <c r="D4" s="833"/>
      <c r="E4" s="834"/>
      <c r="F4" s="835"/>
      <c r="G4" s="833"/>
      <c r="H4" s="834"/>
    </row>
    <row r="5" spans="1:8">
      <c r="A5" s="836" t="s">
        <v>6859</v>
      </c>
      <c r="B5" s="782" t="s">
        <v>6991</v>
      </c>
      <c r="C5" s="758">
        <v>95</v>
      </c>
      <c r="D5" s="783"/>
      <c r="E5" s="749">
        <f t="shared" ref="E5:E15" si="0">C5*D5</f>
        <v>0</v>
      </c>
      <c r="F5" s="750">
        <f t="shared" ref="F5:F15" si="1">$F$2</f>
        <v>0.05</v>
      </c>
      <c r="G5" s="748">
        <f t="shared" ref="G5:G15" si="2">D5*(1-F5)</f>
        <v>0</v>
      </c>
      <c r="H5" s="749">
        <f t="shared" ref="H5:H15" si="3">C5*G5</f>
        <v>0</v>
      </c>
    </row>
    <row r="6" spans="1:8">
      <c r="A6" s="836" t="s">
        <v>6859</v>
      </c>
      <c r="B6" s="782" t="s">
        <v>6992</v>
      </c>
      <c r="C6" s="758">
        <v>95</v>
      </c>
      <c r="D6" s="783"/>
      <c r="E6" s="749">
        <f t="shared" si="0"/>
        <v>0</v>
      </c>
      <c r="F6" s="750">
        <f t="shared" si="1"/>
        <v>0.05</v>
      </c>
      <c r="G6" s="748">
        <f t="shared" si="2"/>
        <v>0</v>
      </c>
      <c r="H6" s="749">
        <f t="shared" si="3"/>
        <v>0</v>
      </c>
    </row>
    <row r="7" spans="1:8">
      <c r="A7" s="836" t="s">
        <v>6859</v>
      </c>
      <c r="B7" s="782" t="s">
        <v>6993</v>
      </c>
      <c r="C7" s="758">
        <v>95</v>
      </c>
      <c r="D7" s="783"/>
      <c r="E7" s="749">
        <f t="shared" si="0"/>
        <v>0</v>
      </c>
      <c r="F7" s="750">
        <f t="shared" si="1"/>
        <v>0.05</v>
      </c>
      <c r="G7" s="748">
        <f t="shared" si="2"/>
        <v>0</v>
      </c>
      <c r="H7" s="749">
        <f t="shared" si="3"/>
        <v>0</v>
      </c>
    </row>
    <row r="8" spans="1:8">
      <c r="A8" s="836" t="s">
        <v>6859</v>
      </c>
      <c r="B8" s="782" t="s">
        <v>6994</v>
      </c>
      <c r="C8" s="758">
        <v>95</v>
      </c>
      <c r="D8" s="783"/>
      <c r="E8" s="749">
        <f t="shared" si="0"/>
        <v>0</v>
      </c>
      <c r="F8" s="750">
        <f t="shared" si="1"/>
        <v>0.05</v>
      </c>
      <c r="G8" s="748">
        <f t="shared" si="2"/>
        <v>0</v>
      </c>
      <c r="H8" s="749">
        <f t="shared" si="3"/>
        <v>0</v>
      </c>
    </row>
    <row r="9" spans="1:8">
      <c r="A9" s="836" t="s">
        <v>6859</v>
      </c>
      <c r="B9" s="782" t="s">
        <v>6995</v>
      </c>
      <c r="C9" s="758">
        <v>95</v>
      </c>
      <c r="D9" s="783"/>
      <c r="E9" s="749">
        <f t="shared" si="0"/>
        <v>0</v>
      </c>
      <c r="F9" s="750">
        <f t="shared" si="1"/>
        <v>0.05</v>
      </c>
      <c r="G9" s="748">
        <f t="shared" si="2"/>
        <v>0</v>
      </c>
      <c r="H9" s="749">
        <f t="shared" si="3"/>
        <v>0</v>
      </c>
    </row>
    <row r="10" spans="1:8">
      <c r="A10" s="836" t="s">
        <v>6996</v>
      </c>
      <c r="B10" s="782" t="s">
        <v>6997</v>
      </c>
      <c r="C10" s="758">
        <v>95</v>
      </c>
      <c r="D10" s="783"/>
      <c r="E10" s="749">
        <f t="shared" si="0"/>
        <v>0</v>
      </c>
      <c r="F10" s="750">
        <f t="shared" si="1"/>
        <v>0.05</v>
      </c>
      <c r="G10" s="748">
        <f t="shared" si="2"/>
        <v>0</v>
      </c>
      <c r="H10" s="749">
        <f t="shared" si="3"/>
        <v>0</v>
      </c>
    </row>
    <row r="11" spans="1:8">
      <c r="A11" s="836" t="s">
        <v>6859</v>
      </c>
      <c r="B11" s="782" t="s">
        <v>6998</v>
      </c>
      <c r="C11" s="758">
        <v>95</v>
      </c>
      <c r="D11" s="783"/>
      <c r="E11" s="749">
        <f t="shared" si="0"/>
        <v>0</v>
      </c>
      <c r="F11" s="750">
        <f t="shared" si="1"/>
        <v>0.05</v>
      </c>
      <c r="G11" s="748">
        <f t="shared" si="2"/>
        <v>0</v>
      </c>
      <c r="H11" s="749">
        <f t="shared" si="3"/>
        <v>0</v>
      </c>
    </row>
    <row r="12" spans="1:8">
      <c r="A12" s="836" t="s">
        <v>6859</v>
      </c>
      <c r="B12" s="782" t="s">
        <v>6999</v>
      </c>
      <c r="C12" s="758">
        <v>95</v>
      </c>
      <c r="D12" s="783"/>
      <c r="E12" s="749">
        <f t="shared" si="0"/>
        <v>0</v>
      </c>
      <c r="F12" s="750">
        <f t="shared" si="1"/>
        <v>0.05</v>
      </c>
      <c r="G12" s="748">
        <f t="shared" si="2"/>
        <v>0</v>
      </c>
      <c r="H12" s="749">
        <f t="shared" si="3"/>
        <v>0</v>
      </c>
    </row>
    <row r="13" spans="1:8">
      <c r="A13" s="836" t="s">
        <v>6976</v>
      </c>
      <c r="B13" s="782" t="s">
        <v>7000</v>
      </c>
      <c r="C13" s="758">
        <v>95</v>
      </c>
      <c r="D13" s="783"/>
      <c r="E13" s="749">
        <f t="shared" si="0"/>
        <v>0</v>
      </c>
      <c r="F13" s="750">
        <f t="shared" si="1"/>
        <v>0.05</v>
      </c>
      <c r="G13" s="748">
        <f t="shared" si="2"/>
        <v>0</v>
      </c>
      <c r="H13" s="749">
        <f t="shared" si="3"/>
        <v>0</v>
      </c>
    </row>
    <row r="14" spans="1:8">
      <c r="A14" s="836" t="s">
        <v>6859</v>
      </c>
      <c r="B14" s="782" t="s">
        <v>7001</v>
      </c>
      <c r="C14" s="758">
        <v>95</v>
      </c>
      <c r="D14" s="783"/>
      <c r="E14" s="749">
        <f t="shared" si="0"/>
        <v>0</v>
      </c>
      <c r="F14" s="750">
        <f t="shared" si="1"/>
        <v>0.05</v>
      </c>
      <c r="G14" s="748">
        <f t="shared" si="2"/>
        <v>0</v>
      </c>
      <c r="H14" s="749">
        <f t="shared" si="3"/>
        <v>0</v>
      </c>
    </row>
    <row r="15" spans="1:8">
      <c r="A15" s="836" t="s">
        <v>6859</v>
      </c>
      <c r="B15" s="782" t="s">
        <v>7002</v>
      </c>
      <c r="C15" s="758">
        <v>0</v>
      </c>
      <c r="D15" s="783"/>
      <c r="E15" s="749">
        <f t="shared" si="0"/>
        <v>0</v>
      </c>
      <c r="F15" s="750">
        <f t="shared" si="1"/>
        <v>0.05</v>
      </c>
      <c r="G15" s="748">
        <f t="shared" si="2"/>
        <v>0</v>
      </c>
      <c r="H15" s="749">
        <f t="shared" si="3"/>
        <v>0</v>
      </c>
    </row>
    <row r="16" spans="1:8">
      <c r="A16" s="836"/>
      <c r="B16" s="837" t="s">
        <v>7003</v>
      </c>
      <c r="C16" s="838"/>
      <c r="D16" s="839"/>
      <c r="E16" s="840"/>
      <c r="F16" s="841"/>
      <c r="G16" s="839"/>
      <c r="H16" s="840"/>
    </row>
    <row r="17" spans="1:8" ht="13.2">
      <c r="A17" s="836"/>
      <c r="B17" s="782"/>
      <c r="C17" s="833"/>
      <c r="D17" s="842"/>
      <c r="E17" s="834"/>
      <c r="F17" s="835"/>
      <c r="G17" s="842"/>
      <c r="H17" s="834"/>
    </row>
    <row r="18" spans="1:8" ht="13.2">
      <c r="A18" s="826"/>
      <c r="B18" s="832" t="s">
        <v>7004</v>
      </c>
      <c r="C18" s="833"/>
      <c r="D18" s="833"/>
      <c r="E18" s="834"/>
      <c r="F18" s="835"/>
      <c r="G18" s="833"/>
      <c r="H18" s="834"/>
    </row>
    <row r="19" spans="1:8">
      <c r="A19" s="836" t="s">
        <v>7005</v>
      </c>
      <c r="B19" s="782" t="s">
        <v>7006</v>
      </c>
      <c r="C19" s="758">
        <v>5</v>
      </c>
      <c r="D19" s="783"/>
      <c r="E19" s="749">
        <f>C19*D19</f>
        <v>0</v>
      </c>
      <c r="F19" s="750">
        <f>$F$2</f>
        <v>0.05</v>
      </c>
      <c r="G19" s="748">
        <f>D19*(1-F19)</f>
        <v>0</v>
      </c>
      <c r="H19" s="749">
        <f>C19*G19</f>
        <v>0</v>
      </c>
    </row>
    <row r="20" spans="1:8">
      <c r="A20" s="836" t="s">
        <v>6883</v>
      </c>
      <c r="B20" s="782" t="s">
        <v>7007</v>
      </c>
      <c r="C20" s="758">
        <v>5</v>
      </c>
      <c r="D20" s="783"/>
      <c r="E20" s="749">
        <f>C20*D20</f>
        <v>0</v>
      </c>
      <c r="F20" s="750">
        <f>$F$2</f>
        <v>0.05</v>
      </c>
      <c r="G20" s="748">
        <f>D20*(1-F20)</f>
        <v>0</v>
      </c>
      <c r="H20" s="749">
        <f>C20*G20</f>
        <v>0</v>
      </c>
    </row>
    <row r="21" spans="1:8">
      <c r="A21" s="836" t="s">
        <v>6859</v>
      </c>
      <c r="B21" s="782" t="s">
        <v>7008</v>
      </c>
      <c r="C21" s="758">
        <v>5</v>
      </c>
      <c r="D21" s="783"/>
      <c r="E21" s="749">
        <f>C21*D21</f>
        <v>0</v>
      </c>
      <c r="F21" s="750">
        <f>$F$2</f>
        <v>0.05</v>
      </c>
      <c r="G21" s="748">
        <f>D21*(1-F21)</f>
        <v>0</v>
      </c>
      <c r="H21" s="749">
        <f>C21*G21</f>
        <v>0</v>
      </c>
    </row>
    <row r="22" spans="1:8">
      <c r="A22" s="836"/>
      <c r="B22" s="837" t="s">
        <v>7009</v>
      </c>
      <c r="C22" s="838"/>
      <c r="D22" s="839"/>
      <c r="E22" s="840"/>
      <c r="F22" s="841"/>
      <c r="G22" s="839"/>
      <c r="H22" s="840"/>
    </row>
    <row r="23" spans="1:8">
      <c r="A23" s="836"/>
      <c r="B23" s="782"/>
      <c r="C23" s="758"/>
      <c r="D23" s="783"/>
      <c r="E23" s="834"/>
      <c r="F23" s="835"/>
      <c r="G23" s="783"/>
      <c r="H23" s="834"/>
    </row>
    <row r="24" spans="1:8" ht="13.2">
      <c r="A24" s="826"/>
      <c r="B24" s="832" t="s">
        <v>7010</v>
      </c>
      <c r="C24" s="833"/>
      <c r="D24" s="833"/>
      <c r="E24" s="834"/>
      <c r="F24" s="835"/>
      <c r="G24" s="833"/>
      <c r="H24" s="834"/>
    </row>
    <row r="25" spans="1:8">
      <c r="A25" s="843" t="s">
        <v>6883</v>
      </c>
      <c r="B25" s="746" t="s">
        <v>7011</v>
      </c>
      <c r="C25" s="757">
        <v>1</v>
      </c>
      <c r="E25" s="749">
        <f t="shared" ref="E25:E32" si="4">C25*D25</f>
        <v>0</v>
      </c>
      <c r="F25" s="750">
        <f t="shared" ref="F25:F32" si="5">$F$2</f>
        <v>0.05</v>
      </c>
      <c r="G25" s="748">
        <f t="shared" ref="G25:G32" si="6">D25*(1-F25)</f>
        <v>0</v>
      </c>
      <c r="H25" s="749">
        <f t="shared" ref="H25:H32" si="7">C25*G25</f>
        <v>0</v>
      </c>
    </row>
    <row r="26" spans="1:8">
      <c r="A26" s="844" t="s">
        <v>7012</v>
      </c>
      <c r="B26" s="782" t="s">
        <v>7013</v>
      </c>
      <c r="C26" s="758">
        <v>0</v>
      </c>
      <c r="D26" s="783"/>
      <c r="E26" s="749">
        <f t="shared" si="4"/>
        <v>0</v>
      </c>
      <c r="F26" s="750">
        <f t="shared" si="5"/>
        <v>0.05</v>
      </c>
      <c r="G26" s="748">
        <f t="shared" si="6"/>
        <v>0</v>
      </c>
      <c r="H26" s="749">
        <f t="shared" si="7"/>
        <v>0</v>
      </c>
    </row>
    <row r="27" spans="1:8">
      <c r="A27" s="844" t="s">
        <v>7014</v>
      </c>
      <c r="B27" s="782" t="s">
        <v>7015</v>
      </c>
      <c r="C27" s="758">
        <v>0</v>
      </c>
      <c r="D27" s="783"/>
      <c r="E27" s="749">
        <f t="shared" si="4"/>
        <v>0</v>
      </c>
      <c r="F27" s="750">
        <f t="shared" si="5"/>
        <v>0.05</v>
      </c>
      <c r="G27" s="748">
        <f t="shared" si="6"/>
        <v>0</v>
      </c>
      <c r="H27" s="749">
        <f t="shared" si="7"/>
        <v>0</v>
      </c>
    </row>
    <row r="28" spans="1:8">
      <c r="A28" s="844" t="s">
        <v>7016</v>
      </c>
      <c r="B28" s="782" t="s">
        <v>7017</v>
      </c>
      <c r="C28" s="758">
        <v>0</v>
      </c>
      <c r="D28" s="783"/>
      <c r="E28" s="749">
        <f t="shared" si="4"/>
        <v>0</v>
      </c>
      <c r="F28" s="750">
        <f t="shared" si="5"/>
        <v>0.05</v>
      </c>
      <c r="G28" s="748">
        <f t="shared" si="6"/>
        <v>0</v>
      </c>
      <c r="H28" s="749">
        <f t="shared" si="7"/>
        <v>0</v>
      </c>
    </row>
    <row r="29" spans="1:8">
      <c r="A29" s="844" t="s">
        <v>7018</v>
      </c>
      <c r="B29" s="782" t="s">
        <v>7019</v>
      </c>
      <c r="C29" s="758">
        <v>1</v>
      </c>
      <c r="D29" s="783"/>
      <c r="E29" s="749">
        <f t="shared" si="4"/>
        <v>0</v>
      </c>
      <c r="F29" s="750">
        <f t="shared" si="5"/>
        <v>0.05</v>
      </c>
      <c r="G29" s="748">
        <f t="shared" si="6"/>
        <v>0</v>
      </c>
      <c r="H29" s="749">
        <f t="shared" si="7"/>
        <v>0</v>
      </c>
    </row>
    <row r="30" spans="1:8">
      <c r="A30" s="781" t="s">
        <v>7020</v>
      </c>
      <c r="B30" s="782" t="s">
        <v>7021</v>
      </c>
      <c r="C30" s="758">
        <v>0</v>
      </c>
      <c r="D30" s="783"/>
      <c r="E30" s="749">
        <f t="shared" si="4"/>
        <v>0</v>
      </c>
      <c r="F30" s="750">
        <f t="shared" si="5"/>
        <v>0.05</v>
      </c>
      <c r="G30" s="748">
        <f t="shared" si="6"/>
        <v>0</v>
      </c>
      <c r="H30" s="749">
        <f t="shared" si="7"/>
        <v>0</v>
      </c>
    </row>
    <row r="31" spans="1:8">
      <c r="A31" s="781" t="s">
        <v>7022</v>
      </c>
      <c r="B31" s="782" t="s">
        <v>7023</v>
      </c>
      <c r="C31" s="758">
        <v>1</v>
      </c>
      <c r="D31" s="783"/>
      <c r="E31" s="749">
        <f t="shared" si="4"/>
        <v>0</v>
      </c>
      <c r="F31" s="750">
        <f t="shared" si="5"/>
        <v>0.05</v>
      </c>
      <c r="G31" s="748">
        <f t="shared" si="6"/>
        <v>0</v>
      </c>
      <c r="H31" s="749">
        <f t="shared" si="7"/>
        <v>0</v>
      </c>
    </row>
    <row r="32" spans="1:8">
      <c r="A32" s="836" t="s">
        <v>7024</v>
      </c>
      <c r="B32" s="782" t="s">
        <v>7025</v>
      </c>
      <c r="C32" s="758">
        <v>1</v>
      </c>
      <c r="D32" s="783"/>
      <c r="E32" s="749">
        <f t="shared" si="4"/>
        <v>0</v>
      </c>
      <c r="F32" s="750">
        <f t="shared" si="5"/>
        <v>0.05</v>
      </c>
      <c r="G32" s="748">
        <f t="shared" si="6"/>
        <v>0</v>
      </c>
      <c r="H32" s="749">
        <f t="shared" si="7"/>
        <v>0</v>
      </c>
    </row>
    <row r="33" spans="1:8">
      <c r="A33" s="845"/>
      <c r="B33" s="782"/>
      <c r="C33" s="758"/>
      <c r="D33" s="783"/>
      <c r="E33" s="749"/>
      <c r="F33" s="750"/>
      <c r="H33" s="749"/>
    </row>
    <row r="34" spans="1:8" ht="13.2">
      <c r="A34" s="826"/>
      <c r="B34" s="832" t="s">
        <v>7004</v>
      </c>
      <c r="C34" s="833"/>
      <c r="D34" s="833"/>
      <c r="E34" s="834"/>
      <c r="F34" s="835"/>
      <c r="G34" s="833"/>
      <c r="H34" s="834"/>
    </row>
    <row r="35" spans="1:8" ht="20.399999999999999">
      <c r="A35" s="836" t="s">
        <v>7026</v>
      </c>
      <c r="B35" s="782" t="s">
        <v>7027</v>
      </c>
      <c r="C35" s="758">
        <v>1</v>
      </c>
      <c r="D35" s="783"/>
      <c r="E35" s="749">
        <f>C35*D35</f>
        <v>0</v>
      </c>
      <c r="F35" s="750">
        <f>$F$2</f>
        <v>0.05</v>
      </c>
      <c r="G35" s="748">
        <f>D35*(1-F35)</f>
        <v>0</v>
      </c>
      <c r="H35" s="749">
        <f>C35*G35</f>
        <v>0</v>
      </c>
    </row>
    <row r="36" spans="1:8" ht="13.2">
      <c r="A36" s="836"/>
      <c r="B36" s="782"/>
      <c r="C36" s="833"/>
      <c r="D36" s="833"/>
      <c r="E36" s="834"/>
      <c r="F36" s="835"/>
      <c r="G36" s="833"/>
      <c r="H36" s="834"/>
    </row>
    <row r="37" spans="1:8" ht="13.2">
      <c r="A37" s="826"/>
      <c r="B37" s="846" t="s">
        <v>7028</v>
      </c>
      <c r="C37" s="833"/>
      <c r="D37" s="833"/>
      <c r="E37" s="834"/>
      <c r="F37" s="835"/>
      <c r="G37" s="833"/>
      <c r="H37" s="834"/>
    </row>
    <row r="38" spans="1:8">
      <c r="A38" s="751" t="s">
        <v>6956</v>
      </c>
      <c r="B38" s="746" t="s">
        <v>6957</v>
      </c>
      <c r="C38" s="757">
        <v>70</v>
      </c>
      <c r="E38" s="749">
        <f>C38*D38</f>
        <v>0</v>
      </c>
      <c r="F38" s="794">
        <f>$F$2</f>
        <v>0.05</v>
      </c>
      <c r="G38" s="795">
        <f>D38*(1-F38)</f>
        <v>0</v>
      </c>
      <c r="H38" s="749">
        <f>C38*G38</f>
        <v>0</v>
      </c>
    </row>
    <row r="39" spans="1:8">
      <c r="A39" s="836" t="s">
        <v>7029</v>
      </c>
      <c r="B39" s="782" t="s">
        <v>7030</v>
      </c>
      <c r="C39" s="758">
        <v>70</v>
      </c>
      <c r="D39" s="783"/>
      <c r="E39" s="749">
        <f>C39*D39</f>
        <v>0</v>
      </c>
      <c r="F39" s="750">
        <f>$F$2</f>
        <v>0.05</v>
      </c>
      <c r="G39" s="748">
        <f>D39*(1-F39)</f>
        <v>0</v>
      </c>
      <c r="H39" s="749">
        <f>C39*G39</f>
        <v>0</v>
      </c>
    </row>
    <row r="40" spans="1:8">
      <c r="A40" s="836" t="s">
        <v>7031</v>
      </c>
      <c r="B40" s="782" t="s">
        <v>7032</v>
      </c>
      <c r="C40" s="758">
        <v>285</v>
      </c>
      <c r="D40" s="783"/>
      <c r="E40" s="749">
        <f>C40*D40</f>
        <v>0</v>
      </c>
      <c r="F40" s="750">
        <f>$F$2</f>
        <v>0.05</v>
      </c>
      <c r="G40" s="748">
        <f>D40*(1-F40)</f>
        <v>0</v>
      </c>
      <c r="H40" s="749">
        <f>C40*G40</f>
        <v>0</v>
      </c>
    </row>
    <row r="41" spans="1:8">
      <c r="A41" s="836" t="s">
        <v>6859</v>
      </c>
      <c r="B41" s="782" t="s">
        <v>7033</v>
      </c>
      <c r="C41" s="758">
        <v>40</v>
      </c>
      <c r="D41" s="783"/>
      <c r="E41" s="749">
        <f>C41*D41</f>
        <v>0</v>
      </c>
      <c r="F41" s="750">
        <f>$F$2</f>
        <v>0.05</v>
      </c>
      <c r="G41" s="748">
        <f>D41*(1-F41)</f>
        <v>0</v>
      </c>
      <c r="H41" s="749">
        <f>C41*G41</f>
        <v>0</v>
      </c>
    </row>
    <row r="42" spans="1:8" ht="13.2">
      <c r="A42" s="836"/>
      <c r="B42" s="782"/>
      <c r="C42" s="833"/>
      <c r="D42" s="842"/>
      <c r="E42" s="834"/>
      <c r="F42" s="835"/>
      <c r="G42" s="833"/>
      <c r="H42" s="834"/>
    </row>
    <row r="43" spans="1:8">
      <c r="A43" s="836" t="s">
        <v>6879</v>
      </c>
      <c r="B43" s="782" t="s">
        <v>7034</v>
      </c>
      <c r="C43" s="783">
        <v>0</v>
      </c>
      <c r="D43" s="783"/>
      <c r="E43" s="749">
        <f>C43*D43</f>
        <v>0</v>
      </c>
      <c r="F43" s="750">
        <f>$F$2</f>
        <v>0.05</v>
      </c>
      <c r="G43" s="748">
        <f>D43*(1-F43)</f>
        <v>0</v>
      </c>
      <c r="H43" s="749">
        <f>C43*G43</f>
        <v>0</v>
      </c>
    </row>
    <row r="44" spans="1:8">
      <c r="A44" s="836" t="s">
        <v>6879</v>
      </c>
      <c r="B44" s="782" t="s">
        <v>7035</v>
      </c>
      <c r="C44" s="783">
        <v>95</v>
      </c>
      <c r="D44" s="783"/>
      <c r="E44" s="749">
        <f>C44*D44</f>
        <v>0</v>
      </c>
      <c r="F44" s="750">
        <f>$F$2</f>
        <v>0.05</v>
      </c>
      <c r="G44" s="748">
        <f>D44*(1-F44)</f>
        <v>0</v>
      </c>
      <c r="H44" s="749">
        <f>C44*G44</f>
        <v>0</v>
      </c>
    </row>
    <row r="45" spans="1:8">
      <c r="A45" s="836" t="s">
        <v>6879</v>
      </c>
      <c r="B45" s="782" t="s">
        <v>7036</v>
      </c>
      <c r="C45" s="783">
        <v>0</v>
      </c>
      <c r="D45" s="783"/>
      <c r="E45" s="749">
        <f>C45*D45</f>
        <v>0</v>
      </c>
      <c r="F45" s="750">
        <f>$F$2</f>
        <v>0.05</v>
      </c>
      <c r="G45" s="748">
        <f>D45*(1-F45)</f>
        <v>0</v>
      </c>
      <c r="H45" s="749">
        <f>C45*G45</f>
        <v>0</v>
      </c>
    </row>
    <row r="46" spans="1:8" ht="13.2">
      <c r="A46" s="836"/>
      <c r="B46" s="782"/>
      <c r="C46" s="783"/>
      <c r="D46" s="833"/>
      <c r="E46" s="834"/>
      <c r="F46" s="835"/>
      <c r="G46" s="833"/>
      <c r="H46" s="834"/>
    </row>
    <row r="47" spans="1:8" ht="13.2">
      <c r="A47" s="826"/>
      <c r="B47" s="832" t="s">
        <v>7037</v>
      </c>
      <c r="C47" s="833"/>
      <c r="D47" s="833"/>
      <c r="E47" s="834"/>
      <c r="F47" s="835"/>
      <c r="G47" s="833"/>
      <c r="H47" s="834"/>
    </row>
    <row r="48" spans="1:8">
      <c r="A48" s="836" t="s">
        <v>6973</v>
      </c>
      <c r="B48" s="782" t="s">
        <v>7038</v>
      </c>
      <c r="C48" s="758">
        <v>95</v>
      </c>
      <c r="D48" s="783"/>
      <c r="E48" s="749">
        <f>C48*D48</f>
        <v>0</v>
      </c>
      <c r="F48" s="750">
        <f>$F$2</f>
        <v>0.05</v>
      </c>
      <c r="G48" s="748">
        <f>D48*(1-F48)</f>
        <v>0</v>
      </c>
      <c r="H48" s="749">
        <f>C48*G48</f>
        <v>0</v>
      </c>
    </row>
    <row r="49" spans="1:8" ht="13.2">
      <c r="A49" s="836"/>
      <c r="B49" s="782"/>
      <c r="C49" s="833"/>
      <c r="D49" s="842"/>
      <c r="E49" s="834"/>
      <c r="F49" s="835"/>
      <c r="G49" s="833"/>
      <c r="H49" s="834"/>
    </row>
    <row r="50" spans="1:8" ht="13.2">
      <c r="A50" s="826"/>
      <c r="B50" s="832" t="s">
        <v>7039</v>
      </c>
      <c r="C50" s="833"/>
      <c r="D50" s="833"/>
      <c r="E50" s="834"/>
      <c r="F50" s="835"/>
      <c r="G50" s="833"/>
      <c r="H50" s="834"/>
    </row>
    <row r="51" spans="1:8">
      <c r="A51" s="847" t="s">
        <v>6973</v>
      </c>
      <c r="B51" s="848" t="s">
        <v>7040</v>
      </c>
      <c r="C51" s="849">
        <v>95</v>
      </c>
      <c r="D51" s="850"/>
      <c r="E51" s="749">
        <f t="shared" ref="E51:E58" si="8">C51*D51</f>
        <v>0</v>
      </c>
      <c r="F51" s="750">
        <v>0</v>
      </c>
      <c r="G51" s="748">
        <f t="shared" ref="G51:G58" si="9">D51*(1-F51)</f>
        <v>0</v>
      </c>
      <c r="H51" s="749">
        <f t="shared" ref="H51:H58" si="10">C51*G51</f>
        <v>0</v>
      </c>
    </row>
    <row r="52" spans="1:8">
      <c r="A52" s="836" t="s">
        <v>6973</v>
      </c>
      <c r="B52" s="782" t="s">
        <v>7041</v>
      </c>
      <c r="C52" s="758">
        <v>1</v>
      </c>
      <c r="D52" s="783"/>
      <c r="E52" s="749">
        <f t="shared" si="8"/>
        <v>0</v>
      </c>
      <c r="F52" s="750">
        <v>0</v>
      </c>
      <c r="G52" s="748">
        <f t="shared" si="9"/>
        <v>0</v>
      </c>
      <c r="H52" s="749">
        <f t="shared" si="10"/>
        <v>0</v>
      </c>
    </row>
    <row r="53" spans="1:8">
      <c r="A53" s="836" t="s">
        <v>6973</v>
      </c>
      <c r="B53" s="782" t="s">
        <v>7042</v>
      </c>
      <c r="C53" s="758">
        <v>70</v>
      </c>
      <c r="D53" s="783"/>
      <c r="E53" s="749">
        <f t="shared" si="8"/>
        <v>0</v>
      </c>
      <c r="F53" s="750">
        <v>0</v>
      </c>
      <c r="G53" s="748">
        <f t="shared" si="9"/>
        <v>0</v>
      </c>
      <c r="H53" s="749">
        <f t="shared" si="10"/>
        <v>0</v>
      </c>
    </row>
    <row r="54" spans="1:8">
      <c r="A54" s="836" t="s">
        <v>6973</v>
      </c>
      <c r="B54" s="782" t="s">
        <v>7043</v>
      </c>
      <c r="C54" s="758">
        <v>5</v>
      </c>
      <c r="D54" s="783"/>
      <c r="E54" s="749">
        <f t="shared" si="8"/>
        <v>0</v>
      </c>
      <c r="F54" s="750">
        <v>0</v>
      </c>
      <c r="G54" s="748">
        <f t="shared" si="9"/>
        <v>0</v>
      </c>
      <c r="H54" s="749">
        <f t="shared" si="10"/>
        <v>0</v>
      </c>
    </row>
    <row r="55" spans="1:8">
      <c r="A55" s="836" t="s">
        <v>6973</v>
      </c>
      <c r="B55" s="782" t="s">
        <v>7044</v>
      </c>
      <c r="C55" s="758">
        <v>1</v>
      </c>
      <c r="D55" s="783"/>
      <c r="E55" s="749">
        <f t="shared" si="8"/>
        <v>0</v>
      </c>
      <c r="F55" s="750">
        <v>0</v>
      </c>
      <c r="G55" s="748">
        <f t="shared" si="9"/>
        <v>0</v>
      </c>
      <c r="H55" s="749">
        <f t="shared" si="10"/>
        <v>0</v>
      </c>
    </row>
    <row r="56" spans="1:8">
      <c r="A56" s="836" t="s">
        <v>6973</v>
      </c>
      <c r="B56" s="782" t="s">
        <v>7045</v>
      </c>
      <c r="C56" s="758">
        <v>95</v>
      </c>
      <c r="D56" s="783"/>
      <c r="E56" s="749">
        <f t="shared" si="8"/>
        <v>0</v>
      </c>
      <c r="F56" s="750">
        <v>0</v>
      </c>
      <c r="G56" s="748">
        <f t="shared" si="9"/>
        <v>0</v>
      </c>
      <c r="H56" s="749">
        <f t="shared" si="10"/>
        <v>0</v>
      </c>
    </row>
    <row r="57" spans="1:8">
      <c r="A57" s="836" t="s">
        <v>6973</v>
      </c>
      <c r="B57" s="782" t="s">
        <v>7046</v>
      </c>
      <c r="C57" s="758">
        <v>8</v>
      </c>
      <c r="D57" s="783"/>
      <c r="E57" s="749">
        <f t="shared" si="8"/>
        <v>0</v>
      </c>
      <c r="F57" s="750">
        <v>0</v>
      </c>
      <c r="G57" s="748">
        <f t="shared" si="9"/>
        <v>0</v>
      </c>
      <c r="H57" s="749">
        <f t="shared" si="10"/>
        <v>0</v>
      </c>
    </row>
    <row r="58" spans="1:8">
      <c r="A58" s="836" t="s">
        <v>6973</v>
      </c>
      <c r="B58" s="782" t="s">
        <v>7047</v>
      </c>
      <c r="C58" s="758">
        <v>10</v>
      </c>
      <c r="D58" s="783"/>
      <c r="E58" s="749">
        <f t="shared" si="8"/>
        <v>0</v>
      </c>
      <c r="F58" s="750">
        <v>0</v>
      </c>
      <c r="G58" s="748">
        <f t="shared" si="9"/>
        <v>0</v>
      </c>
      <c r="H58" s="749">
        <f t="shared" si="10"/>
        <v>0</v>
      </c>
    </row>
    <row r="59" spans="1:8" ht="13.2">
      <c r="A59" s="836"/>
      <c r="B59" s="782"/>
      <c r="C59" s="833"/>
      <c r="D59" s="833"/>
      <c r="E59" s="834"/>
      <c r="F59" s="835"/>
      <c r="G59" s="833"/>
      <c r="H59" s="834"/>
    </row>
    <row r="60" spans="1:8">
      <c r="A60" s="847"/>
      <c r="B60" s="851" t="s">
        <v>7048</v>
      </c>
      <c r="C60" s="849"/>
      <c r="D60" s="850"/>
      <c r="E60" s="852"/>
      <c r="F60" s="853"/>
      <c r="G60" s="850"/>
      <c r="H60" s="852"/>
    </row>
    <row r="61" spans="1:8">
      <c r="A61" s="836" t="s">
        <v>6979</v>
      </c>
      <c r="B61" s="782" t="s">
        <v>7049</v>
      </c>
      <c r="C61" s="758">
        <v>1</v>
      </c>
      <c r="D61" s="783"/>
      <c r="E61" s="749">
        <f>C61*D61</f>
        <v>0</v>
      </c>
      <c r="F61" s="750">
        <f>$F$2</f>
        <v>0.05</v>
      </c>
      <c r="G61" s="748">
        <f>D61*(1-F61)</f>
        <v>0</v>
      </c>
      <c r="H61" s="749">
        <f>C61*G61</f>
        <v>0</v>
      </c>
    </row>
    <row r="62" spans="1:8">
      <c r="A62" s="836" t="s">
        <v>6979</v>
      </c>
      <c r="B62" s="782" t="s">
        <v>7050</v>
      </c>
      <c r="C62" s="758">
        <v>1</v>
      </c>
      <c r="D62" s="783"/>
      <c r="E62" s="749">
        <f>C62*D62</f>
        <v>0</v>
      </c>
      <c r="F62" s="750">
        <f>$F$2</f>
        <v>0.05</v>
      </c>
      <c r="G62" s="748">
        <f>D62*(1-F62)</f>
        <v>0</v>
      </c>
      <c r="H62" s="749">
        <f>C62*G62</f>
        <v>0</v>
      </c>
    </row>
    <row r="63" spans="1:8" ht="13.2">
      <c r="A63" s="854"/>
      <c r="B63" s="855"/>
      <c r="C63" s="833"/>
      <c r="D63" s="842"/>
      <c r="E63" s="834"/>
      <c r="F63" s="835"/>
      <c r="G63" s="833"/>
      <c r="H63" s="834"/>
    </row>
    <row r="64" spans="1:8" ht="10.8" thickBot="1">
      <c r="A64" s="856"/>
      <c r="B64" s="857" t="s">
        <v>6986</v>
      </c>
      <c r="C64" s="858"/>
      <c r="D64" s="859"/>
      <c r="E64" s="860"/>
      <c r="F64" s="861"/>
      <c r="G64" s="859"/>
      <c r="H64" s="860">
        <f>SUM(H3:H63)</f>
        <v>0</v>
      </c>
    </row>
    <row r="65" spans="1:8" ht="11.4" thickTop="1" thickBot="1">
      <c r="A65" s="862"/>
      <c r="B65" s="863" t="s">
        <v>7051</v>
      </c>
      <c r="C65" s="864"/>
      <c r="D65" s="865"/>
      <c r="E65" s="866"/>
      <c r="F65" s="867"/>
      <c r="G65" s="865"/>
      <c r="H65" s="866">
        <v>149305.288</v>
      </c>
    </row>
    <row r="66" spans="1:8" ht="13.8" thickTop="1">
      <c r="A66" s="833"/>
      <c r="B66" s="833"/>
      <c r="C66" s="833"/>
      <c r="D66" s="833"/>
      <c r="E66" s="833"/>
      <c r="F66" s="833"/>
      <c r="G66" s="833"/>
      <c r="H66" s="833"/>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BE2BF-CC37-4E32-99E5-322A637EF942}">
  <dimension ref="A1:H66"/>
  <sheetViews>
    <sheetView workbookViewId="0">
      <selection activeCell="K47" sqref="K47"/>
    </sheetView>
  </sheetViews>
  <sheetFormatPr defaultColWidth="11.7109375" defaultRowHeight="10.199999999999999"/>
  <cols>
    <col min="1" max="1" width="11.5703125" style="868" customWidth="1"/>
    <col min="2" max="2" width="60.42578125" style="811" customWidth="1"/>
    <col min="3" max="3" width="6.28515625" style="757" customWidth="1"/>
    <col min="4" max="5" width="8.85546875" style="748" customWidth="1"/>
    <col min="6" max="6" width="5.7109375" style="794" customWidth="1"/>
    <col min="7" max="8" width="8.85546875" style="748" customWidth="1"/>
    <col min="9" max="16384" width="11.7109375" style="728"/>
  </cols>
  <sheetData>
    <row r="1" spans="1:8" ht="21" thickTop="1">
      <c r="A1" s="812"/>
      <c r="B1" s="813" t="s">
        <v>7052</v>
      </c>
      <c r="C1" s="814"/>
      <c r="D1" s="815"/>
      <c r="E1" s="816"/>
      <c r="F1" s="817"/>
      <c r="G1" s="818"/>
      <c r="H1" s="819"/>
    </row>
    <row r="2" spans="1:8">
      <c r="A2" s="820"/>
      <c r="B2" s="821" t="s">
        <v>6842</v>
      </c>
      <c r="C2" s="822" t="s">
        <v>4713</v>
      </c>
      <c r="D2" s="823" t="s">
        <v>6843</v>
      </c>
      <c r="E2" s="824" t="s">
        <v>5936</v>
      </c>
      <c r="F2" s="825">
        <v>0.05</v>
      </c>
      <c r="G2" s="823" t="s">
        <v>6843</v>
      </c>
      <c r="H2" s="824" t="s">
        <v>5936</v>
      </c>
    </row>
    <row r="3" spans="1:8">
      <c r="A3" s="826"/>
      <c r="B3" s="827" t="s">
        <v>7053</v>
      </c>
      <c r="C3" s="828"/>
      <c r="D3" s="829"/>
      <c r="E3" s="830"/>
      <c r="F3" s="831"/>
      <c r="G3" s="829"/>
      <c r="H3" s="830"/>
    </row>
    <row r="4" spans="1:8" ht="13.2">
      <c r="A4" s="826"/>
      <c r="B4" s="832" t="s">
        <v>6990</v>
      </c>
      <c r="C4" s="833"/>
      <c r="D4" s="833"/>
      <c r="E4" s="834"/>
      <c r="F4" s="835"/>
      <c r="G4" s="833"/>
      <c r="H4" s="834"/>
    </row>
    <row r="5" spans="1:8">
      <c r="A5" s="836" t="s">
        <v>6859</v>
      </c>
      <c r="B5" s="782" t="s">
        <v>6991</v>
      </c>
      <c r="C5" s="758">
        <v>490</v>
      </c>
      <c r="D5" s="783"/>
      <c r="E5" s="749">
        <f t="shared" ref="E5:E15" si="0">C5*D5</f>
        <v>0</v>
      </c>
      <c r="F5" s="750">
        <f t="shared" ref="F5:F15" si="1">$F$2</f>
        <v>0.05</v>
      </c>
      <c r="G5" s="748">
        <f t="shared" ref="G5:G15" si="2">D5*(1-F5)</f>
        <v>0</v>
      </c>
      <c r="H5" s="749">
        <f t="shared" ref="H5:H15" si="3">C5*G5</f>
        <v>0</v>
      </c>
    </row>
    <row r="6" spans="1:8">
      <c r="A6" s="836" t="s">
        <v>6859</v>
      </c>
      <c r="B6" s="782" t="s">
        <v>6992</v>
      </c>
      <c r="C6" s="758">
        <v>490</v>
      </c>
      <c r="D6" s="783"/>
      <c r="E6" s="749">
        <f t="shared" si="0"/>
        <v>0</v>
      </c>
      <c r="F6" s="750">
        <f t="shared" si="1"/>
        <v>0.05</v>
      </c>
      <c r="G6" s="748">
        <f t="shared" si="2"/>
        <v>0</v>
      </c>
      <c r="H6" s="749">
        <f t="shared" si="3"/>
        <v>0</v>
      </c>
    </row>
    <row r="7" spans="1:8">
      <c r="A7" s="836" t="s">
        <v>6859</v>
      </c>
      <c r="B7" s="782" t="s">
        <v>6993</v>
      </c>
      <c r="C7" s="758">
        <v>490</v>
      </c>
      <c r="D7" s="783"/>
      <c r="E7" s="749">
        <f t="shared" si="0"/>
        <v>0</v>
      </c>
      <c r="F7" s="750">
        <f t="shared" si="1"/>
        <v>0.05</v>
      </c>
      <c r="G7" s="748">
        <f t="shared" si="2"/>
        <v>0</v>
      </c>
      <c r="H7" s="749">
        <f t="shared" si="3"/>
        <v>0</v>
      </c>
    </row>
    <row r="8" spans="1:8">
      <c r="A8" s="836" t="s">
        <v>6859</v>
      </c>
      <c r="B8" s="782" t="s">
        <v>6994</v>
      </c>
      <c r="C8" s="758">
        <v>490</v>
      </c>
      <c r="D8" s="783"/>
      <c r="E8" s="749">
        <f t="shared" si="0"/>
        <v>0</v>
      </c>
      <c r="F8" s="750">
        <f t="shared" si="1"/>
        <v>0.05</v>
      </c>
      <c r="G8" s="748">
        <f t="shared" si="2"/>
        <v>0</v>
      </c>
      <c r="H8" s="749">
        <f t="shared" si="3"/>
        <v>0</v>
      </c>
    </row>
    <row r="9" spans="1:8">
      <c r="A9" s="836" t="s">
        <v>6859</v>
      </c>
      <c r="B9" s="782" t="s">
        <v>6995</v>
      </c>
      <c r="C9" s="758">
        <v>490</v>
      </c>
      <c r="D9" s="783"/>
      <c r="E9" s="749">
        <f t="shared" si="0"/>
        <v>0</v>
      </c>
      <c r="F9" s="750">
        <f t="shared" si="1"/>
        <v>0.05</v>
      </c>
      <c r="G9" s="748">
        <f t="shared" si="2"/>
        <v>0</v>
      </c>
      <c r="H9" s="749">
        <f t="shared" si="3"/>
        <v>0</v>
      </c>
    </row>
    <row r="10" spans="1:8">
      <c r="A10" s="836" t="s">
        <v>6996</v>
      </c>
      <c r="B10" s="782" t="s">
        <v>6997</v>
      </c>
      <c r="C10" s="758">
        <v>490</v>
      </c>
      <c r="D10" s="783"/>
      <c r="E10" s="749">
        <f t="shared" si="0"/>
        <v>0</v>
      </c>
      <c r="F10" s="750">
        <f t="shared" si="1"/>
        <v>0.05</v>
      </c>
      <c r="G10" s="748">
        <f t="shared" si="2"/>
        <v>0</v>
      </c>
      <c r="H10" s="749">
        <f t="shared" si="3"/>
        <v>0</v>
      </c>
    </row>
    <row r="11" spans="1:8">
      <c r="A11" s="836" t="s">
        <v>6859</v>
      </c>
      <c r="B11" s="782" t="s">
        <v>6998</v>
      </c>
      <c r="C11" s="758">
        <v>490</v>
      </c>
      <c r="D11" s="783"/>
      <c r="E11" s="749">
        <f t="shared" si="0"/>
        <v>0</v>
      </c>
      <c r="F11" s="750">
        <f t="shared" si="1"/>
        <v>0.05</v>
      </c>
      <c r="G11" s="748">
        <f t="shared" si="2"/>
        <v>0</v>
      </c>
      <c r="H11" s="749">
        <f t="shared" si="3"/>
        <v>0</v>
      </c>
    </row>
    <row r="12" spans="1:8">
      <c r="A12" s="836" t="s">
        <v>6859</v>
      </c>
      <c r="B12" s="782" t="s">
        <v>6999</v>
      </c>
      <c r="C12" s="758">
        <v>490</v>
      </c>
      <c r="D12" s="783"/>
      <c r="E12" s="749">
        <f t="shared" si="0"/>
        <v>0</v>
      </c>
      <c r="F12" s="750">
        <f t="shared" si="1"/>
        <v>0.05</v>
      </c>
      <c r="G12" s="748">
        <f t="shared" si="2"/>
        <v>0</v>
      </c>
      <c r="H12" s="749">
        <f t="shared" si="3"/>
        <v>0</v>
      </c>
    </row>
    <row r="13" spans="1:8">
      <c r="A13" s="836" t="s">
        <v>6976</v>
      </c>
      <c r="B13" s="782" t="s">
        <v>7000</v>
      </c>
      <c r="C13" s="758">
        <v>490</v>
      </c>
      <c r="D13" s="783"/>
      <c r="E13" s="749">
        <f t="shared" si="0"/>
        <v>0</v>
      </c>
      <c r="F13" s="750">
        <f t="shared" si="1"/>
        <v>0.05</v>
      </c>
      <c r="G13" s="748">
        <f t="shared" si="2"/>
        <v>0</v>
      </c>
      <c r="H13" s="749">
        <f t="shared" si="3"/>
        <v>0</v>
      </c>
    </row>
    <row r="14" spans="1:8">
      <c r="A14" s="836" t="s">
        <v>6859</v>
      </c>
      <c r="B14" s="782" t="s">
        <v>7001</v>
      </c>
      <c r="C14" s="758">
        <v>490</v>
      </c>
      <c r="D14" s="783"/>
      <c r="E14" s="749">
        <f t="shared" si="0"/>
        <v>0</v>
      </c>
      <c r="F14" s="750">
        <f t="shared" si="1"/>
        <v>0.05</v>
      </c>
      <c r="G14" s="748">
        <f t="shared" si="2"/>
        <v>0</v>
      </c>
      <c r="H14" s="749">
        <f t="shared" si="3"/>
        <v>0</v>
      </c>
    </row>
    <row r="15" spans="1:8">
      <c r="A15" s="836" t="s">
        <v>6859</v>
      </c>
      <c r="B15" s="782" t="s">
        <v>7002</v>
      </c>
      <c r="C15" s="758">
        <v>0</v>
      </c>
      <c r="D15" s="783"/>
      <c r="E15" s="749">
        <f t="shared" si="0"/>
        <v>0</v>
      </c>
      <c r="F15" s="750">
        <f t="shared" si="1"/>
        <v>0.05</v>
      </c>
      <c r="G15" s="748">
        <f t="shared" si="2"/>
        <v>0</v>
      </c>
      <c r="H15" s="749">
        <f t="shared" si="3"/>
        <v>0</v>
      </c>
    </row>
    <row r="16" spans="1:8">
      <c r="A16" s="836"/>
      <c r="B16" s="837" t="s">
        <v>7003</v>
      </c>
      <c r="C16" s="838"/>
      <c r="D16" s="839"/>
      <c r="E16" s="840"/>
      <c r="F16" s="841"/>
      <c r="G16" s="839"/>
      <c r="H16" s="840"/>
    </row>
    <row r="17" spans="1:8" ht="13.2">
      <c r="A17" s="836"/>
      <c r="B17" s="782"/>
      <c r="C17" s="833"/>
      <c r="D17" s="842"/>
      <c r="E17" s="834"/>
      <c r="F17" s="835"/>
      <c r="G17" s="842"/>
      <c r="H17" s="834"/>
    </row>
    <row r="18" spans="1:8" ht="13.2">
      <c r="A18" s="826"/>
      <c r="B18" s="832" t="s">
        <v>7004</v>
      </c>
      <c r="C18" s="833"/>
      <c r="D18" s="833"/>
      <c r="E18" s="834"/>
      <c r="F18" s="835"/>
      <c r="G18" s="833"/>
      <c r="H18" s="834"/>
    </row>
    <row r="19" spans="1:8">
      <c r="A19" s="836" t="s">
        <v>7005</v>
      </c>
      <c r="B19" s="782" t="s">
        <v>7006</v>
      </c>
      <c r="C19" s="758">
        <v>20</v>
      </c>
      <c r="D19" s="783"/>
      <c r="E19" s="749">
        <f>C19*D19</f>
        <v>0</v>
      </c>
      <c r="F19" s="750">
        <f>$F$2</f>
        <v>0.05</v>
      </c>
      <c r="G19" s="748">
        <f>D19*(1-F19)</f>
        <v>0</v>
      </c>
      <c r="H19" s="749">
        <f>C19*G19</f>
        <v>0</v>
      </c>
    </row>
    <row r="20" spans="1:8">
      <c r="A20" s="836" t="s">
        <v>6883</v>
      </c>
      <c r="B20" s="782" t="s">
        <v>7007</v>
      </c>
      <c r="C20" s="758">
        <v>20</v>
      </c>
      <c r="D20" s="783"/>
      <c r="E20" s="749">
        <f>C20*D20</f>
        <v>0</v>
      </c>
      <c r="F20" s="750">
        <f>$F$2</f>
        <v>0.05</v>
      </c>
      <c r="G20" s="748">
        <f>D20*(1-F20)</f>
        <v>0</v>
      </c>
      <c r="H20" s="749">
        <f>C20*G20</f>
        <v>0</v>
      </c>
    </row>
    <row r="21" spans="1:8">
      <c r="A21" s="836" t="s">
        <v>6859</v>
      </c>
      <c r="B21" s="782" t="s">
        <v>7008</v>
      </c>
      <c r="C21" s="758">
        <v>20</v>
      </c>
      <c r="D21" s="783"/>
      <c r="E21" s="749">
        <f>C21*D21</f>
        <v>0</v>
      </c>
      <c r="F21" s="750">
        <f>$F$2</f>
        <v>0.05</v>
      </c>
      <c r="G21" s="748">
        <f>D21*(1-F21)</f>
        <v>0</v>
      </c>
      <c r="H21" s="749">
        <f>C21*G21</f>
        <v>0</v>
      </c>
    </row>
    <row r="22" spans="1:8">
      <c r="A22" s="836"/>
      <c r="B22" s="837" t="s">
        <v>7009</v>
      </c>
      <c r="C22" s="838"/>
      <c r="D22" s="839"/>
      <c r="E22" s="840"/>
      <c r="F22" s="841"/>
      <c r="G22" s="839"/>
      <c r="H22" s="840"/>
    </row>
    <row r="23" spans="1:8">
      <c r="A23" s="836"/>
      <c r="B23" s="782"/>
      <c r="C23" s="758"/>
      <c r="D23" s="783"/>
      <c r="E23" s="834"/>
      <c r="F23" s="835"/>
      <c r="G23" s="783"/>
      <c r="H23" s="834"/>
    </row>
    <row r="24" spans="1:8" ht="13.2">
      <c r="A24" s="826"/>
      <c r="B24" s="832" t="s">
        <v>7010</v>
      </c>
      <c r="C24" s="833"/>
      <c r="D24" s="833"/>
      <c r="E24" s="834"/>
      <c r="F24" s="835"/>
      <c r="G24" s="833"/>
      <c r="H24" s="834"/>
    </row>
    <row r="25" spans="1:8">
      <c r="A25" s="843" t="s">
        <v>6883</v>
      </c>
      <c r="B25" s="746" t="s">
        <v>7011</v>
      </c>
      <c r="C25" s="757">
        <v>1</v>
      </c>
      <c r="E25" s="749">
        <f t="shared" ref="E25:E32" si="4">C25*D25</f>
        <v>0</v>
      </c>
      <c r="F25" s="750">
        <f t="shared" ref="F25:F32" si="5">$F$2</f>
        <v>0.05</v>
      </c>
      <c r="G25" s="748">
        <f t="shared" ref="G25:G32" si="6">D25*(1-F25)</f>
        <v>0</v>
      </c>
      <c r="H25" s="749">
        <f t="shared" ref="H25:H32" si="7">C25*G25</f>
        <v>0</v>
      </c>
    </row>
    <row r="26" spans="1:8">
      <c r="A26" s="844" t="s">
        <v>7012</v>
      </c>
      <c r="B26" s="782" t="s">
        <v>7013</v>
      </c>
      <c r="C26" s="758">
        <v>0</v>
      </c>
      <c r="D26" s="783"/>
      <c r="E26" s="749">
        <f t="shared" si="4"/>
        <v>0</v>
      </c>
      <c r="F26" s="750">
        <f t="shared" si="5"/>
        <v>0.05</v>
      </c>
      <c r="G26" s="748">
        <f t="shared" si="6"/>
        <v>0</v>
      </c>
      <c r="H26" s="749">
        <f t="shared" si="7"/>
        <v>0</v>
      </c>
    </row>
    <row r="27" spans="1:8">
      <c r="A27" s="844" t="s">
        <v>7014</v>
      </c>
      <c r="B27" s="782" t="s">
        <v>7015</v>
      </c>
      <c r="C27" s="758">
        <v>0</v>
      </c>
      <c r="D27" s="783"/>
      <c r="E27" s="749">
        <f t="shared" si="4"/>
        <v>0</v>
      </c>
      <c r="F27" s="750">
        <f t="shared" si="5"/>
        <v>0.05</v>
      </c>
      <c r="G27" s="748">
        <f t="shared" si="6"/>
        <v>0</v>
      </c>
      <c r="H27" s="749">
        <f t="shared" si="7"/>
        <v>0</v>
      </c>
    </row>
    <row r="28" spans="1:8">
      <c r="A28" s="844" t="s">
        <v>7016</v>
      </c>
      <c r="B28" s="782" t="s">
        <v>7017</v>
      </c>
      <c r="C28" s="758">
        <v>0</v>
      </c>
      <c r="D28" s="783"/>
      <c r="E28" s="749">
        <f t="shared" si="4"/>
        <v>0</v>
      </c>
      <c r="F28" s="750">
        <f t="shared" si="5"/>
        <v>0.05</v>
      </c>
      <c r="G28" s="748">
        <f t="shared" si="6"/>
        <v>0</v>
      </c>
      <c r="H28" s="749">
        <f t="shared" si="7"/>
        <v>0</v>
      </c>
    </row>
    <row r="29" spans="1:8">
      <c r="A29" s="844" t="s">
        <v>7018</v>
      </c>
      <c r="B29" s="782" t="s">
        <v>7019</v>
      </c>
      <c r="C29" s="758">
        <v>6</v>
      </c>
      <c r="D29" s="783"/>
      <c r="E29" s="749">
        <f t="shared" si="4"/>
        <v>0</v>
      </c>
      <c r="F29" s="750">
        <f t="shared" si="5"/>
        <v>0.05</v>
      </c>
      <c r="G29" s="748">
        <f t="shared" si="6"/>
        <v>0</v>
      </c>
      <c r="H29" s="749">
        <f t="shared" si="7"/>
        <v>0</v>
      </c>
    </row>
    <row r="30" spans="1:8">
      <c r="A30" s="781" t="s">
        <v>7020</v>
      </c>
      <c r="B30" s="782" t="s">
        <v>7021</v>
      </c>
      <c r="C30" s="758">
        <v>0</v>
      </c>
      <c r="D30" s="783"/>
      <c r="E30" s="749">
        <f t="shared" si="4"/>
        <v>0</v>
      </c>
      <c r="F30" s="750">
        <f t="shared" si="5"/>
        <v>0.05</v>
      </c>
      <c r="G30" s="748">
        <f t="shared" si="6"/>
        <v>0</v>
      </c>
      <c r="H30" s="749">
        <f t="shared" si="7"/>
        <v>0</v>
      </c>
    </row>
    <row r="31" spans="1:8">
      <c r="A31" s="781" t="s">
        <v>7022</v>
      </c>
      <c r="B31" s="782" t="s">
        <v>7023</v>
      </c>
      <c r="C31" s="758">
        <v>6</v>
      </c>
      <c r="D31" s="783"/>
      <c r="E31" s="749">
        <f t="shared" si="4"/>
        <v>0</v>
      </c>
      <c r="F31" s="750">
        <f t="shared" si="5"/>
        <v>0.05</v>
      </c>
      <c r="G31" s="748">
        <f t="shared" si="6"/>
        <v>0</v>
      </c>
      <c r="H31" s="749">
        <f t="shared" si="7"/>
        <v>0</v>
      </c>
    </row>
    <row r="32" spans="1:8">
      <c r="A32" s="836" t="s">
        <v>7024</v>
      </c>
      <c r="B32" s="782" t="s">
        <v>7025</v>
      </c>
      <c r="C32" s="758">
        <v>1</v>
      </c>
      <c r="D32" s="783"/>
      <c r="E32" s="749">
        <f t="shared" si="4"/>
        <v>0</v>
      </c>
      <c r="F32" s="750">
        <f t="shared" si="5"/>
        <v>0.05</v>
      </c>
      <c r="G32" s="748">
        <f t="shared" si="6"/>
        <v>0</v>
      </c>
      <c r="H32" s="749">
        <f t="shared" si="7"/>
        <v>0</v>
      </c>
    </row>
    <row r="33" spans="1:8">
      <c r="A33" s="845"/>
      <c r="B33" s="782"/>
      <c r="C33" s="758"/>
      <c r="D33" s="783"/>
      <c r="E33" s="749"/>
      <c r="F33" s="750"/>
      <c r="H33" s="749"/>
    </row>
    <row r="34" spans="1:8" ht="13.2">
      <c r="A34" s="826"/>
      <c r="B34" s="832" t="s">
        <v>7004</v>
      </c>
      <c r="C34" s="833"/>
      <c r="D34" s="833"/>
      <c r="E34" s="834"/>
      <c r="F34" s="835"/>
      <c r="G34" s="833"/>
      <c r="H34" s="834"/>
    </row>
    <row r="35" spans="1:8" ht="20.399999999999999">
      <c r="A35" s="836" t="s">
        <v>7026</v>
      </c>
      <c r="B35" s="782" t="s">
        <v>7027</v>
      </c>
      <c r="C35" s="758">
        <v>1</v>
      </c>
      <c r="D35" s="783"/>
      <c r="E35" s="749">
        <f>C35*D35</f>
        <v>0</v>
      </c>
      <c r="F35" s="750">
        <f>$F$2</f>
        <v>0.05</v>
      </c>
      <c r="G35" s="748">
        <f>D35*(1-F35)</f>
        <v>0</v>
      </c>
      <c r="H35" s="749">
        <f>C35*G35</f>
        <v>0</v>
      </c>
    </row>
    <row r="36" spans="1:8" ht="13.2">
      <c r="A36" s="836"/>
      <c r="B36" s="782"/>
      <c r="C36" s="833"/>
      <c r="D36" s="833"/>
      <c r="E36" s="834"/>
      <c r="F36" s="835"/>
      <c r="G36" s="833"/>
      <c r="H36" s="834"/>
    </row>
    <row r="37" spans="1:8" ht="13.2">
      <c r="A37" s="826"/>
      <c r="B37" s="846" t="s">
        <v>7028</v>
      </c>
      <c r="C37" s="833"/>
      <c r="D37" s="833"/>
      <c r="E37" s="834"/>
      <c r="F37" s="835"/>
      <c r="G37" s="833"/>
      <c r="H37" s="834"/>
    </row>
    <row r="38" spans="1:8">
      <c r="A38" s="751" t="s">
        <v>6956</v>
      </c>
      <c r="B38" s="746" t="s">
        <v>6957</v>
      </c>
      <c r="C38" s="757">
        <v>200</v>
      </c>
      <c r="E38" s="749">
        <f>C38*D38</f>
        <v>0</v>
      </c>
      <c r="F38" s="794">
        <f>$F$2</f>
        <v>0.05</v>
      </c>
      <c r="G38" s="795">
        <f>D38*(1-F38)</f>
        <v>0</v>
      </c>
      <c r="H38" s="749">
        <f>C38*G38</f>
        <v>0</v>
      </c>
    </row>
    <row r="39" spans="1:8">
      <c r="A39" s="836" t="s">
        <v>7029</v>
      </c>
      <c r="B39" s="782" t="s">
        <v>7030</v>
      </c>
      <c r="C39" s="758">
        <v>200</v>
      </c>
      <c r="D39" s="783"/>
      <c r="E39" s="749">
        <f>C39*D39</f>
        <v>0</v>
      </c>
      <c r="F39" s="750">
        <f>$F$2</f>
        <v>0.05</v>
      </c>
      <c r="G39" s="748">
        <f>D39*(1-F39)</f>
        <v>0</v>
      </c>
      <c r="H39" s="749">
        <f>C39*G39</f>
        <v>0</v>
      </c>
    </row>
    <row r="40" spans="1:8">
      <c r="A40" s="836" t="s">
        <v>7031</v>
      </c>
      <c r="B40" s="782" t="s">
        <v>7032</v>
      </c>
      <c r="C40" s="758">
        <v>1470</v>
      </c>
      <c r="D40" s="783"/>
      <c r="E40" s="749">
        <f>C40*D40</f>
        <v>0</v>
      </c>
      <c r="F40" s="750">
        <f>$F$2</f>
        <v>0.05</v>
      </c>
      <c r="G40" s="748">
        <f>D40*(1-F40)</f>
        <v>0</v>
      </c>
      <c r="H40" s="749">
        <f>C40*G40</f>
        <v>0</v>
      </c>
    </row>
    <row r="41" spans="1:8">
      <c r="A41" s="836" t="s">
        <v>6859</v>
      </c>
      <c r="B41" s="782" t="s">
        <v>7033</v>
      </c>
      <c r="C41" s="758">
        <v>200</v>
      </c>
      <c r="D41" s="783"/>
      <c r="E41" s="749">
        <f>C41*D41</f>
        <v>0</v>
      </c>
      <c r="F41" s="750">
        <f>$F$2</f>
        <v>0.05</v>
      </c>
      <c r="G41" s="748">
        <f>D41*(1-F41)</f>
        <v>0</v>
      </c>
      <c r="H41" s="749">
        <f>C41*G41</f>
        <v>0</v>
      </c>
    </row>
    <row r="42" spans="1:8" ht="13.2">
      <c r="A42" s="836"/>
      <c r="B42" s="782"/>
      <c r="C42" s="833"/>
      <c r="D42" s="842"/>
      <c r="E42" s="834"/>
      <c r="F42" s="835"/>
      <c r="G42" s="833"/>
      <c r="H42" s="834"/>
    </row>
    <row r="43" spans="1:8">
      <c r="A43" s="836" t="s">
        <v>6879</v>
      </c>
      <c r="B43" s="782" t="s">
        <v>7034</v>
      </c>
      <c r="C43" s="783">
        <v>0</v>
      </c>
      <c r="D43" s="783"/>
      <c r="E43" s="749">
        <f>C43*D43</f>
        <v>0</v>
      </c>
      <c r="F43" s="750">
        <f>$F$2</f>
        <v>0.05</v>
      </c>
      <c r="G43" s="748">
        <f>D43*(1-F43)</f>
        <v>0</v>
      </c>
      <c r="H43" s="749">
        <f>C43*G43</f>
        <v>0</v>
      </c>
    </row>
    <row r="44" spans="1:8">
      <c r="A44" s="836" t="s">
        <v>6879</v>
      </c>
      <c r="B44" s="782" t="s">
        <v>7035</v>
      </c>
      <c r="C44" s="783">
        <v>490</v>
      </c>
      <c r="D44" s="783"/>
      <c r="E44" s="749">
        <f>C44*D44</f>
        <v>0</v>
      </c>
      <c r="F44" s="750">
        <f>$F$2</f>
        <v>0.05</v>
      </c>
      <c r="G44" s="748">
        <f>D44*(1-F44)</f>
        <v>0</v>
      </c>
      <c r="H44" s="749">
        <f>C44*G44</f>
        <v>0</v>
      </c>
    </row>
    <row r="45" spans="1:8">
      <c r="A45" s="836" t="s">
        <v>6879</v>
      </c>
      <c r="B45" s="782" t="s">
        <v>7036</v>
      </c>
      <c r="C45" s="783">
        <v>0</v>
      </c>
      <c r="D45" s="783"/>
      <c r="E45" s="749">
        <f>C45*D45</f>
        <v>0</v>
      </c>
      <c r="F45" s="750">
        <f>$F$2</f>
        <v>0.05</v>
      </c>
      <c r="G45" s="748">
        <f>D45*(1-F45)</f>
        <v>0</v>
      </c>
      <c r="H45" s="749">
        <f>C45*G45</f>
        <v>0</v>
      </c>
    </row>
    <row r="46" spans="1:8" ht="13.2">
      <c r="A46" s="836"/>
      <c r="B46" s="782"/>
      <c r="C46" s="783"/>
      <c r="D46" s="833"/>
      <c r="E46" s="834"/>
      <c r="F46" s="835"/>
      <c r="G46" s="833"/>
      <c r="H46" s="834"/>
    </row>
    <row r="47" spans="1:8" ht="13.2">
      <c r="A47" s="826"/>
      <c r="B47" s="832" t="s">
        <v>7037</v>
      </c>
      <c r="C47" s="833"/>
      <c r="D47" s="833"/>
      <c r="E47" s="834"/>
      <c r="F47" s="835"/>
      <c r="G47" s="833"/>
      <c r="H47" s="834"/>
    </row>
    <row r="48" spans="1:8">
      <c r="A48" s="836" t="s">
        <v>6973</v>
      </c>
      <c r="B48" s="782" t="s">
        <v>7038</v>
      </c>
      <c r="C48" s="758">
        <v>490</v>
      </c>
      <c r="D48" s="783"/>
      <c r="E48" s="749">
        <f>C48*D48</f>
        <v>0</v>
      </c>
      <c r="F48" s="750">
        <f>$F$2</f>
        <v>0.05</v>
      </c>
      <c r="G48" s="748">
        <f>D48*(1-F48)</f>
        <v>0</v>
      </c>
      <c r="H48" s="749">
        <f>C48*G48</f>
        <v>0</v>
      </c>
    </row>
    <row r="49" spans="1:8" ht="13.2">
      <c r="A49" s="836"/>
      <c r="B49" s="782"/>
      <c r="C49" s="833"/>
      <c r="D49" s="842"/>
      <c r="E49" s="834"/>
      <c r="F49" s="835"/>
      <c r="G49" s="833"/>
      <c r="H49" s="834"/>
    </row>
    <row r="50" spans="1:8" ht="13.2">
      <c r="A50" s="826"/>
      <c r="B50" s="832" t="s">
        <v>7039</v>
      </c>
      <c r="C50" s="833"/>
      <c r="D50" s="833"/>
      <c r="E50" s="834"/>
      <c r="F50" s="835"/>
      <c r="G50" s="833"/>
      <c r="H50" s="834"/>
    </row>
    <row r="51" spans="1:8">
      <c r="A51" s="847" t="s">
        <v>6973</v>
      </c>
      <c r="B51" s="848" t="s">
        <v>7040</v>
      </c>
      <c r="C51" s="849">
        <v>490</v>
      </c>
      <c r="D51" s="850"/>
      <c r="E51" s="749">
        <f t="shared" ref="E51:E58" si="8">C51*D51</f>
        <v>0</v>
      </c>
      <c r="F51" s="750">
        <v>0</v>
      </c>
      <c r="G51" s="748">
        <f t="shared" ref="G51:G58" si="9">D51*(1-F51)</f>
        <v>0</v>
      </c>
      <c r="H51" s="749">
        <f t="shared" ref="H51:H58" si="10">C51*G51</f>
        <v>0</v>
      </c>
    </row>
    <row r="52" spans="1:8">
      <c r="A52" s="836" t="s">
        <v>6973</v>
      </c>
      <c r="B52" s="782" t="s">
        <v>7041</v>
      </c>
      <c r="C52" s="758">
        <v>1</v>
      </c>
      <c r="D52" s="783"/>
      <c r="E52" s="749">
        <f t="shared" si="8"/>
        <v>0</v>
      </c>
      <c r="F52" s="750">
        <v>0</v>
      </c>
      <c r="G52" s="748">
        <f t="shared" si="9"/>
        <v>0</v>
      </c>
      <c r="H52" s="749">
        <f t="shared" si="10"/>
        <v>0</v>
      </c>
    </row>
    <row r="53" spans="1:8">
      <c r="A53" s="836" t="s">
        <v>6973</v>
      </c>
      <c r="B53" s="782" t="s">
        <v>7042</v>
      </c>
      <c r="C53" s="758">
        <v>200</v>
      </c>
      <c r="D53" s="783"/>
      <c r="E53" s="749">
        <f t="shared" si="8"/>
        <v>0</v>
      </c>
      <c r="F53" s="750">
        <v>0</v>
      </c>
      <c r="G53" s="748">
        <f t="shared" si="9"/>
        <v>0</v>
      </c>
      <c r="H53" s="749">
        <f t="shared" si="10"/>
        <v>0</v>
      </c>
    </row>
    <row r="54" spans="1:8">
      <c r="A54" s="836" t="s">
        <v>6973</v>
      </c>
      <c r="B54" s="782" t="s">
        <v>7043</v>
      </c>
      <c r="C54" s="758">
        <v>20</v>
      </c>
      <c r="D54" s="783"/>
      <c r="E54" s="749">
        <f t="shared" si="8"/>
        <v>0</v>
      </c>
      <c r="F54" s="750">
        <v>0</v>
      </c>
      <c r="G54" s="748">
        <f t="shared" si="9"/>
        <v>0</v>
      </c>
      <c r="H54" s="749">
        <f t="shared" si="10"/>
        <v>0</v>
      </c>
    </row>
    <row r="55" spans="1:8">
      <c r="A55" s="836" t="s">
        <v>6973</v>
      </c>
      <c r="B55" s="782" t="s">
        <v>7044</v>
      </c>
      <c r="C55" s="758">
        <v>1</v>
      </c>
      <c r="D55" s="783"/>
      <c r="E55" s="749">
        <f t="shared" si="8"/>
        <v>0</v>
      </c>
      <c r="F55" s="750">
        <v>0</v>
      </c>
      <c r="G55" s="748">
        <f t="shared" si="9"/>
        <v>0</v>
      </c>
      <c r="H55" s="749">
        <f t="shared" si="10"/>
        <v>0</v>
      </c>
    </row>
    <row r="56" spans="1:8">
      <c r="A56" s="836" t="s">
        <v>6973</v>
      </c>
      <c r="B56" s="782" t="s">
        <v>7045</v>
      </c>
      <c r="C56" s="758">
        <v>490</v>
      </c>
      <c r="D56" s="783"/>
      <c r="E56" s="749">
        <f t="shared" si="8"/>
        <v>0</v>
      </c>
      <c r="F56" s="750">
        <v>0</v>
      </c>
      <c r="G56" s="748">
        <f t="shared" si="9"/>
        <v>0</v>
      </c>
      <c r="H56" s="749">
        <f t="shared" si="10"/>
        <v>0</v>
      </c>
    </row>
    <row r="57" spans="1:8">
      <c r="A57" s="836" t="s">
        <v>6973</v>
      </c>
      <c r="B57" s="782" t="s">
        <v>7046</v>
      </c>
      <c r="C57" s="758">
        <v>8</v>
      </c>
      <c r="D57" s="783"/>
      <c r="E57" s="749">
        <f t="shared" si="8"/>
        <v>0</v>
      </c>
      <c r="F57" s="750">
        <v>0</v>
      </c>
      <c r="G57" s="748">
        <f t="shared" si="9"/>
        <v>0</v>
      </c>
      <c r="H57" s="749">
        <f t="shared" si="10"/>
        <v>0</v>
      </c>
    </row>
    <row r="58" spans="1:8">
      <c r="A58" s="836" t="s">
        <v>6973</v>
      </c>
      <c r="B58" s="782" t="s">
        <v>7047</v>
      </c>
      <c r="C58" s="758">
        <v>10</v>
      </c>
      <c r="D58" s="783"/>
      <c r="E58" s="749">
        <f t="shared" si="8"/>
        <v>0</v>
      </c>
      <c r="F58" s="750">
        <v>0</v>
      </c>
      <c r="G58" s="748">
        <f t="shared" si="9"/>
        <v>0</v>
      </c>
      <c r="H58" s="749">
        <f t="shared" si="10"/>
        <v>0</v>
      </c>
    </row>
    <row r="59" spans="1:8" ht="13.2">
      <c r="A59" s="836"/>
      <c r="B59" s="782"/>
      <c r="C59" s="833"/>
      <c r="D59" s="833"/>
      <c r="E59" s="834"/>
      <c r="F59" s="835"/>
      <c r="G59" s="833"/>
      <c r="H59" s="834"/>
    </row>
    <row r="60" spans="1:8">
      <c r="A60" s="847"/>
      <c r="B60" s="851" t="s">
        <v>7048</v>
      </c>
      <c r="C60" s="849"/>
      <c r="D60" s="850"/>
      <c r="E60" s="852"/>
      <c r="F60" s="853"/>
      <c r="G60" s="850"/>
      <c r="H60" s="852"/>
    </row>
    <row r="61" spans="1:8">
      <c r="A61" s="836" t="s">
        <v>6979</v>
      </c>
      <c r="B61" s="782" t="s">
        <v>7049</v>
      </c>
      <c r="C61" s="758">
        <v>1</v>
      </c>
      <c r="D61" s="783"/>
      <c r="E61" s="749">
        <f>C61*D61</f>
        <v>0</v>
      </c>
      <c r="F61" s="750">
        <f>$F$2</f>
        <v>0.05</v>
      </c>
      <c r="G61" s="748">
        <f>D61*(1-F61)</f>
        <v>0</v>
      </c>
      <c r="H61" s="749">
        <f>C61*G61</f>
        <v>0</v>
      </c>
    </row>
    <row r="62" spans="1:8">
      <c r="A62" s="836" t="s">
        <v>6979</v>
      </c>
      <c r="B62" s="782" t="s">
        <v>7050</v>
      </c>
      <c r="C62" s="758">
        <v>1</v>
      </c>
      <c r="D62" s="783"/>
      <c r="E62" s="749">
        <f>C62*D62</f>
        <v>0</v>
      </c>
      <c r="F62" s="750">
        <f>$F$2</f>
        <v>0.05</v>
      </c>
      <c r="G62" s="748">
        <f>D62*(1-F62)</f>
        <v>0</v>
      </c>
      <c r="H62" s="749">
        <f>C62*G62</f>
        <v>0</v>
      </c>
    </row>
    <row r="63" spans="1:8" ht="13.2">
      <c r="A63" s="854"/>
      <c r="B63" s="855"/>
      <c r="C63" s="833"/>
      <c r="D63" s="842"/>
      <c r="E63" s="834"/>
      <c r="F63" s="835"/>
      <c r="G63" s="833"/>
      <c r="H63" s="834"/>
    </row>
    <row r="64" spans="1:8" ht="10.8" thickBot="1">
      <c r="A64" s="856"/>
      <c r="B64" s="857" t="s">
        <v>6986</v>
      </c>
      <c r="C64" s="858"/>
      <c r="D64" s="859"/>
      <c r="E64" s="860"/>
      <c r="F64" s="861"/>
      <c r="G64" s="859"/>
      <c r="H64" s="860">
        <f>SUM(H3:H63)</f>
        <v>0</v>
      </c>
    </row>
    <row r="65" spans="1:8" ht="11.4" thickTop="1" thickBot="1">
      <c r="A65" s="862"/>
      <c r="B65" s="863" t="s">
        <v>7051</v>
      </c>
      <c r="C65" s="864"/>
      <c r="D65" s="865"/>
      <c r="E65" s="866"/>
      <c r="F65" s="867"/>
      <c r="G65" s="865"/>
      <c r="H65" s="866">
        <v>149305.288</v>
      </c>
    </row>
    <row r="66" spans="1:8" ht="13.8" thickTop="1">
      <c r="A66" s="833"/>
      <c r="B66" s="833"/>
      <c r="C66" s="833"/>
      <c r="D66" s="833"/>
      <c r="E66" s="833"/>
      <c r="F66" s="833"/>
      <c r="G66" s="833"/>
      <c r="H66" s="833"/>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37534-BA19-4A1F-AC69-BFEAF0372345}">
  <dimension ref="A1:E27"/>
  <sheetViews>
    <sheetView zoomScaleNormal="100" workbookViewId="0">
      <selection activeCell="K13" sqref="K13"/>
    </sheetView>
  </sheetViews>
  <sheetFormatPr defaultRowHeight="14.4"/>
  <cols>
    <col min="1" max="1" width="72.140625" style="540" customWidth="1"/>
    <col min="2" max="2" width="5.5703125" style="540" customWidth="1"/>
    <col min="3" max="3" width="9.5703125" style="540" customWidth="1"/>
    <col min="4" max="4" width="9.140625" style="540"/>
    <col min="5" max="5" width="15.28515625" style="540" customWidth="1"/>
    <col min="6" max="16384" width="9.140625" style="540"/>
  </cols>
  <sheetData>
    <row r="1" spans="1:5" s="695" customFormat="1" ht="40.5" customHeight="1">
      <c r="A1" s="869" t="s">
        <v>6783</v>
      </c>
      <c r="B1" s="699"/>
      <c r="C1" s="699"/>
      <c r="D1" s="699"/>
      <c r="E1" s="699"/>
    </row>
    <row r="2" spans="1:5" ht="39.75" customHeight="1">
      <c r="A2" s="1248" t="s">
        <v>7054</v>
      </c>
      <c r="B2" s="1248"/>
      <c r="C2" s="1248"/>
      <c r="D2" s="1248"/>
      <c r="E2" s="1248"/>
    </row>
    <row r="3" spans="1:5" ht="27" customHeight="1">
      <c r="A3" s="1249" t="s">
        <v>7055</v>
      </c>
      <c r="B3" s="1249"/>
      <c r="C3" s="1249"/>
      <c r="D3" s="1249"/>
      <c r="E3" s="1249"/>
    </row>
    <row r="4" spans="1:5" ht="18" customHeight="1">
      <c r="A4" s="869"/>
      <c r="B4" s="869"/>
      <c r="C4" s="709" t="s">
        <v>7056</v>
      </c>
      <c r="D4" s="709" t="s">
        <v>6790</v>
      </c>
      <c r="E4" s="869"/>
    </row>
    <row r="5" spans="1:5">
      <c r="A5" s="699" t="s">
        <v>7057</v>
      </c>
      <c r="B5" s="699" t="s">
        <v>4713</v>
      </c>
      <c r="C5" s="699">
        <v>0</v>
      </c>
      <c r="D5" s="870">
        <v>0</v>
      </c>
      <c r="E5" s="870">
        <f>PRODUCT(C5,D5)</f>
        <v>0</v>
      </c>
    </row>
    <row r="6" spans="1:5">
      <c r="A6" s="699" t="s">
        <v>7058</v>
      </c>
      <c r="B6" s="699" t="s">
        <v>4713</v>
      </c>
      <c r="C6" s="699">
        <v>0</v>
      </c>
      <c r="D6" s="870">
        <v>0</v>
      </c>
      <c r="E6" s="870">
        <f t="shared" ref="E6:E18" si="0">PRODUCT(C6,D6)</f>
        <v>0</v>
      </c>
    </row>
    <row r="7" spans="1:5">
      <c r="A7" s="699" t="s">
        <v>7059</v>
      </c>
      <c r="B7" s="699" t="s">
        <v>4713</v>
      </c>
      <c r="C7" s="699">
        <v>21</v>
      </c>
      <c r="D7" s="870">
        <v>0</v>
      </c>
      <c r="E7" s="870">
        <f t="shared" si="0"/>
        <v>0</v>
      </c>
    </row>
    <row r="8" spans="1:5">
      <c r="A8" s="699" t="s">
        <v>7060</v>
      </c>
      <c r="B8" s="699" t="s">
        <v>4713</v>
      </c>
      <c r="C8" s="699">
        <v>13</v>
      </c>
      <c r="D8" s="870">
        <v>0</v>
      </c>
      <c r="E8" s="870">
        <f t="shared" si="0"/>
        <v>0</v>
      </c>
    </row>
    <row r="9" spans="1:5">
      <c r="A9" s="699" t="s">
        <v>7061</v>
      </c>
      <c r="B9" s="699" t="s">
        <v>4713</v>
      </c>
      <c r="C9" s="699">
        <v>1</v>
      </c>
      <c r="D9" s="870">
        <v>0</v>
      </c>
      <c r="E9" s="870">
        <f t="shared" si="0"/>
        <v>0</v>
      </c>
    </row>
    <row r="10" spans="1:5">
      <c r="A10" s="699" t="s">
        <v>7062</v>
      </c>
      <c r="B10" s="699" t="s">
        <v>4713</v>
      </c>
      <c r="C10" s="699">
        <v>1</v>
      </c>
      <c r="D10" s="870">
        <v>0</v>
      </c>
      <c r="E10" s="870">
        <f t="shared" si="0"/>
        <v>0</v>
      </c>
    </row>
    <row r="11" spans="1:5">
      <c r="A11" s="699" t="s">
        <v>7063</v>
      </c>
      <c r="B11" s="699" t="s">
        <v>4713</v>
      </c>
      <c r="C11" s="699">
        <v>1</v>
      </c>
      <c r="D11" s="870">
        <v>0</v>
      </c>
      <c r="E11" s="870">
        <f t="shared" si="0"/>
        <v>0</v>
      </c>
    </row>
    <row r="12" spans="1:5">
      <c r="A12" s="699" t="s">
        <v>7064</v>
      </c>
      <c r="B12" s="699" t="s">
        <v>4713</v>
      </c>
      <c r="C12" s="699">
        <v>4</v>
      </c>
      <c r="D12" s="870">
        <v>0</v>
      </c>
      <c r="E12" s="870">
        <f t="shared" si="0"/>
        <v>0</v>
      </c>
    </row>
    <row r="13" spans="1:5">
      <c r="A13" s="699" t="s">
        <v>7065</v>
      </c>
      <c r="B13" s="699" t="s">
        <v>693</v>
      </c>
      <c r="C13" s="699">
        <v>40</v>
      </c>
      <c r="D13" s="870">
        <v>0</v>
      </c>
      <c r="E13" s="870">
        <v>0</v>
      </c>
    </row>
    <row r="14" spans="1:5">
      <c r="A14" s="699" t="s">
        <v>7066</v>
      </c>
      <c r="B14" s="699" t="s">
        <v>693</v>
      </c>
      <c r="C14" s="699">
        <v>950</v>
      </c>
      <c r="D14" s="870">
        <v>0</v>
      </c>
      <c r="E14" s="870">
        <f t="shared" si="0"/>
        <v>0</v>
      </c>
    </row>
    <row r="15" spans="1:5">
      <c r="A15" s="699" t="s">
        <v>7067</v>
      </c>
      <c r="B15" s="699" t="s">
        <v>693</v>
      </c>
      <c r="C15" s="699">
        <v>300</v>
      </c>
      <c r="D15" s="870">
        <v>0</v>
      </c>
      <c r="E15" s="870">
        <f t="shared" si="0"/>
        <v>0</v>
      </c>
    </row>
    <row r="16" spans="1:5">
      <c r="A16" s="699" t="s">
        <v>7068</v>
      </c>
      <c r="B16" s="699" t="s">
        <v>6809</v>
      </c>
      <c r="C16" s="699">
        <v>1</v>
      </c>
      <c r="D16" s="870">
        <v>0</v>
      </c>
      <c r="E16" s="870">
        <f t="shared" si="0"/>
        <v>0</v>
      </c>
    </row>
    <row r="17" spans="1:5">
      <c r="A17" s="699" t="s">
        <v>7069</v>
      </c>
      <c r="B17" s="699" t="s">
        <v>6809</v>
      </c>
      <c r="C17" s="699">
        <v>1</v>
      </c>
      <c r="D17" s="870">
        <v>0</v>
      </c>
      <c r="E17" s="870">
        <f t="shared" si="0"/>
        <v>0</v>
      </c>
    </row>
    <row r="18" spans="1:5">
      <c r="A18" s="699" t="s">
        <v>7070</v>
      </c>
      <c r="B18" s="699" t="s">
        <v>693</v>
      </c>
      <c r="C18" s="699">
        <v>80</v>
      </c>
      <c r="D18" s="870">
        <v>0</v>
      </c>
      <c r="E18" s="870">
        <f t="shared" si="0"/>
        <v>0</v>
      </c>
    </row>
    <row r="19" spans="1:5" s="871" customFormat="1">
      <c r="A19" s="1250"/>
      <c r="B19" s="1250"/>
      <c r="C19" s="1250"/>
      <c r="D19" s="1250"/>
      <c r="E19" s="1250"/>
    </row>
    <row r="20" spans="1:5">
      <c r="A20" s="1251" t="s">
        <v>7071</v>
      </c>
      <c r="B20" s="699"/>
      <c r="C20" s="699"/>
      <c r="D20" s="699" t="s">
        <v>5936</v>
      </c>
      <c r="E20" s="870">
        <f>SUM(E5:E18)</f>
        <v>0</v>
      </c>
    </row>
    <row r="21" spans="1:5" s="872" customFormat="1" ht="16.5" customHeight="1">
      <c r="A21" s="1251"/>
      <c r="B21" s="699"/>
      <c r="C21" s="699"/>
      <c r="D21" s="699"/>
      <c r="E21" s="870"/>
    </row>
    <row r="22" spans="1:5" ht="15.6">
      <c r="A22" s="873" t="s">
        <v>5936</v>
      </c>
      <c r="B22" s="874"/>
      <c r="C22" s="874"/>
      <c r="D22" s="874"/>
      <c r="E22" s="875">
        <f>SUM(E20:E21)</f>
        <v>0</v>
      </c>
    </row>
    <row r="23" spans="1:5">
      <c r="E23" s="722"/>
    </row>
    <row r="24" spans="1:5">
      <c r="E24" s="722"/>
    </row>
    <row r="25" spans="1:5">
      <c r="E25" s="722"/>
    </row>
    <row r="26" spans="1:5">
      <c r="E26" s="722"/>
    </row>
    <row r="27" spans="1:5">
      <c r="E27" s="722"/>
    </row>
  </sheetData>
  <mergeCells count="4">
    <mergeCell ref="A2:E2"/>
    <mergeCell ref="A3:E3"/>
    <mergeCell ref="A19:E19"/>
    <mergeCell ref="A20:A21"/>
  </mergeCell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608D0-10AD-4ED9-AC70-FA0C507CBF36}">
  <sheetPr>
    <tabColor rgb="FF99FF66"/>
  </sheetPr>
  <dimension ref="A1:T99"/>
  <sheetViews>
    <sheetView zoomScale="80" zoomScaleNormal="80" workbookViewId="0">
      <selection activeCell="F101" sqref="F101"/>
    </sheetView>
  </sheetViews>
  <sheetFormatPr defaultColWidth="8.85546875" defaultRowHeight="14.4"/>
  <cols>
    <col min="1" max="1" width="10.7109375" style="947" bestFit="1" customWidth="1"/>
    <col min="2" max="2" width="8.85546875" style="947" customWidth="1"/>
    <col min="3" max="3" width="89.140625" style="947" customWidth="1"/>
    <col min="4" max="4" width="12.28515625" style="947" customWidth="1"/>
    <col min="5" max="5" width="11.7109375" style="947" customWidth="1"/>
    <col min="6" max="7" width="15.5703125" style="947" customWidth="1"/>
    <col min="8" max="8" width="13.7109375" style="947" customWidth="1"/>
    <col min="9" max="9" width="105" style="947" customWidth="1"/>
    <col min="10" max="10" width="11.7109375" style="947" customWidth="1"/>
    <col min="11" max="11" width="11.7109375" style="883" customWidth="1"/>
    <col min="12" max="255" width="11.7109375" style="947" customWidth="1"/>
    <col min="256" max="256" width="10.7109375" style="947" bestFit="1" customWidth="1"/>
    <col min="257" max="257" width="8.85546875" style="947"/>
    <col min="258" max="258" width="10.7109375" style="947" bestFit="1" customWidth="1"/>
    <col min="259" max="259" width="8.85546875" style="947"/>
    <col min="260" max="260" width="85.28515625" style="947" bestFit="1" customWidth="1"/>
    <col min="261" max="261" width="12.140625" style="947" customWidth="1"/>
    <col min="262" max="262" width="11.7109375" style="947" customWidth="1"/>
    <col min="263" max="263" width="15.5703125" style="947" customWidth="1"/>
    <col min="264" max="264" width="14.85546875" style="947" customWidth="1"/>
    <col min="265" max="265" width="102.28515625" style="947" bestFit="1" customWidth="1"/>
    <col min="266" max="511" width="11.7109375" style="947" customWidth="1"/>
    <col min="512" max="512" width="10.7109375" style="947" bestFit="1" customWidth="1"/>
    <col min="513" max="513" width="8.85546875" style="947"/>
    <col min="514" max="514" width="10.7109375" style="947" bestFit="1" customWidth="1"/>
    <col min="515" max="515" width="8.85546875" style="947"/>
    <col min="516" max="516" width="85.28515625" style="947" bestFit="1" customWidth="1"/>
    <col min="517" max="517" width="12.140625" style="947" customWidth="1"/>
    <col min="518" max="518" width="11.7109375" style="947" customWidth="1"/>
    <col min="519" max="519" width="15.5703125" style="947" customWidth="1"/>
    <col min="520" max="520" width="14.85546875" style="947" customWidth="1"/>
    <col min="521" max="521" width="102.28515625" style="947" bestFit="1" customWidth="1"/>
    <col min="522" max="767" width="11.7109375" style="947" customWidth="1"/>
    <col min="768" max="768" width="10.7109375" style="947" bestFit="1" customWidth="1"/>
    <col min="769" max="769" width="8.85546875" style="947"/>
    <col min="770" max="770" width="10.7109375" style="947" bestFit="1" customWidth="1"/>
    <col min="771" max="771" width="8.85546875" style="947"/>
    <col min="772" max="772" width="85.28515625" style="947" bestFit="1" customWidth="1"/>
    <col min="773" max="773" width="12.140625" style="947" customWidth="1"/>
    <col min="774" max="774" width="11.7109375" style="947" customWidth="1"/>
    <col min="775" max="775" width="15.5703125" style="947" customWidth="1"/>
    <col min="776" max="776" width="14.85546875" style="947" customWidth="1"/>
    <col min="777" max="777" width="102.28515625" style="947" bestFit="1" customWidth="1"/>
    <col min="778" max="1023" width="11.7109375" style="947" customWidth="1"/>
    <col min="1024" max="1024" width="10.7109375" style="947" bestFit="1" customWidth="1"/>
    <col min="1025" max="1025" width="8.85546875" style="947"/>
    <col min="1026" max="1026" width="10.7109375" style="947" bestFit="1" customWidth="1"/>
    <col min="1027" max="1027" width="8.85546875" style="947"/>
    <col min="1028" max="1028" width="85.28515625" style="947" bestFit="1" customWidth="1"/>
    <col min="1029" max="1029" width="12.140625" style="947" customWidth="1"/>
    <col min="1030" max="1030" width="11.7109375" style="947" customWidth="1"/>
    <col min="1031" max="1031" width="15.5703125" style="947" customWidth="1"/>
    <col min="1032" max="1032" width="14.85546875" style="947" customWidth="1"/>
    <col min="1033" max="1033" width="102.28515625" style="947" bestFit="1" customWidth="1"/>
    <col min="1034" max="1279" width="11.7109375" style="947" customWidth="1"/>
    <col min="1280" max="1280" width="10.7109375" style="947" bestFit="1" customWidth="1"/>
    <col min="1281" max="1281" width="8.85546875" style="947"/>
    <col min="1282" max="1282" width="10.7109375" style="947" bestFit="1" customWidth="1"/>
    <col min="1283" max="1283" width="8.85546875" style="947"/>
    <col min="1284" max="1284" width="85.28515625" style="947" bestFit="1" customWidth="1"/>
    <col min="1285" max="1285" width="12.140625" style="947" customWidth="1"/>
    <col min="1286" max="1286" width="11.7109375" style="947" customWidth="1"/>
    <col min="1287" max="1287" width="15.5703125" style="947" customWidth="1"/>
    <col min="1288" max="1288" width="14.85546875" style="947" customWidth="1"/>
    <col min="1289" max="1289" width="102.28515625" style="947" bestFit="1" customWidth="1"/>
    <col min="1290" max="1535" width="11.7109375" style="947" customWidth="1"/>
    <col min="1536" max="1536" width="10.7109375" style="947" bestFit="1" customWidth="1"/>
    <col min="1537" max="1537" width="8.85546875" style="947"/>
    <col min="1538" max="1538" width="10.7109375" style="947" bestFit="1" customWidth="1"/>
    <col min="1539" max="1539" width="8.85546875" style="947"/>
    <col min="1540" max="1540" width="85.28515625" style="947" bestFit="1" customWidth="1"/>
    <col min="1541" max="1541" width="12.140625" style="947" customWidth="1"/>
    <col min="1542" max="1542" width="11.7109375" style="947" customWidth="1"/>
    <col min="1543" max="1543" width="15.5703125" style="947" customWidth="1"/>
    <col min="1544" max="1544" width="14.85546875" style="947" customWidth="1"/>
    <col min="1545" max="1545" width="102.28515625" style="947" bestFit="1" customWidth="1"/>
    <col min="1546" max="1791" width="11.7109375" style="947" customWidth="1"/>
    <col min="1792" max="1792" width="10.7109375" style="947" bestFit="1" customWidth="1"/>
    <col min="1793" max="1793" width="8.85546875" style="947"/>
    <col min="1794" max="1794" width="10.7109375" style="947" bestFit="1" customWidth="1"/>
    <col min="1795" max="1795" width="8.85546875" style="947"/>
    <col min="1796" max="1796" width="85.28515625" style="947" bestFit="1" customWidth="1"/>
    <col min="1797" max="1797" width="12.140625" style="947" customWidth="1"/>
    <col min="1798" max="1798" width="11.7109375" style="947" customWidth="1"/>
    <col min="1799" max="1799" width="15.5703125" style="947" customWidth="1"/>
    <col min="1800" max="1800" width="14.85546875" style="947" customWidth="1"/>
    <col min="1801" max="1801" width="102.28515625" style="947" bestFit="1" customWidth="1"/>
    <col min="1802" max="2047" width="11.7109375" style="947" customWidth="1"/>
    <col min="2048" max="2048" width="10.7109375" style="947" bestFit="1" customWidth="1"/>
    <col min="2049" max="2049" width="8.85546875" style="947"/>
    <col min="2050" max="2050" width="10.7109375" style="947" bestFit="1" customWidth="1"/>
    <col min="2051" max="2051" width="8.85546875" style="947"/>
    <col min="2052" max="2052" width="85.28515625" style="947" bestFit="1" customWidth="1"/>
    <col min="2053" max="2053" width="12.140625" style="947" customWidth="1"/>
    <col min="2054" max="2054" width="11.7109375" style="947" customWidth="1"/>
    <col min="2055" max="2055" width="15.5703125" style="947" customWidth="1"/>
    <col min="2056" max="2056" width="14.85546875" style="947" customWidth="1"/>
    <col min="2057" max="2057" width="102.28515625" style="947" bestFit="1" customWidth="1"/>
    <col min="2058" max="2303" width="11.7109375" style="947" customWidth="1"/>
    <col min="2304" max="2304" width="10.7109375" style="947" bestFit="1" customWidth="1"/>
    <col min="2305" max="2305" width="8.85546875" style="947"/>
    <col min="2306" max="2306" width="10.7109375" style="947" bestFit="1" customWidth="1"/>
    <col min="2307" max="2307" width="8.85546875" style="947"/>
    <col min="2308" max="2308" width="85.28515625" style="947" bestFit="1" customWidth="1"/>
    <col min="2309" max="2309" width="12.140625" style="947" customWidth="1"/>
    <col min="2310" max="2310" width="11.7109375" style="947" customWidth="1"/>
    <col min="2311" max="2311" width="15.5703125" style="947" customWidth="1"/>
    <col min="2312" max="2312" width="14.85546875" style="947" customWidth="1"/>
    <col min="2313" max="2313" width="102.28515625" style="947" bestFit="1" customWidth="1"/>
    <col min="2314" max="2559" width="11.7109375" style="947" customWidth="1"/>
    <col min="2560" max="2560" width="10.7109375" style="947" bestFit="1" customWidth="1"/>
    <col min="2561" max="2561" width="8.85546875" style="947"/>
    <col min="2562" max="2562" width="10.7109375" style="947" bestFit="1" customWidth="1"/>
    <col min="2563" max="2563" width="8.85546875" style="947"/>
    <col min="2564" max="2564" width="85.28515625" style="947" bestFit="1" customWidth="1"/>
    <col min="2565" max="2565" width="12.140625" style="947" customWidth="1"/>
    <col min="2566" max="2566" width="11.7109375" style="947" customWidth="1"/>
    <col min="2567" max="2567" width="15.5703125" style="947" customWidth="1"/>
    <col min="2568" max="2568" width="14.85546875" style="947" customWidth="1"/>
    <col min="2569" max="2569" width="102.28515625" style="947" bestFit="1" customWidth="1"/>
    <col min="2570" max="2815" width="11.7109375" style="947" customWidth="1"/>
    <col min="2816" max="2816" width="10.7109375" style="947" bestFit="1" customWidth="1"/>
    <col min="2817" max="2817" width="8.85546875" style="947"/>
    <col min="2818" max="2818" width="10.7109375" style="947" bestFit="1" customWidth="1"/>
    <col min="2819" max="2819" width="8.85546875" style="947"/>
    <col min="2820" max="2820" width="85.28515625" style="947" bestFit="1" customWidth="1"/>
    <col min="2821" max="2821" width="12.140625" style="947" customWidth="1"/>
    <col min="2822" max="2822" width="11.7109375" style="947" customWidth="1"/>
    <col min="2823" max="2823" width="15.5703125" style="947" customWidth="1"/>
    <col min="2824" max="2824" width="14.85546875" style="947" customWidth="1"/>
    <col min="2825" max="2825" width="102.28515625" style="947" bestFit="1" customWidth="1"/>
    <col min="2826" max="3071" width="11.7109375" style="947" customWidth="1"/>
    <col min="3072" max="3072" width="10.7109375" style="947" bestFit="1" customWidth="1"/>
    <col min="3073" max="3073" width="8.85546875" style="947"/>
    <col min="3074" max="3074" width="10.7109375" style="947" bestFit="1" customWidth="1"/>
    <col min="3075" max="3075" width="8.85546875" style="947"/>
    <col min="3076" max="3076" width="85.28515625" style="947" bestFit="1" customWidth="1"/>
    <col min="3077" max="3077" width="12.140625" style="947" customWidth="1"/>
    <col min="3078" max="3078" width="11.7109375" style="947" customWidth="1"/>
    <col min="3079" max="3079" width="15.5703125" style="947" customWidth="1"/>
    <col min="3080" max="3080" width="14.85546875" style="947" customWidth="1"/>
    <col min="3081" max="3081" width="102.28515625" style="947" bestFit="1" customWidth="1"/>
    <col min="3082" max="3327" width="11.7109375" style="947" customWidth="1"/>
    <col min="3328" max="3328" width="10.7109375" style="947" bestFit="1" customWidth="1"/>
    <col min="3329" max="3329" width="8.85546875" style="947"/>
    <col min="3330" max="3330" width="10.7109375" style="947" bestFit="1" customWidth="1"/>
    <col min="3331" max="3331" width="8.85546875" style="947"/>
    <col min="3332" max="3332" width="85.28515625" style="947" bestFit="1" customWidth="1"/>
    <col min="3333" max="3333" width="12.140625" style="947" customWidth="1"/>
    <col min="3334" max="3334" width="11.7109375" style="947" customWidth="1"/>
    <col min="3335" max="3335" width="15.5703125" style="947" customWidth="1"/>
    <col min="3336" max="3336" width="14.85546875" style="947" customWidth="1"/>
    <col min="3337" max="3337" width="102.28515625" style="947" bestFit="1" customWidth="1"/>
    <col min="3338" max="3583" width="11.7109375" style="947" customWidth="1"/>
    <col min="3584" max="3584" width="10.7109375" style="947" bestFit="1" customWidth="1"/>
    <col min="3585" max="3585" width="8.85546875" style="947"/>
    <col min="3586" max="3586" width="10.7109375" style="947" bestFit="1" customWidth="1"/>
    <col min="3587" max="3587" width="8.85546875" style="947"/>
    <col min="3588" max="3588" width="85.28515625" style="947" bestFit="1" customWidth="1"/>
    <col min="3589" max="3589" width="12.140625" style="947" customWidth="1"/>
    <col min="3590" max="3590" width="11.7109375" style="947" customWidth="1"/>
    <col min="3591" max="3591" width="15.5703125" style="947" customWidth="1"/>
    <col min="3592" max="3592" width="14.85546875" style="947" customWidth="1"/>
    <col min="3593" max="3593" width="102.28515625" style="947" bestFit="1" customWidth="1"/>
    <col min="3594" max="3839" width="11.7109375" style="947" customWidth="1"/>
    <col min="3840" max="3840" width="10.7109375" style="947" bestFit="1" customWidth="1"/>
    <col min="3841" max="3841" width="8.85546875" style="947"/>
    <col min="3842" max="3842" width="10.7109375" style="947" bestFit="1" customWidth="1"/>
    <col min="3843" max="3843" width="8.85546875" style="947"/>
    <col min="3844" max="3844" width="85.28515625" style="947" bestFit="1" customWidth="1"/>
    <col min="3845" max="3845" width="12.140625" style="947" customWidth="1"/>
    <col min="3846" max="3846" width="11.7109375" style="947" customWidth="1"/>
    <col min="3847" max="3847" width="15.5703125" style="947" customWidth="1"/>
    <col min="3848" max="3848" width="14.85546875" style="947" customWidth="1"/>
    <col min="3849" max="3849" width="102.28515625" style="947" bestFit="1" customWidth="1"/>
    <col min="3850" max="4095" width="11.7109375" style="947" customWidth="1"/>
    <col min="4096" max="4096" width="10.7109375" style="947" bestFit="1" customWidth="1"/>
    <col min="4097" max="4097" width="8.85546875" style="947"/>
    <col min="4098" max="4098" width="10.7109375" style="947" bestFit="1" customWidth="1"/>
    <col min="4099" max="4099" width="8.85546875" style="947"/>
    <col min="4100" max="4100" width="85.28515625" style="947" bestFit="1" customWidth="1"/>
    <col min="4101" max="4101" width="12.140625" style="947" customWidth="1"/>
    <col min="4102" max="4102" width="11.7109375" style="947" customWidth="1"/>
    <col min="4103" max="4103" width="15.5703125" style="947" customWidth="1"/>
    <col min="4104" max="4104" width="14.85546875" style="947" customWidth="1"/>
    <col min="4105" max="4105" width="102.28515625" style="947" bestFit="1" customWidth="1"/>
    <col min="4106" max="4351" width="11.7109375" style="947" customWidth="1"/>
    <col min="4352" max="4352" width="10.7109375" style="947" bestFit="1" customWidth="1"/>
    <col min="4353" max="4353" width="8.85546875" style="947"/>
    <col min="4354" max="4354" width="10.7109375" style="947" bestFit="1" customWidth="1"/>
    <col min="4355" max="4355" width="8.85546875" style="947"/>
    <col min="4356" max="4356" width="85.28515625" style="947" bestFit="1" customWidth="1"/>
    <col min="4357" max="4357" width="12.140625" style="947" customWidth="1"/>
    <col min="4358" max="4358" width="11.7109375" style="947" customWidth="1"/>
    <col min="4359" max="4359" width="15.5703125" style="947" customWidth="1"/>
    <col min="4360" max="4360" width="14.85546875" style="947" customWidth="1"/>
    <col min="4361" max="4361" width="102.28515625" style="947" bestFit="1" customWidth="1"/>
    <col min="4362" max="4607" width="11.7109375" style="947" customWidth="1"/>
    <col min="4608" max="4608" width="10.7109375" style="947" bestFit="1" customWidth="1"/>
    <col min="4609" max="4609" width="8.85546875" style="947"/>
    <col min="4610" max="4610" width="10.7109375" style="947" bestFit="1" customWidth="1"/>
    <col min="4611" max="4611" width="8.85546875" style="947"/>
    <col min="4612" max="4612" width="85.28515625" style="947" bestFit="1" customWidth="1"/>
    <col min="4613" max="4613" width="12.140625" style="947" customWidth="1"/>
    <col min="4614" max="4614" width="11.7109375" style="947" customWidth="1"/>
    <col min="4615" max="4615" width="15.5703125" style="947" customWidth="1"/>
    <col min="4616" max="4616" width="14.85546875" style="947" customWidth="1"/>
    <col min="4617" max="4617" width="102.28515625" style="947" bestFit="1" customWidth="1"/>
    <col min="4618" max="4863" width="11.7109375" style="947" customWidth="1"/>
    <col min="4864" max="4864" width="10.7109375" style="947" bestFit="1" customWidth="1"/>
    <col min="4865" max="4865" width="8.85546875" style="947"/>
    <col min="4866" max="4866" width="10.7109375" style="947" bestFit="1" customWidth="1"/>
    <col min="4867" max="4867" width="8.85546875" style="947"/>
    <col min="4868" max="4868" width="85.28515625" style="947" bestFit="1" customWidth="1"/>
    <col min="4869" max="4869" width="12.140625" style="947" customWidth="1"/>
    <col min="4870" max="4870" width="11.7109375" style="947" customWidth="1"/>
    <col min="4871" max="4871" width="15.5703125" style="947" customWidth="1"/>
    <col min="4872" max="4872" width="14.85546875" style="947" customWidth="1"/>
    <col min="4873" max="4873" width="102.28515625" style="947" bestFit="1" customWidth="1"/>
    <col min="4874" max="5119" width="11.7109375" style="947" customWidth="1"/>
    <col min="5120" max="5120" width="10.7109375" style="947" bestFit="1" customWidth="1"/>
    <col min="5121" max="5121" width="8.85546875" style="947"/>
    <col min="5122" max="5122" width="10.7109375" style="947" bestFit="1" customWidth="1"/>
    <col min="5123" max="5123" width="8.85546875" style="947"/>
    <col min="5124" max="5124" width="85.28515625" style="947" bestFit="1" customWidth="1"/>
    <col min="5125" max="5125" width="12.140625" style="947" customWidth="1"/>
    <col min="5126" max="5126" width="11.7109375" style="947" customWidth="1"/>
    <col min="5127" max="5127" width="15.5703125" style="947" customWidth="1"/>
    <col min="5128" max="5128" width="14.85546875" style="947" customWidth="1"/>
    <col min="5129" max="5129" width="102.28515625" style="947" bestFit="1" customWidth="1"/>
    <col min="5130" max="5375" width="11.7109375" style="947" customWidth="1"/>
    <col min="5376" max="5376" width="10.7109375" style="947" bestFit="1" customWidth="1"/>
    <col min="5377" max="5377" width="8.85546875" style="947"/>
    <col min="5378" max="5378" width="10.7109375" style="947" bestFit="1" customWidth="1"/>
    <col min="5379" max="5379" width="8.85546875" style="947"/>
    <col min="5380" max="5380" width="85.28515625" style="947" bestFit="1" customWidth="1"/>
    <col min="5381" max="5381" width="12.140625" style="947" customWidth="1"/>
    <col min="5382" max="5382" width="11.7109375" style="947" customWidth="1"/>
    <col min="5383" max="5383" width="15.5703125" style="947" customWidth="1"/>
    <col min="5384" max="5384" width="14.85546875" style="947" customWidth="1"/>
    <col min="5385" max="5385" width="102.28515625" style="947" bestFit="1" customWidth="1"/>
    <col min="5386" max="5631" width="11.7109375" style="947" customWidth="1"/>
    <col min="5632" max="5632" width="10.7109375" style="947" bestFit="1" customWidth="1"/>
    <col min="5633" max="5633" width="8.85546875" style="947"/>
    <col min="5634" max="5634" width="10.7109375" style="947" bestFit="1" customWidth="1"/>
    <col min="5635" max="5635" width="8.85546875" style="947"/>
    <col min="5636" max="5636" width="85.28515625" style="947" bestFit="1" customWidth="1"/>
    <col min="5637" max="5637" width="12.140625" style="947" customWidth="1"/>
    <col min="5638" max="5638" width="11.7109375" style="947" customWidth="1"/>
    <col min="5639" max="5639" width="15.5703125" style="947" customWidth="1"/>
    <col min="5640" max="5640" width="14.85546875" style="947" customWidth="1"/>
    <col min="5641" max="5641" width="102.28515625" style="947" bestFit="1" customWidth="1"/>
    <col min="5642" max="5887" width="11.7109375" style="947" customWidth="1"/>
    <col min="5888" max="5888" width="10.7109375" style="947" bestFit="1" customWidth="1"/>
    <col min="5889" max="5889" width="8.85546875" style="947"/>
    <col min="5890" max="5890" width="10.7109375" style="947" bestFit="1" customWidth="1"/>
    <col min="5891" max="5891" width="8.85546875" style="947"/>
    <col min="5892" max="5892" width="85.28515625" style="947" bestFit="1" customWidth="1"/>
    <col min="5893" max="5893" width="12.140625" style="947" customWidth="1"/>
    <col min="5894" max="5894" width="11.7109375" style="947" customWidth="1"/>
    <col min="5895" max="5895" width="15.5703125" style="947" customWidth="1"/>
    <col min="5896" max="5896" width="14.85546875" style="947" customWidth="1"/>
    <col min="5897" max="5897" width="102.28515625" style="947" bestFit="1" customWidth="1"/>
    <col min="5898" max="6143" width="11.7109375" style="947" customWidth="1"/>
    <col min="6144" max="6144" width="10.7109375" style="947" bestFit="1" customWidth="1"/>
    <col min="6145" max="6145" width="8.85546875" style="947"/>
    <col min="6146" max="6146" width="10.7109375" style="947" bestFit="1" customWidth="1"/>
    <col min="6147" max="6147" width="8.85546875" style="947"/>
    <col min="6148" max="6148" width="85.28515625" style="947" bestFit="1" customWidth="1"/>
    <col min="6149" max="6149" width="12.140625" style="947" customWidth="1"/>
    <col min="6150" max="6150" width="11.7109375" style="947" customWidth="1"/>
    <col min="6151" max="6151" width="15.5703125" style="947" customWidth="1"/>
    <col min="6152" max="6152" width="14.85546875" style="947" customWidth="1"/>
    <col min="6153" max="6153" width="102.28515625" style="947" bestFit="1" customWidth="1"/>
    <col min="6154" max="6399" width="11.7109375" style="947" customWidth="1"/>
    <col min="6400" max="6400" width="10.7109375" style="947" bestFit="1" customWidth="1"/>
    <col min="6401" max="6401" width="8.85546875" style="947"/>
    <col min="6402" max="6402" width="10.7109375" style="947" bestFit="1" customWidth="1"/>
    <col min="6403" max="6403" width="8.85546875" style="947"/>
    <col min="6404" max="6404" width="85.28515625" style="947" bestFit="1" customWidth="1"/>
    <col min="6405" max="6405" width="12.140625" style="947" customWidth="1"/>
    <col min="6406" max="6406" width="11.7109375" style="947" customWidth="1"/>
    <col min="6407" max="6407" width="15.5703125" style="947" customWidth="1"/>
    <col min="6408" max="6408" width="14.85546875" style="947" customWidth="1"/>
    <col min="6409" max="6409" width="102.28515625" style="947" bestFit="1" customWidth="1"/>
    <col min="6410" max="6655" width="11.7109375" style="947" customWidth="1"/>
    <col min="6656" max="6656" width="10.7109375" style="947" bestFit="1" customWidth="1"/>
    <col min="6657" max="6657" width="8.85546875" style="947"/>
    <col min="6658" max="6658" width="10.7109375" style="947" bestFit="1" customWidth="1"/>
    <col min="6659" max="6659" width="8.85546875" style="947"/>
    <col min="6660" max="6660" width="85.28515625" style="947" bestFit="1" customWidth="1"/>
    <col min="6661" max="6661" width="12.140625" style="947" customWidth="1"/>
    <col min="6662" max="6662" width="11.7109375" style="947" customWidth="1"/>
    <col min="6663" max="6663" width="15.5703125" style="947" customWidth="1"/>
    <col min="6664" max="6664" width="14.85546875" style="947" customWidth="1"/>
    <col min="6665" max="6665" width="102.28515625" style="947" bestFit="1" customWidth="1"/>
    <col min="6666" max="6911" width="11.7109375" style="947" customWidth="1"/>
    <col min="6912" max="6912" width="10.7109375" style="947" bestFit="1" customWidth="1"/>
    <col min="6913" max="6913" width="8.85546875" style="947"/>
    <col min="6914" max="6914" width="10.7109375" style="947" bestFit="1" customWidth="1"/>
    <col min="6915" max="6915" width="8.85546875" style="947"/>
    <col min="6916" max="6916" width="85.28515625" style="947" bestFit="1" customWidth="1"/>
    <col min="6917" max="6917" width="12.140625" style="947" customWidth="1"/>
    <col min="6918" max="6918" width="11.7109375" style="947" customWidth="1"/>
    <col min="6919" max="6919" width="15.5703125" style="947" customWidth="1"/>
    <col min="6920" max="6920" width="14.85546875" style="947" customWidth="1"/>
    <col min="6921" max="6921" width="102.28515625" style="947" bestFit="1" customWidth="1"/>
    <col min="6922" max="7167" width="11.7109375" style="947" customWidth="1"/>
    <col min="7168" max="7168" width="10.7109375" style="947" bestFit="1" customWidth="1"/>
    <col min="7169" max="7169" width="8.85546875" style="947"/>
    <col min="7170" max="7170" width="10.7109375" style="947" bestFit="1" customWidth="1"/>
    <col min="7171" max="7171" width="8.85546875" style="947"/>
    <col min="7172" max="7172" width="85.28515625" style="947" bestFit="1" customWidth="1"/>
    <col min="7173" max="7173" width="12.140625" style="947" customWidth="1"/>
    <col min="7174" max="7174" width="11.7109375" style="947" customWidth="1"/>
    <col min="7175" max="7175" width="15.5703125" style="947" customWidth="1"/>
    <col min="7176" max="7176" width="14.85546875" style="947" customWidth="1"/>
    <col min="7177" max="7177" width="102.28515625" style="947" bestFit="1" customWidth="1"/>
    <col min="7178" max="7423" width="11.7109375" style="947" customWidth="1"/>
    <col min="7424" max="7424" width="10.7109375" style="947" bestFit="1" customWidth="1"/>
    <col min="7425" max="7425" width="8.85546875" style="947"/>
    <col min="7426" max="7426" width="10.7109375" style="947" bestFit="1" customWidth="1"/>
    <col min="7427" max="7427" width="8.85546875" style="947"/>
    <col min="7428" max="7428" width="85.28515625" style="947" bestFit="1" customWidth="1"/>
    <col min="7429" max="7429" width="12.140625" style="947" customWidth="1"/>
    <col min="7430" max="7430" width="11.7109375" style="947" customWidth="1"/>
    <col min="7431" max="7431" width="15.5703125" style="947" customWidth="1"/>
    <col min="7432" max="7432" width="14.85546875" style="947" customWidth="1"/>
    <col min="7433" max="7433" width="102.28515625" style="947" bestFit="1" customWidth="1"/>
    <col min="7434" max="7679" width="11.7109375" style="947" customWidth="1"/>
    <col min="7680" max="7680" width="10.7109375" style="947" bestFit="1" customWidth="1"/>
    <col min="7681" max="7681" width="8.85546875" style="947"/>
    <col min="7682" max="7682" width="10.7109375" style="947" bestFit="1" customWidth="1"/>
    <col min="7683" max="7683" width="8.85546875" style="947"/>
    <col min="7684" max="7684" width="85.28515625" style="947" bestFit="1" customWidth="1"/>
    <col min="7685" max="7685" width="12.140625" style="947" customWidth="1"/>
    <col min="7686" max="7686" width="11.7109375" style="947" customWidth="1"/>
    <col min="7687" max="7687" width="15.5703125" style="947" customWidth="1"/>
    <col min="7688" max="7688" width="14.85546875" style="947" customWidth="1"/>
    <col min="7689" max="7689" width="102.28515625" style="947" bestFit="1" customWidth="1"/>
    <col min="7690" max="7935" width="11.7109375" style="947" customWidth="1"/>
    <col min="7936" max="7936" width="10.7109375" style="947" bestFit="1" customWidth="1"/>
    <col min="7937" max="7937" width="8.85546875" style="947"/>
    <col min="7938" max="7938" width="10.7109375" style="947" bestFit="1" customWidth="1"/>
    <col min="7939" max="7939" width="8.85546875" style="947"/>
    <col min="7940" max="7940" width="85.28515625" style="947" bestFit="1" customWidth="1"/>
    <col min="7941" max="7941" width="12.140625" style="947" customWidth="1"/>
    <col min="7942" max="7942" width="11.7109375" style="947" customWidth="1"/>
    <col min="7943" max="7943" width="15.5703125" style="947" customWidth="1"/>
    <col min="7944" max="7944" width="14.85546875" style="947" customWidth="1"/>
    <col min="7945" max="7945" width="102.28515625" style="947" bestFit="1" customWidth="1"/>
    <col min="7946" max="8191" width="11.7109375" style="947" customWidth="1"/>
    <col min="8192" max="8192" width="10.7109375" style="947" bestFit="1" customWidth="1"/>
    <col min="8193" max="8193" width="8.85546875" style="947"/>
    <col min="8194" max="8194" width="10.7109375" style="947" bestFit="1" customWidth="1"/>
    <col min="8195" max="8195" width="8.85546875" style="947"/>
    <col min="8196" max="8196" width="85.28515625" style="947" bestFit="1" customWidth="1"/>
    <col min="8197" max="8197" width="12.140625" style="947" customWidth="1"/>
    <col min="8198" max="8198" width="11.7109375" style="947" customWidth="1"/>
    <col min="8199" max="8199" width="15.5703125" style="947" customWidth="1"/>
    <col min="8200" max="8200" width="14.85546875" style="947" customWidth="1"/>
    <col min="8201" max="8201" width="102.28515625" style="947" bestFit="1" customWidth="1"/>
    <col min="8202" max="8447" width="11.7109375" style="947" customWidth="1"/>
    <col min="8448" max="8448" width="10.7109375" style="947" bestFit="1" customWidth="1"/>
    <col min="8449" max="8449" width="8.85546875" style="947"/>
    <col min="8450" max="8450" width="10.7109375" style="947" bestFit="1" customWidth="1"/>
    <col min="8451" max="8451" width="8.85546875" style="947"/>
    <col min="8452" max="8452" width="85.28515625" style="947" bestFit="1" customWidth="1"/>
    <col min="8453" max="8453" width="12.140625" style="947" customWidth="1"/>
    <col min="8454" max="8454" width="11.7109375" style="947" customWidth="1"/>
    <col min="8455" max="8455" width="15.5703125" style="947" customWidth="1"/>
    <col min="8456" max="8456" width="14.85546875" style="947" customWidth="1"/>
    <col min="8457" max="8457" width="102.28515625" style="947" bestFit="1" customWidth="1"/>
    <col min="8458" max="8703" width="11.7109375" style="947" customWidth="1"/>
    <col min="8704" max="8704" width="10.7109375" style="947" bestFit="1" customWidth="1"/>
    <col min="8705" max="8705" width="8.85546875" style="947"/>
    <col min="8706" max="8706" width="10.7109375" style="947" bestFit="1" customWidth="1"/>
    <col min="8707" max="8707" width="8.85546875" style="947"/>
    <col min="8708" max="8708" width="85.28515625" style="947" bestFit="1" customWidth="1"/>
    <col min="8709" max="8709" width="12.140625" style="947" customWidth="1"/>
    <col min="8710" max="8710" width="11.7109375" style="947" customWidth="1"/>
    <col min="8711" max="8711" width="15.5703125" style="947" customWidth="1"/>
    <col min="8712" max="8712" width="14.85546875" style="947" customWidth="1"/>
    <col min="8713" max="8713" width="102.28515625" style="947" bestFit="1" customWidth="1"/>
    <col min="8714" max="8959" width="11.7109375" style="947" customWidth="1"/>
    <col min="8960" max="8960" width="10.7109375" style="947" bestFit="1" customWidth="1"/>
    <col min="8961" max="8961" width="8.85546875" style="947"/>
    <col min="8962" max="8962" width="10.7109375" style="947" bestFit="1" customWidth="1"/>
    <col min="8963" max="8963" width="8.85546875" style="947"/>
    <col min="8964" max="8964" width="85.28515625" style="947" bestFit="1" customWidth="1"/>
    <col min="8965" max="8965" width="12.140625" style="947" customWidth="1"/>
    <col min="8966" max="8966" width="11.7109375" style="947" customWidth="1"/>
    <col min="8967" max="8967" width="15.5703125" style="947" customWidth="1"/>
    <col min="8968" max="8968" width="14.85546875" style="947" customWidth="1"/>
    <col min="8969" max="8969" width="102.28515625" style="947" bestFit="1" customWidth="1"/>
    <col min="8970" max="9215" width="11.7109375" style="947" customWidth="1"/>
    <col min="9216" max="9216" width="10.7109375" style="947" bestFit="1" customWidth="1"/>
    <col min="9217" max="9217" width="8.85546875" style="947"/>
    <col min="9218" max="9218" width="10.7109375" style="947" bestFit="1" customWidth="1"/>
    <col min="9219" max="9219" width="8.85546875" style="947"/>
    <col min="9220" max="9220" width="85.28515625" style="947" bestFit="1" customWidth="1"/>
    <col min="9221" max="9221" width="12.140625" style="947" customWidth="1"/>
    <col min="9222" max="9222" width="11.7109375" style="947" customWidth="1"/>
    <col min="9223" max="9223" width="15.5703125" style="947" customWidth="1"/>
    <col min="9224" max="9224" width="14.85546875" style="947" customWidth="1"/>
    <col min="9225" max="9225" width="102.28515625" style="947" bestFit="1" customWidth="1"/>
    <col min="9226" max="9471" width="11.7109375" style="947" customWidth="1"/>
    <col min="9472" max="9472" width="10.7109375" style="947" bestFit="1" customWidth="1"/>
    <col min="9473" max="9473" width="8.85546875" style="947"/>
    <col min="9474" max="9474" width="10.7109375" style="947" bestFit="1" customWidth="1"/>
    <col min="9475" max="9475" width="8.85546875" style="947"/>
    <col min="9476" max="9476" width="85.28515625" style="947" bestFit="1" customWidth="1"/>
    <col min="9477" max="9477" width="12.140625" style="947" customWidth="1"/>
    <col min="9478" max="9478" width="11.7109375" style="947" customWidth="1"/>
    <col min="9479" max="9479" width="15.5703125" style="947" customWidth="1"/>
    <col min="9480" max="9480" width="14.85546875" style="947" customWidth="1"/>
    <col min="9481" max="9481" width="102.28515625" style="947" bestFit="1" customWidth="1"/>
    <col min="9482" max="9727" width="11.7109375" style="947" customWidth="1"/>
    <col min="9728" max="9728" width="10.7109375" style="947" bestFit="1" customWidth="1"/>
    <col min="9729" max="9729" width="8.85546875" style="947"/>
    <col min="9730" max="9730" width="10.7109375" style="947" bestFit="1" customWidth="1"/>
    <col min="9731" max="9731" width="8.85546875" style="947"/>
    <col min="9732" max="9732" width="85.28515625" style="947" bestFit="1" customWidth="1"/>
    <col min="9733" max="9733" width="12.140625" style="947" customWidth="1"/>
    <col min="9734" max="9734" width="11.7109375" style="947" customWidth="1"/>
    <col min="9735" max="9735" width="15.5703125" style="947" customWidth="1"/>
    <col min="9736" max="9736" width="14.85546875" style="947" customWidth="1"/>
    <col min="9737" max="9737" width="102.28515625" style="947" bestFit="1" customWidth="1"/>
    <col min="9738" max="9983" width="11.7109375" style="947" customWidth="1"/>
    <col min="9984" max="9984" width="10.7109375" style="947" bestFit="1" customWidth="1"/>
    <col min="9985" max="9985" width="8.85546875" style="947"/>
    <col min="9986" max="9986" width="10.7109375" style="947" bestFit="1" customWidth="1"/>
    <col min="9987" max="9987" width="8.85546875" style="947"/>
    <col min="9988" max="9988" width="85.28515625" style="947" bestFit="1" customWidth="1"/>
    <col min="9989" max="9989" width="12.140625" style="947" customWidth="1"/>
    <col min="9990" max="9990" width="11.7109375" style="947" customWidth="1"/>
    <col min="9991" max="9991" width="15.5703125" style="947" customWidth="1"/>
    <col min="9992" max="9992" width="14.85546875" style="947" customWidth="1"/>
    <col min="9993" max="9993" width="102.28515625" style="947" bestFit="1" customWidth="1"/>
    <col min="9994" max="10239" width="11.7109375" style="947" customWidth="1"/>
    <col min="10240" max="10240" width="10.7109375" style="947" bestFit="1" customWidth="1"/>
    <col min="10241" max="10241" width="8.85546875" style="947"/>
    <col min="10242" max="10242" width="10.7109375" style="947" bestFit="1" customWidth="1"/>
    <col min="10243" max="10243" width="8.85546875" style="947"/>
    <col min="10244" max="10244" width="85.28515625" style="947" bestFit="1" customWidth="1"/>
    <col min="10245" max="10245" width="12.140625" style="947" customWidth="1"/>
    <col min="10246" max="10246" width="11.7109375" style="947" customWidth="1"/>
    <col min="10247" max="10247" width="15.5703125" style="947" customWidth="1"/>
    <col min="10248" max="10248" width="14.85546875" style="947" customWidth="1"/>
    <col min="10249" max="10249" width="102.28515625" style="947" bestFit="1" customWidth="1"/>
    <col min="10250" max="10495" width="11.7109375" style="947" customWidth="1"/>
    <col min="10496" max="10496" width="10.7109375" style="947" bestFit="1" customWidth="1"/>
    <col min="10497" max="10497" width="8.85546875" style="947"/>
    <col min="10498" max="10498" width="10.7109375" style="947" bestFit="1" customWidth="1"/>
    <col min="10499" max="10499" width="8.85546875" style="947"/>
    <col min="10500" max="10500" width="85.28515625" style="947" bestFit="1" customWidth="1"/>
    <col min="10501" max="10501" width="12.140625" style="947" customWidth="1"/>
    <col min="10502" max="10502" width="11.7109375" style="947" customWidth="1"/>
    <col min="10503" max="10503" width="15.5703125" style="947" customWidth="1"/>
    <col min="10504" max="10504" width="14.85546875" style="947" customWidth="1"/>
    <col min="10505" max="10505" width="102.28515625" style="947" bestFit="1" customWidth="1"/>
    <col min="10506" max="10751" width="11.7109375" style="947" customWidth="1"/>
    <col min="10752" max="10752" width="10.7109375" style="947" bestFit="1" customWidth="1"/>
    <col min="10753" max="10753" width="8.85546875" style="947"/>
    <col min="10754" max="10754" width="10.7109375" style="947" bestFit="1" customWidth="1"/>
    <col min="10755" max="10755" width="8.85546875" style="947"/>
    <col min="10756" max="10756" width="85.28515625" style="947" bestFit="1" customWidth="1"/>
    <col min="10757" max="10757" width="12.140625" style="947" customWidth="1"/>
    <col min="10758" max="10758" width="11.7109375" style="947" customWidth="1"/>
    <col min="10759" max="10759" width="15.5703125" style="947" customWidth="1"/>
    <col min="10760" max="10760" width="14.85546875" style="947" customWidth="1"/>
    <col min="10761" max="10761" width="102.28515625" style="947" bestFit="1" customWidth="1"/>
    <col min="10762" max="11007" width="11.7109375" style="947" customWidth="1"/>
    <col min="11008" max="11008" width="10.7109375" style="947" bestFit="1" customWidth="1"/>
    <col min="11009" max="11009" width="8.85546875" style="947"/>
    <col min="11010" max="11010" width="10.7109375" style="947" bestFit="1" customWidth="1"/>
    <col min="11011" max="11011" width="8.85546875" style="947"/>
    <col min="11012" max="11012" width="85.28515625" style="947" bestFit="1" customWidth="1"/>
    <col min="11013" max="11013" width="12.140625" style="947" customWidth="1"/>
    <col min="11014" max="11014" width="11.7109375" style="947" customWidth="1"/>
    <col min="11015" max="11015" width="15.5703125" style="947" customWidth="1"/>
    <col min="11016" max="11016" width="14.85546875" style="947" customWidth="1"/>
    <col min="11017" max="11017" width="102.28515625" style="947" bestFit="1" customWidth="1"/>
    <col min="11018" max="11263" width="11.7109375" style="947" customWidth="1"/>
    <col min="11264" max="11264" width="10.7109375" style="947" bestFit="1" customWidth="1"/>
    <col min="11265" max="11265" width="8.85546875" style="947"/>
    <col min="11266" max="11266" width="10.7109375" style="947" bestFit="1" customWidth="1"/>
    <col min="11267" max="11267" width="8.85546875" style="947"/>
    <col min="11268" max="11268" width="85.28515625" style="947" bestFit="1" customWidth="1"/>
    <col min="11269" max="11269" width="12.140625" style="947" customWidth="1"/>
    <col min="11270" max="11270" width="11.7109375" style="947" customWidth="1"/>
    <col min="11271" max="11271" width="15.5703125" style="947" customWidth="1"/>
    <col min="11272" max="11272" width="14.85546875" style="947" customWidth="1"/>
    <col min="11273" max="11273" width="102.28515625" style="947" bestFit="1" customWidth="1"/>
    <col min="11274" max="11519" width="11.7109375" style="947" customWidth="1"/>
    <col min="11520" max="11520" width="10.7109375" style="947" bestFit="1" customWidth="1"/>
    <col min="11521" max="11521" width="8.85546875" style="947"/>
    <col min="11522" max="11522" width="10.7109375" style="947" bestFit="1" customWidth="1"/>
    <col min="11523" max="11523" width="8.85546875" style="947"/>
    <col min="11524" max="11524" width="85.28515625" style="947" bestFit="1" customWidth="1"/>
    <col min="11525" max="11525" width="12.140625" style="947" customWidth="1"/>
    <col min="11526" max="11526" width="11.7109375" style="947" customWidth="1"/>
    <col min="11527" max="11527" width="15.5703125" style="947" customWidth="1"/>
    <col min="11528" max="11528" width="14.85546875" style="947" customWidth="1"/>
    <col min="11529" max="11529" width="102.28515625" style="947" bestFit="1" customWidth="1"/>
    <col min="11530" max="11775" width="11.7109375" style="947" customWidth="1"/>
    <col min="11776" max="11776" width="10.7109375" style="947" bestFit="1" customWidth="1"/>
    <col min="11777" max="11777" width="8.85546875" style="947"/>
    <col min="11778" max="11778" width="10.7109375" style="947" bestFit="1" customWidth="1"/>
    <col min="11779" max="11779" width="8.85546875" style="947"/>
    <col min="11780" max="11780" width="85.28515625" style="947" bestFit="1" customWidth="1"/>
    <col min="11781" max="11781" width="12.140625" style="947" customWidth="1"/>
    <col min="11782" max="11782" width="11.7109375" style="947" customWidth="1"/>
    <col min="11783" max="11783" width="15.5703125" style="947" customWidth="1"/>
    <col min="11784" max="11784" width="14.85546875" style="947" customWidth="1"/>
    <col min="11785" max="11785" width="102.28515625" style="947" bestFit="1" customWidth="1"/>
    <col min="11786" max="12031" width="11.7109375" style="947" customWidth="1"/>
    <col min="12032" max="12032" width="10.7109375" style="947" bestFit="1" customWidth="1"/>
    <col min="12033" max="12033" width="8.85546875" style="947"/>
    <col min="12034" max="12034" width="10.7109375" style="947" bestFit="1" customWidth="1"/>
    <col min="12035" max="12035" width="8.85546875" style="947"/>
    <col min="12036" max="12036" width="85.28515625" style="947" bestFit="1" customWidth="1"/>
    <col min="12037" max="12037" width="12.140625" style="947" customWidth="1"/>
    <col min="12038" max="12038" width="11.7109375" style="947" customWidth="1"/>
    <col min="12039" max="12039" width="15.5703125" style="947" customWidth="1"/>
    <col min="12040" max="12040" width="14.85546875" style="947" customWidth="1"/>
    <col min="12041" max="12041" width="102.28515625" style="947" bestFit="1" customWidth="1"/>
    <col min="12042" max="12287" width="11.7109375" style="947" customWidth="1"/>
    <col min="12288" max="12288" width="10.7109375" style="947" bestFit="1" customWidth="1"/>
    <col min="12289" max="12289" width="8.85546875" style="947"/>
    <col min="12290" max="12290" width="10.7109375" style="947" bestFit="1" customWidth="1"/>
    <col min="12291" max="12291" width="8.85546875" style="947"/>
    <col min="12292" max="12292" width="85.28515625" style="947" bestFit="1" customWidth="1"/>
    <col min="12293" max="12293" width="12.140625" style="947" customWidth="1"/>
    <col min="12294" max="12294" width="11.7109375" style="947" customWidth="1"/>
    <col min="12295" max="12295" width="15.5703125" style="947" customWidth="1"/>
    <col min="12296" max="12296" width="14.85546875" style="947" customWidth="1"/>
    <col min="12297" max="12297" width="102.28515625" style="947" bestFit="1" customWidth="1"/>
    <col min="12298" max="12543" width="11.7109375" style="947" customWidth="1"/>
    <col min="12544" max="12544" width="10.7109375" style="947" bestFit="1" customWidth="1"/>
    <col min="12545" max="12545" width="8.85546875" style="947"/>
    <col min="12546" max="12546" width="10.7109375" style="947" bestFit="1" customWidth="1"/>
    <col min="12547" max="12547" width="8.85546875" style="947"/>
    <col min="12548" max="12548" width="85.28515625" style="947" bestFit="1" customWidth="1"/>
    <col min="12549" max="12549" width="12.140625" style="947" customWidth="1"/>
    <col min="12550" max="12550" width="11.7109375" style="947" customWidth="1"/>
    <col min="12551" max="12551" width="15.5703125" style="947" customWidth="1"/>
    <col min="12552" max="12552" width="14.85546875" style="947" customWidth="1"/>
    <col min="12553" max="12553" width="102.28515625" style="947" bestFit="1" customWidth="1"/>
    <col min="12554" max="12799" width="11.7109375" style="947" customWidth="1"/>
    <col min="12800" max="12800" width="10.7109375" style="947" bestFit="1" customWidth="1"/>
    <col min="12801" max="12801" width="8.85546875" style="947"/>
    <col min="12802" max="12802" width="10.7109375" style="947" bestFit="1" customWidth="1"/>
    <col min="12803" max="12803" width="8.85546875" style="947"/>
    <col min="12804" max="12804" width="85.28515625" style="947" bestFit="1" customWidth="1"/>
    <col min="12805" max="12805" width="12.140625" style="947" customWidth="1"/>
    <col min="12806" max="12806" width="11.7109375" style="947" customWidth="1"/>
    <col min="12807" max="12807" width="15.5703125" style="947" customWidth="1"/>
    <col min="12808" max="12808" width="14.85546875" style="947" customWidth="1"/>
    <col min="12809" max="12809" width="102.28515625" style="947" bestFit="1" customWidth="1"/>
    <col min="12810" max="13055" width="11.7109375" style="947" customWidth="1"/>
    <col min="13056" max="13056" width="10.7109375" style="947" bestFit="1" customWidth="1"/>
    <col min="13057" max="13057" width="8.85546875" style="947"/>
    <col min="13058" max="13058" width="10.7109375" style="947" bestFit="1" customWidth="1"/>
    <col min="13059" max="13059" width="8.85546875" style="947"/>
    <col min="13060" max="13060" width="85.28515625" style="947" bestFit="1" customWidth="1"/>
    <col min="13061" max="13061" width="12.140625" style="947" customWidth="1"/>
    <col min="13062" max="13062" width="11.7109375" style="947" customWidth="1"/>
    <col min="13063" max="13063" width="15.5703125" style="947" customWidth="1"/>
    <col min="13064" max="13064" width="14.85546875" style="947" customWidth="1"/>
    <col min="13065" max="13065" width="102.28515625" style="947" bestFit="1" customWidth="1"/>
    <col min="13066" max="13311" width="11.7109375" style="947" customWidth="1"/>
    <col min="13312" max="13312" width="10.7109375" style="947" bestFit="1" customWidth="1"/>
    <col min="13313" max="13313" width="8.85546875" style="947"/>
    <col min="13314" max="13314" width="10.7109375" style="947" bestFit="1" customWidth="1"/>
    <col min="13315" max="13315" width="8.85546875" style="947"/>
    <col min="13316" max="13316" width="85.28515625" style="947" bestFit="1" customWidth="1"/>
    <col min="13317" max="13317" width="12.140625" style="947" customWidth="1"/>
    <col min="13318" max="13318" width="11.7109375" style="947" customWidth="1"/>
    <col min="13319" max="13319" width="15.5703125" style="947" customWidth="1"/>
    <col min="13320" max="13320" width="14.85546875" style="947" customWidth="1"/>
    <col min="13321" max="13321" width="102.28515625" style="947" bestFit="1" customWidth="1"/>
    <col min="13322" max="13567" width="11.7109375" style="947" customWidth="1"/>
    <col min="13568" max="13568" width="10.7109375" style="947" bestFit="1" customWidth="1"/>
    <col min="13569" max="13569" width="8.85546875" style="947"/>
    <col min="13570" max="13570" width="10.7109375" style="947" bestFit="1" customWidth="1"/>
    <col min="13571" max="13571" width="8.85546875" style="947"/>
    <col min="13572" max="13572" width="85.28515625" style="947" bestFit="1" customWidth="1"/>
    <col min="13573" max="13573" width="12.140625" style="947" customWidth="1"/>
    <col min="13574" max="13574" width="11.7109375" style="947" customWidth="1"/>
    <col min="13575" max="13575" width="15.5703125" style="947" customWidth="1"/>
    <col min="13576" max="13576" width="14.85546875" style="947" customWidth="1"/>
    <col min="13577" max="13577" width="102.28515625" style="947" bestFit="1" customWidth="1"/>
    <col min="13578" max="13823" width="11.7109375" style="947" customWidth="1"/>
    <col min="13824" max="13824" width="10.7109375" style="947" bestFit="1" customWidth="1"/>
    <col min="13825" max="13825" width="8.85546875" style="947"/>
    <col min="13826" max="13826" width="10.7109375" style="947" bestFit="1" customWidth="1"/>
    <col min="13827" max="13827" width="8.85546875" style="947"/>
    <col min="13828" max="13828" width="85.28515625" style="947" bestFit="1" customWidth="1"/>
    <col min="13829" max="13829" width="12.140625" style="947" customWidth="1"/>
    <col min="13830" max="13830" width="11.7109375" style="947" customWidth="1"/>
    <col min="13831" max="13831" width="15.5703125" style="947" customWidth="1"/>
    <col min="13832" max="13832" width="14.85546875" style="947" customWidth="1"/>
    <col min="13833" max="13833" width="102.28515625" style="947" bestFit="1" customWidth="1"/>
    <col min="13834" max="14079" width="11.7109375" style="947" customWidth="1"/>
    <col min="14080" max="14080" width="10.7109375" style="947" bestFit="1" customWidth="1"/>
    <col min="14081" max="14081" width="8.85546875" style="947"/>
    <col min="14082" max="14082" width="10.7109375" style="947" bestFit="1" customWidth="1"/>
    <col min="14083" max="14083" width="8.85546875" style="947"/>
    <col min="14084" max="14084" width="85.28515625" style="947" bestFit="1" customWidth="1"/>
    <col min="14085" max="14085" width="12.140625" style="947" customWidth="1"/>
    <col min="14086" max="14086" width="11.7109375" style="947" customWidth="1"/>
    <col min="14087" max="14087" width="15.5703125" style="947" customWidth="1"/>
    <col min="14088" max="14088" width="14.85546875" style="947" customWidth="1"/>
    <col min="14089" max="14089" width="102.28515625" style="947" bestFit="1" customWidth="1"/>
    <col min="14090" max="14335" width="11.7109375" style="947" customWidth="1"/>
    <col min="14336" max="14336" width="10.7109375" style="947" bestFit="1" customWidth="1"/>
    <col min="14337" max="14337" width="8.85546875" style="947"/>
    <col min="14338" max="14338" width="10.7109375" style="947" bestFit="1" customWidth="1"/>
    <col min="14339" max="14339" width="8.85546875" style="947"/>
    <col min="14340" max="14340" width="85.28515625" style="947" bestFit="1" customWidth="1"/>
    <col min="14341" max="14341" width="12.140625" style="947" customWidth="1"/>
    <col min="14342" max="14342" width="11.7109375" style="947" customWidth="1"/>
    <col min="14343" max="14343" width="15.5703125" style="947" customWidth="1"/>
    <col min="14344" max="14344" width="14.85546875" style="947" customWidth="1"/>
    <col min="14345" max="14345" width="102.28515625" style="947" bestFit="1" customWidth="1"/>
    <col min="14346" max="14591" width="11.7109375" style="947" customWidth="1"/>
    <col min="14592" max="14592" width="10.7109375" style="947" bestFit="1" customWidth="1"/>
    <col min="14593" max="14593" width="8.85546875" style="947"/>
    <col min="14594" max="14594" width="10.7109375" style="947" bestFit="1" customWidth="1"/>
    <col min="14595" max="14595" width="8.85546875" style="947"/>
    <col min="14596" max="14596" width="85.28515625" style="947" bestFit="1" customWidth="1"/>
    <col min="14597" max="14597" width="12.140625" style="947" customWidth="1"/>
    <col min="14598" max="14598" width="11.7109375" style="947" customWidth="1"/>
    <col min="14599" max="14599" width="15.5703125" style="947" customWidth="1"/>
    <col min="14600" max="14600" width="14.85546875" style="947" customWidth="1"/>
    <col min="14601" max="14601" width="102.28515625" style="947" bestFit="1" customWidth="1"/>
    <col min="14602" max="14847" width="11.7109375" style="947" customWidth="1"/>
    <col min="14848" max="14848" width="10.7109375" style="947" bestFit="1" customWidth="1"/>
    <col min="14849" max="14849" width="8.85546875" style="947"/>
    <col min="14850" max="14850" width="10.7109375" style="947" bestFit="1" customWidth="1"/>
    <col min="14851" max="14851" width="8.85546875" style="947"/>
    <col min="14852" max="14852" width="85.28515625" style="947" bestFit="1" customWidth="1"/>
    <col min="14853" max="14853" width="12.140625" style="947" customWidth="1"/>
    <col min="14854" max="14854" width="11.7109375" style="947" customWidth="1"/>
    <col min="14855" max="14855" width="15.5703125" style="947" customWidth="1"/>
    <col min="14856" max="14856" width="14.85546875" style="947" customWidth="1"/>
    <col min="14857" max="14857" width="102.28515625" style="947" bestFit="1" customWidth="1"/>
    <col min="14858" max="15103" width="11.7109375" style="947" customWidth="1"/>
    <col min="15104" max="15104" width="10.7109375" style="947" bestFit="1" customWidth="1"/>
    <col min="15105" max="15105" width="8.85546875" style="947"/>
    <col min="15106" max="15106" width="10.7109375" style="947" bestFit="1" customWidth="1"/>
    <col min="15107" max="15107" width="8.85546875" style="947"/>
    <col min="15108" max="15108" width="85.28515625" style="947" bestFit="1" customWidth="1"/>
    <col min="15109" max="15109" width="12.140625" style="947" customWidth="1"/>
    <col min="15110" max="15110" width="11.7109375" style="947" customWidth="1"/>
    <col min="15111" max="15111" width="15.5703125" style="947" customWidth="1"/>
    <col min="15112" max="15112" width="14.85546875" style="947" customWidth="1"/>
    <col min="15113" max="15113" width="102.28515625" style="947" bestFit="1" customWidth="1"/>
    <col min="15114" max="15359" width="11.7109375" style="947" customWidth="1"/>
    <col min="15360" max="15360" width="10.7109375" style="947" bestFit="1" customWidth="1"/>
    <col min="15361" max="15361" width="8.85546875" style="947"/>
    <col min="15362" max="15362" width="10.7109375" style="947" bestFit="1" customWidth="1"/>
    <col min="15363" max="15363" width="8.85546875" style="947"/>
    <col min="15364" max="15364" width="85.28515625" style="947" bestFit="1" customWidth="1"/>
    <col min="15365" max="15365" width="12.140625" style="947" customWidth="1"/>
    <col min="15366" max="15366" width="11.7109375" style="947" customWidth="1"/>
    <col min="15367" max="15367" width="15.5703125" style="947" customWidth="1"/>
    <col min="15368" max="15368" width="14.85546875" style="947" customWidth="1"/>
    <col min="15369" max="15369" width="102.28515625" style="947" bestFit="1" customWidth="1"/>
    <col min="15370" max="15615" width="11.7109375" style="947" customWidth="1"/>
    <col min="15616" max="15616" width="10.7109375" style="947" bestFit="1" customWidth="1"/>
    <col min="15617" max="15617" width="8.85546875" style="947"/>
    <col min="15618" max="15618" width="10.7109375" style="947" bestFit="1" customWidth="1"/>
    <col min="15619" max="15619" width="8.85546875" style="947"/>
    <col min="15620" max="15620" width="85.28515625" style="947" bestFit="1" customWidth="1"/>
    <col min="15621" max="15621" width="12.140625" style="947" customWidth="1"/>
    <col min="15622" max="15622" width="11.7109375" style="947" customWidth="1"/>
    <col min="15623" max="15623" width="15.5703125" style="947" customWidth="1"/>
    <col min="15624" max="15624" width="14.85546875" style="947" customWidth="1"/>
    <col min="15625" max="15625" width="102.28515625" style="947" bestFit="1" customWidth="1"/>
    <col min="15626" max="15871" width="11.7109375" style="947" customWidth="1"/>
    <col min="15872" max="15872" width="10.7109375" style="947" bestFit="1" customWidth="1"/>
    <col min="15873" max="15873" width="8.85546875" style="947"/>
    <col min="15874" max="15874" width="10.7109375" style="947" bestFit="1" customWidth="1"/>
    <col min="15875" max="15875" width="8.85546875" style="947"/>
    <col min="15876" max="15876" width="85.28515625" style="947" bestFit="1" customWidth="1"/>
    <col min="15877" max="15877" width="12.140625" style="947" customWidth="1"/>
    <col min="15878" max="15878" width="11.7109375" style="947" customWidth="1"/>
    <col min="15879" max="15879" width="15.5703125" style="947" customWidth="1"/>
    <col min="15880" max="15880" width="14.85546875" style="947" customWidth="1"/>
    <col min="15881" max="15881" width="102.28515625" style="947" bestFit="1" customWidth="1"/>
    <col min="15882" max="16127" width="11.7109375" style="947" customWidth="1"/>
    <col min="16128" max="16128" width="10.7109375" style="947" bestFit="1" customWidth="1"/>
    <col min="16129" max="16129" width="8.85546875" style="947"/>
    <col min="16130" max="16130" width="10.7109375" style="947" bestFit="1" customWidth="1"/>
    <col min="16131" max="16131" width="8.85546875" style="947"/>
    <col min="16132" max="16132" width="85.28515625" style="947" bestFit="1" customWidth="1"/>
    <col min="16133" max="16133" width="12.140625" style="947" customWidth="1"/>
    <col min="16134" max="16134" width="11.7109375" style="947" customWidth="1"/>
    <col min="16135" max="16135" width="15.5703125" style="947" customWidth="1"/>
    <col min="16136" max="16136" width="14.85546875" style="947" customWidth="1"/>
    <col min="16137" max="16137" width="102.28515625" style="947" bestFit="1" customWidth="1"/>
    <col min="16138" max="16384" width="11.7109375" style="947" customWidth="1"/>
  </cols>
  <sheetData>
    <row r="1" spans="1:11" s="882" customFormat="1" ht="16.2" thickTop="1">
      <c r="A1" s="876" t="s">
        <v>7072</v>
      </c>
      <c r="B1" s="877"/>
      <c r="C1" s="878" t="s">
        <v>7073</v>
      </c>
      <c r="D1" s="879"/>
      <c r="E1" s="879"/>
      <c r="F1" s="880"/>
      <c r="G1" s="880"/>
      <c r="H1" s="880"/>
      <c r="I1" s="881"/>
      <c r="K1" s="883"/>
    </row>
    <row r="2" spans="1:11" s="882" customFormat="1" ht="15.6">
      <c r="A2" s="884" t="s">
        <v>7074</v>
      </c>
      <c r="B2" s="885"/>
      <c r="C2" s="886" t="s">
        <v>7075</v>
      </c>
      <c r="D2" s="886"/>
      <c r="E2" s="887" t="s">
        <v>7076</v>
      </c>
      <c r="F2" s="888"/>
      <c r="G2" s="888"/>
      <c r="H2" s="888"/>
      <c r="I2" s="889"/>
      <c r="K2" s="883"/>
    </row>
    <row r="3" spans="1:11" s="882" customFormat="1" ht="15.6">
      <c r="A3" s="884" t="s">
        <v>7077</v>
      </c>
      <c r="B3" s="885"/>
      <c r="C3" s="886" t="s">
        <v>2909</v>
      </c>
      <c r="D3" s="886"/>
      <c r="E3" s="887" t="s">
        <v>7078</v>
      </c>
      <c r="F3" s="888"/>
      <c r="G3" s="888"/>
      <c r="H3" s="888"/>
      <c r="I3" s="889"/>
      <c r="K3" s="883"/>
    </row>
    <row r="4" spans="1:11" s="882" customFormat="1" ht="16.2" thickBot="1">
      <c r="A4" s="884" t="s">
        <v>7079</v>
      </c>
      <c r="B4" s="885"/>
      <c r="C4" s="886"/>
      <c r="D4" s="886"/>
      <c r="E4" s="886"/>
      <c r="F4" s="888"/>
      <c r="G4" s="888"/>
      <c r="H4" s="888"/>
      <c r="I4" s="889"/>
      <c r="K4" s="883"/>
    </row>
    <row r="5" spans="1:11" s="882" customFormat="1" ht="70.5" customHeight="1" thickTop="1" thickBot="1">
      <c r="A5" s="890" t="s">
        <v>7080</v>
      </c>
      <c r="B5" s="891"/>
      <c r="C5" s="892" t="s">
        <v>5779</v>
      </c>
      <c r="D5" s="893" t="s">
        <v>7081</v>
      </c>
      <c r="E5" s="891" t="s">
        <v>7082</v>
      </c>
      <c r="F5" s="894" t="s">
        <v>7083</v>
      </c>
      <c r="G5" s="894" t="s">
        <v>7084</v>
      </c>
      <c r="H5" s="895" t="s">
        <v>7085</v>
      </c>
      <c r="I5" s="896" t="s">
        <v>7086</v>
      </c>
      <c r="K5" s="883"/>
    </row>
    <row r="6" spans="1:11" s="882" customFormat="1" ht="16.2" thickTop="1">
      <c r="A6" s="897" t="s">
        <v>7087</v>
      </c>
      <c r="B6" s="898"/>
      <c r="C6" s="899" t="s">
        <v>7088</v>
      </c>
      <c r="D6" s="900"/>
      <c r="E6" s="901"/>
      <c r="F6" s="902"/>
      <c r="G6" s="903"/>
      <c r="H6" s="904"/>
      <c r="I6" s="905"/>
      <c r="K6" s="883"/>
    </row>
    <row r="7" spans="1:11" s="882" customFormat="1" ht="31.2">
      <c r="A7" s="906" t="s">
        <v>7089</v>
      </c>
      <c r="B7" s="907"/>
      <c r="C7" s="908" t="s">
        <v>7090</v>
      </c>
      <c r="D7" s="898">
        <v>1</v>
      </c>
      <c r="E7" s="898" t="s">
        <v>4713</v>
      </c>
      <c r="F7" s="902">
        <v>0</v>
      </c>
      <c r="G7" s="903"/>
      <c r="H7" s="904">
        <f>D7*(F7+G7)</f>
        <v>0</v>
      </c>
      <c r="I7" s="909" t="s">
        <v>7091</v>
      </c>
      <c r="K7" s="883"/>
    </row>
    <row r="8" spans="1:11" s="882" customFormat="1" ht="31.2">
      <c r="A8" s="906" t="s">
        <v>7092</v>
      </c>
      <c r="B8" s="907"/>
      <c r="C8" s="908" t="s">
        <v>7093</v>
      </c>
      <c r="D8" s="898">
        <v>4</v>
      </c>
      <c r="E8" s="898" t="s">
        <v>4713</v>
      </c>
      <c r="F8" s="902">
        <v>0</v>
      </c>
      <c r="G8" s="903"/>
      <c r="H8" s="904">
        <f>D8*(F8+G8)</f>
        <v>0</v>
      </c>
      <c r="I8" s="909" t="s">
        <v>7094</v>
      </c>
      <c r="K8" s="883"/>
    </row>
    <row r="9" spans="1:11" s="882" customFormat="1" ht="31.2">
      <c r="A9" s="906" t="s">
        <v>7095</v>
      </c>
      <c r="B9" s="907"/>
      <c r="C9" s="908" t="s">
        <v>7096</v>
      </c>
      <c r="D9" s="898">
        <v>1</v>
      </c>
      <c r="E9" s="898" t="s">
        <v>4713</v>
      </c>
      <c r="F9" s="902">
        <v>0</v>
      </c>
      <c r="G9" s="903"/>
      <c r="H9" s="904">
        <f>D9*(F9+G9)</f>
        <v>0</v>
      </c>
      <c r="I9" s="909" t="s">
        <v>7094</v>
      </c>
      <c r="K9" s="883"/>
    </row>
    <row r="10" spans="1:11" s="882" customFormat="1" ht="31.2">
      <c r="A10" s="906" t="s">
        <v>7097</v>
      </c>
      <c r="B10" s="907"/>
      <c r="C10" s="908" t="s">
        <v>7098</v>
      </c>
      <c r="D10" s="898">
        <v>1</v>
      </c>
      <c r="E10" s="898" t="s">
        <v>4713</v>
      </c>
      <c r="F10" s="902">
        <v>0</v>
      </c>
      <c r="G10" s="903"/>
      <c r="H10" s="904">
        <f>D10*(F10+G10)</f>
        <v>0</v>
      </c>
      <c r="I10" s="909" t="s">
        <v>7094</v>
      </c>
      <c r="K10" s="883"/>
    </row>
    <row r="11" spans="1:11" s="882" customFormat="1" ht="15.6">
      <c r="A11" s="906"/>
      <c r="B11" s="907"/>
      <c r="C11" s="908"/>
      <c r="D11" s="898"/>
      <c r="E11" s="898"/>
      <c r="F11" s="902"/>
      <c r="G11" s="903"/>
      <c r="H11" s="904"/>
      <c r="I11" s="909"/>
      <c r="K11" s="883"/>
    </row>
    <row r="12" spans="1:11" s="882" customFormat="1" ht="15.6">
      <c r="A12" s="897" t="s">
        <v>7087</v>
      </c>
      <c r="B12" s="898"/>
      <c r="C12" s="899" t="s">
        <v>7099</v>
      </c>
      <c r="D12" s="898"/>
      <c r="E12" s="898"/>
      <c r="F12" s="902"/>
      <c r="G12" s="903"/>
      <c r="H12" s="904"/>
      <c r="I12" s="909"/>
      <c r="K12" s="883"/>
    </row>
    <row r="13" spans="1:11" s="882" customFormat="1" ht="62.4">
      <c r="A13" s="906" t="s">
        <v>7089</v>
      </c>
      <c r="B13" s="907"/>
      <c r="C13" s="910" t="s">
        <v>7100</v>
      </c>
      <c r="D13" s="898">
        <v>3</v>
      </c>
      <c r="E13" s="898" t="s">
        <v>4713</v>
      </c>
      <c r="F13" s="902">
        <v>0</v>
      </c>
      <c r="G13" s="903"/>
      <c r="H13" s="904">
        <f t="shared" ref="H13:H96" si="0">D13*(F13+G13)</f>
        <v>0</v>
      </c>
      <c r="I13" s="909" t="s">
        <v>7101</v>
      </c>
      <c r="K13" s="883"/>
    </row>
    <row r="14" spans="1:11" s="882" customFormat="1" ht="31.2">
      <c r="A14" s="906" t="s">
        <v>7092</v>
      </c>
      <c r="B14" s="907"/>
      <c r="C14" s="910" t="s">
        <v>7102</v>
      </c>
      <c r="D14" s="898">
        <v>13</v>
      </c>
      <c r="E14" s="898" t="s">
        <v>4713</v>
      </c>
      <c r="F14" s="902">
        <v>0</v>
      </c>
      <c r="G14" s="903"/>
      <c r="H14" s="904">
        <f t="shared" si="0"/>
        <v>0</v>
      </c>
      <c r="I14" s="909" t="s">
        <v>7103</v>
      </c>
      <c r="K14" s="883"/>
    </row>
    <row r="15" spans="1:11" s="882" customFormat="1" ht="31.2">
      <c r="A15" s="906" t="s">
        <v>7095</v>
      </c>
      <c r="B15" s="907"/>
      <c r="C15" s="910" t="s">
        <v>7104</v>
      </c>
      <c r="D15" s="898">
        <v>16</v>
      </c>
      <c r="E15" s="898" t="s">
        <v>4713</v>
      </c>
      <c r="F15" s="902">
        <v>0</v>
      </c>
      <c r="G15" s="903"/>
      <c r="H15" s="904">
        <f t="shared" si="0"/>
        <v>0</v>
      </c>
      <c r="I15" s="909" t="s">
        <v>7105</v>
      </c>
      <c r="K15" s="883"/>
    </row>
    <row r="16" spans="1:11" s="882" customFormat="1" ht="15.6">
      <c r="A16" s="906" t="s">
        <v>7097</v>
      </c>
      <c r="B16" s="907"/>
      <c r="C16" s="911" t="s">
        <v>7104</v>
      </c>
      <c r="D16" s="898">
        <v>16</v>
      </c>
      <c r="E16" s="898" t="s">
        <v>4713</v>
      </c>
      <c r="F16" s="902">
        <v>0</v>
      </c>
      <c r="G16" s="903"/>
      <c r="H16" s="904">
        <f t="shared" si="0"/>
        <v>0</v>
      </c>
      <c r="I16" s="909" t="s">
        <v>7106</v>
      </c>
      <c r="K16" s="883"/>
    </row>
    <row r="17" spans="1:11" s="882" customFormat="1" ht="15.6">
      <c r="A17" s="906" t="s">
        <v>7107</v>
      </c>
      <c r="B17" s="907"/>
      <c r="C17" s="911" t="s">
        <v>7108</v>
      </c>
      <c r="D17" s="898">
        <v>6</v>
      </c>
      <c r="E17" s="898" t="s">
        <v>4713</v>
      </c>
      <c r="F17" s="902">
        <v>0</v>
      </c>
      <c r="G17" s="903"/>
      <c r="H17" s="904">
        <f t="shared" si="0"/>
        <v>0</v>
      </c>
      <c r="I17" s="911" t="s">
        <v>7109</v>
      </c>
      <c r="K17" s="883"/>
    </row>
    <row r="18" spans="1:11" s="882" customFormat="1" ht="15.6">
      <c r="A18" s="906" t="s">
        <v>7110</v>
      </c>
      <c r="B18" s="907"/>
      <c r="C18" s="911" t="s">
        <v>7111</v>
      </c>
      <c r="D18" s="898">
        <v>2</v>
      </c>
      <c r="E18" s="898" t="s">
        <v>4713</v>
      </c>
      <c r="F18" s="902">
        <v>0</v>
      </c>
      <c r="G18" s="903"/>
      <c r="H18" s="904">
        <f t="shared" si="0"/>
        <v>0</v>
      </c>
      <c r="I18" s="909" t="s">
        <v>7112</v>
      </c>
      <c r="K18" s="883"/>
    </row>
    <row r="19" spans="1:11" s="882" customFormat="1" ht="15.6">
      <c r="A19" s="906" t="s">
        <v>7113</v>
      </c>
      <c r="B19" s="907"/>
      <c r="C19" s="911" t="s">
        <v>7114</v>
      </c>
      <c r="D19" s="898">
        <v>1</v>
      </c>
      <c r="E19" s="898" t="s">
        <v>4713</v>
      </c>
      <c r="F19" s="902">
        <v>0</v>
      </c>
      <c r="G19" s="903"/>
      <c r="H19" s="904">
        <f t="shared" si="0"/>
        <v>0</v>
      </c>
      <c r="I19" s="909" t="s">
        <v>7115</v>
      </c>
      <c r="K19" s="883"/>
    </row>
    <row r="20" spans="1:11" s="882" customFormat="1" ht="15.6">
      <c r="A20" s="906" t="s">
        <v>7116</v>
      </c>
      <c r="B20" s="907"/>
      <c r="C20" s="911" t="s">
        <v>7117</v>
      </c>
      <c r="D20" s="898">
        <v>3</v>
      </c>
      <c r="E20" s="898" t="s">
        <v>4713</v>
      </c>
      <c r="F20" s="902">
        <v>0</v>
      </c>
      <c r="G20" s="903"/>
      <c r="H20" s="904">
        <f t="shared" si="0"/>
        <v>0</v>
      </c>
      <c r="I20" s="909" t="s">
        <v>7118</v>
      </c>
      <c r="K20" s="883"/>
    </row>
    <row r="21" spans="1:11" s="882" customFormat="1" ht="15.6">
      <c r="A21" s="906" t="s">
        <v>7119</v>
      </c>
      <c r="B21" s="907"/>
      <c r="C21" s="912" t="s">
        <v>7120</v>
      </c>
      <c r="D21" s="898">
        <v>1</v>
      </c>
      <c r="E21" s="901" t="s">
        <v>4713</v>
      </c>
      <c r="F21" s="902">
        <v>0</v>
      </c>
      <c r="G21" s="903"/>
      <c r="H21" s="913">
        <f t="shared" ref="H21" si="1">D21*F21</f>
        <v>0</v>
      </c>
      <c r="I21" s="914" t="s">
        <v>7121</v>
      </c>
    </row>
    <row r="22" spans="1:11" s="882" customFormat="1" ht="15.6">
      <c r="A22" s="906"/>
      <c r="B22" s="907"/>
      <c r="C22" s="911"/>
      <c r="D22" s="898"/>
      <c r="E22" s="898"/>
      <c r="F22" s="902"/>
      <c r="G22" s="903"/>
      <c r="H22" s="904"/>
      <c r="I22" s="909"/>
      <c r="K22" s="883"/>
    </row>
    <row r="23" spans="1:11" s="882" customFormat="1" ht="15.6">
      <c r="A23" s="897" t="s">
        <v>7087</v>
      </c>
      <c r="B23" s="898"/>
      <c r="C23" s="915" t="s">
        <v>7122</v>
      </c>
      <c r="D23" s="898"/>
      <c r="E23" s="898"/>
      <c r="F23" s="902"/>
      <c r="G23" s="903"/>
      <c r="H23" s="904"/>
      <c r="I23" s="909"/>
      <c r="K23" s="883"/>
    </row>
    <row r="24" spans="1:11" s="882" customFormat="1" ht="46.8">
      <c r="A24" s="906" t="s">
        <v>7089</v>
      </c>
      <c r="B24" s="907"/>
      <c r="C24" s="910" t="s">
        <v>7123</v>
      </c>
      <c r="D24" s="898">
        <v>4</v>
      </c>
      <c r="E24" s="898" t="s">
        <v>4713</v>
      </c>
      <c r="F24" s="902">
        <v>0</v>
      </c>
      <c r="G24" s="903"/>
      <c r="H24" s="904">
        <f t="shared" ref="H24:H38" si="2">D24*F24</f>
        <v>0</v>
      </c>
      <c r="I24" s="909" t="s">
        <v>7124</v>
      </c>
    </row>
    <row r="25" spans="1:11" s="882" customFormat="1" ht="46.8">
      <c r="A25" s="906" t="s">
        <v>7092</v>
      </c>
      <c r="B25" s="907"/>
      <c r="C25" s="910" t="s">
        <v>7125</v>
      </c>
      <c r="D25" s="898">
        <v>16</v>
      </c>
      <c r="E25" s="898" t="s">
        <v>4713</v>
      </c>
      <c r="F25" s="902">
        <v>0</v>
      </c>
      <c r="G25" s="903"/>
      <c r="H25" s="904">
        <f t="shared" si="2"/>
        <v>0</v>
      </c>
      <c r="I25" s="909" t="s">
        <v>7126</v>
      </c>
    </row>
    <row r="26" spans="1:11" s="882" customFormat="1" ht="46.8">
      <c r="A26" s="906" t="s">
        <v>7095</v>
      </c>
      <c r="B26" s="907"/>
      <c r="C26" s="910" t="s">
        <v>7127</v>
      </c>
      <c r="D26" s="898">
        <v>46</v>
      </c>
      <c r="E26" s="898" t="s">
        <v>4713</v>
      </c>
      <c r="F26" s="902">
        <v>0</v>
      </c>
      <c r="G26" s="903"/>
      <c r="H26" s="904">
        <f t="shared" si="2"/>
        <v>0</v>
      </c>
      <c r="I26" s="909" t="s">
        <v>7128</v>
      </c>
    </row>
    <row r="27" spans="1:11" s="882" customFormat="1" ht="46.8">
      <c r="A27" s="906" t="s">
        <v>7097</v>
      </c>
      <c r="B27" s="907"/>
      <c r="C27" s="910" t="s">
        <v>7127</v>
      </c>
      <c r="D27" s="898">
        <v>4</v>
      </c>
      <c r="E27" s="898" t="s">
        <v>4713</v>
      </c>
      <c r="F27" s="902">
        <v>0</v>
      </c>
      <c r="G27" s="903"/>
      <c r="H27" s="904">
        <f t="shared" si="2"/>
        <v>0</v>
      </c>
      <c r="I27" s="909" t="s">
        <v>7129</v>
      </c>
    </row>
    <row r="28" spans="1:11" s="882" customFormat="1" ht="46.8">
      <c r="A28" s="906" t="s">
        <v>7107</v>
      </c>
      <c r="B28" s="907"/>
      <c r="C28" s="910" t="s">
        <v>7127</v>
      </c>
      <c r="D28" s="898">
        <v>12</v>
      </c>
      <c r="E28" s="898" t="s">
        <v>4713</v>
      </c>
      <c r="F28" s="902">
        <v>0</v>
      </c>
      <c r="G28" s="903"/>
      <c r="H28" s="904">
        <f t="shared" si="2"/>
        <v>0</v>
      </c>
      <c r="I28" s="909" t="s">
        <v>7130</v>
      </c>
    </row>
    <row r="29" spans="1:11" s="882" customFormat="1" ht="15.6">
      <c r="A29" s="906" t="s">
        <v>7110</v>
      </c>
      <c r="B29" s="907"/>
      <c r="C29" s="910" t="s">
        <v>7131</v>
      </c>
      <c r="D29" s="898">
        <v>4</v>
      </c>
      <c r="E29" s="898" t="s">
        <v>4713</v>
      </c>
      <c r="F29" s="902">
        <v>0</v>
      </c>
      <c r="G29" s="903"/>
      <c r="H29" s="904">
        <f t="shared" si="2"/>
        <v>0</v>
      </c>
      <c r="I29" s="910" t="s">
        <v>7131</v>
      </c>
    </row>
    <row r="30" spans="1:11" s="882" customFormat="1" ht="15.6">
      <c r="A30" s="906" t="s">
        <v>7113</v>
      </c>
      <c r="B30" s="907"/>
      <c r="C30" s="910" t="s">
        <v>7132</v>
      </c>
      <c r="D30" s="898">
        <v>4</v>
      </c>
      <c r="E30" s="898" t="s">
        <v>4713</v>
      </c>
      <c r="F30" s="902">
        <v>0</v>
      </c>
      <c r="G30" s="903"/>
      <c r="H30" s="904">
        <f t="shared" si="2"/>
        <v>0</v>
      </c>
      <c r="I30" s="910" t="s">
        <v>7133</v>
      </c>
    </row>
    <row r="31" spans="1:11" s="882" customFormat="1" ht="78">
      <c r="A31" s="906" t="s">
        <v>7116</v>
      </c>
      <c r="B31" s="907"/>
      <c r="C31" s="910" t="s">
        <v>7134</v>
      </c>
      <c r="D31" s="898">
        <v>4</v>
      </c>
      <c r="E31" s="898" t="s">
        <v>4713</v>
      </c>
      <c r="F31" s="902">
        <v>0</v>
      </c>
      <c r="G31" s="903"/>
      <c r="H31" s="904">
        <f t="shared" si="2"/>
        <v>0</v>
      </c>
      <c r="I31" s="909" t="s">
        <v>7135</v>
      </c>
    </row>
    <row r="32" spans="1:11" s="882" customFormat="1" ht="31.2">
      <c r="A32" s="906" t="s">
        <v>7119</v>
      </c>
      <c r="B32" s="907"/>
      <c r="C32" s="910" t="s">
        <v>7136</v>
      </c>
      <c r="D32" s="898">
        <v>11</v>
      </c>
      <c r="E32" s="898" t="s">
        <v>4713</v>
      </c>
      <c r="F32" s="902">
        <v>0</v>
      </c>
      <c r="G32" s="903"/>
      <c r="H32" s="904">
        <f t="shared" si="2"/>
        <v>0</v>
      </c>
      <c r="I32" s="909" t="s">
        <v>7137</v>
      </c>
    </row>
    <row r="33" spans="1:11" s="882" customFormat="1" ht="15.6">
      <c r="A33" s="906" t="s">
        <v>7138</v>
      </c>
      <c r="B33" s="907"/>
      <c r="C33" s="910" t="s">
        <v>7139</v>
      </c>
      <c r="D33" s="898">
        <v>1</v>
      </c>
      <c r="E33" s="898" t="s">
        <v>4713</v>
      </c>
      <c r="F33" s="902">
        <v>0</v>
      </c>
      <c r="G33" s="903"/>
      <c r="H33" s="904">
        <f t="shared" si="2"/>
        <v>0</v>
      </c>
      <c r="I33" s="909" t="s">
        <v>7140</v>
      </c>
    </row>
    <row r="34" spans="1:11" s="882" customFormat="1" ht="31.2">
      <c r="A34" s="906" t="s">
        <v>7141</v>
      </c>
      <c r="B34" s="907"/>
      <c r="C34" s="910" t="s">
        <v>7142</v>
      </c>
      <c r="D34" s="898">
        <v>3</v>
      </c>
      <c r="E34" s="898" t="s">
        <v>4713</v>
      </c>
      <c r="F34" s="902">
        <v>0</v>
      </c>
      <c r="G34" s="903"/>
      <c r="H34" s="904">
        <f t="shared" si="2"/>
        <v>0</v>
      </c>
      <c r="I34" s="910" t="s">
        <v>7143</v>
      </c>
    </row>
    <row r="35" spans="1:11" s="882" customFormat="1" ht="15.6">
      <c r="A35" s="906" t="s">
        <v>7144</v>
      </c>
      <c r="B35" s="907"/>
      <c r="C35" s="910" t="s">
        <v>7145</v>
      </c>
      <c r="D35" s="898">
        <v>4</v>
      </c>
      <c r="E35" s="898" t="s">
        <v>4713</v>
      </c>
      <c r="F35" s="902">
        <v>0</v>
      </c>
      <c r="G35" s="903"/>
      <c r="H35" s="904">
        <f t="shared" si="2"/>
        <v>0</v>
      </c>
      <c r="I35" s="910" t="s">
        <v>7145</v>
      </c>
    </row>
    <row r="36" spans="1:11" s="882" customFormat="1" ht="15.6">
      <c r="A36" s="906" t="s">
        <v>7146</v>
      </c>
      <c r="B36" s="907"/>
      <c r="C36" s="910" t="s">
        <v>7147</v>
      </c>
      <c r="D36" s="898">
        <v>1</v>
      </c>
      <c r="E36" s="898" t="s">
        <v>4713</v>
      </c>
      <c r="F36" s="902">
        <v>0</v>
      </c>
      <c r="G36" s="903"/>
      <c r="H36" s="904">
        <f t="shared" si="2"/>
        <v>0</v>
      </c>
      <c r="I36" s="910" t="s">
        <v>7147</v>
      </c>
    </row>
    <row r="37" spans="1:11" s="882" customFormat="1" ht="15.6">
      <c r="A37" s="906" t="s">
        <v>7148</v>
      </c>
      <c r="B37" s="907"/>
      <c r="C37" s="910" t="s">
        <v>7149</v>
      </c>
      <c r="D37" s="898">
        <v>2</v>
      </c>
      <c r="E37" s="898" t="s">
        <v>4713</v>
      </c>
      <c r="F37" s="902">
        <v>0</v>
      </c>
      <c r="G37" s="903"/>
      <c r="H37" s="904">
        <f t="shared" si="2"/>
        <v>0</v>
      </c>
      <c r="I37" s="910" t="s">
        <v>7149</v>
      </c>
    </row>
    <row r="38" spans="1:11" s="882" customFormat="1" ht="15.6">
      <c r="A38" s="906" t="s">
        <v>7150</v>
      </c>
      <c r="B38" s="907"/>
      <c r="C38" s="910" t="s">
        <v>7151</v>
      </c>
      <c r="D38" s="898">
        <v>1</v>
      </c>
      <c r="E38" s="898" t="s">
        <v>4713</v>
      </c>
      <c r="F38" s="902">
        <v>0</v>
      </c>
      <c r="G38" s="903"/>
      <c r="H38" s="904">
        <f t="shared" si="2"/>
        <v>0</v>
      </c>
      <c r="I38" s="910" t="s">
        <v>7151</v>
      </c>
    </row>
    <row r="39" spans="1:11" s="882" customFormat="1" ht="15.6">
      <c r="A39" s="906" t="s">
        <v>7152</v>
      </c>
      <c r="B39" s="907"/>
      <c r="C39" s="910" t="s">
        <v>7153</v>
      </c>
      <c r="D39" s="898">
        <v>2</v>
      </c>
      <c r="E39" s="898" t="s">
        <v>4713</v>
      </c>
      <c r="F39" s="902">
        <v>0</v>
      </c>
      <c r="G39" s="903"/>
      <c r="H39" s="904">
        <f t="shared" ref="H39" si="3">D39*(F39+G39)</f>
        <v>0</v>
      </c>
      <c r="I39" s="910" t="s">
        <v>7153</v>
      </c>
    </row>
    <row r="40" spans="1:11" s="882" customFormat="1" ht="15.6">
      <c r="A40" s="906" t="s">
        <v>7154</v>
      </c>
      <c r="B40" s="907"/>
      <c r="C40" s="910" t="s">
        <v>7155</v>
      </c>
      <c r="D40" s="898">
        <v>6</v>
      </c>
      <c r="E40" s="898" t="s">
        <v>4713</v>
      </c>
      <c r="F40" s="902">
        <v>0</v>
      </c>
      <c r="G40" s="903"/>
      <c r="H40" s="904">
        <f t="shared" ref="H40:H47" si="4">D40*F40</f>
        <v>0</v>
      </c>
      <c r="I40" s="910" t="s">
        <v>7156</v>
      </c>
    </row>
    <row r="41" spans="1:11" s="882" customFormat="1" ht="15.6">
      <c r="A41" s="906" t="s">
        <v>7157</v>
      </c>
      <c r="B41" s="907"/>
      <c r="C41" s="910" t="s">
        <v>7158</v>
      </c>
      <c r="D41" s="898">
        <v>2</v>
      </c>
      <c r="E41" s="898" t="s">
        <v>4713</v>
      </c>
      <c r="F41" s="902">
        <v>0</v>
      </c>
      <c r="G41" s="903"/>
      <c r="H41" s="904">
        <f t="shared" si="4"/>
        <v>0</v>
      </c>
      <c r="I41" s="909" t="s">
        <v>7159</v>
      </c>
    </row>
    <row r="42" spans="1:11" s="882" customFormat="1" ht="15.6">
      <c r="A42" s="906" t="s">
        <v>7160</v>
      </c>
      <c r="B42" s="907"/>
      <c r="C42" s="910" t="s">
        <v>7161</v>
      </c>
      <c r="D42" s="898">
        <v>3</v>
      </c>
      <c r="E42" s="898" t="s">
        <v>4713</v>
      </c>
      <c r="F42" s="902">
        <v>0</v>
      </c>
      <c r="G42" s="903"/>
      <c r="H42" s="904">
        <f t="shared" si="4"/>
        <v>0</v>
      </c>
      <c r="I42" s="910" t="s">
        <v>7162</v>
      </c>
    </row>
    <row r="43" spans="1:11" s="882" customFormat="1" ht="15.6">
      <c r="A43" s="906" t="s">
        <v>7163</v>
      </c>
      <c r="B43" s="907"/>
      <c r="C43" s="910" t="s">
        <v>7164</v>
      </c>
      <c r="D43" s="898">
        <v>1</v>
      </c>
      <c r="E43" s="898" t="s">
        <v>4713</v>
      </c>
      <c r="F43" s="902">
        <v>0</v>
      </c>
      <c r="G43" s="903"/>
      <c r="H43" s="904">
        <f t="shared" si="4"/>
        <v>0</v>
      </c>
      <c r="I43" s="910" t="s">
        <v>7165</v>
      </c>
    </row>
    <row r="44" spans="1:11" s="882" customFormat="1" ht="15.6">
      <c r="A44" s="906" t="s">
        <v>7166</v>
      </c>
      <c r="B44" s="898"/>
      <c r="C44" s="912" t="s">
        <v>7167</v>
      </c>
      <c r="D44" s="898">
        <v>12</v>
      </c>
      <c r="E44" s="901" t="s">
        <v>4713</v>
      </c>
      <c r="F44" s="902">
        <v>0</v>
      </c>
      <c r="G44" s="903"/>
      <c r="H44" s="904">
        <f t="shared" si="4"/>
        <v>0</v>
      </c>
      <c r="I44" s="912" t="s">
        <v>7167</v>
      </c>
      <c r="K44" s="883"/>
    </row>
    <row r="45" spans="1:11" s="882" customFormat="1" ht="15.6">
      <c r="A45" s="906" t="s">
        <v>7168</v>
      </c>
      <c r="B45" s="898"/>
      <c r="C45" s="912" t="s">
        <v>7169</v>
      </c>
      <c r="D45" s="898">
        <v>14</v>
      </c>
      <c r="E45" s="901" t="s">
        <v>4713</v>
      </c>
      <c r="F45" s="902">
        <v>0</v>
      </c>
      <c r="G45" s="903"/>
      <c r="H45" s="904">
        <f t="shared" si="4"/>
        <v>0</v>
      </c>
      <c r="I45" s="912" t="s">
        <v>7169</v>
      </c>
      <c r="K45" s="883"/>
    </row>
    <row r="46" spans="1:11" s="882" customFormat="1" ht="15.6">
      <c r="A46" s="906" t="s">
        <v>7170</v>
      </c>
      <c r="B46" s="898"/>
      <c r="C46" s="912" t="s">
        <v>7171</v>
      </c>
      <c r="D46" s="898">
        <v>27</v>
      </c>
      <c r="E46" s="901" t="s">
        <v>4713</v>
      </c>
      <c r="F46" s="902">
        <v>0</v>
      </c>
      <c r="G46" s="903"/>
      <c r="H46" s="904">
        <f t="shared" si="4"/>
        <v>0</v>
      </c>
      <c r="I46" s="912" t="s">
        <v>7171</v>
      </c>
      <c r="K46" s="883"/>
    </row>
    <row r="47" spans="1:11" s="882" customFormat="1" ht="15.6">
      <c r="A47" s="906" t="s">
        <v>7172</v>
      </c>
      <c r="B47" s="898"/>
      <c r="C47" s="912" t="s">
        <v>7173</v>
      </c>
      <c r="D47" s="898">
        <v>85</v>
      </c>
      <c r="E47" s="901" t="s">
        <v>4713</v>
      </c>
      <c r="F47" s="902">
        <v>0</v>
      </c>
      <c r="G47" s="903"/>
      <c r="H47" s="904">
        <f t="shared" si="4"/>
        <v>0</v>
      </c>
      <c r="I47" s="912" t="s">
        <v>7174</v>
      </c>
      <c r="K47" s="883"/>
    </row>
    <row r="48" spans="1:11" s="882" customFormat="1" ht="15.6">
      <c r="A48" s="906"/>
      <c r="B48" s="907"/>
      <c r="C48" s="910"/>
      <c r="D48" s="898"/>
      <c r="E48" s="898"/>
      <c r="F48" s="902"/>
      <c r="G48" s="903"/>
      <c r="H48" s="904"/>
      <c r="I48" s="909"/>
      <c r="K48" s="883"/>
    </row>
    <row r="49" spans="1:20" s="882" customFormat="1" ht="15.6">
      <c r="A49" s="897" t="s">
        <v>7087</v>
      </c>
      <c r="B49" s="898"/>
      <c r="C49" s="899" t="s">
        <v>7175</v>
      </c>
      <c r="D49" s="898"/>
      <c r="E49" s="898"/>
      <c r="F49" s="902"/>
      <c r="G49" s="903"/>
      <c r="H49" s="904"/>
      <c r="I49" s="909"/>
      <c r="K49" s="883"/>
    </row>
    <row r="50" spans="1:20" s="882" customFormat="1" ht="15.6">
      <c r="A50" s="906" t="s">
        <v>7089</v>
      </c>
      <c r="B50" s="898"/>
      <c r="C50" s="916" t="s">
        <v>7176</v>
      </c>
      <c r="D50" s="898">
        <v>1</v>
      </c>
      <c r="E50" s="898" t="s">
        <v>7177</v>
      </c>
      <c r="F50" s="902">
        <v>0</v>
      </c>
      <c r="G50" s="903"/>
      <c r="H50" s="904">
        <f t="shared" ref="H50" si="5">D50*(F50+G50)</f>
        <v>0</v>
      </c>
      <c r="I50" s="916" t="s">
        <v>7176</v>
      </c>
      <c r="K50" s="883"/>
    </row>
    <row r="51" spans="1:20" s="882" customFormat="1" ht="15.6">
      <c r="A51" s="906" t="s">
        <v>7092</v>
      </c>
      <c r="B51" s="898"/>
      <c r="C51" s="917" t="s">
        <v>7178</v>
      </c>
      <c r="D51" s="898">
        <v>1</v>
      </c>
      <c r="E51" s="898" t="s">
        <v>7177</v>
      </c>
      <c r="F51" s="902">
        <v>0</v>
      </c>
      <c r="G51" s="903"/>
      <c r="H51" s="904">
        <f t="shared" ref="H51:H52" si="6">D51*F51</f>
        <v>0</v>
      </c>
      <c r="I51" s="917" t="s">
        <v>7178</v>
      </c>
      <c r="K51" s="918"/>
    </row>
    <row r="52" spans="1:20" s="882" customFormat="1" ht="15.6">
      <c r="A52" s="906" t="s">
        <v>7095</v>
      </c>
      <c r="B52" s="898"/>
      <c r="C52" s="917" t="s">
        <v>7179</v>
      </c>
      <c r="D52" s="898">
        <v>1</v>
      </c>
      <c r="E52" s="898" t="s">
        <v>7177</v>
      </c>
      <c r="F52" s="902">
        <v>0</v>
      </c>
      <c r="G52" s="903"/>
      <c r="H52" s="904">
        <f t="shared" si="6"/>
        <v>0</v>
      </c>
      <c r="I52" s="917" t="s">
        <v>7179</v>
      </c>
      <c r="K52" s="918"/>
    </row>
    <row r="53" spans="1:20" s="882" customFormat="1" ht="15.6">
      <c r="A53" s="906" t="s">
        <v>7097</v>
      </c>
      <c r="B53" s="898"/>
      <c r="C53" s="912" t="s">
        <v>7180</v>
      </c>
      <c r="D53" s="898">
        <v>1</v>
      </c>
      <c r="E53" s="898" t="s">
        <v>7177</v>
      </c>
      <c r="F53" s="902">
        <v>0</v>
      </c>
      <c r="G53" s="903"/>
      <c r="H53" s="904">
        <f t="shared" si="0"/>
        <v>0</v>
      </c>
      <c r="I53" s="912" t="s">
        <v>7180</v>
      </c>
      <c r="K53" s="883"/>
    </row>
    <row r="54" spans="1:20" s="882" customFormat="1" ht="15.6">
      <c r="A54" s="906" t="s">
        <v>7107</v>
      </c>
      <c r="B54" s="898"/>
      <c r="C54" s="917" t="s">
        <v>7181</v>
      </c>
      <c r="D54" s="898">
        <v>1</v>
      </c>
      <c r="E54" s="898" t="s">
        <v>7177</v>
      </c>
      <c r="F54" s="902">
        <v>0</v>
      </c>
      <c r="G54" s="903"/>
      <c r="H54" s="904">
        <f t="shared" si="0"/>
        <v>0</v>
      </c>
      <c r="I54" s="909" t="s">
        <v>7181</v>
      </c>
      <c r="K54" s="883"/>
    </row>
    <row r="55" spans="1:20" s="882" customFormat="1" ht="15.6">
      <c r="A55" s="906" t="s">
        <v>7110</v>
      </c>
      <c r="B55" s="898"/>
      <c r="C55" s="908" t="s">
        <v>7182</v>
      </c>
      <c r="D55" s="898">
        <v>1</v>
      </c>
      <c r="E55" s="898" t="s">
        <v>7177</v>
      </c>
      <c r="F55" s="902">
        <v>0</v>
      </c>
      <c r="G55" s="903"/>
      <c r="H55" s="904">
        <f t="shared" si="0"/>
        <v>0</v>
      </c>
      <c r="I55" s="909" t="s">
        <v>7182</v>
      </c>
      <c r="K55" s="883"/>
    </row>
    <row r="56" spans="1:20" s="882" customFormat="1" ht="15.6">
      <c r="A56" s="906" t="s">
        <v>7113</v>
      </c>
      <c r="B56" s="898"/>
      <c r="C56" s="917" t="s">
        <v>7183</v>
      </c>
      <c r="D56" s="919">
        <v>1</v>
      </c>
      <c r="E56" s="919" t="s">
        <v>7177</v>
      </c>
      <c r="F56" s="902">
        <v>0</v>
      </c>
      <c r="G56" s="903"/>
      <c r="H56" s="904">
        <f t="shared" ref="H56" si="7">D56*F56</f>
        <v>0</v>
      </c>
      <c r="I56" s="905" t="s">
        <v>7184</v>
      </c>
    </row>
    <row r="57" spans="1:20" s="882" customFormat="1" ht="15.6">
      <c r="A57" s="906" t="s">
        <v>7116</v>
      </c>
      <c r="B57" s="898"/>
      <c r="C57" s="916" t="s">
        <v>7185</v>
      </c>
      <c r="D57" s="898">
        <v>1</v>
      </c>
      <c r="E57" s="898" t="s">
        <v>7177</v>
      </c>
      <c r="F57" s="902">
        <v>0</v>
      </c>
      <c r="G57" s="903"/>
      <c r="H57" s="904">
        <f t="shared" si="0"/>
        <v>0</v>
      </c>
      <c r="I57" s="916" t="s">
        <v>7185</v>
      </c>
      <c r="K57" s="883"/>
    </row>
    <row r="58" spans="1:20" s="882" customFormat="1" ht="15.6">
      <c r="A58" s="906" t="s">
        <v>7119</v>
      </c>
      <c r="B58" s="898"/>
      <c r="C58" s="916" t="s">
        <v>7186</v>
      </c>
      <c r="D58" s="898">
        <v>1</v>
      </c>
      <c r="E58" s="898" t="s">
        <v>7177</v>
      </c>
      <c r="F58" s="902">
        <v>0</v>
      </c>
      <c r="G58" s="903"/>
      <c r="H58" s="904">
        <f t="shared" si="0"/>
        <v>0</v>
      </c>
      <c r="I58" s="916" t="s">
        <v>7186</v>
      </c>
      <c r="K58" s="883"/>
    </row>
    <row r="59" spans="1:20" s="882" customFormat="1" ht="15.6">
      <c r="A59" s="906" t="s">
        <v>7138</v>
      </c>
      <c r="B59" s="898"/>
      <c r="C59" s="917" t="s">
        <v>7187</v>
      </c>
      <c r="D59" s="919">
        <v>1</v>
      </c>
      <c r="E59" s="919" t="s">
        <v>7177</v>
      </c>
      <c r="F59" s="902">
        <v>0</v>
      </c>
      <c r="G59" s="903"/>
      <c r="H59" s="904">
        <f t="shared" ref="H59" si="8">D59*F59</f>
        <v>0</v>
      </c>
      <c r="I59" s="917" t="s">
        <v>7187</v>
      </c>
    </row>
    <row r="60" spans="1:20" s="882" customFormat="1" ht="15.6">
      <c r="A60" s="906"/>
      <c r="B60" s="898"/>
      <c r="C60" s="911"/>
      <c r="D60" s="920"/>
      <c r="E60" s="901"/>
      <c r="F60" s="902"/>
      <c r="G60" s="903"/>
      <c r="H60" s="904"/>
      <c r="I60" s="909"/>
      <c r="K60" s="883"/>
    </row>
    <row r="61" spans="1:20" s="882" customFormat="1" ht="15.6">
      <c r="A61" s="897" t="s">
        <v>7087</v>
      </c>
      <c r="B61" s="898"/>
      <c r="C61" s="899" t="s">
        <v>7188</v>
      </c>
      <c r="D61" s="898"/>
      <c r="E61" s="898"/>
      <c r="F61" s="902"/>
      <c r="G61" s="903"/>
      <c r="H61" s="904"/>
      <c r="I61" s="909"/>
      <c r="K61" s="883"/>
    </row>
    <row r="62" spans="1:20" s="882" customFormat="1" ht="15.6">
      <c r="A62" s="906" t="s">
        <v>7089</v>
      </c>
      <c r="B62" s="898"/>
      <c r="C62" s="911" t="s">
        <v>7189</v>
      </c>
      <c r="D62" s="921">
        <v>1900</v>
      </c>
      <c r="E62" s="898" t="s">
        <v>693</v>
      </c>
      <c r="F62" s="902">
        <v>0</v>
      </c>
      <c r="G62" s="902"/>
      <c r="H62" s="904">
        <f t="shared" si="0"/>
        <v>0</v>
      </c>
      <c r="I62" s="922" t="s">
        <v>7190</v>
      </c>
      <c r="K62" s="883"/>
      <c r="L62" s="923"/>
      <c r="M62" s="923"/>
      <c r="N62" s="923"/>
      <c r="O62" s="923"/>
      <c r="P62" s="923"/>
      <c r="Q62" s="923"/>
      <c r="R62" s="923"/>
      <c r="S62" s="923"/>
      <c r="T62" s="923"/>
    </row>
    <row r="63" spans="1:20" s="882" customFormat="1" ht="15.6">
      <c r="A63" s="906" t="s">
        <v>7092</v>
      </c>
      <c r="B63" s="898"/>
      <c r="C63" s="911" t="s">
        <v>7191</v>
      </c>
      <c r="D63" s="921">
        <v>2100</v>
      </c>
      <c r="E63" s="898" t="s">
        <v>693</v>
      </c>
      <c r="F63" s="902">
        <v>0</v>
      </c>
      <c r="G63" s="902"/>
      <c r="H63" s="904">
        <f t="shared" si="0"/>
        <v>0</v>
      </c>
      <c r="I63" s="922" t="s">
        <v>7190</v>
      </c>
      <c r="K63" s="883"/>
      <c r="L63" s="923"/>
      <c r="M63" s="923"/>
      <c r="N63" s="923"/>
      <c r="O63" s="923"/>
      <c r="P63" s="923"/>
      <c r="Q63" s="923"/>
      <c r="R63" s="923"/>
      <c r="S63" s="923"/>
      <c r="T63" s="923"/>
    </row>
    <row r="64" spans="1:20" s="882" customFormat="1" ht="15.6">
      <c r="A64" s="906" t="s">
        <v>7095</v>
      </c>
      <c r="B64" s="898"/>
      <c r="C64" s="911" t="s">
        <v>7192</v>
      </c>
      <c r="D64" s="921">
        <v>400</v>
      </c>
      <c r="E64" s="898" t="s">
        <v>693</v>
      </c>
      <c r="F64" s="902">
        <v>0</v>
      </c>
      <c r="G64" s="902"/>
      <c r="H64" s="904">
        <f t="shared" si="0"/>
        <v>0</v>
      </c>
      <c r="I64" s="922" t="s">
        <v>7190</v>
      </c>
      <c r="K64" s="883"/>
      <c r="L64" s="923"/>
      <c r="M64" s="923"/>
      <c r="N64" s="923"/>
      <c r="O64" s="923"/>
      <c r="P64" s="923"/>
      <c r="Q64" s="923"/>
      <c r="R64" s="923"/>
      <c r="S64" s="923"/>
      <c r="T64" s="923"/>
    </row>
    <row r="65" spans="1:20" s="882" customFormat="1" ht="15.6">
      <c r="A65" s="906" t="s">
        <v>7097</v>
      </c>
      <c r="B65" s="898"/>
      <c r="C65" s="911" t="s">
        <v>7193</v>
      </c>
      <c r="D65" s="924">
        <v>1100</v>
      </c>
      <c r="E65" s="898" t="s">
        <v>693</v>
      </c>
      <c r="F65" s="902">
        <v>0</v>
      </c>
      <c r="G65" s="903"/>
      <c r="H65" s="904">
        <f>D65*F65</f>
        <v>0</v>
      </c>
      <c r="I65" s="922" t="s">
        <v>7194</v>
      </c>
      <c r="K65" s="883"/>
      <c r="L65" s="883"/>
      <c r="M65" s="883"/>
      <c r="N65" s="883"/>
      <c r="O65" s="883"/>
      <c r="P65" s="883"/>
      <c r="Q65" s="883"/>
      <c r="R65" s="883"/>
      <c r="S65" s="883"/>
      <c r="T65" s="883"/>
    </row>
    <row r="66" spans="1:20" s="882" customFormat="1" ht="15.6">
      <c r="A66" s="906" t="s">
        <v>7107</v>
      </c>
      <c r="B66" s="898"/>
      <c r="C66" s="911" t="s">
        <v>7195</v>
      </c>
      <c r="D66" s="924">
        <v>800</v>
      </c>
      <c r="E66" s="898" t="s">
        <v>693</v>
      </c>
      <c r="F66" s="902">
        <v>0</v>
      </c>
      <c r="G66" s="903"/>
      <c r="H66" s="904">
        <f>D66*F66</f>
        <v>0</v>
      </c>
      <c r="I66" s="922" t="s">
        <v>7194</v>
      </c>
      <c r="K66" s="883"/>
      <c r="L66" s="883"/>
      <c r="M66" s="883"/>
      <c r="N66" s="883"/>
      <c r="O66" s="883"/>
      <c r="P66" s="883"/>
      <c r="Q66" s="883"/>
      <c r="R66" s="883"/>
      <c r="S66" s="883"/>
      <c r="T66" s="883"/>
    </row>
    <row r="67" spans="1:20" s="882" customFormat="1" ht="15.6">
      <c r="A67" s="906" t="s">
        <v>7110</v>
      </c>
      <c r="B67" s="898"/>
      <c r="C67" s="911" t="s">
        <v>7196</v>
      </c>
      <c r="D67" s="921">
        <v>1800</v>
      </c>
      <c r="E67" s="898" t="s">
        <v>693</v>
      </c>
      <c r="F67" s="902">
        <v>0</v>
      </c>
      <c r="G67" s="902"/>
      <c r="H67" s="904">
        <f t="shared" si="0"/>
        <v>0</v>
      </c>
      <c r="I67" s="922" t="s">
        <v>7197</v>
      </c>
      <c r="K67" s="883"/>
      <c r="L67" s="923"/>
      <c r="M67" s="923"/>
      <c r="N67" s="923"/>
      <c r="O67" s="923"/>
      <c r="P67" s="923"/>
      <c r="Q67" s="923"/>
      <c r="R67" s="923"/>
      <c r="S67" s="923"/>
      <c r="T67" s="923"/>
    </row>
    <row r="68" spans="1:20" s="882" customFormat="1" ht="15.6">
      <c r="A68" s="906" t="s">
        <v>7113</v>
      </c>
      <c r="B68" s="898"/>
      <c r="C68" s="911" t="s">
        <v>7198</v>
      </c>
      <c r="D68" s="921">
        <v>800</v>
      </c>
      <c r="E68" s="898" t="s">
        <v>693</v>
      </c>
      <c r="F68" s="902">
        <v>0</v>
      </c>
      <c r="G68" s="902"/>
      <c r="H68" s="904">
        <f t="shared" si="0"/>
        <v>0</v>
      </c>
      <c r="I68" s="922" t="s">
        <v>7199</v>
      </c>
      <c r="K68" s="883"/>
      <c r="L68" s="923"/>
      <c r="M68" s="923"/>
      <c r="N68" s="923"/>
      <c r="O68" s="923"/>
      <c r="P68" s="923"/>
      <c r="Q68" s="923"/>
      <c r="R68" s="923"/>
      <c r="S68" s="923"/>
      <c r="T68" s="923"/>
    </row>
    <row r="69" spans="1:20" s="882" customFormat="1" ht="15.6">
      <c r="A69" s="906" t="s">
        <v>7116</v>
      </c>
      <c r="B69" s="898"/>
      <c r="C69" s="911" t="s">
        <v>7200</v>
      </c>
      <c r="D69" s="921">
        <v>1300</v>
      </c>
      <c r="E69" s="898" t="s">
        <v>693</v>
      </c>
      <c r="F69" s="902">
        <v>0</v>
      </c>
      <c r="G69" s="902"/>
      <c r="H69" s="904">
        <f t="shared" si="0"/>
        <v>0</v>
      </c>
      <c r="I69" s="922" t="s">
        <v>7201</v>
      </c>
      <c r="K69" s="883"/>
      <c r="L69" s="923"/>
      <c r="M69" s="923"/>
      <c r="N69" s="923"/>
      <c r="O69" s="923"/>
      <c r="P69" s="923"/>
      <c r="Q69" s="923"/>
      <c r="R69" s="923"/>
      <c r="S69" s="923"/>
      <c r="T69" s="923"/>
    </row>
    <row r="70" spans="1:20" s="882" customFormat="1" ht="15.6">
      <c r="A70" s="906" t="s">
        <v>7119</v>
      </c>
      <c r="B70" s="898"/>
      <c r="C70" s="911" t="s">
        <v>7202</v>
      </c>
      <c r="D70" s="921">
        <v>200</v>
      </c>
      <c r="E70" s="898" t="s">
        <v>693</v>
      </c>
      <c r="F70" s="902">
        <v>0</v>
      </c>
      <c r="G70" s="902"/>
      <c r="H70" s="904">
        <f t="shared" si="0"/>
        <v>0</v>
      </c>
      <c r="I70" s="922" t="s">
        <v>7203</v>
      </c>
      <c r="K70" s="883"/>
      <c r="L70" s="923"/>
      <c r="M70" s="923"/>
      <c r="N70" s="923"/>
      <c r="O70" s="923"/>
      <c r="P70" s="923"/>
      <c r="Q70" s="923"/>
      <c r="R70" s="923"/>
      <c r="S70" s="923"/>
      <c r="T70" s="923"/>
    </row>
    <row r="71" spans="1:20" s="882" customFormat="1" ht="15.6">
      <c r="A71" s="906" t="s">
        <v>7138</v>
      </c>
      <c r="B71" s="898"/>
      <c r="C71" s="911" t="s">
        <v>7204</v>
      </c>
      <c r="D71" s="921">
        <v>120</v>
      </c>
      <c r="E71" s="898" t="s">
        <v>693</v>
      </c>
      <c r="F71" s="902">
        <v>0</v>
      </c>
      <c r="G71" s="902"/>
      <c r="H71" s="904">
        <f t="shared" si="0"/>
        <v>0</v>
      </c>
      <c r="I71" s="922" t="s">
        <v>7205</v>
      </c>
      <c r="K71" s="883"/>
      <c r="L71" s="923"/>
      <c r="M71" s="923"/>
      <c r="N71" s="923"/>
      <c r="O71" s="923"/>
      <c r="P71" s="923"/>
      <c r="Q71" s="923"/>
      <c r="R71" s="923"/>
      <c r="S71" s="923"/>
      <c r="T71" s="923"/>
    </row>
    <row r="72" spans="1:20" s="882" customFormat="1" ht="15.6">
      <c r="A72" s="906" t="s">
        <v>7141</v>
      </c>
      <c r="B72" s="898"/>
      <c r="C72" s="911" t="s">
        <v>7206</v>
      </c>
      <c r="D72" s="921">
        <v>500</v>
      </c>
      <c r="E72" s="898" t="s">
        <v>693</v>
      </c>
      <c r="F72" s="902">
        <v>0</v>
      </c>
      <c r="G72" s="902"/>
      <c r="H72" s="904">
        <f t="shared" si="0"/>
        <v>0</v>
      </c>
      <c r="I72" s="922" t="s">
        <v>7207</v>
      </c>
      <c r="K72" s="883"/>
      <c r="L72" s="923"/>
      <c r="M72" s="923"/>
      <c r="N72" s="923"/>
      <c r="O72" s="923"/>
      <c r="P72" s="923"/>
      <c r="Q72" s="923"/>
      <c r="R72" s="923"/>
      <c r="S72" s="923"/>
      <c r="T72" s="923"/>
    </row>
    <row r="73" spans="1:20" s="882" customFormat="1" ht="15.6">
      <c r="A73" s="906" t="s">
        <v>7144</v>
      </c>
      <c r="B73" s="898"/>
      <c r="C73" s="911" t="s">
        <v>7208</v>
      </c>
      <c r="D73" s="921">
        <v>80</v>
      </c>
      <c r="E73" s="898" t="s">
        <v>693</v>
      </c>
      <c r="F73" s="902">
        <v>0</v>
      </c>
      <c r="G73" s="902"/>
      <c r="H73" s="904">
        <f t="shared" si="0"/>
        <v>0</v>
      </c>
      <c r="I73" s="925" t="s">
        <v>7209</v>
      </c>
      <c r="K73" s="883"/>
      <c r="L73" s="923"/>
      <c r="M73" s="923"/>
      <c r="N73" s="923"/>
      <c r="O73" s="923"/>
      <c r="P73" s="923"/>
      <c r="Q73" s="923"/>
      <c r="R73" s="923"/>
      <c r="S73" s="923"/>
      <c r="T73" s="923"/>
    </row>
    <row r="74" spans="1:20" s="882" customFormat="1" ht="15.6">
      <c r="A74" s="906" t="s">
        <v>7146</v>
      </c>
      <c r="B74" s="898"/>
      <c r="C74" s="911" t="s">
        <v>7210</v>
      </c>
      <c r="D74" s="921">
        <v>100</v>
      </c>
      <c r="E74" s="898" t="s">
        <v>693</v>
      </c>
      <c r="F74" s="902">
        <v>0</v>
      </c>
      <c r="G74" s="902"/>
      <c r="H74" s="904">
        <f t="shared" si="0"/>
        <v>0</v>
      </c>
      <c r="I74" s="911" t="s">
        <v>7211</v>
      </c>
      <c r="K74" s="883"/>
      <c r="L74" s="923"/>
      <c r="M74" s="923"/>
      <c r="N74" s="923"/>
      <c r="O74" s="923"/>
      <c r="P74" s="923"/>
      <c r="Q74" s="923"/>
      <c r="R74" s="923"/>
      <c r="S74" s="923"/>
      <c r="T74" s="923"/>
    </row>
    <row r="75" spans="1:20" s="882" customFormat="1" ht="15.6">
      <c r="A75" s="906" t="s">
        <v>7148</v>
      </c>
      <c r="B75" s="898"/>
      <c r="C75" s="911" t="s">
        <v>7212</v>
      </c>
      <c r="D75" s="921">
        <v>1</v>
      </c>
      <c r="E75" s="898" t="s">
        <v>4760</v>
      </c>
      <c r="F75" s="902">
        <v>0</v>
      </c>
      <c r="G75" s="902"/>
      <c r="H75" s="904">
        <f t="shared" si="0"/>
        <v>0</v>
      </c>
      <c r="I75" s="911" t="s">
        <v>7212</v>
      </c>
      <c r="K75" s="883"/>
      <c r="L75" s="923"/>
      <c r="M75" s="923"/>
      <c r="N75" s="923"/>
      <c r="O75" s="923"/>
      <c r="P75" s="923"/>
      <c r="Q75" s="923"/>
      <c r="R75" s="923"/>
      <c r="S75" s="923"/>
      <c r="T75" s="923"/>
    </row>
    <row r="76" spans="1:20" s="882" customFormat="1" ht="15.6">
      <c r="A76" s="926"/>
      <c r="B76" s="927"/>
      <c r="C76" s="928"/>
      <c r="D76" s="929"/>
      <c r="E76" s="930"/>
      <c r="F76" s="931"/>
      <c r="G76" s="932"/>
      <c r="H76" s="904"/>
      <c r="I76" s="933"/>
      <c r="K76" s="883"/>
    </row>
    <row r="77" spans="1:20" s="882" customFormat="1" ht="15.6">
      <c r="A77" s="897" t="s">
        <v>7087</v>
      </c>
      <c r="B77" s="898"/>
      <c r="C77" s="899" t="s">
        <v>7213</v>
      </c>
      <c r="D77" s="898"/>
      <c r="E77" s="898"/>
      <c r="F77" s="902"/>
      <c r="G77" s="903"/>
      <c r="H77" s="904"/>
      <c r="I77" s="909"/>
      <c r="K77" s="883"/>
    </row>
    <row r="78" spans="1:20" s="882" customFormat="1" ht="15.6">
      <c r="A78" s="906" t="s">
        <v>7089</v>
      </c>
      <c r="B78" s="907"/>
      <c r="C78" s="934" t="s">
        <v>7214</v>
      </c>
      <c r="D78" s="921">
        <v>250</v>
      </c>
      <c r="E78" s="898" t="s">
        <v>693</v>
      </c>
      <c r="F78" s="902">
        <v>0</v>
      </c>
      <c r="G78" s="902"/>
      <c r="H78" s="904">
        <f t="shared" si="0"/>
        <v>0</v>
      </c>
      <c r="I78" s="909" t="s">
        <v>7214</v>
      </c>
      <c r="K78" s="883"/>
    </row>
    <row r="79" spans="1:20" s="882" customFormat="1" ht="15.6">
      <c r="A79" s="906" t="s">
        <v>7092</v>
      </c>
      <c r="B79" s="907"/>
      <c r="C79" s="934" t="s">
        <v>7215</v>
      </c>
      <c r="D79" s="921">
        <v>200</v>
      </c>
      <c r="E79" s="898" t="s">
        <v>693</v>
      </c>
      <c r="F79" s="902">
        <v>0</v>
      </c>
      <c r="G79" s="902"/>
      <c r="H79" s="904">
        <f t="shared" si="0"/>
        <v>0</v>
      </c>
      <c r="I79" s="909" t="s">
        <v>7215</v>
      </c>
      <c r="K79" s="883"/>
    </row>
    <row r="80" spans="1:20" s="882" customFormat="1" ht="15.6">
      <c r="A80" s="906" t="s">
        <v>7097</v>
      </c>
      <c r="B80" s="907"/>
      <c r="C80" s="934" t="s">
        <v>7216</v>
      </c>
      <c r="D80" s="921">
        <v>30</v>
      </c>
      <c r="E80" s="898" t="s">
        <v>693</v>
      </c>
      <c r="F80" s="902">
        <v>0</v>
      </c>
      <c r="G80" s="902"/>
      <c r="H80" s="904">
        <f t="shared" si="0"/>
        <v>0</v>
      </c>
      <c r="I80" s="934" t="s">
        <v>7216</v>
      </c>
      <c r="K80" s="883"/>
    </row>
    <row r="81" spans="1:11" s="882" customFormat="1" ht="15.6">
      <c r="A81" s="906" t="s">
        <v>7097</v>
      </c>
      <c r="B81" s="907"/>
      <c r="C81" s="934" t="s">
        <v>7217</v>
      </c>
      <c r="D81" s="921">
        <v>100</v>
      </c>
      <c r="E81" s="898" t="s">
        <v>693</v>
      </c>
      <c r="F81" s="902">
        <v>0</v>
      </c>
      <c r="G81" s="902"/>
      <c r="H81" s="904">
        <f t="shared" si="0"/>
        <v>0</v>
      </c>
      <c r="I81" s="934" t="s">
        <v>7217</v>
      </c>
      <c r="K81" s="883"/>
    </row>
    <row r="82" spans="1:11" s="882" customFormat="1" ht="15.6">
      <c r="A82" s="906" t="s">
        <v>7107</v>
      </c>
      <c r="B82" s="907"/>
      <c r="C82" s="934" t="s">
        <v>7218</v>
      </c>
      <c r="D82" s="921">
        <v>130</v>
      </c>
      <c r="E82" s="898" t="s">
        <v>693</v>
      </c>
      <c r="F82" s="902">
        <v>0</v>
      </c>
      <c r="G82" s="902"/>
      <c r="H82" s="904">
        <f t="shared" si="0"/>
        <v>0</v>
      </c>
      <c r="I82" s="909" t="s">
        <v>7218</v>
      </c>
      <c r="K82" s="883"/>
    </row>
    <row r="83" spans="1:11" s="882" customFormat="1" ht="15.6">
      <c r="A83" s="906" t="s">
        <v>7110</v>
      </c>
      <c r="B83" s="907"/>
      <c r="C83" s="934" t="s">
        <v>7219</v>
      </c>
      <c r="D83" s="921">
        <v>200</v>
      </c>
      <c r="E83" s="898" t="s">
        <v>693</v>
      </c>
      <c r="F83" s="902">
        <v>0</v>
      </c>
      <c r="G83" s="902"/>
      <c r="H83" s="904">
        <f t="shared" si="0"/>
        <v>0</v>
      </c>
      <c r="I83" s="909" t="s">
        <v>7219</v>
      </c>
      <c r="K83" s="883"/>
    </row>
    <row r="84" spans="1:11" s="882" customFormat="1" ht="15.6">
      <c r="A84" s="906" t="s">
        <v>7113</v>
      </c>
      <c r="B84" s="907"/>
      <c r="C84" s="934" t="s">
        <v>7220</v>
      </c>
      <c r="D84" s="898">
        <v>1</v>
      </c>
      <c r="E84" s="898" t="s">
        <v>7221</v>
      </c>
      <c r="F84" s="902">
        <v>0</v>
      </c>
      <c r="G84" s="902"/>
      <c r="H84" s="904">
        <f>D84*(F84+G84)</f>
        <v>0</v>
      </c>
      <c r="I84" s="909" t="s">
        <v>7220</v>
      </c>
      <c r="K84" s="883"/>
    </row>
    <row r="85" spans="1:11" s="882" customFormat="1" ht="15.6">
      <c r="A85" s="906" t="s">
        <v>7116</v>
      </c>
      <c r="B85" s="907"/>
      <c r="C85" s="934" t="s">
        <v>7222</v>
      </c>
      <c r="D85" s="898">
        <v>1</v>
      </c>
      <c r="E85" s="898" t="s">
        <v>7221</v>
      </c>
      <c r="F85" s="902">
        <v>0</v>
      </c>
      <c r="G85" s="902"/>
      <c r="H85" s="904">
        <f t="shared" si="0"/>
        <v>0</v>
      </c>
      <c r="I85" s="909" t="s">
        <v>7222</v>
      </c>
      <c r="K85" s="883"/>
    </row>
    <row r="86" spans="1:11" s="882" customFormat="1" ht="15.6">
      <c r="A86" s="906" t="s">
        <v>7119</v>
      </c>
      <c r="B86" s="907"/>
      <c r="C86" s="934" t="s">
        <v>7223</v>
      </c>
      <c r="D86" s="898">
        <v>1</v>
      </c>
      <c r="E86" s="898" t="s">
        <v>7221</v>
      </c>
      <c r="F86" s="902">
        <v>0</v>
      </c>
      <c r="G86" s="902"/>
      <c r="H86" s="904">
        <f t="shared" si="0"/>
        <v>0</v>
      </c>
      <c r="I86" s="909" t="s">
        <v>7222</v>
      </c>
      <c r="K86" s="883"/>
    </row>
    <row r="87" spans="1:11" s="882" customFormat="1" ht="15.6">
      <c r="A87" s="906"/>
      <c r="B87" s="907"/>
      <c r="C87" s="934"/>
      <c r="D87" s="898"/>
      <c r="E87" s="898"/>
      <c r="F87" s="902"/>
      <c r="G87" s="903"/>
      <c r="H87" s="904"/>
      <c r="I87" s="909"/>
      <c r="K87" s="883"/>
    </row>
    <row r="88" spans="1:11" s="882" customFormat="1" ht="15.6">
      <c r="A88" s="897" t="s">
        <v>7087</v>
      </c>
      <c r="B88" s="898"/>
      <c r="C88" s="899" t="s">
        <v>7224</v>
      </c>
      <c r="D88" s="898"/>
      <c r="E88" s="898"/>
      <c r="F88" s="902"/>
      <c r="G88" s="903"/>
      <c r="H88" s="904"/>
      <c r="I88" s="909"/>
      <c r="K88" s="883"/>
    </row>
    <row r="89" spans="1:11" s="882" customFormat="1" ht="31.2">
      <c r="A89" s="906" t="s">
        <v>7089</v>
      </c>
      <c r="B89" s="907"/>
      <c r="C89" s="935" t="s">
        <v>7225</v>
      </c>
      <c r="D89" s="898">
        <v>1</v>
      </c>
      <c r="E89" s="898" t="s">
        <v>7221</v>
      </c>
      <c r="F89" s="902">
        <v>0</v>
      </c>
      <c r="G89" s="902"/>
      <c r="H89" s="904">
        <f t="shared" si="0"/>
        <v>0</v>
      </c>
      <c r="I89" s="909" t="s">
        <v>7226</v>
      </c>
      <c r="K89" s="883"/>
    </row>
    <row r="90" spans="1:11" s="882" customFormat="1" ht="15.6">
      <c r="A90" s="906" t="s">
        <v>7092</v>
      </c>
      <c r="B90" s="907"/>
      <c r="C90" s="934" t="s">
        <v>7227</v>
      </c>
      <c r="D90" s="898">
        <v>1</v>
      </c>
      <c r="E90" s="898" t="s">
        <v>7221</v>
      </c>
      <c r="F90" s="902">
        <v>0</v>
      </c>
      <c r="G90" s="902"/>
      <c r="H90" s="904">
        <f t="shared" si="0"/>
        <v>0</v>
      </c>
      <c r="I90" s="909" t="s">
        <v>7227</v>
      </c>
      <c r="K90" s="883"/>
    </row>
    <row r="91" spans="1:11" s="882" customFormat="1" ht="15.6">
      <c r="A91" s="906" t="s">
        <v>7095</v>
      </c>
      <c r="B91" s="907"/>
      <c r="C91" s="934" t="s">
        <v>7228</v>
      </c>
      <c r="D91" s="898">
        <v>1</v>
      </c>
      <c r="E91" s="898" t="s">
        <v>7221</v>
      </c>
      <c r="F91" s="902">
        <v>0</v>
      </c>
      <c r="G91" s="902"/>
      <c r="H91" s="904">
        <f t="shared" si="0"/>
        <v>0</v>
      </c>
      <c r="I91" s="909" t="s">
        <v>7228</v>
      </c>
      <c r="K91" s="883"/>
    </row>
    <row r="92" spans="1:11" s="882" customFormat="1" ht="31.2">
      <c r="A92" s="906" t="s">
        <v>7097</v>
      </c>
      <c r="B92" s="898"/>
      <c r="C92" s="912" t="s">
        <v>7229</v>
      </c>
      <c r="D92" s="898">
        <v>1</v>
      </c>
      <c r="E92" s="898" t="s">
        <v>7221</v>
      </c>
      <c r="F92" s="902">
        <v>0</v>
      </c>
      <c r="G92" s="902"/>
      <c r="H92" s="904">
        <f t="shared" si="0"/>
        <v>0</v>
      </c>
      <c r="I92" s="909" t="s">
        <v>7230</v>
      </c>
      <c r="K92" s="883"/>
    </row>
    <row r="93" spans="1:11" s="882" customFormat="1" ht="15.6">
      <c r="A93" s="906" t="s">
        <v>7107</v>
      </c>
      <c r="B93" s="898"/>
      <c r="C93" s="936" t="s">
        <v>7231</v>
      </c>
      <c r="D93" s="898">
        <v>1</v>
      </c>
      <c r="E93" s="898" t="s">
        <v>7221</v>
      </c>
      <c r="F93" s="902">
        <v>0</v>
      </c>
      <c r="G93" s="902"/>
      <c r="H93" s="904">
        <f t="shared" si="0"/>
        <v>0</v>
      </c>
      <c r="I93" s="936" t="s">
        <v>7231</v>
      </c>
      <c r="K93" s="883"/>
    </row>
    <row r="94" spans="1:11" s="882" customFormat="1" ht="15.6">
      <c r="A94" s="906" t="s">
        <v>7110</v>
      </c>
      <c r="B94" s="898"/>
      <c r="C94" s="936" t="s">
        <v>7232</v>
      </c>
      <c r="D94" s="898">
        <v>1</v>
      </c>
      <c r="E94" s="898" t="s">
        <v>7221</v>
      </c>
      <c r="F94" s="902">
        <v>0</v>
      </c>
      <c r="G94" s="902"/>
      <c r="H94" s="904">
        <f t="shared" si="0"/>
        <v>0</v>
      </c>
      <c r="I94" s="937" t="s">
        <v>7232</v>
      </c>
      <c r="K94" s="883"/>
    </row>
    <row r="95" spans="1:11" s="882" customFormat="1" ht="15.6">
      <c r="A95" s="906" t="s">
        <v>7113</v>
      </c>
      <c r="B95" s="898"/>
      <c r="C95" s="936" t="s">
        <v>7233</v>
      </c>
      <c r="D95" s="898">
        <v>1</v>
      </c>
      <c r="E95" s="898" t="s">
        <v>7221</v>
      </c>
      <c r="F95" s="902">
        <v>0</v>
      </c>
      <c r="G95" s="902"/>
      <c r="H95" s="904">
        <f t="shared" si="0"/>
        <v>0</v>
      </c>
      <c r="I95" s="909" t="s">
        <v>7233</v>
      </c>
      <c r="K95" s="883"/>
    </row>
    <row r="96" spans="1:11" s="882" customFormat="1" ht="15.6">
      <c r="A96" s="906" t="s">
        <v>7116</v>
      </c>
      <c r="B96" s="938"/>
      <c r="C96" s="936" t="s">
        <v>7234</v>
      </c>
      <c r="D96" s="898">
        <v>1</v>
      </c>
      <c r="E96" s="898" t="s">
        <v>7221</v>
      </c>
      <c r="F96" s="902">
        <v>0</v>
      </c>
      <c r="G96" s="902"/>
      <c r="H96" s="904">
        <f t="shared" si="0"/>
        <v>0</v>
      </c>
      <c r="I96" s="939" t="s">
        <v>7235</v>
      </c>
      <c r="K96" s="883"/>
    </row>
    <row r="97" spans="1:11" s="882" customFormat="1" ht="16.2" thickBot="1">
      <c r="A97" s="940"/>
      <c r="B97" s="941"/>
      <c r="C97" s="942"/>
      <c r="D97" s="941"/>
      <c r="E97" s="941"/>
      <c r="F97" s="943"/>
      <c r="G97" s="944"/>
      <c r="H97" s="945"/>
      <c r="I97" s="946"/>
      <c r="K97" s="883"/>
    </row>
    <row r="98" spans="1:11" s="882" customFormat="1" ht="16.2" thickTop="1">
      <c r="F98" s="888"/>
      <c r="G98" s="888"/>
      <c r="H98" s="888"/>
      <c r="K98" s="883"/>
    </row>
    <row r="99" spans="1:11">
      <c r="C99" s="948" t="s">
        <v>7236</v>
      </c>
      <c r="D99" s="948"/>
      <c r="E99" s="948"/>
      <c r="F99" s="949"/>
      <c r="G99" s="949"/>
      <c r="H99" s="949">
        <f>SUM(H8:H96)</f>
        <v>0</v>
      </c>
    </row>
  </sheetData>
  <pageMargins left="0.23622047244094491" right="0.15748031496062992" top="0.39370078740157483" bottom="0.23622047244094491" header="0.23622047244094491" footer="0.31496062992125984"/>
  <pageSetup paperSize="9" scale="65" orientation="landscape" r:id="rId1"/>
  <headerFooter>
    <oddHeader>&amp;RVýkaz - výměr</oddHead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234"/>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186"/>
      <c r="M2" s="1186"/>
      <c r="N2" s="1186"/>
      <c r="O2" s="1186"/>
      <c r="P2" s="1186"/>
      <c r="Q2" s="1186"/>
      <c r="R2" s="1186"/>
      <c r="S2" s="1186"/>
      <c r="T2" s="1186"/>
      <c r="U2" s="1186"/>
      <c r="V2" s="1186"/>
      <c r="AT2" s="18" t="s">
        <v>88</v>
      </c>
    </row>
    <row r="3" spans="2:46" ht="6.9" customHeight="1">
      <c r="B3" s="19"/>
      <c r="C3" s="20"/>
      <c r="D3" s="20"/>
      <c r="E3" s="20"/>
      <c r="F3" s="20"/>
      <c r="G3" s="20"/>
      <c r="H3" s="20"/>
      <c r="I3" s="20"/>
      <c r="J3" s="20"/>
      <c r="K3" s="20"/>
      <c r="L3" s="21"/>
      <c r="AT3" s="18" t="s">
        <v>89</v>
      </c>
    </row>
    <row r="4" spans="2:46" ht="24.9" customHeight="1">
      <c r="B4" s="21"/>
      <c r="D4" s="22" t="s">
        <v>123</v>
      </c>
      <c r="L4" s="21"/>
      <c r="M4" s="87" t="s">
        <v>10</v>
      </c>
      <c r="AT4" s="18" t="s">
        <v>4</v>
      </c>
    </row>
    <row r="5" spans="2:46" ht="6.9" customHeight="1">
      <c r="B5" s="21"/>
      <c r="L5" s="21"/>
    </row>
    <row r="6" spans="2:46" ht="12" customHeight="1">
      <c r="B6" s="21"/>
      <c r="D6" s="28" t="s">
        <v>16</v>
      </c>
      <c r="L6" s="21"/>
    </row>
    <row r="7" spans="2:46" ht="16.5" customHeight="1">
      <c r="B7" s="21"/>
      <c r="E7" s="1217" t="str">
        <f>'Rekapitulace stavby'!K6</f>
        <v>Dostavba sportovně rekreačního areálu Petynka</v>
      </c>
      <c r="F7" s="1218"/>
      <c r="G7" s="1218"/>
      <c r="H7" s="1218"/>
      <c r="L7" s="21"/>
    </row>
    <row r="8" spans="2:46" s="1" customFormat="1" ht="12" customHeight="1">
      <c r="B8" s="34"/>
      <c r="D8" s="28" t="s">
        <v>124</v>
      </c>
      <c r="L8" s="34"/>
    </row>
    <row r="9" spans="2:46" s="1" customFormat="1" ht="16.5" customHeight="1">
      <c r="B9" s="34"/>
      <c r="E9" s="1210" t="s">
        <v>125</v>
      </c>
      <c r="F9" s="1216"/>
      <c r="G9" s="1216"/>
      <c r="H9" s="1216"/>
      <c r="L9" s="34"/>
    </row>
    <row r="10" spans="2:46" s="1" customFormat="1">
      <c r="B10" s="34"/>
      <c r="L10" s="34"/>
    </row>
    <row r="11" spans="2:46" s="1" customFormat="1" ht="12" customHeight="1">
      <c r="B11" s="34"/>
      <c r="D11" s="28" t="s">
        <v>18</v>
      </c>
      <c r="F11" s="26" t="s">
        <v>19</v>
      </c>
      <c r="I11" s="28" t="s">
        <v>20</v>
      </c>
      <c r="J11" s="26" t="s">
        <v>32</v>
      </c>
      <c r="L11" s="34"/>
    </row>
    <row r="12" spans="2:46" s="1" customFormat="1" ht="12" customHeight="1">
      <c r="B12" s="34"/>
      <c r="D12" s="28" t="s">
        <v>22</v>
      </c>
      <c r="F12" s="26" t="s">
        <v>23</v>
      </c>
      <c r="I12" s="28" t="s">
        <v>24</v>
      </c>
      <c r="J12" s="51" t="str">
        <f>'Rekapitulace stavby'!AN8</f>
        <v>21. 7. 2025</v>
      </c>
      <c r="L12" s="34"/>
    </row>
    <row r="13" spans="2:46" s="1" customFormat="1" ht="10.8" customHeight="1">
      <c r="B13" s="34"/>
      <c r="L13" s="34"/>
    </row>
    <row r="14" spans="2:46" s="1" customFormat="1" ht="12" customHeight="1">
      <c r="B14" s="34"/>
      <c r="D14" s="28" t="s">
        <v>30</v>
      </c>
      <c r="I14" s="28" t="s">
        <v>31</v>
      </c>
      <c r="J14" s="26" t="s">
        <v>32</v>
      </c>
      <c r="L14" s="34"/>
    </row>
    <row r="15" spans="2:46" s="1" customFormat="1" ht="18" customHeight="1">
      <c r="B15" s="34"/>
      <c r="E15" s="26" t="s">
        <v>33</v>
      </c>
      <c r="I15" s="28" t="s">
        <v>34</v>
      </c>
      <c r="J15" s="26" t="s">
        <v>32</v>
      </c>
      <c r="L15" s="34"/>
    </row>
    <row r="16" spans="2:46" s="1" customFormat="1" ht="6.9" customHeight="1">
      <c r="B16" s="34"/>
      <c r="L16" s="34"/>
    </row>
    <row r="17" spans="2:12" s="1" customFormat="1" ht="12" customHeight="1">
      <c r="B17" s="34"/>
      <c r="D17" s="28" t="s">
        <v>35</v>
      </c>
      <c r="I17" s="28" t="s">
        <v>31</v>
      </c>
      <c r="J17" s="29" t="str">
        <f>'Rekapitulace stavby'!AN13</f>
        <v>Vyplň údaj</v>
      </c>
      <c r="L17" s="34"/>
    </row>
    <row r="18" spans="2:12" s="1" customFormat="1" ht="18" customHeight="1">
      <c r="B18" s="34"/>
      <c r="E18" s="1219" t="str">
        <f>'Rekapitulace stavby'!E14</f>
        <v>Vyplň údaj</v>
      </c>
      <c r="F18" s="1202"/>
      <c r="G18" s="1202"/>
      <c r="H18" s="1202"/>
      <c r="I18" s="28" t="s">
        <v>34</v>
      </c>
      <c r="J18" s="29" t="str">
        <f>'Rekapitulace stavby'!AN14</f>
        <v>Vyplň údaj</v>
      </c>
      <c r="L18" s="34"/>
    </row>
    <row r="19" spans="2:12" s="1" customFormat="1" ht="6.9" customHeight="1">
      <c r="B19" s="34"/>
      <c r="L19" s="34"/>
    </row>
    <row r="20" spans="2:12" s="1" customFormat="1" ht="12" customHeight="1">
      <c r="B20" s="34"/>
      <c r="D20" s="28" t="s">
        <v>37</v>
      </c>
      <c r="I20" s="28" t="s">
        <v>31</v>
      </c>
      <c r="J20" s="26" t="s">
        <v>32</v>
      </c>
      <c r="L20" s="34"/>
    </row>
    <row r="21" spans="2:12" s="1" customFormat="1" ht="18" customHeight="1">
      <c r="B21" s="34"/>
      <c r="E21" s="26" t="s">
        <v>39</v>
      </c>
      <c r="I21" s="28" t="s">
        <v>34</v>
      </c>
      <c r="J21" s="26" t="s">
        <v>32</v>
      </c>
      <c r="L21" s="34"/>
    </row>
    <row r="22" spans="2:12" s="1" customFormat="1" ht="6.9" customHeight="1">
      <c r="B22" s="34"/>
      <c r="L22" s="34"/>
    </row>
    <row r="23" spans="2:12" s="1" customFormat="1" ht="12" customHeight="1">
      <c r="B23" s="34"/>
      <c r="D23" s="28" t="s">
        <v>41</v>
      </c>
      <c r="I23" s="28" t="s">
        <v>31</v>
      </c>
      <c r="J23" s="26" t="str">
        <f>IF('Rekapitulace stavby'!AN19="","",'Rekapitulace stavby'!AN19)</f>
        <v/>
      </c>
      <c r="L23" s="34"/>
    </row>
    <row r="24" spans="2:12" s="1" customFormat="1" ht="18" customHeight="1">
      <c r="B24" s="34"/>
      <c r="E24" s="26" t="str">
        <f>IF('Rekapitulace stavby'!E20="","",'Rekapitulace stavby'!E20)</f>
        <v xml:space="preserve"> </v>
      </c>
      <c r="I24" s="28" t="s">
        <v>34</v>
      </c>
      <c r="J24" s="26" t="str">
        <f>IF('Rekapitulace stavby'!AN20="","",'Rekapitulace stavby'!AN20)</f>
        <v/>
      </c>
      <c r="L24" s="34"/>
    </row>
    <row r="25" spans="2:12" s="1" customFormat="1" ht="6.9" customHeight="1">
      <c r="B25" s="34"/>
      <c r="L25" s="34"/>
    </row>
    <row r="26" spans="2:12" s="1" customFormat="1" ht="12" customHeight="1">
      <c r="B26" s="34"/>
      <c r="D26" s="28" t="s">
        <v>44</v>
      </c>
      <c r="L26" s="34"/>
    </row>
    <row r="27" spans="2:12" s="7" customFormat="1" ht="71.25" customHeight="1">
      <c r="B27" s="88"/>
      <c r="E27" s="1206" t="s">
        <v>126</v>
      </c>
      <c r="F27" s="1206"/>
      <c r="G27" s="1206"/>
      <c r="H27" s="1206"/>
      <c r="L27" s="88"/>
    </row>
    <row r="28" spans="2:12" s="1" customFormat="1" ht="6.9" customHeight="1">
      <c r="B28" s="34"/>
      <c r="L28" s="34"/>
    </row>
    <row r="29" spans="2:12" s="1" customFormat="1" ht="6.9" customHeight="1">
      <c r="B29" s="34"/>
      <c r="D29" s="52"/>
      <c r="E29" s="52"/>
      <c r="F29" s="52"/>
      <c r="G29" s="52"/>
      <c r="H29" s="52"/>
      <c r="I29" s="52"/>
      <c r="J29" s="52"/>
      <c r="K29" s="52"/>
      <c r="L29" s="34"/>
    </row>
    <row r="30" spans="2:12" s="1" customFormat="1" ht="25.35" customHeight="1">
      <c r="B30" s="34"/>
      <c r="D30" s="89" t="s">
        <v>46</v>
      </c>
      <c r="J30" s="65">
        <f>ROUND(J83, 0)</f>
        <v>0</v>
      </c>
      <c r="L30" s="34"/>
    </row>
    <row r="31" spans="2:12" s="1" customFormat="1" ht="6.9" customHeight="1">
      <c r="B31" s="34"/>
      <c r="D31" s="52"/>
      <c r="E31" s="52"/>
      <c r="F31" s="52"/>
      <c r="G31" s="52"/>
      <c r="H31" s="52"/>
      <c r="I31" s="52"/>
      <c r="J31" s="52"/>
      <c r="K31" s="52"/>
      <c r="L31" s="34"/>
    </row>
    <row r="32" spans="2:12" s="1" customFormat="1" ht="14.4" customHeight="1">
      <c r="B32" s="34"/>
      <c r="F32" s="37" t="s">
        <v>48</v>
      </c>
      <c r="I32" s="37" t="s">
        <v>47</v>
      </c>
      <c r="J32" s="37" t="s">
        <v>49</v>
      </c>
      <c r="L32" s="34"/>
    </row>
    <row r="33" spans="2:12" s="1" customFormat="1" ht="14.4" customHeight="1">
      <c r="B33" s="34"/>
      <c r="D33" s="54" t="s">
        <v>50</v>
      </c>
      <c r="E33" s="28" t="s">
        <v>51</v>
      </c>
      <c r="F33" s="90">
        <f>ROUND((SUM(BE83:BE233)),  0)</f>
        <v>0</v>
      </c>
      <c r="I33" s="91">
        <v>0.21</v>
      </c>
      <c r="J33" s="90">
        <f>ROUND(((SUM(BE83:BE233))*I33),  0)</f>
        <v>0</v>
      </c>
      <c r="L33" s="34"/>
    </row>
    <row r="34" spans="2:12" s="1" customFormat="1" ht="14.4" customHeight="1">
      <c r="B34" s="34"/>
      <c r="E34" s="28" t="s">
        <v>52</v>
      </c>
      <c r="F34" s="90">
        <f>ROUND((SUM(BF83:BF233)),  0)</f>
        <v>0</v>
      </c>
      <c r="I34" s="91">
        <v>0.12</v>
      </c>
      <c r="J34" s="90">
        <f>ROUND(((SUM(BF83:BF233))*I34),  0)</f>
        <v>0</v>
      </c>
      <c r="L34" s="34"/>
    </row>
    <row r="35" spans="2:12" s="1" customFormat="1" ht="14.4" hidden="1" customHeight="1">
      <c r="B35" s="34"/>
      <c r="E35" s="28" t="s">
        <v>53</v>
      </c>
      <c r="F35" s="90">
        <f>ROUND((SUM(BG83:BG233)),  0)</f>
        <v>0</v>
      </c>
      <c r="I35" s="91">
        <v>0.21</v>
      </c>
      <c r="J35" s="90">
        <f>0</f>
        <v>0</v>
      </c>
      <c r="L35" s="34"/>
    </row>
    <row r="36" spans="2:12" s="1" customFormat="1" ht="14.4" hidden="1" customHeight="1">
      <c r="B36" s="34"/>
      <c r="E36" s="28" t="s">
        <v>54</v>
      </c>
      <c r="F36" s="90">
        <f>ROUND((SUM(BH83:BH233)),  0)</f>
        <v>0</v>
      </c>
      <c r="I36" s="91">
        <v>0.12</v>
      </c>
      <c r="J36" s="90">
        <f>0</f>
        <v>0</v>
      </c>
      <c r="L36" s="34"/>
    </row>
    <row r="37" spans="2:12" s="1" customFormat="1" ht="14.4" hidden="1" customHeight="1">
      <c r="B37" s="34"/>
      <c r="E37" s="28" t="s">
        <v>55</v>
      </c>
      <c r="F37" s="90">
        <f>ROUND((SUM(BI83:BI233)),  0)</f>
        <v>0</v>
      </c>
      <c r="I37" s="91">
        <v>0</v>
      </c>
      <c r="J37" s="90">
        <f>0</f>
        <v>0</v>
      </c>
      <c r="L37" s="34"/>
    </row>
    <row r="38" spans="2:12" s="1" customFormat="1" ht="6.9" customHeight="1">
      <c r="B38" s="34"/>
      <c r="L38" s="34"/>
    </row>
    <row r="39" spans="2:12" s="1" customFormat="1" ht="25.35" customHeight="1">
      <c r="B39" s="34"/>
      <c r="C39" s="92"/>
      <c r="D39" s="93" t="s">
        <v>56</v>
      </c>
      <c r="E39" s="56"/>
      <c r="F39" s="56"/>
      <c r="G39" s="94" t="s">
        <v>57</v>
      </c>
      <c r="H39" s="95" t="s">
        <v>58</v>
      </c>
      <c r="I39" s="56"/>
      <c r="J39" s="96">
        <f>SUM(J30:J37)</f>
        <v>0</v>
      </c>
      <c r="K39" s="97"/>
      <c r="L39" s="34"/>
    </row>
    <row r="40" spans="2:12" s="1" customFormat="1" ht="14.4" customHeight="1">
      <c r="B40" s="43"/>
      <c r="C40" s="44"/>
      <c r="D40" s="44"/>
      <c r="E40" s="44"/>
      <c r="F40" s="44"/>
      <c r="G40" s="44"/>
      <c r="H40" s="44"/>
      <c r="I40" s="44"/>
      <c r="J40" s="44"/>
      <c r="K40" s="44"/>
      <c r="L40" s="34"/>
    </row>
    <row r="44" spans="2:12" s="1" customFormat="1" ht="6.9" customHeight="1">
      <c r="B44" s="45"/>
      <c r="C44" s="46"/>
      <c r="D44" s="46"/>
      <c r="E44" s="46"/>
      <c r="F44" s="46"/>
      <c r="G44" s="46"/>
      <c r="H44" s="46"/>
      <c r="I44" s="46"/>
      <c r="J44" s="46"/>
      <c r="K44" s="46"/>
      <c r="L44" s="34"/>
    </row>
    <row r="45" spans="2:12" s="1" customFormat="1" ht="24.9" customHeight="1">
      <c r="B45" s="34"/>
      <c r="C45" s="22" t="s">
        <v>127</v>
      </c>
      <c r="L45" s="34"/>
    </row>
    <row r="46" spans="2:12" s="1" customFormat="1" ht="6.9" customHeight="1">
      <c r="B46" s="34"/>
      <c r="L46" s="34"/>
    </row>
    <row r="47" spans="2:12" s="1" customFormat="1" ht="12" customHeight="1">
      <c r="B47" s="34"/>
      <c r="C47" s="28" t="s">
        <v>16</v>
      </c>
      <c r="L47" s="34"/>
    </row>
    <row r="48" spans="2:12" s="1" customFormat="1" ht="16.5" customHeight="1">
      <c r="B48" s="34"/>
      <c r="E48" s="1217" t="str">
        <f>E7</f>
        <v>Dostavba sportovně rekreačního areálu Petynka</v>
      </c>
      <c r="F48" s="1218"/>
      <c r="G48" s="1218"/>
      <c r="H48" s="1218"/>
      <c r="L48" s="34"/>
    </row>
    <row r="49" spans="2:47" s="1" customFormat="1" ht="12" customHeight="1">
      <c r="B49" s="34"/>
      <c r="C49" s="28" t="s">
        <v>124</v>
      </c>
      <c r="L49" s="34"/>
    </row>
    <row r="50" spans="2:47" s="1" customFormat="1" ht="16.5" customHeight="1">
      <c r="B50" s="34"/>
      <c r="E50" s="1210" t="str">
        <f>E9</f>
        <v>01 - SO 01 - Demolice (samostatné řízení)</v>
      </c>
      <c r="F50" s="1216"/>
      <c r="G50" s="1216"/>
      <c r="H50" s="1216"/>
      <c r="L50" s="34"/>
    </row>
    <row r="51" spans="2:47" s="1" customFormat="1" ht="6.9" customHeight="1">
      <c r="B51" s="34"/>
      <c r="L51" s="34"/>
    </row>
    <row r="52" spans="2:47" s="1" customFormat="1" ht="12" customHeight="1">
      <c r="B52" s="34"/>
      <c r="C52" s="28" t="s">
        <v>22</v>
      </c>
      <c r="F52" s="26" t="str">
        <f>F12</f>
        <v>Praha</v>
      </c>
      <c r="I52" s="28" t="s">
        <v>24</v>
      </c>
      <c r="J52" s="51" t="str">
        <f>IF(J12="","",J12)</f>
        <v>21. 7. 2025</v>
      </c>
      <c r="L52" s="34"/>
    </row>
    <row r="53" spans="2:47" s="1" customFormat="1" ht="6.9" customHeight="1">
      <c r="B53" s="34"/>
      <c r="L53" s="34"/>
    </row>
    <row r="54" spans="2:47" s="1" customFormat="1" ht="25.65" customHeight="1">
      <c r="B54" s="34"/>
      <c r="C54" s="28" t="s">
        <v>30</v>
      </c>
      <c r="F54" s="26" t="str">
        <f>E15</f>
        <v>SNEO, a.s.</v>
      </c>
      <c r="I54" s="28" t="s">
        <v>37</v>
      </c>
      <c r="J54" s="32" t="str">
        <f>E21</f>
        <v>Ateliér 11 Hradec Králové s.r.o.</v>
      </c>
      <c r="L54" s="34"/>
    </row>
    <row r="55" spans="2:47" s="1" customFormat="1" ht="15.15" customHeight="1">
      <c r="B55" s="34"/>
      <c r="C55" s="28" t="s">
        <v>35</v>
      </c>
      <c r="F55" s="26" t="str">
        <f>IF(E18="","",E18)</f>
        <v>Vyplň údaj</v>
      </c>
      <c r="I55" s="28" t="s">
        <v>41</v>
      </c>
      <c r="J55" s="32" t="str">
        <f>E24</f>
        <v xml:space="preserve"> </v>
      </c>
      <c r="L55" s="34"/>
    </row>
    <row r="56" spans="2:47" s="1" customFormat="1" ht="10.35" customHeight="1">
      <c r="B56" s="34"/>
      <c r="L56" s="34"/>
    </row>
    <row r="57" spans="2:47" s="1" customFormat="1" ht="29.25" customHeight="1">
      <c r="B57" s="34"/>
      <c r="C57" s="98" t="s">
        <v>128</v>
      </c>
      <c r="D57" s="92"/>
      <c r="E57" s="92"/>
      <c r="F57" s="92"/>
      <c r="G57" s="92"/>
      <c r="H57" s="92"/>
      <c r="I57" s="92"/>
      <c r="J57" s="99" t="s">
        <v>129</v>
      </c>
      <c r="K57" s="92"/>
      <c r="L57" s="34"/>
    </row>
    <row r="58" spans="2:47" s="1" customFormat="1" ht="10.35" customHeight="1">
      <c r="B58" s="34"/>
      <c r="L58" s="34"/>
    </row>
    <row r="59" spans="2:47" s="1" customFormat="1" ht="22.8" customHeight="1">
      <c r="B59" s="34"/>
      <c r="C59" s="100" t="s">
        <v>78</v>
      </c>
      <c r="J59" s="65">
        <f>J83</f>
        <v>0</v>
      </c>
      <c r="L59" s="34"/>
      <c r="AU59" s="18" t="s">
        <v>130</v>
      </c>
    </row>
    <row r="60" spans="2:47" s="8" customFormat="1" ht="24.9" customHeight="1">
      <c r="B60" s="101"/>
      <c r="D60" s="102" t="s">
        <v>131</v>
      </c>
      <c r="E60" s="103"/>
      <c r="F60" s="103"/>
      <c r="G60" s="103"/>
      <c r="H60" s="103"/>
      <c r="I60" s="103"/>
      <c r="J60" s="104">
        <f>J84</f>
        <v>0</v>
      </c>
      <c r="L60" s="101"/>
    </row>
    <row r="61" spans="2:47" s="9" customFormat="1" ht="19.95" customHeight="1">
      <c r="B61" s="105"/>
      <c r="D61" s="106" t="s">
        <v>132</v>
      </c>
      <c r="E61" s="107"/>
      <c r="F61" s="107"/>
      <c r="G61" s="107"/>
      <c r="H61" s="107"/>
      <c r="I61" s="107"/>
      <c r="J61" s="108">
        <f>J85</f>
        <v>0</v>
      </c>
      <c r="L61" s="105"/>
    </row>
    <row r="62" spans="2:47" s="9" customFormat="1" ht="19.95" customHeight="1">
      <c r="B62" s="105"/>
      <c r="D62" s="106" t="s">
        <v>133</v>
      </c>
      <c r="E62" s="107"/>
      <c r="F62" s="107"/>
      <c r="G62" s="107"/>
      <c r="H62" s="107"/>
      <c r="I62" s="107"/>
      <c r="J62" s="108">
        <f>J145</f>
        <v>0</v>
      </c>
      <c r="L62" s="105"/>
    </row>
    <row r="63" spans="2:47" s="9" customFormat="1" ht="19.95" customHeight="1">
      <c r="B63" s="105"/>
      <c r="D63" s="106" t="s">
        <v>134</v>
      </c>
      <c r="E63" s="107"/>
      <c r="F63" s="107"/>
      <c r="G63" s="107"/>
      <c r="H63" s="107"/>
      <c r="I63" s="107"/>
      <c r="J63" s="108">
        <f>J175</f>
        <v>0</v>
      </c>
      <c r="L63" s="105"/>
    </row>
    <row r="64" spans="2:47" s="1" customFormat="1" ht="21.75" customHeight="1">
      <c r="B64" s="34"/>
      <c r="L64" s="34"/>
    </row>
    <row r="65" spans="2:12" s="1" customFormat="1" ht="6.9" customHeight="1">
      <c r="B65" s="43"/>
      <c r="C65" s="44"/>
      <c r="D65" s="44"/>
      <c r="E65" s="44"/>
      <c r="F65" s="44"/>
      <c r="G65" s="44"/>
      <c r="H65" s="44"/>
      <c r="I65" s="44"/>
      <c r="J65" s="44"/>
      <c r="K65" s="44"/>
      <c r="L65" s="34"/>
    </row>
    <row r="69" spans="2:12" s="1" customFormat="1" ht="6.9" customHeight="1">
      <c r="B69" s="45"/>
      <c r="C69" s="46"/>
      <c r="D69" s="46"/>
      <c r="E69" s="46"/>
      <c r="F69" s="46"/>
      <c r="G69" s="46"/>
      <c r="H69" s="46"/>
      <c r="I69" s="46"/>
      <c r="J69" s="46"/>
      <c r="K69" s="46"/>
      <c r="L69" s="34"/>
    </row>
    <row r="70" spans="2:12" s="1" customFormat="1" ht="24.9" customHeight="1">
      <c r="B70" s="34"/>
      <c r="C70" s="22" t="s">
        <v>135</v>
      </c>
      <c r="L70" s="34"/>
    </row>
    <row r="71" spans="2:12" s="1" customFormat="1" ht="6.9" customHeight="1">
      <c r="B71" s="34"/>
      <c r="L71" s="34"/>
    </row>
    <row r="72" spans="2:12" s="1" customFormat="1" ht="12" customHeight="1">
      <c r="B72" s="34"/>
      <c r="C72" s="28" t="s">
        <v>16</v>
      </c>
      <c r="L72" s="34"/>
    </row>
    <row r="73" spans="2:12" s="1" customFormat="1" ht="16.5" customHeight="1">
      <c r="B73" s="34"/>
      <c r="E73" s="1217" t="str">
        <f>E7</f>
        <v>Dostavba sportovně rekreačního areálu Petynka</v>
      </c>
      <c r="F73" s="1218"/>
      <c r="G73" s="1218"/>
      <c r="H73" s="1218"/>
      <c r="L73" s="34"/>
    </row>
    <row r="74" spans="2:12" s="1" customFormat="1" ht="12" customHeight="1">
      <c r="B74" s="34"/>
      <c r="C74" s="28" t="s">
        <v>124</v>
      </c>
      <c r="L74" s="34"/>
    </row>
    <row r="75" spans="2:12" s="1" customFormat="1" ht="16.5" customHeight="1">
      <c r="B75" s="34"/>
      <c r="E75" s="1210" t="str">
        <f>E9</f>
        <v>01 - SO 01 - Demolice (samostatné řízení)</v>
      </c>
      <c r="F75" s="1216"/>
      <c r="G75" s="1216"/>
      <c r="H75" s="1216"/>
      <c r="L75" s="34"/>
    </row>
    <row r="76" spans="2:12" s="1" customFormat="1" ht="6.9" customHeight="1">
      <c r="B76" s="34"/>
      <c r="L76" s="34"/>
    </row>
    <row r="77" spans="2:12" s="1" customFormat="1" ht="12" customHeight="1">
      <c r="B77" s="34"/>
      <c r="C77" s="28" t="s">
        <v>22</v>
      </c>
      <c r="F77" s="26" t="str">
        <f>F12</f>
        <v>Praha</v>
      </c>
      <c r="I77" s="28" t="s">
        <v>24</v>
      </c>
      <c r="J77" s="51" t="str">
        <f>IF(J12="","",J12)</f>
        <v>21. 7. 2025</v>
      </c>
      <c r="L77" s="34"/>
    </row>
    <row r="78" spans="2:12" s="1" customFormat="1" ht="6.9" customHeight="1">
      <c r="B78" s="34"/>
      <c r="L78" s="34"/>
    </row>
    <row r="79" spans="2:12" s="1" customFormat="1" ht="25.65" customHeight="1">
      <c r="B79" s="34"/>
      <c r="C79" s="28" t="s">
        <v>30</v>
      </c>
      <c r="F79" s="26" t="str">
        <f>E15</f>
        <v>SNEO, a.s.</v>
      </c>
      <c r="I79" s="28" t="s">
        <v>37</v>
      </c>
      <c r="J79" s="32" t="str">
        <f>E21</f>
        <v>Ateliér 11 Hradec Králové s.r.o.</v>
      </c>
      <c r="L79" s="34"/>
    </row>
    <row r="80" spans="2:12" s="1" customFormat="1" ht="15.15" customHeight="1">
      <c r="B80" s="34"/>
      <c r="C80" s="28" t="s">
        <v>35</v>
      </c>
      <c r="F80" s="26" t="str">
        <f>IF(E18="","",E18)</f>
        <v>Vyplň údaj</v>
      </c>
      <c r="I80" s="28" t="s">
        <v>41</v>
      </c>
      <c r="J80" s="32" t="str">
        <f>E24</f>
        <v xml:space="preserve"> </v>
      </c>
      <c r="L80" s="34"/>
    </row>
    <row r="81" spans="2:65" s="1" customFormat="1" ht="10.35" customHeight="1">
      <c r="B81" s="34"/>
      <c r="L81" s="34"/>
    </row>
    <row r="82" spans="2:65" s="10" customFormat="1" ht="29.25" customHeight="1">
      <c r="B82" s="109"/>
      <c r="C82" s="110" t="s">
        <v>136</v>
      </c>
      <c r="D82" s="111" t="s">
        <v>65</v>
      </c>
      <c r="E82" s="111" t="s">
        <v>61</v>
      </c>
      <c r="F82" s="111" t="s">
        <v>62</v>
      </c>
      <c r="G82" s="111" t="s">
        <v>137</v>
      </c>
      <c r="H82" s="111" t="s">
        <v>138</v>
      </c>
      <c r="I82" s="111" t="s">
        <v>139</v>
      </c>
      <c r="J82" s="111" t="s">
        <v>129</v>
      </c>
      <c r="K82" s="112" t="s">
        <v>140</v>
      </c>
      <c r="L82" s="109"/>
      <c r="M82" s="58" t="s">
        <v>32</v>
      </c>
      <c r="N82" s="59" t="s">
        <v>50</v>
      </c>
      <c r="O82" s="59" t="s">
        <v>141</v>
      </c>
      <c r="P82" s="59" t="s">
        <v>142</v>
      </c>
      <c r="Q82" s="59" t="s">
        <v>143</v>
      </c>
      <c r="R82" s="59" t="s">
        <v>144</v>
      </c>
      <c r="S82" s="59" t="s">
        <v>145</v>
      </c>
      <c r="T82" s="60" t="s">
        <v>146</v>
      </c>
    </row>
    <row r="83" spans="2:65" s="1" customFormat="1" ht="22.8" customHeight="1">
      <c r="B83" s="34"/>
      <c r="C83" s="63" t="s">
        <v>147</v>
      </c>
      <c r="J83" s="113">
        <f>BK83</f>
        <v>0</v>
      </c>
      <c r="L83" s="34"/>
      <c r="M83" s="61"/>
      <c r="N83" s="52"/>
      <c r="O83" s="52"/>
      <c r="P83" s="114">
        <f>P84</f>
        <v>0</v>
      </c>
      <c r="Q83" s="52"/>
      <c r="R83" s="114">
        <f>R84</f>
        <v>0.11227499999999999</v>
      </c>
      <c r="S83" s="52"/>
      <c r="T83" s="115">
        <f>T84</f>
        <v>2349.6649549999997</v>
      </c>
      <c r="AT83" s="18" t="s">
        <v>79</v>
      </c>
      <c r="AU83" s="18" t="s">
        <v>130</v>
      </c>
      <c r="BK83" s="116">
        <f>BK84</f>
        <v>0</v>
      </c>
    </row>
    <row r="84" spans="2:65" s="11" customFormat="1" ht="25.95" customHeight="1">
      <c r="B84" s="117"/>
      <c r="D84" s="118" t="s">
        <v>79</v>
      </c>
      <c r="E84" s="119" t="s">
        <v>148</v>
      </c>
      <c r="F84" s="119" t="s">
        <v>149</v>
      </c>
      <c r="I84" s="120"/>
      <c r="J84" s="121">
        <f>BK84</f>
        <v>0</v>
      </c>
      <c r="L84" s="117"/>
      <c r="M84" s="122"/>
      <c r="P84" s="123">
        <f>P85+P145+P175</f>
        <v>0</v>
      </c>
      <c r="R84" s="123">
        <f>R85+R145+R175</f>
        <v>0.11227499999999999</v>
      </c>
      <c r="T84" s="124">
        <f>T85+T145+T175</f>
        <v>2349.6649549999997</v>
      </c>
      <c r="AR84" s="118" t="s">
        <v>40</v>
      </c>
      <c r="AT84" s="125" t="s">
        <v>79</v>
      </c>
      <c r="AU84" s="125" t="s">
        <v>80</v>
      </c>
      <c r="AY84" s="118" t="s">
        <v>150</v>
      </c>
      <c r="BK84" s="126">
        <f>BK85+BK145+BK175</f>
        <v>0</v>
      </c>
    </row>
    <row r="85" spans="2:65" s="11" customFormat="1" ht="22.8" customHeight="1">
      <c r="B85" s="117"/>
      <c r="D85" s="118" t="s">
        <v>79</v>
      </c>
      <c r="E85" s="127" t="s">
        <v>40</v>
      </c>
      <c r="F85" s="127" t="s">
        <v>151</v>
      </c>
      <c r="I85" s="120"/>
      <c r="J85" s="128">
        <f>BK85</f>
        <v>0</v>
      </c>
      <c r="L85" s="117"/>
      <c r="M85" s="122"/>
      <c r="P85" s="123">
        <f>SUM(P86:P144)</f>
        <v>0</v>
      </c>
      <c r="R85" s="123">
        <f>SUM(R86:R144)</f>
        <v>9.0000000000000008E-4</v>
      </c>
      <c r="T85" s="124">
        <f>SUM(T86:T144)</f>
        <v>659.93335500000001</v>
      </c>
      <c r="AR85" s="118" t="s">
        <v>40</v>
      </c>
      <c r="AT85" s="125" t="s">
        <v>79</v>
      </c>
      <c r="AU85" s="125" t="s">
        <v>40</v>
      </c>
      <c r="AY85" s="118" t="s">
        <v>150</v>
      </c>
      <c r="BK85" s="126">
        <f>SUM(BK86:BK144)</f>
        <v>0</v>
      </c>
    </row>
    <row r="86" spans="2:65" s="1" customFormat="1" ht="37.799999999999997" customHeight="1">
      <c r="B86" s="34"/>
      <c r="C86" s="129" t="s">
        <v>40</v>
      </c>
      <c r="D86" s="129" t="s">
        <v>152</v>
      </c>
      <c r="E86" s="130" t="s">
        <v>153</v>
      </c>
      <c r="F86" s="131" t="s">
        <v>154</v>
      </c>
      <c r="G86" s="132" t="s">
        <v>155</v>
      </c>
      <c r="H86" s="133">
        <v>410</v>
      </c>
      <c r="I86" s="134"/>
      <c r="J86" s="135">
        <f>ROUND(I86*H86,2)</f>
        <v>0</v>
      </c>
      <c r="K86" s="131" t="s">
        <v>156</v>
      </c>
      <c r="L86" s="34"/>
      <c r="M86" s="136" t="s">
        <v>32</v>
      </c>
      <c r="N86" s="137" t="s">
        <v>51</v>
      </c>
      <c r="P86" s="138">
        <f>O86*H86</f>
        <v>0</v>
      </c>
      <c r="Q86" s="138">
        <v>0</v>
      </c>
      <c r="R86" s="138">
        <f>Q86*H86</f>
        <v>0</v>
      </c>
      <c r="S86" s="138">
        <v>0</v>
      </c>
      <c r="T86" s="139">
        <f>S86*H86</f>
        <v>0</v>
      </c>
      <c r="AR86" s="140" t="s">
        <v>157</v>
      </c>
      <c r="AT86" s="140" t="s">
        <v>152</v>
      </c>
      <c r="AU86" s="140" t="s">
        <v>89</v>
      </c>
      <c r="AY86" s="18" t="s">
        <v>150</v>
      </c>
      <c r="BE86" s="141">
        <f>IF(N86="základní",J86,0)</f>
        <v>0</v>
      </c>
      <c r="BF86" s="141">
        <f>IF(N86="snížená",J86,0)</f>
        <v>0</v>
      </c>
      <c r="BG86" s="141">
        <f>IF(N86="zákl. přenesená",J86,0)</f>
        <v>0</v>
      </c>
      <c r="BH86" s="141">
        <f>IF(N86="sníž. přenesená",J86,0)</f>
        <v>0</v>
      </c>
      <c r="BI86" s="141">
        <f>IF(N86="nulová",J86,0)</f>
        <v>0</v>
      </c>
      <c r="BJ86" s="18" t="s">
        <v>40</v>
      </c>
      <c r="BK86" s="141">
        <f>ROUND(I86*H86,2)</f>
        <v>0</v>
      </c>
      <c r="BL86" s="18" t="s">
        <v>157</v>
      </c>
      <c r="BM86" s="140" t="s">
        <v>158</v>
      </c>
    </row>
    <row r="87" spans="2:65" s="12" customFormat="1">
      <c r="B87" s="142"/>
      <c r="D87" s="143" t="s">
        <v>159</v>
      </c>
      <c r="E87" s="144" t="s">
        <v>32</v>
      </c>
      <c r="F87" s="145" t="s">
        <v>160</v>
      </c>
      <c r="H87" s="144" t="s">
        <v>32</v>
      </c>
      <c r="I87" s="146"/>
      <c r="L87" s="142"/>
      <c r="M87" s="147"/>
      <c r="T87" s="148"/>
      <c r="AT87" s="144" t="s">
        <v>159</v>
      </c>
      <c r="AU87" s="144" t="s">
        <v>89</v>
      </c>
      <c r="AV87" s="12" t="s">
        <v>40</v>
      </c>
      <c r="AW87" s="12" t="s">
        <v>38</v>
      </c>
      <c r="AX87" s="12" t="s">
        <v>80</v>
      </c>
      <c r="AY87" s="144" t="s">
        <v>150</v>
      </c>
    </row>
    <row r="88" spans="2:65" s="13" customFormat="1">
      <c r="B88" s="149"/>
      <c r="D88" s="143" t="s">
        <v>159</v>
      </c>
      <c r="E88" s="150" t="s">
        <v>32</v>
      </c>
      <c r="F88" s="151" t="s">
        <v>161</v>
      </c>
      <c r="H88" s="152">
        <v>410</v>
      </c>
      <c r="I88" s="153"/>
      <c r="L88" s="149"/>
      <c r="M88" s="154"/>
      <c r="T88" s="155"/>
      <c r="AT88" s="150" t="s">
        <v>159</v>
      </c>
      <c r="AU88" s="150" t="s">
        <v>89</v>
      </c>
      <c r="AV88" s="13" t="s">
        <v>89</v>
      </c>
      <c r="AW88" s="13" t="s">
        <v>38</v>
      </c>
      <c r="AX88" s="13" t="s">
        <v>80</v>
      </c>
      <c r="AY88" s="150" t="s">
        <v>150</v>
      </c>
    </row>
    <row r="89" spans="2:65" s="14" customFormat="1">
      <c r="B89" s="156"/>
      <c r="D89" s="143" t="s">
        <v>159</v>
      </c>
      <c r="E89" s="157" t="s">
        <v>32</v>
      </c>
      <c r="F89" s="158" t="s">
        <v>162</v>
      </c>
      <c r="H89" s="159">
        <v>410</v>
      </c>
      <c r="I89" s="160"/>
      <c r="L89" s="156"/>
      <c r="M89" s="161"/>
      <c r="T89" s="162"/>
      <c r="AT89" s="157" t="s">
        <v>159</v>
      </c>
      <c r="AU89" s="157" t="s">
        <v>89</v>
      </c>
      <c r="AV89" s="14" t="s">
        <v>157</v>
      </c>
      <c r="AW89" s="14" t="s">
        <v>38</v>
      </c>
      <c r="AX89" s="14" t="s">
        <v>40</v>
      </c>
      <c r="AY89" s="157" t="s">
        <v>150</v>
      </c>
    </row>
    <row r="90" spans="2:65" s="1" customFormat="1" ht="24.15" customHeight="1">
      <c r="B90" s="34"/>
      <c r="C90" s="129" t="s">
        <v>89</v>
      </c>
      <c r="D90" s="129" t="s">
        <v>152</v>
      </c>
      <c r="E90" s="130" t="s">
        <v>163</v>
      </c>
      <c r="F90" s="131" t="s">
        <v>164</v>
      </c>
      <c r="G90" s="132" t="s">
        <v>165</v>
      </c>
      <c r="H90" s="133">
        <v>10.25</v>
      </c>
      <c r="I90" s="134"/>
      <c r="J90" s="135">
        <f>ROUND(I90*H90,2)</f>
        <v>0</v>
      </c>
      <c r="K90" s="131" t="s">
        <v>156</v>
      </c>
      <c r="L90" s="34"/>
      <c r="M90" s="136" t="s">
        <v>32</v>
      </c>
      <c r="N90" s="137" t="s">
        <v>51</v>
      </c>
      <c r="P90" s="138">
        <f>O90*H90</f>
        <v>0</v>
      </c>
      <c r="Q90" s="138">
        <v>0</v>
      </c>
      <c r="R90" s="138">
        <f>Q90*H90</f>
        <v>0</v>
      </c>
      <c r="S90" s="138">
        <v>0</v>
      </c>
      <c r="T90" s="139">
        <f>S90*H90</f>
        <v>0</v>
      </c>
      <c r="AR90" s="140" t="s">
        <v>157</v>
      </c>
      <c r="AT90" s="140" t="s">
        <v>152</v>
      </c>
      <c r="AU90" s="140" t="s">
        <v>89</v>
      </c>
      <c r="AY90" s="18" t="s">
        <v>150</v>
      </c>
      <c r="BE90" s="141">
        <f>IF(N90="základní",J90,0)</f>
        <v>0</v>
      </c>
      <c r="BF90" s="141">
        <f>IF(N90="snížená",J90,0)</f>
        <v>0</v>
      </c>
      <c r="BG90" s="141">
        <f>IF(N90="zákl. přenesená",J90,0)</f>
        <v>0</v>
      </c>
      <c r="BH90" s="141">
        <f>IF(N90="sníž. přenesená",J90,0)</f>
        <v>0</v>
      </c>
      <c r="BI90" s="141">
        <f>IF(N90="nulová",J90,0)</f>
        <v>0</v>
      </c>
      <c r="BJ90" s="18" t="s">
        <v>40</v>
      </c>
      <c r="BK90" s="141">
        <f>ROUND(I90*H90,2)</f>
        <v>0</v>
      </c>
      <c r="BL90" s="18" t="s">
        <v>157</v>
      </c>
      <c r="BM90" s="140" t="s">
        <v>166</v>
      </c>
    </row>
    <row r="91" spans="2:65" s="12" customFormat="1">
      <c r="B91" s="142"/>
      <c r="D91" s="143" t="s">
        <v>159</v>
      </c>
      <c r="E91" s="144" t="s">
        <v>32</v>
      </c>
      <c r="F91" s="145" t="s">
        <v>160</v>
      </c>
      <c r="H91" s="144" t="s">
        <v>32</v>
      </c>
      <c r="I91" s="146"/>
      <c r="L91" s="142"/>
      <c r="M91" s="147"/>
      <c r="T91" s="148"/>
      <c r="AT91" s="144" t="s">
        <v>159</v>
      </c>
      <c r="AU91" s="144" t="s">
        <v>89</v>
      </c>
      <c r="AV91" s="12" t="s">
        <v>40</v>
      </c>
      <c r="AW91" s="12" t="s">
        <v>38</v>
      </c>
      <c r="AX91" s="12" t="s">
        <v>80</v>
      </c>
      <c r="AY91" s="144" t="s">
        <v>150</v>
      </c>
    </row>
    <row r="92" spans="2:65" s="13" customFormat="1">
      <c r="B92" s="149"/>
      <c r="D92" s="143" t="s">
        <v>159</v>
      </c>
      <c r="E92" s="150" t="s">
        <v>32</v>
      </c>
      <c r="F92" s="151" t="s">
        <v>167</v>
      </c>
      <c r="H92" s="152">
        <v>10.25</v>
      </c>
      <c r="I92" s="153"/>
      <c r="L92" s="149"/>
      <c r="M92" s="154"/>
      <c r="T92" s="155"/>
      <c r="AT92" s="150" t="s">
        <v>159</v>
      </c>
      <c r="AU92" s="150" t="s">
        <v>89</v>
      </c>
      <c r="AV92" s="13" t="s">
        <v>89</v>
      </c>
      <c r="AW92" s="13" t="s">
        <v>38</v>
      </c>
      <c r="AX92" s="13" t="s">
        <v>80</v>
      </c>
      <c r="AY92" s="150" t="s">
        <v>150</v>
      </c>
    </row>
    <row r="93" spans="2:65" s="14" customFormat="1">
      <c r="B93" s="156"/>
      <c r="D93" s="143" t="s">
        <v>159</v>
      </c>
      <c r="E93" s="157" t="s">
        <v>32</v>
      </c>
      <c r="F93" s="158" t="s">
        <v>162</v>
      </c>
      <c r="H93" s="159">
        <v>10.25</v>
      </c>
      <c r="I93" s="160"/>
      <c r="L93" s="156"/>
      <c r="M93" s="161"/>
      <c r="T93" s="162"/>
      <c r="AT93" s="157" t="s">
        <v>159</v>
      </c>
      <c r="AU93" s="157" t="s">
        <v>89</v>
      </c>
      <c r="AV93" s="14" t="s">
        <v>157</v>
      </c>
      <c r="AW93" s="14" t="s">
        <v>38</v>
      </c>
      <c r="AX93" s="14" t="s">
        <v>40</v>
      </c>
      <c r="AY93" s="157" t="s">
        <v>150</v>
      </c>
    </row>
    <row r="94" spans="2:65" s="1" customFormat="1" ht="33" customHeight="1">
      <c r="B94" s="34"/>
      <c r="C94" s="129" t="s">
        <v>168</v>
      </c>
      <c r="D94" s="129" t="s">
        <v>152</v>
      </c>
      <c r="E94" s="130" t="s">
        <v>169</v>
      </c>
      <c r="F94" s="131" t="s">
        <v>170</v>
      </c>
      <c r="G94" s="132" t="s">
        <v>171</v>
      </c>
      <c r="H94" s="133">
        <v>18</v>
      </c>
      <c r="I94" s="134"/>
      <c r="J94" s="135">
        <f>ROUND(I94*H94,2)</f>
        <v>0</v>
      </c>
      <c r="K94" s="131" t="s">
        <v>172</v>
      </c>
      <c r="L94" s="34"/>
      <c r="M94" s="136" t="s">
        <v>32</v>
      </c>
      <c r="N94" s="137" t="s">
        <v>51</v>
      </c>
      <c r="P94" s="138">
        <f>O94*H94</f>
        <v>0</v>
      </c>
      <c r="Q94" s="138">
        <v>0</v>
      </c>
      <c r="R94" s="138">
        <f>Q94*H94</f>
        <v>0</v>
      </c>
      <c r="S94" s="138">
        <v>0</v>
      </c>
      <c r="T94" s="139">
        <f>S94*H94</f>
        <v>0</v>
      </c>
      <c r="AR94" s="140" t="s">
        <v>157</v>
      </c>
      <c r="AT94" s="140" t="s">
        <v>152</v>
      </c>
      <c r="AU94" s="140" t="s">
        <v>89</v>
      </c>
      <c r="AY94" s="18" t="s">
        <v>150</v>
      </c>
      <c r="BE94" s="141">
        <f>IF(N94="základní",J94,0)</f>
        <v>0</v>
      </c>
      <c r="BF94" s="141">
        <f>IF(N94="snížená",J94,0)</f>
        <v>0</v>
      </c>
      <c r="BG94" s="141">
        <f>IF(N94="zákl. přenesená",J94,0)</f>
        <v>0</v>
      </c>
      <c r="BH94" s="141">
        <f>IF(N94="sníž. přenesená",J94,0)</f>
        <v>0</v>
      </c>
      <c r="BI94" s="141">
        <f>IF(N94="nulová",J94,0)</f>
        <v>0</v>
      </c>
      <c r="BJ94" s="18" t="s">
        <v>40</v>
      </c>
      <c r="BK94" s="141">
        <f>ROUND(I94*H94,2)</f>
        <v>0</v>
      </c>
      <c r="BL94" s="18" t="s">
        <v>157</v>
      </c>
      <c r="BM94" s="140" t="s">
        <v>173</v>
      </c>
    </row>
    <row r="95" spans="2:65" s="1" customFormat="1">
      <c r="B95" s="34"/>
      <c r="D95" s="163" t="s">
        <v>174</v>
      </c>
      <c r="F95" s="164" t="s">
        <v>175</v>
      </c>
      <c r="I95" s="165"/>
      <c r="L95" s="34"/>
      <c r="M95" s="166"/>
      <c r="T95" s="55"/>
      <c r="AT95" s="18" t="s">
        <v>174</v>
      </c>
      <c r="AU95" s="18" t="s">
        <v>89</v>
      </c>
    </row>
    <row r="96" spans="2:65" s="12" customFormat="1">
      <c r="B96" s="142"/>
      <c r="D96" s="143" t="s">
        <v>159</v>
      </c>
      <c r="E96" s="144" t="s">
        <v>32</v>
      </c>
      <c r="F96" s="145" t="s">
        <v>160</v>
      </c>
      <c r="H96" s="144" t="s">
        <v>32</v>
      </c>
      <c r="I96" s="146"/>
      <c r="L96" s="142"/>
      <c r="M96" s="147"/>
      <c r="T96" s="148"/>
      <c r="AT96" s="144" t="s">
        <v>159</v>
      </c>
      <c r="AU96" s="144" t="s">
        <v>89</v>
      </c>
      <c r="AV96" s="12" t="s">
        <v>40</v>
      </c>
      <c r="AW96" s="12" t="s">
        <v>38</v>
      </c>
      <c r="AX96" s="12" t="s">
        <v>80</v>
      </c>
      <c r="AY96" s="144" t="s">
        <v>150</v>
      </c>
    </row>
    <row r="97" spans="2:65" s="13" customFormat="1">
      <c r="B97" s="149"/>
      <c r="D97" s="143" t="s">
        <v>159</v>
      </c>
      <c r="E97" s="150" t="s">
        <v>32</v>
      </c>
      <c r="F97" s="151" t="s">
        <v>176</v>
      </c>
      <c r="H97" s="152">
        <v>4</v>
      </c>
      <c r="I97" s="153"/>
      <c r="L97" s="149"/>
      <c r="M97" s="154"/>
      <c r="T97" s="155"/>
      <c r="AT97" s="150" t="s">
        <v>159</v>
      </c>
      <c r="AU97" s="150" t="s">
        <v>89</v>
      </c>
      <c r="AV97" s="13" t="s">
        <v>89</v>
      </c>
      <c r="AW97" s="13" t="s">
        <v>38</v>
      </c>
      <c r="AX97" s="13" t="s">
        <v>80</v>
      </c>
      <c r="AY97" s="150" t="s">
        <v>150</v>
      </c>
    </row>
    <row r="98" spans="2:65" s="13" customFormat="1">
      <c r="B98" s="149"/>
      <c r="D98" s="143" t="s">
        <v>159</v>
      </c>
      <c r="E98" s="150" t="s">
        <v>32</v>
      </c>
      <c r="F98" s="151" t="s">
        <v>177</v>
      </c>
      <c r="H98" s="152">
        <v>9</v>
      </c>
      <c r="I98" s="153"/>
      <c r="L98" s="149"/>
      <c r="M98" s="154"/>
      <c r="T98" s="155"/>
      <c r="AT98" s="150" t="s">
        <v>159</v>
      </c>
      <c r="AU98" s="150" t="s">
        <v>89</v>
      </c>
      <c r="AV98" s="13" t="s">
        <v>89</v>
      </c>
      <c r="AW98" s="13" t="s">
        <v>38</v>
      </c>
      <c r="AX98" s="13" t="s">
        <v>80</v>
      </c>
      <c r="AY98" s="150" t="s">
        <v>150</v>
      </c>
    </row>
    <row r="99" spans="2:65" s="13" customFormat="1">
      <c r="B99" s="149"/>
      <c r="D99" s="143" t="s">
        <v>159</v>
      </c>
      <c r="E99" s="150" t="s">
        <v>32</v>
      </c>
      <c r="F99" s="151" t="s">
        <v>178</v>
      </c>
      <c r="H99" s="152">
        <v>2</v>
      </c>
      <c r="I99" s="153"/>
      <c r="L99" s="149"/>
      <c r="M99" s="154"/>
      <c r="T99" s="155"/>
      <c r="AT99" s="150" t="s">
        <v>159</v>
      </c>
      <c r="AU99" s="150" t="s">
        <v>89</v>
      </c>
      <c r="AV99" s="13" t="s">
        <v>89</v>
      </c>
      <c r="AW99" s="13" t="s">
        <v>38</v>
      </c>
      <c r="AX99" s="13" t="s">
        <v>80</v>
      </c>
      <c r="AY99" s="150" t="s">
        <v>150</v>
      </c>
    </row>
    <row r="100" spans="2:65" s="13" customFormat="1">
      <c r="B100" s="149"/>
      <c r="D100" s="143" t="s">
        <v>159</v>
      </c>
      <c r="E100" s="150" t="s">
        <v>32</v>
      </c>
      <c r="F100" s="151" t="s">
        <v>179</v>
      </c>
      <c r="H100" s="152">
        <v>3</v>
      </c>
      <c r="I100" s="153"/>
      <c r="L100" s="149"/>
      <c r="M100" s="154"/>
      <c r="T100" s="155"/>
      <c r="AT100" s="150" t="s">
        <v>159</v>
      </c>
      <c r="AU100" s="150" t="s">
        <v>89</v>
      </c>
      <c r="AV100" s="13" t="s">
        <v>89</v>
      </c>
      <c r="AW100" s="13" t="s">
        <v>38</v>
      </c>
      <c r="AX100" s="13" t="s">
        <v>80</v>
      </c>
      <c r="AY100" s="150" t="s">
        <v>150</v>
      </c>
    </row>
    <row r="101" spans="2:65" s="14" customFormat="1">
      <c r="B101" s="156"/>
      <c r="D101" s="143" t="s">
        <v>159</v>
      </c>
      <c r="E101" s="157" t="s">
        <v>32</v>
      </c>
      <c r="F101" s="158" t="s">
        <v>162</v>
      </c>
      <c r="H101" s="159">
        <v>18</v>
      </c>
      <c r="I101" s="160"/>
      <c r="L101" s="156"/>
      <c r="M101" s="161"/>
      <c r="T101" s="162"/>
      <c r="AT101" s="157" t="s">
        <v>159</v>
      </c>
      <c r="AU101" s="157" t="s">
        <v>89</v>
      </c>
      <c r="AV101" s="14" t="s">
        <v>157</v>
      </c>
      <c r="AW101" s="14" t="s">
        <v>38</v>
      </c>
      <c r="AX101" s="14" t="s">
        <v>40</v>
      </c>
      <c r="AY101" s="157" t="s">
        <v>150</v>
      </c>
    </row>
    <row r="102" spans="2:65" s="1" customFormat="1" ht="37.799999999999997" customHeight="1">
      <c r="B102" s="34"/>
      <c r="C102" s="129" t="s">
        <v>157</v>
      </c>
      <c r="D102" s="129" t="s">
        <v>152</v>
      </c>
      <c r="E102" s="130" t="s">
        <v>180</v>
      </c>
      <c r="F102" s="131" t="s">
        <v>181</v>
      </c>
      <c r="G102" s="132" t="s">
        <v>171</v>
      </c>
      <c r="H102" s="133">
        <v>18</v>
      </c>
      <c r="I102" s="134"/>
      <c r="J102" s="135">
        <f>ROUND(I102*H102,2)</f>
        <v>0</v>
      </c>
      <c r="K102" s="131" t="s">
        <v>156</v>
      </c>
      <c r="L102" s="34"/>
      <c r="M102" s="136" t="s">
        <v>32</v>
      </c>
      <c r="N102" s="137" t="s">
        <v>51</v>
      </c>
      <c r="P102" s="138">
        <f>O102*H102</f>
        <v>0</v>
      </c>
      <c r="Q102" s="138">
        <v>5.0000000000000002E-5</v>
      </c>
      <c r="R102" s="138">
        <f>Q102*H102</f>
        <v>9.0000000000000008E-4</v>
      </c>
      <c r="S102" s="138">
        <v>0</v>
      </c>
      <c r="T102" s="139">
        <f>S102*H102</f>
        <v>0</v>
      </c>
      <c r="AR102" s="140" t="s">
        <v>157</v>
      </c>
      <c r="AT102" s="140" t="s">
        <v>152</v>
      </c>
      <c r="AU102" s="140" t="s">
        <v>89</v>
      </c>
      <c r="AY102" s="18" t="s">
        <v>150</v>
      </c>
      <c r="BE102" s="141">
        <f>IF(N102="základní",J102,0)</f>
        <v>0</v>
      </c>
      <c r="BF102" s="141">
        <f>IF(N102="snížená",J102,0)</f>
        <v>0</v>
      </c>
      <c r="BG102" s="141">
        <f>IF(N102="zákl. přenesená",J102,0)</f>
        <v>0</v>
      </c>
      <c r="BH102" s="141">
        <f>IF(N102="sníž. přenesená",J102,0)</f>
        <v>0</v>
      </c>
      <c r="BI102" s="141">
        <f>IF(N102="nulová",J102,0)</f>
        <v>0</v>
      </c>
      <c r="BJ102" s="18" t="s">
        <v>40</v>
      </c>
      <c r="BK102" s="141">
        <f>ROUND(I102*H102,2)</f>
        <v>0</v>
      </c>
      <c r="BL102" s="18" t="s">
        <v>157</v>
      </c>
      <c r="BM102" s="140" t="s">
        <v>182</v>
      </c>
    </row>
    <row r="103" spans="2:65" s="1" customFormat="1" ht="78" customHeight="1">
      <c r="B103" s="34"/>
      <c r="C103" s="129" t="s">
        <v>183</v>
      </c>
      <c r="D103" s="129" t="s">
        <v>152</v>
      </c>
      <c r="E103" s="130" t="s">
        <v>184</v>
      </c>
      <c r="F103" s="131" t="s">
        <v>185</v>
      </c>
      <c r="G103" s="132" t="s">
        <v>155</v>
      </c>
      <c r="H103" s="133">
        <v>239.43299999999999</v>
      </c>
      <c r="I103" s="134"/>
      <c r="J103" s="135">
        <f>ROUND(I103*H103,2)</f>
        <v>0</v>
      </c>
      <c r="K103" s="131" t="s">
        <v>172</v>
      </c>
      <c r="L103" s="34"/>
      <c r="M103" s="136" t="s">
        <v>32</v>
      </c>
      <c r="N103" s="137" t="s">
        <v>51</v>
      </c>
      <c r="P103" s="138">
        <f>O103*H103</f>
        <v>0</v>
      </c>
      <c r="Q103" s="138">
        <v>0</v>
      </c>
      <c r="R103" s="138">
        <f>Q103*H103</f>
        <v>0</v>
      </c>
      <c r="S103" s="138">
        <v>0.42499999999999999</v>
      </c>
      <c r="T103" s="139">
        <f>S103*H103</f>
        <v>101.75902499999999</v>
      </c>
      <c r="AR103" s="140" t="s">
        <v>157</v>
      </c>
      <c r="AT103" s="140" t="s">
        <v>152</v>
      </c>
      <c r="AU103" s="140" t="s">
        <v>89</v>
      </c>
      <c r="AY103" s="18" t="s">
        <v>150</v>
      </c>
      <c r="BE103" s="141">
        <f>IF(N103="základní",J103,0)</f>
        <v>0</v>
      </c>
      <c r="BF103" s="141">
        <f>IF(N103="snížená",J103,0)</f>
        <v>0</v>
      </c>
      <c r="BG103" s="141">
        <f>IF(N103="zákl. přenesená",J103,0)</f>
        <v>0</v>
      </c>
      <c r="BH103" s="141">
        <f>IF(N103="sníž. přenesená",J103,0)</f>
        <v>0</v>
      </c>
      <c r="BI103" s="141">
        <f>IF(N103="nulová",J103,0)</f>
        <v>0</v>
      </c>
      <c r="BJ103" s="18" t="s">
        <v>40</v>
      </c>
      <c r="BK103" s="141">
        <f>ROUND(I103*H103,2)</f>
        <v>0</v>
      </c>
      <c r="BL103" s="18" t="s">
        <v>157</v>
      </c>
      <c r="BM103" s="140" t="s">
        <v>186</v>
      </c>
    </row>
    <row r="104" spans="2:65" s="1" customFormat="1">
      <c r="B104" s="34"/>
      <c r="D104" s="163" t="s">
        <v>174</v>
      </c>
      <c r="F104" s="164" t="s">
        <v>187</v>
      </c>
      <c r="I104" s="165"/>
      <c r="L104" s="34"/>
      <c r="M104" s="166"/>
      <c r="T104" s="55"/>
      <c r="AT104" s="18" t="s">
        <v>174</v>
      </c>
      <c r="AU104" s="18" t="s">
        <v>89</v>
      </c>
    </row>
    <row r="105" spans="2:65" s="12" customFormat="1">
      <c r="B105" s="142"/>
      <c r="D105" s="143" t="s">
        <v>159</v>
      </c>
      <c r="E105" s="144" t="s">
        <v>32</v>
      </c>
      <c r="F105" s="145" t="s">
        <v>188</v>
      </c>
      <c r="H105" s="144" t="s">
        <v>32</v>
      </c>
      <c r="I105" s="146"/>
      <c r="L105" s="142"/>
      <c r="M105" s="147"/>
      <c r="T105" s="148"/>
      <c r="AT105" s="144" t="s">
        <v>159</v>
      </c>
      <c r="AU105" s="144" t="s">
        <v>89</v>
      </c>
      <c r="AV105" s="12" t="s">
        <v>40</v>
      </c>
      <c r="AW105" s="12" t="s">
        <v>38</v>
      </c>
      <c r="AX105" s="12" t="s">
        <v>80</v>
      </c>
      <c r="AY105" s="144" t="s">
        <v>150</v>
      </c>
    </row>
    <row r="106" spans="2:65" s="13" customFormat="1">
      <c r="B106" s="149"/>
      <c r="D106" s="143" t="s">
        <v>159</v>
      </c>
      <c r="E106" s="150" t="s">
        <v>32</v>
      </c>
      <c r="F106" s="151" t="s">
        <v>189</v>
      </c>
      <c r="H106" s="152">
        <v>239.43299999999999</v>
      </c>
      <c r="I106" s="153"/>
      <c r="L106" s="149"/>
      <c r="M106" s="154"/>
      <c r="T106" s="155"/>
      <c r="AT106" s="150" t="s">
        <v>159</v>
      </c>
      <c r="AU106" s="150" t="s">
        <v>89</v>
      </c>
      <c r="AV106" s="13" t="s">
        <v>89</v>
      </c>
      <c r="AW106" s="13" t="s">
        <v>38</v>
      </c>
      <c r="AX106" s="13" t="s">
        <v>80</v>
      </c>
      <c r="AY106" s="150" t="s">
        <v>150</v>
      </c>
    </row>
    <row r="107" spans="2:65" s="14" customFormat="1">
      <c r="B107" s="156"/>
      <c r="D107" s="143" t="s">
        <v>159</v>
      </c>
      <c r="E107" s="157" t="s">
        <v>32</v>
      </c>
      <c r="F107" s="158" t="s">
        <v>162</v>
      </c>
      <c r="H107" s="159">
        <v>239.43299999999999</v>
      </c>
      <c r="I107" s="160"/>
      <c r="L107" s="156"/>
      <c r="M107" s="161"/>
      <c r="T107" s="162"/>
      <c r="AT107" s="157" t="s">
        <v>159</v>
      </c>
      <c r="AU107" s="157" t="s">
        <v>89</v>
      </c>
      <c r="AV107" s="14" t="s">
        <v>157</v>
      </c>
      <c r="AW107" s="14" t="s">
        <v>38</v>
      </c>
      <c r="AX107" s="14" t="s">
        <v>40</v>
      </c>
      <c r="AY107" s="157" t="s">
        <v>150</v>
      </c>
    </row>
    <row r="108" spans="2:65" s="1" customFormat="1" ht="62.7" customHeight="1">
      <c r="B108" s="34"/>
      <c r="C108" s="129" t="s">
        <v>190</v>
      </c>
      <c r="D108" s="129" t="s">
        <v>152</v>
      </c>
      <c r="E108" s="130" t="s">
        <v>191</v>
      </c>
      <c r="F108" s="131" t="s">
        <v>192</v>
      </c>
      <c r="G108" s="132" t="s">
        <v>155</v>
      </c>
      <c r="H108" s="133">
        <v>944.28</v>
      </c>
      <c r="I108" s="134"/>
      <c r="J108" s="135">
        <f>ROUND(I108*H108,2)</f>
        <v>0</v>
      </c>
      <c r="K108" s="131" t="s">
        <v>172</v>
      </c>
      <c r="L108" s="34"/>
      <c r="M108" s="136" t="s">
        <v>32</v>
      </c>
      <c r="N108" s="137" t="s">
        <v>51</v>
      </c>
      <c r="P108" s="138">
        <f>O108*H108</f>
        <v>0</v>
      </c>
      <c r="Q108" s="138">
        <v>0</v>
      </c>
      <c r="R108" s="138">
        <f>Q108*H108</f>
        <v>0</v>
      </c>
      <c r="S108" s="138">
        <v>0.3</v>
      </c>
      <c r="T108" s="139">
        <f>S108*H108</f>
        <v>283.28399999999999</v>
      </c>
      <c r="AR108" s="140" t="s">
        <v>157</v>
      </c>
      <c r="AT108" s="140" t="s">
        <v>152</v>
      </c>
      <c r="AU108" s="140" t="s">
        <v>89</v>
      </c>
      <c r="AY108" s="18" t="s">
        <v>150</v>
      </c>
      <c r="BE108" s="141">
        <f>IF(N108="základní",J108,0)</f>
        <v>0</v>
      </c>
      <c r="BF108" s="141">
        <f>IF(N108="snížená",J108,0)</f>
        <v>0</v>
      </c>
      <c r="BG108" s="141">
        <f>IF(N108="zákl. přenesená",J108,0)</f>
        <v>0</v>
      </c>
      <c r="BH108" s="141">
        <f>IF(N108="sníž. přenesená",J108,0)</f>
        <v>0</v>
      </c>
      <c r="BI108" s="141">
        <f>IF(N108="nulová",J108,0)</f>
        <v>0</v>
      </c>
      <c r="BJ108" s="18" t="s">
        <v>40</v>
      </c>
      <c r="BK108" s="141">
        <f>ROUND(I108*H108,2)</f>
        <v>0</v>
      </c>
      <c r="BL108" s="18" t="s">
        <v>157</v>
      </c>
      <c r="BM108" s="140" t="s">
        <v>193</v>
      </c>
    </row>
    <row r="109" spans="2:65" s="1" customFormat="1">
      <c r="B109" s="34"/>
      <c r="D109" s="163" t="s">
        <v>174</v>
      </c>
      <c r="F109" s="164" t="s">
        <v>194</v>
      </c>
      <c r="I109" s="165"/>
      <c r="L109" s="34"/>
      <c r="M109" s="166"/>
      <c r="T109" s="55"/>
      <c r="AT109" s="18" t="s">
        <v>174</v>
      </c>
      <c r="AU109" s="18" t="s">
        <v>89</v>
      </c>
    </row>
    <row r="110" spans="2:65" s="1" customFormat="1" ht="19.2">
      <c r="B110" s="34"/>
      <c r="D110" s="143" t="s">
        <v>195</v>
      </c>
      <c r="F110" s="167" t="s">
        <v>196</v>
      </c>
      <c r="I110" s="165"/>
      <c r="L110" s="34"/>
      <c r="M110" s="166"/>
      <c r="T110" s="55"/>
      <c r="AT110" s="18" t="s">
        <v>195</v>
      </c>
      <c r="AU110" s="18" t="s">
        <v>89</v>
      </c>
    </row>
    <row r="111" spans="2:65" s="12" customFormat="1">
      <c r="B111" s="142"/>
      <c r="D111" s="143" t="s">
        <v>159</v>
      </c>
      <c r="E111" s="144" t="s">
        <v>32</v>
      </c>
      <c r="F111" s="145" t="s">
        <v>188</v>
      </c>
      <c r="H111" s="144" t="s">
        <v>32</v>
      </c>
      <c r="I111" s="146"/>
      <c r="L111" s="142"/>
      <c r="M111" s="147"/>
      <c r="T111" s="148"/>
      <c r="AT111" s="144" t="s">
        <v>159</v>
      </c>
      <c r="AU111" s="144" t="s">
        <v>89</v>
      </c>
      <c r="AV111" s="12" t="s">
        <v>40</v>
      </c>
      <c r="AW111" s="12" t="s">
        <v>38</v>
      </c>
      <c r="AX111" s="12" t="s">
        <v>80</v>
      </c>
      <c r="AY111" s="144" t="s">
        <v>150</v>
      </c>
    </row>
    <row r="112" spans="2:65" s="13" customFormat="1">
      <c r="B112" s="149"/>
      <c r="D112" s="143" t="s">
        <v>159</v>
      </c>
      <c r="E112" s="150" t="s">
        <v>32</v>
      </c>
      <c r="F112" s="151" t="s">
        <v>189</v>
      </c>
      <c r="H112" s="152">
        <v>239.43299999999999</v>
      </c>
      <c r="I112" s="153"/>
      <c r="L112" s="149"/>
      <c r="M112" s="154"/>
      <c r="T112" s="155"/>
      <c r="AT112" s="150" t="s">
        <v>159</v>
      </c>
      <c r="AU112" s="150" t="s">
        <v>89</v>
      </c>
      <c r="AV112" s="13" t="s">
        <v>89</v>
      </c>
      <c r="AW112" s="13" t="s">
        <v>38</v>
      </c>
      <c r="AX112" s="13" t="s">
        <v>80</v>
      </c>
      <c r="AY112" s="150" t="s">
        <v>150</v>
      </c>
    </row>
    <row r="113" spans="2:65" s="13" customFormat="1">
      <c r="B113" s="149"/>
      <c r="D113" s="143" t="s">
        <v>159</v>
      </c>
      <c r="E113" s="150" t="s">
        <v>32</v>
      </c>
      <c r="F113" s="151" t="s">
        <v>197</v>
      </c>
      <c r="H113" s="152">
        <v>704.84699999999998</v>
      </c>
      <c r="I113" s="153"/>
      <c r="L113" s="149"/>
      <c r="M113" s="154"/>
      <c r="T113" s="155"/>
      <c r="AT113" s="150" t="s">
        <v>159</v>
      </c>
      <c r="AU113" s="150" t="s">
        <v>89</v>
      </c>
      <c r="AV113" s="13" t="s">
        <v>89</v>
      </c>
      <c r="AW113" s="13" t="s">
        <v>38</v>
      </c>
      <c r="AX113" s="13" t="s">
        <v>80</v>
      </c>
      <c r="AY113" s="150" t="s">
        <v>150</v>
      </c>
    </row>
    <row r="114" spans="2:65" s="14" customFormat="1">
      <c r="B114" s="156"/>
      <c r="D114" s="143" t="s">
        <v>159</v>
      </c>
      <c r="E114" s="157" t="s">
        <v>32</v>
      </c>
      <c r="F114" s="158" t="s">
        <v>162</v>
      </c>
      <c r="H114" s="159">
        <v>944.28</v>
      </c>
      <c r="I114" s="160"/>
      <c r="L114" s="156"/>
      <c r="M114" s="161"/>
      <c r="T114" s="162"/>
      <c r="AT114" s="157" t="s">
        <v>159</v>
      </c>
      <c r="AU114" s="157" t="s">
        <v>89</v>
      </c>
      <c r="AV114" s="14" t="s">
        <v>157</v>
      </c>
      <c r="AW114" s="14" t="s">
        <v>38</v>
      </c>
      <c r="AX114" s="14" t="s">
        <v>40</v>
      </c>
      <c r="AY114" s="157" t="s">
        <v>150</v>
      </c>
    </row>
    <row r="115" spans="2:65" s="1" customFormat="1" ht="62.7" customHeight="1">
      <c r="B115" s="34"/>
      <c r="C115" s="129" t="s">
        <v>198</v>
      </c>
      <c r="D115" s="129" t="s">
        <v>152</v>
      </c>
      <c r="E115" s="130" t="s">
        <v>199</v>
      </c>
      <c r="F115" s="131" t="s">
        <v>200</v>
      </c>
      <c r="G115" s="132" t="s">
        <v>155</v>
      </c>
      <c r="H115" s="133">
        <v>704.84699999999998</v>
      </c>
      <c r="I115" s="134"/>
      <c r="J115" s="135">
        <f>ROUND(I115*H115,2)</f>
        <v>0</v>
      </c>
      <c r="K115" s="131" t="s">
        <v>172</v>
      </c>
      <c r="L115" s="34"/>
      <c r="M115" s="136" t="s">
        <v>32</v>
      </c>
      <c r="N115" s="137" t="s">
        <v>51</v>
      </c>
      <c r="P115" s="138">
        <f>O115*H115</f>
        <v>0</v>
      </c>
      <c r="Q115" s="138">
        <v>0</v>
      </c>
      <c r="R115" s="138">
        <f>Q115*H115</f>
        <v>0</v>
      </c>
      <c r="S115" s="138">
        <v>0.17</v>
      </c>
      <c r="T115" s="139">
        <f>S115*H115</f>
        <v>119.82399000000001</v>
      </c>
      <c r="AR115" s="140" t="s">
        <v>157</v>
      </c>
      <c r="AT115" s="140" t="s">
        <v>152</v>
      </c>
      <c r="AU115" s="140" t="s">
        <v>89</v>
      </c>
      <c r="AY115" s="18" t="s">
        <v>150</v>
      </c>
      <c r="BE115" s="141">
        <f>IF(N115="základní",J115,0)</f>
        <v>0</v>
      </c>
      <c r="BF115" s="141">
        <f>IF(N115="snížená",J115,0)</f>
        <v>0</v>
      </c>
      <c r="BG115" s="141">
        <f>IF(N115="zákl. přenesená",J115,0)</f>
        <v>0</v>
      </c>
      <c r="BH115" s="141">
        <f>IF(N115="sníž. přenesená",J115,0)</f>
        <v>0</v>
      </c>
      <c r="BI115" s="141">
        <f>IF(N115="nulová",J115,0)</f>
        <v>0</v>
      </c>
      <c r="BJ115" s="18" t="s">
        <v>40</v>
      </c>
      <c r="BK115" s="141">
        <f>ROUND(I115*H115,2)</f>
        <v>0</v>
      </c>
      <c r="BL115" s="18" t="s">
        <v>157</v>
      </c>
      <c r="BM115" s="140" t="s">
        <v>201</v>
      </c>
    </row>
    <row r="116" spans="2:65" s="1" customFormat="1">
      <c r="B116" s="34"/>
      <c r="D116" s="163" t="s">
        <v>174</v>
      </c>
      <c r="F116" s="164" t="s">
        <v>202</v>
      </c>
      <c r="I116" s="165"/>
      <c r="L116" s="34"/>
      <c r="M116" s="166"/>
      <c r="T116" s="55"/>
      <c r="AT116" s="18" t="s">
        <v>174</v>
      </c>
      <c r="AU116" s="18" t="s">
        <v>89</v>
      </c>
    </row>
    <row r="117" spans="2:65" s="1" customFormat="1" ht="19.2">
      <c r="B117" s="34"/>
      <c r="D117" s="143" t="s">
        <v>195</v>
      </c>
      <c r="F117" s="167" t="s">
        <v>203</v>
      </c>
      <c r="I117" s="165"/>
      <c r="L117" s="34"/>
      <c r="M117" s="166"/>
      <c r="T117" s="55"/>
      <c r="AT117" s="18" t="s">
        <v>195</v>
      </c>
      <c r="AU117" s="18" t="s">
        <v>89</v>
      </c>
    </row>
    <row r="118" spans="2:65" s="12" customFormat="1">
      <c r="B118" s="142"/>
      <c r="D118" s="143" t="s">
        <v>159</v>
      </c>
      <c r="E118" s="144" t="s">
        <v>32</v>
      </c>
      <c r="F118" s="145" t="s">
        <v>188</v>
      </c>
      <c r="H118" s="144" t="s">
        <v>32</v>
      </c>
      <c r="I118" s="146"/>
      <c r="L118" s="142"/>
      <c r="M118" s="147"/>
      <c r="T118" s="148"/>
      <c r="AT118" s="144" t="s">
        <v>159</v>
      </c>
      <c r="AU118" s="144" t="s">
        <v>89</v>
      </c>
      <c r="AV118" s="12" t="s">
        <v>40</v>
      </c>
      <c r="AW118" s="12" t="s">
        <v>38</v>
      </c>
      <c r="AX118" s="12" t="s">
        <v>80</v>
      </c>
      <c r="AY118" s="144" t="s">
        <v>150</v>
      </c>
    </row>
    <row r="119" spans="2:65" s="13" customFormat="1">
      <c r="B119" s="149"/>
      <c r="D119" s="143" t="s">
        <v>159</v>
      </c>
      <c r="E119" s="150" t="s">
        <v>32</v>
      </c>
      <c r="F119" s="151" t="s">
        <v>197</v>
      </c>
      <c r="H119" s="152">
        <v>704.84699999999998</v>
      </c>
      <c r="I119" s="153"/>
      <c r="L119" s="149"/>
      <c r="M119" s="154"/>
      <c r="T119" s="155"/>
      <c r="AT119" s="150" t="s">
        <v>159</v>
      </c>
      <c r="AU119" s="150" t="s">
        <v>89</v>
      </c>
      <c r="AV119" s="13" t="s">
        <v>89</v>
      </c>
      <c r="AW119" s="13" t="s">
        <v>38</v>
      </c>
      <c r="AX119" s="13" t="s">
        <v>80</v>
      </c>
      <c r="AY119" s="150" t="s">
        <v>150</v>
      </c>
    </row>
    <row r="120" spans="2:65" s="14" customFormat="1">
      <c r="B120" s="156"/>
      <c r="D120" s="143" t="s">
        <v>159</v>
      </c>
      <c r="E120" s="157" t="s">
        <v>32</v>
      </c>
      <c r="F120" s="158" t="s">
        <v>162</v>
      </c>
      <c r="H120" s="159">
        <v>704.84699999999998</v>
      </c>
      <c r="I120" s="160"/>
      <c r="L120" s="156"/>
      <c r="M120" s="161"/>
      <c r="T120" s="162"/>
      <c r="AT120" s="157" t="s">
        <v>159</v>
      </c>
      <c r="AU120" s="157" t="s">
        <v>89</v>
      </c>
      <c r="AV120" s="14" t="s">
        <v>157</v>
      </c>
      <c r="AW120" s="14" t="s">
        <v>38</v>
      </c>
      <c r="AX120" s="14" t="s">
        <v>40</v>
      </c>
      <c r="AY120" s="157" t="s">
        <v>150</v>
      </c>
    </row>
    <row r="121" spans="2:65" s="1" customFormat="1" ht="55.5" customHeight="1">
      <c r="B121" s="34"/>
      <c r="C121" s="129" t="s">
        <v>204</v>
      </c>
      <c r="D121" s="129" t="s">
        <v>152</v>
      </c>
      <c r="E121" s="130" t="s">
        <v>205</v>
      </c>
      <c r="F121" s="131" t="s">
        <v>206</v>
      </c>
      <c r="G121" s="132" t="s">
        <v>155</v>
      </c>
      <c r="H121" s="133">
        <v>704.84699999999998</v>
      </c>
      <c r="I121" s="134"/>
      <c r="J121" s="135">
        <f>ROUND(I121*H121,2)</f>
        <v>0</v>
      </c>
      <c r="K121" s="131" t="s">
        <v>172</v>
      </c>
      <c r="L121" s="34"/>
      <c r="M121" s="136" t="s">
        <v>32</v>
      </c>
      <c r="N121" s="137" t="s">
        <v>51</v>
      </c>
      <c r="P121" s="138">
        <f>O121*H121</f>
        <v>0</v>
      </c>
      <c r="Q121" s="138">
        <v>0</v>
      </c>
      <c r="R121" s="138">
        <f>Q121*H121</f>
        <v>0</v>
      </c>
      <c r="S121" s="138">
        <v>0.22</v>
      </c>
      <c r="T121" s="139">
        <f>S121*H121</f>
        <v>155.06634</v>
      </c>
      <c r="AR121" s="140" t="s">
        <v>157</v>
      </c>
      <c r="AT121" s="140" t="s">
        <v>152</v>
      </c>
      <c r="AU121" s="140" t="s">
        <v>89</v>
      </c>
      <c r="AY121" s="18" t="s">
        <v>150</v>
      </c>
      <c r="BE121" s="141">
        <f>IF(N121="základní",J121,0)</f>
        <v>0</v>
      </c>
      <c r="BF121" s="141">
        <f>IF(N121="snížená",J121,0)</f>
        <v>0</v>
      </c>
      <c r="BG121" s="141">
        <f>IF(N121="zákl. přenesená",J121,0)</f>
        <v>0</v>
      </c>
      <c r="BH121" s="141">
        <f>IF(N121="sníž. přenesená",J121,0)</f>
        <v>0</v>
      </c>
      <c r="BI121" s="141">
        <f>IF(N121="nulová",J121,0)</f>
        <v>0</v>
      </c>
      <c r="BJ121" s="18" t="s">
        <v>40</v>
      </c>
      <c r="BK121" s="141">
        <f>ROUND(I121*H121,2)</f>
        <v>0</v>
      </c>
      <c r="BL121" s="18" t="s">
        <v>157</v>
      </c>
      <c r="BM121" s="140" t="s">
        <v>207</v>
      </c>
    </row>
    <row r="122" spans="2:65" s="1" customFormat="1">
      <c r="B122" s="34"/>
      <c r="D122" s="163" t="s">
        <v>174</v>
      </c>
      <c r="F122" s="164" t="s">
        <v>208</v>
      </c>
      <c r="I122" s="165"/>
      <c r="L122" s="34"/>
      <c r="M122" s="166"/>
      <c r="T122" s="55"/>
      <c r="AT122" s="18" t="s">
        <v>174</v>
      </c>
      <c r="AU122" s="18" t="s">
        <v>89</v>
      </c>
    </row>
    <row r="123" spans="2:65" s="1" customFormat="1" ht="19.2">
      <c r="B123" s="34"/>
      <c r="D123" s="143" t="s">
        <v>195</v>
      </c>
      <c r="F123" s="167" t="s">
        <v>209</v>
      </c>
      <c r="I123" s="165"/>
      <c r="L123" s="34"/>
      <c r="M123" s="166"/>
      <c r="T123" s="55"/>
      <c r="AT123" s="18" t="s">
        <v>195</v>
      </c>
      <c r="AU123" s="18" t="s">
        <v>89</v>
      </c>
    </row>
    <row r="124" spans="2:65" s="12" customFormat="1">
      <c r="B124" s="142"/>
      <c r="D124" s="143" t="s">
        <v>159</v>
      </c>
      <c r="E124" s="144" t="s">
        <v>32</v>
      </c>
      <c r="F124" s="145" t="s">
        <v>188</v>
      </c>
      <c r="H124" s="144" t="s">
        <v>32</v>
      </c>
      <c r="I124" s="146"/>
      <c r="L124" s="142"/>
      <c r="M124" s="147"/>
      <c r="T124" s="148"/>
      <c r="AT124" s="144" t="s">
        <v>159</v>
      </c>
      <c r="AU124" s="144" t="s">
        <v>89</v>
      </c>
      <c r="AV124" s="12" t="s">
        <v>40</v>
      </c>
      <c r="AW124" s="12" t="s">
        <v>38</v>
      </c>
      <c r="AX124" s="12" t="s">
        <v>80</v>
      </c>
      <c r="AY124" s="144" t="s">
        <v>150</v>
      </c>
    </row>
    <row r="125" spans="2:65" s="13" customFormat="1">
      <c r="B125" s="149"/>
      <c r="D125" s="143" t="s">
        <v>159</v>
      </c>
      <c r="E125" s="150" t="s">
        <v>32</v>
      </c>
      <c r="F125" s="151" t="s">
        <v>197</v>
      </c>
      <c r="H125" s="152">
        <v>704.84699999999998</v>
      </c>
      <c r="I125" s="153"/>
      <c r="L125" s="149"/>
      <c r="M125" s="154"/>
      <c r="T125" s="155"/>
      <c r="AT125" s="150" t="s">
        <v>159</v>
      </c>
      <c r="AU125" s="150" t="s">
        <v>89</v>
      </c>
      <c r="AV125" s="13" t="s">
        <v>89</v>
      </c>
      <c r="AW125" s="13" t="s">
        <v>38</v>
      </c>
      <c r="AX125" s="13" t="s">
        <v>80</v>
      </c>
      <c r="AY125" s="150" t="s">
        <v>150</v>
      </c>
    </row>
    <row r="126" spans="2:65" s="14" customFormat="1">
      <c r="B126" s="156"/>
      <c r="D126" s="143" t="s">
        <v>159</v>
      </c>
      <c r="E126" s="157" t="s">
        <v>32</v>
      </c>
      <c r="F126" s="158" t="s">
        <v>162</v>
      </c>
      <c r="H126" s="159">
        <v>704.84699999999998</v>
      </c>
      <c r="I126" s="160"/>
      <c r="L126" s="156"/>
      <c r="M126" s="161"/>
      <c r="T126" s="162"/>
      <c r="AT126" s="157" t="s">
        <v>159</v>
      </c>
      <c r="AU126" s="157" t="s">
        <v>89</v>
      </c>
      <c r="AV126" s="14" t="s">
        <v>157</v>
      </c>
      <c r="AW126" s="14" t="s">
        <v>38</v>
      </c>
      <c r="AX126" s="14" t="s">
        <v>40</v>
      </c>
      <c r="AY126" s="157" t="s">
        <v>150</v>
      </c>
    </row>
    <row r="127" spans="2:65" s="1" customFormat="1" ht="49.05" customHeight="1">
      <c r="B127" s="34"/>
      <c r="C127" s="129" t="s">
        <v>210</v>
      </c>
      <c r="D127" s="129" t="s">
        <v>152</v>
      </c>
      <c r="E127" s="130" t="s">
        <v>211</v>
      </c>
      <c r="F127" s="131" t="s">
        <v>212</v>
      </c>
      <c r="G127" s="132" t="s">
        <v>171</v>
      </c>
      <c r="H127" s="133">
        <v>18</v>
      </c>
      <c r="I127" s="134"/>
      <c r="J127" s="135">
        <f>ROUND(I127*H127,2)</f>
        <v>0</v>
      </c>
      <c r="K127" s="131" t="s">
        <v>156</v>
      </c>
      <c r="L127" s="34"/>
      <c r="M127" s="136" t="s">
        <v>32</v>
      </c>
      <c r="N127" s="137" t="s">
        <v>51</v>
      </c>
      <c r="P127" s="138">
        <f>O127*H127</f>
        <v>0</v>
      </c>
      <c r="Q127" s="138">
        <v>0</v>
      </c>
      <c r="R127" s="138">
        <f>Q127*H127</f>
        <v>0</v>
      </c>
      <c r="S127" s="138">
        <v>0</v>
      </c>
      <c r="T127" s="139">
        <f>S127*H127</f>
        <v>0</v>
      </c>
      <c r="AR127" s="140" t="s">
        <v>157</v>
      </c>
      <c r="AT127" s="140" t="s">
        <v>152</v>
      </c>
      <c r="AU127" s="140" t="s">
        <v>89</v>
      </c>
      <c r="AY127" s="18" t="s">
        <v>150</v>
      </c>
      <c r="BE127" s="141">
        <f>IF(N127="základní",J127,0)</f>
        <v>0</v>
      </c>
      <c r="BF127" s="141">
        <f>IF(N127="snížená",J127,0)</f>
        <v>0</v>
      </c>
      <c r="BG127" s="141">
        <f>IF(N127="zákl. přenesená",J127,0)</f>
        <v>0</v>
      </c>
      <c r="BH127" s="141">
        <f>IF(N127="sníž. přenesená",J127,0)</f>
        <v>0</v>
      </c>
      <c r="BI127" s="141">
        <f>IF(N127="nulová",J127,0)</f>
        <v>0</v>
      </c>
      <c r="BJ127" s="18" t="s">
        <v>40</v>
      </c>
      <c r="BK127" s="141">
        <f>ROUND(I127*H127,2)</f>
        <v>0</v>
      </c>
      <c r="BL127" s="18" t="s">
        <v>157</v>
      </c>
      <c r="BM127" s="140" t="s">
        <v>213</v>
      </c>
    </row>
    <row r="128" spans="2:65" s="1" customFormat="1" ht="44.25" customHeight="1">
      <c r="B128" s="34"/>
      <c r="C128" s="129" t="s">
        <v>214</v>
      </c>
      <c r="D128" s="129" t="s">
        <v>152</v>
      </c>
      <c r="E128" s="130" t="s">
        <v>215</v>
      </c>
      <c r="F128" s="131" t="s">
        <v>216</v>
      </c>
      <c r="G128" s="132" t="s">
        <v>171</v>
      </c>
      <c r="H128" s="133">
        <v>18</v>
      </c>
      <c r="I128" s="134"/>
      <c r="J128" s="135">
        <f>ROUND(I128*H128,2)</f>
        <v>0</v>
      </c>
      <c r="K128" s="131" t="s">
        <v>156</v>
      </c>
      <c r="L128" s="34"/>
      <c r="M128" s="136" t="s">
        <v>32</v>
      </c>
      <c r="N128" s="137" t="s">
        <v>51</v>
      </c>
      <c r="P128" s="138">
        <f>O128*H128</f>
        <v>0</v>
      </c>
      <c r="Q128" s="138">
        <v>0</v>
      </c>
      <c r="R128" s="138">
        <f>Q128*H128</f>
        <v>0</v>
      </c>
      <c r="S128" s="138">
        <v>0</v>
      </c>
      <c r="T128" s="139">
        <f>S128*H128</f>
        <v>0</v>
      </c>
      <c r="AR128" s="140" t="s">
        <v>157</v>
      </c>
      <c r="AT128" s="140" t="s">
        <v>152</v>
      </c>
      <c r="AU128" s="140" t="s">
        <v>89</v>
      </c>
      <c r="AY128" s="18" t="s">
        <v>150</v>
      </c>
      <c r="BE128" s="141">
        <f>IF(N128="základní",J128,0)</f>
        <v>0</v>
      </c>
      <c r="BF128" s="141">
        <f>IF(N128="snížená",J128,0)</f>
        <v>0</v>
      </c>
      <c r="BG128" s="141">
        <f>IF(N128="zákl. přenesená",J128,0)</f>
        <v>0</v>
      </c>
      <c r="BH128" s="141">
        <f>IF(N128="sníž. přenesená",J128,0)</f>
        <v>0</v>
      </c>
      <c r="BI128" s="141">
        <f>IF(N128="nulová",J128,0)</f>
        <v>0</v>
      </c>
      <c r="BJ128" s="18" t="s">
        <v>40</v>
      </c>
      <c r="BK128" s="141">
        <f>ROUND(I128*H128,2)</f>
        <v>0</v>
      </c>
      <c r="BL128" s="18" t="s">
        <v>157</v>
      </c>
      <c r="BM128" s="140" t="s">
        <v>217</v>
      </c>
    </row>
    <row r="129" spans="2:65" s="1" customFormat="1" ht="37.799999999999997" customHeight="1">
      <c r="B129" s="34"/>
      <c r="C129" s="129" t="s">
        <v>218</v>
      </c>
      <c r="D129" s="129" t="s">
        <v>152</v>
      </c>
      <c r="E129" s="130" t="s">
        <v>219</v>
      </c>
      <c r="F129" s="131" t="s">
        <v>220</v>
      </c>
      <c r="G129" s="132" t="s">
        <v>171</v>
      </c>
      <c r="H129" s="133">
        <v>18</v>
      </c>
      <c r="I129" s="134"/>
      <c r="J129" s="135">
        <f>ROUND(I129*H129,2)</f>
        <v>0</v>
      </c>
      <c r="K129" s="131" t="s">
        <v>156</v>
      </c>
      <c r="L129" s="34"/>
      <c r="M129" s="136" t="s">
        <v>32</v>
      </c>
      <c r="N129" s="137" t="s">
        <v>51</v>
      </c>
      <c r="P129" s="138">
        <f>O129*H129</f>
        <v>0</v>
      </c>
      <c r="Q129" s="138">
        <v>0</v>
      </c>
      <c r="R129" s="138">
        <f>Q129*H129</f>
        <v>0</v>
      </c>
      <c r="S129" s="138">
        <v>0</v>
      </c>
      <c r="T129" s="139">
        <f>S129*H129</f>
        <v>0</v>
      </c>
      <c r="AR129" s="140" t="s">
        <v>157</v>
      </c>
      <c r="AT129" s="140" t="s">
        <v>152</v>
      </c>
      <c r="AU129" s="140" t="s">
        <v>89</v>
      </c>
      <c r="AY129" s="18" t="s">
        <v>150</v>
      </c>
      <c r="BE129" s="141">
        <f>IF(N129="základní",J129,0)</f>
        <v>0</v>
      </c>
      <c r="BF129" s="141">
        <f>IF(N129="snížená",J129,0)</f>
        <v>0</v>
      </c>
      <c r="BG129" s="141">
        <f>IF(N129="zákl. přenesená",J129,0)</f>
        <v>0</v>
      </c>
      <c r="BH129" s="141">
        <f>IF(N129="sníž. přenesená",J129,0)</f>
        <v>0</v>
      </c>
      <c r="BI129" s="141">
        <f>IF(N129="nulová",J129,0)</f>
        <v>0</v>
      </c>
      <c r="BJ129" s="18" t="s">
        <v>40</v>
      </c>
      <c r="BK129" s="141">
        <f>ROUND(I129*H129,2)</f>
        <v>0</v>
      </c>
      <c r="BL129" s="18" t="s">
        <v>157</v>
      </c>
      <c r="BM129" s="140" t="s">
        <v>221</v>
      </c>
    </row>
    <row r="130" spans="2:65" s="1" customFormat="1" ht="33" customHeight="1">
      <c r="B130" s="34"/>
      <c r="C130" s="129" t="s">
        <v>8</v>
      </c>
      <c r="D130" s="129" t="s">
        <v>152</v>
      </c>
      <c r="E130" s="130" t="s">
        <v>222</v>
      </c>
      <c r="F130" s="131" t="s">
        <v>223</v>
      </c>
      <c r="G130" s="132" t="s">
        <v>155</v>
      </c>
      <c r="H130" s="133">
        <v>410</v>
      </c>
      <c r="I130" s="134"/>
      <c r="J130" s="135">
        <f>ROUND(I130*H130,2)</f>
        <v>0</v>
      </c>
      <c r="K130" s="131" t="s">
        <v>172</v>
      </c>
      <c r="L130" s="34"/>
      <c r="M130" s="136" t="s">
        <v>32</v>
      </c>
      <c r="N130" s="137" t="s">
        <v>51</v>
      </c>
      <c r="P130" s="138">
        <f>O130*H130</f>
        <v>0</v>
      </c>
      <c r="Q130" s="138">
        <v>0</v>
      </c>
      <c r="R130" s="138">
        <f>Q130*H130</f>
        <v>0</v>
      </c>
      <c r="S130" s="138">
        <v>0</v>
      </c>
      <c r="T130" s="139">
        <f>S130*H130</f>
        <v>0</v>
      </c>
      <c r="AR130" s="140" t="s">
        <v>157</v>
      </c>
      <c r="AT130" s="140" t="s">
        <v>152</v>
      </c>
      <c r="AU130" s="140" t="s">
        <v>89</v>
      </c>
      <c r="AY130" s="18" t="s">
        <v>150</v>
      </c>
      <c r="BE130" s="141">
        <f>IF(N130="základní",J130,0)</f>
        <v>0</v>
      </c>
      <c r="BF130" s="141">
        <f>IF(N130="snížená",J130,0)</f>
        <v>0</v>
      </c>
      <c r="BG130" s="141">
        <f>IF(N130="zákl. přenesená",J130,0)</f>
        <v>0</v>
      </c>
      <c r="BH130" s="141">
        <f>IF(N130="sníž. přenesená",J130,0)</f>
        <v>0</v>
      </c>
      <c r="BI130" s="141">
        <f>IF(N130="nulová",J130,0)</f>
        <v>0</v>
      </c>
      <c r="BJ130" s="18" t="s">
        <v>40</v>
      </c>
      <c r="BK130" s="141">
        <f>ROUND(I130*H130,2)</f>
        <v>0</v>
      </c>
      <c r="BL130" s="18" t="s">
        <v>157</v>
      </c>
      <c r="BM130" s="140" t="s">
        <v>224</v>
      </c>
    </row>
    <row r="131" spans="2:65" s="1" customFormat="1">
      <c r="B131" s="34"/>
      <c r="D131" s="163" t="s">
        <v>174</v>
      </c>
      <c r="F131" s="164" t="s">
        <v>225</v>
      </c>
      <c r="I131" s="165"/>
      <c r="L131" s="34"/>
      <c r="M131" s="166"/>
      <c r="T131" s="55"/>
      <c r="AT131" s="18" t="s">
        <v>174</v>
      </c>
      <c r="AU131" s="18" t="s">
        <v>89</v>
      </c>
    </row>
    <row r="132" spans="2:65" s="12" customFormat="1">
      <c r="B132" s="142"/>
      <c r="D132" s="143" t="s">
        <v>159</v>
      </c>
      <c r="E132" s="144" t="s">
        <v>32</v>
      </c>
      <c r="F132" s="145" t="s">
        <v>160</v>
      </c>
      <c r="H132" s="144" t="s">
        <v>32</v>
      </c>
      <c r="I132" s="146"/>
      <c r="L132" s="142"/>
      <c r="M132" s="147"/>
      <c r="T132" s="148"/>
      <c r="AT132" s="144" t="s">
        <v>159</v>
      </c>
      <c r="AU132" s="144" t="s">
        <v>89</v>
      </c>
      <c r="AV132" s="12" t="s">
        <v>40</v>
      </c>
      <c r="AW132" s="12" t="s">
        <v>38</v>
      </c>
      <c r="AX132" s="12" t="s">
        <v>80</v>
      </c>
      <c r="AY132" s="144" t="s">
        <v>150</v>
      </c>
    </row>
    <row r="133" spans="2:65" s="13" customFormat="1">
      <c r="B133" s="149"/>
      <c r="D133" s="143" t="s">
        <v>159</v>
      </c>
      <c r="E133" s="150" t="s">
        <v>32</v>
      </c>
      <c r="F133" s="151" t="s">
        <v>161</v>
      </c>
      <c r="H133" s="152">
        <v>410</v>
      </c>
      <c r="I133" s="153"/>
      <c r="L133" s="149"/>
      <c r="M133" s="154"/>
      <c r="T133" s="155"/>
      <c r="AT133" s="150" t="s">
        <v>159</v>
      </c>
      <c r="AU133" s="150" t="s">
        <v>89</v>
      </c>
      <c r="AV133" s="13" t="s">
        <v>89</v>
      </c>
      <c r="AW133" s="13" t="s">
        <v>38</v>
      </c>
      <c r="AX133" s="13" t="s">
        <v>80</v>
      </c>
      <c r="AY133" s="150" t="s">
        <v>150</v>
      </c>
    </row>
    <row r="134" spans="2:65" s="14" customFormat="1">
      <c r="B134" s="156"/>
      <c r="D134" s="143" t="s">
        <v>159</v>
      </c>
      <c r="E134" s="157" t="s">
        <v>32</v>
      </c>
      <c r="F134" s="158" t="s">
        <v>162</v>
      </c>
      <c r="H134" s="159">
        <v>410</v>
      </c>
      <c r="I134" s="160"/>
      <c r="L134" s="156"/>
      <c r="M134" s="161"/>
      <c r="T134" s="162"/>
      <c r="AT134" s="157" t="s">
        <v>159</v>
      </c>
      <c r="AU134" s="157" t="s">
        <v>89</v>
      </c>
      <c r="AV134" s="14" t="s">
        <v>157</v>
      </c>
      <c r="AW134" s="14" t="s">
        <v>38</v>
      </c>
      <c r="AX134" s="14" t="s">
        <v>40</v>
      </c>
      <c r="AY134" s="157" t="s">
        <v>150</v>
      </c>
    </row>
    <row r="135" spans="2:65" s="1" customFormat="1" ht="62.7" customHeight="1">
      <c r="B135" s="34"/>
      <c r="C135" s="129" t="s">
        <v>226</v>
      </c>
      <c r="D135" s="129" t="s">
        <v>152</v>
      </c>
      <c r="E135" s="130" t="s">
        <v>227</v>
      </c>
      <c r="F135" s="131" t="s">
        <v>228</v>
      </c>
      <c r="G135" s="132" t="s">
        <v>171</v>
      </c>
      <c r="H135" s="133">
        <v>72</v>
      </c>
      <c r="I135" s="134"/>
      <c r="J135" s="135">
        <f>ROUND(I135*H135,2)</f>
        <v>0</v>
      </c>
      <c r="K135" s="131" t="s">
        <v>156</v>
      </c>
      <c r="L135" s="34"/>
      <c r="M135" s="136" t="s">
        <v>32</v>
      </c>
      <c r="N135" s="137" t="s">
        <v>51</v>
      </c>
      <c r="P135" s="138">
        <f>O135*H135</f>
        <v>0</v>
      </c>
      <c r="Q135" s="138">
        <v>0</v>
      </c>
      <c r="R135" s="138">
        <f>Q135*H135</f>
        <v>0</v>
      </c>
      <c r="S135" s="138">
        <v>0</v>
      </c>
      <c r="T135" s="139">
        <f>S135*H135</f>
        <v>0</v>
      </c>
      <c r="AR135" s="140" t="s">
        <v>157</v>
      </c>
      <c r="AT135" s="140" t="s">
        <v>152</v>
      </c>
      <c r="AU135" s="140" t="s">
        <v>89</v>
      </c>
      <c r="AY135" s="18" t="s">
        <v>150</v>
      </c>
      <c r="BE135" s="141">
        <f>IF(N135="základní",J135,0)</f>
        <v>0</v>
      </c>
      <c r="BF135" s="141">
        <f>IF(N135="snížená",J135,0)</f>
        <v>0</v>
      </c>
      <c r="BG135" s="141">
        <f>IF(N135="zákl. přenesená",J135,0)</f>
        <v>0</v>
      </c>
      <c r="BH135" s="141">
        <f>IF(N135="sníž. přenesená",J135,0)</f>
        <v>0</v>
      </c>
      <c r="BI135" s="141">
        <f>IF(N135="nulová",J135,0)</f>
        <v>0</v>
      </c>
      <c r="BJ135" s="18" t="s">
        <v>40</v>
      </c>
      <c r="BK135" s="141">
        <f>ROUND(I135*H135,2)</f>
        <v>0</v>
      </c>
      <c r="BL135" s="18" t="s">
        <v>157</v>
      </c>
      <c r="BM135" s="140" t="s">
        <v>229</v>
      </c>
    </row>
    <row r="136" spans="2:65" s="1" customFormat="1" ht="19.2">
      <c r="B136" s="34"/>
      <c r="D136" s="143" t="s">
        <v>195</v>
      </c>
      <c r="F136" s="167" t="s">
        <v>230</v>
      </c>
      <c r="I136" s="165"/>
      <c r="L136" s="34"/>
      <c r="M136" s="166"/>
      <c r="T136" s="55"/>
      <c r="AT136" s="18" t="s">
        <v>195</v>
      </c>
      <c r="AU136" s="18" t="s">
        <v>89</v>
      </c>
    </row>
    <row r="137" spans="2:65" s="12" customFormat="1">
      <c r="B137" s="142"/>
      <c r="D137" s="143" t="s">
        <v>159</v>
      </c>
      <c r="E137" s="144" t="s">
        <v>32</v>
      </c>
      <c r="F137" s="145" t="s">
        <v>160</v>
      </c>
      <c r="H137" s="144" t="s">
        <v>32</v>
      </c>
      <c r="I137" s="146"/>
      <c r="L137" s="142"/>
      <c r="M137" s="147"/>
      <c r="T137" s="148"/>
      <c r="AT137" s="144" t="s">
        <v>159</v>
      </c>
      <c r="AU137" s="144" t="s">
        <v>89</v>
      </c>
      <c r="AV137" s="12" t="s">
        <v>40</v>
      </c>
      <c r="AW137" s="12" t="s">
        <v>38</v>
      </c>
      <c r="AX137" s="12" t="s">
        <v>80</v>
      </c>
      <c r="AY137" s="144" t="s">
        <v>150</v>
      </c>
    </row>
    <row r="138" spans="2:65" s="13" customFormat="1">
      <c r="B138" s="149"/>
      <c r="D138" s="143" t="s">
        <v>159</v>
      </c>
      <c r="E138" s="150" t="s">
        <v>32</v>
      </c>
      <c r="F138" s="151" t="s">
        <v>231</v>
      </c>
      <c r="H138" s="152">
        <v>16</v>
      </c>
      <c r="I138" s="153"/>
      <c r="L138" s="149"/>
      <c r="M138" s="154"/>
      <c r="T138" s="155"/>
      <c r="AT138" s="150" t="s">
        <v>159</v>
      </c>
      <c r="AU138" s="150" t="s">
        <v>89</v>
      </c>
      <c r="AV138" s="13" t="s">
        <v>89</v>
      </c>
      <c r="AW138" s="13" t="s">
        <v>38</v>
      </c>
      <c r="AX138" s="13" t="s">
        <v>80</v>
      </c>
      <c r="AY138" s="150" t="s">
        <v>150</v>
      </c>
    </row>
    <row r="139" spans="2:65" s="13" customFormat="1">
      <c r="B139" s="149"/>
      <c r="D139" s="143" t="s">
        <v>159</v>
      </c>
      <c r="E139" s="150" t="s">
        <v>32</v>
      </c>
      <c r="F139" s="151" t="s">
        <v>232</v>
      </c>
      <c r="H139" s="152">
        <v>36</v>
      </c>
      <c r="I139" s="153"/>
      <c r="L139" s="149"/>
      <c r="M139" s="154"/>
      <c r="T139" s="155"/>
      <c r="AT139" s="150" t="s">
        <v>159</v>
      </c>
      <c r="AU139" s="150" t="s">
        <v>89</v>
      </c>
      <c r="AV139" s="13" t="s">
        <v>89</v>
      </c>
      <c r="AW139" s="13" t="s">
        <v>38</v>
      </c>
      <c r="AX139" s="13" t="s">
        <v>80</v>
      </c>
      <c r="AY139" s="150" t="s">
        <v>150</v>
      </c>
    </row>
    <row r="140" spans="2:65" s="13" customFormat="1">
      <c r="B140" s="149"/>
      <c r="D140" s="143" t="s">
        <v>159</v>
      </c>
      <c r="E140" s="150" t="s">
        <v>32</v>
      </c>
      <c r="F140" s="151" t="s">
        <v>233</v>
      </c>
      <c r="H140" s="152">
        <v>8</v>
      </c>
      <c r="I140" s="153"/>
      <c r="L140" s="149"/>
      <c r="M140" s="154"/>
      <c r="T140" s="155"/>
      <c r="AT140" s="150" t="s">
        <v>159</v>
      </c>
      <c r="AU140" s="150" t="s">
        <v>89</v>
      </c>
      <c r="AV140" s="13" t="s">
        <v>89</v>
      </c>
      <c r="AW140" s="13" t="s">
        <v>38</v>
      </c>
      <c r="AX140" s="13" t="s">
        <v>80</v>
      </c>
      <c r="AY140" s="150" t="s">
        <v>150</v>
      </c>
    </row>
    <row r="141" spans="2:65" s="13" customFormat="1">
      <c r="B141" s="149"/>
      <c r="D141" s="143" t="s">
        <v>159</v>
      </c>
      <c r="E141" s="150" t="s">
        <v>32</v>
      </c>
      <c r="F141" s="151" t="s">
        <v>234</v>
      </c>
      <c r="H141" s="152">
        <v>12</v>
      </c>
      <c r="I141" s="153"/>
      <c r="L141" s="149"/>
      <c r="M141" s="154"/>
      <c r="T141" s="155"/>
      <c r="AT141" s="150" t="s">
        <v>159</v>
      </c>
      <c r="AU141" s="150" t="s">
        <v>89</v>
      </c>
      <c r="AV141" s="13" t="s">
        <v>89</v>
      </c>
      <c r="AW141" s="13" t="s">
        <v>38</v>
      </c>
      <c r="AX141" s="13" t="s">
        <v>80</v>
      </c>
      <c r="AY141" s="150" t="s">
        <v>150</v>
      </c>
    </row>
    <row r="142" spans="2:65" s="14" customFormat="1">
      <c r="B142" s="156"/>
      <c r="D142" s="143" t="s">
        <v>159</v>
      </c>
      <c r="E142" s="157" t="s">
        <v>32</v>
      </c>
      <c r="F142" s="158" t="s">
        <v>162</v>
      </c>
      <c r="H142" s="159">
        <v>72</v>
      </c>
      <c r="I142" s="160"/>
      <c r="L142" s="156"/>
      <c r="M142" s="161"/>
      <c r="T142" s="162"/>
      <c r="AT142" s="157" t="s">
        <v>159</v>
      </c>
      <c r="AU142" s="157" t="s">
        <v>89</v>
      </c>
      <c r="AV142" s="14" t="s">
        <v>157</v>
      </c>
      <c r="AW142" s="14" t="s">
        <v>38</v>
      </c>
      <c r="AX142" s="14" t="s">
        <v>40</v>
      </c>
      <c r="AY142" s="157" t="s">
        <v>150</v>
      </c>
    </row>
    <row r="143" spans="2:65" s="1" customFormat="1" ht="62.7" customHeight="1">
      <c r="B143" s="34"/>
      <c r="C143" s="129" t="s">
        <v>235</v>
      </c>
      <c r="D143" s="129" t="s">
        <v>152</v>
      </c>
      <c r="E143" s="130" t="s">
        <v>236</v>
      </c>
      <c r="F143" s="131" t="s">
        <v>237</v>
      </c>
      <c r="G143" s="132" t="s">
        <v>171</v>
      </c>
      <c r="H143" s="133">
        <v>72</v>
      </c>
      <c r="I143" s="134"/>
      <c r="J143" s="135">
        <f>ROUND(I143*H143,2)</f>
        <v>0</v>
      </c>
      <c r="K143" s="131" t="s">
        <v>156</v>
      </c>
      <c r="L143" s="34"/>
      <c r="M143" s="136" t="s">
        <v>32</v>
      </c>
      <c r="N143" s="137" t="s">
        <v>51</v>
      </c>
      <c r="P143" s="138">
        <f>O143*H143</f>
        <v>0</v>
      </c>
      <c r="Q143" s="138">
        <v>0</v>
      </c>
      <c r="R143" s="138">
        <f>Q143*H143</f>
        <v>0</v>
      </c>
      <c r="S143" s="138">
        <v>0</v>
      </c>
      <c r="T143" s="139">
        <f>S143*H143</f>
        <v>0</v>
      </c>
      <c r="AR143" s="140" t="s">
        <v>157</v>
      </c>
      <c r="AT143" s="140" t="s">
        <v>152</v>
      </c>
      <c r="AU143" s="140" t="s">
        <v>89</v>
      </c>
      <c r="AY143" s="18" t="s">
        <v>150</v>
      </c>
      <c r="BE143" s="141">
        <f>IF(N143="základní",J143,0)</f>
        <v>0</v>
      </c>
      <c r="BF143" s="141">
        <f>IF(N143="snížená",J143,0)</f>
        <v>0</v>
      </c>
      <c r="BG143" s="141">
        <f>IF(N143="zákl. přenesená",J143,0)</f>
        <v>0</v>
      </c>
      <c r="BH143" s="141">
        <f>IF(N143="sníž. přenesená",J143,0)</f>
        <v>0</v>
      </c>
      <c r="BI143" s="141">
        <f>IF(N143="nulová",J143,0)</f>
        <v>0</v>
      </c>
      <c r="BJ143" s="18" t="s">
        <v>40</v>
      </c>
      <c r="BK143" s="141">
        <f>ROUND(I143*H143,2)</f>
        <v>0</v>
      </c>
      <c r="BL143" s="18" t="s">
        <v>157</v>
      </c>
      <c r="BM143" s="140" t="s">
        <v>238</v>
      </c>
    </row>
    <row r="144" spans="2:65" s="1" customFormat="1" ht="55.5" customHeight="1">
      <c r="B144" s="34"/>
      <c r="C144" s="129" t="s">
        <v>239</v>
      </c>
      <c r="D144" s="129" t="s">
        <v>152</v>
      </c>
      <c r="E144" s="130" t="s">
        <v>240</v>
      </c>
      <c r="F144" s="131" t="s">
        <v>241</v>
      </c>
      <c r="G144" s="132" t="s">
        <v>171</v>
      </c>
      <c r="H144" s="133">
        <v>72</v>
      </c>
      <c r="I144" s="134"/>
      <c r="J144" s="135">
        <f>ROUND(I144*H144,2)</f>
        <v>0</v>
      </c>
      <c r="K144" s="131" t="s">
        <v>156</v>
      </c>
      <c r="L144" s="34"/>
      <c r="M144" s="136" t="s">
        <v>32</v>
      </c>
      <c r="N144" s="137" t="s">
        <v>51</v>
      </c>
      <c r="P144" s="138">
        <f>O144*H144</f>
        <v>0</v>
      </c>
      <c r="Q144" s="138">
        <v>0</v>
      </c>
      <c r="R144" s="138">
        <f>Q144*H144</f>
        <v>0</v>
      </c>
      <c r="S144" s="138">
        <v>0</v>
      </c>
      <c r="T144" s="139">
        <f>S144*H144</f>
        <v>0</v>
      </c>
      <c r="AR144" s="140" t="s">
        <v>157</v>
      </c>
      <c r="AT144" s="140" t="s">
        <v>152</v>
      </c>
      <c r="AU144" s="140" t="s">
        <v>89</v>
      </c>
      <c r="AY144" s="18" t="s">
        <v>150</v>
      </c>
      <c r="BE144" s="141">
        <f>IF(N144="základní",J144,0)</f>
        <v>0</v>
      </c>
      <c r="BF144" s="141">
        <f>IF(N144="snížená",J144,0)</f>
        <v>0</v>
      </c>
      <c r="BG144" s="141">
        <f>IF(N144="zákl. přenesená",J144,0)</f>
        <v>0</v>
      </c>
      <c r="BH144" s="141">
        <f>IF(N144="sníž. přenesená",J144,0)</f>
        <v>0</v>
      </c>
      <c r="BI144" s="141">
        <f>IF(N144="nulová",J144,0)</f>
        <v>0</v>
      </c>
      <c r="BJ144" s="18" t="s">
        <v>40</v>
      </c>
      <c r="BK144" s="141">
        <f>ROUND(I144*H144,2)</f>
        <v>0</v>
      </c>
      <c r="BL144" s="18" t="s">
        <v>157</v>
      </c>
      <c r="BM144" s="140" t="s">
        <v>242</v>
      </c>
    </row>
    <row r="145" spans="2:65" s="11" customFormat="1" ht="22.8" customHeight="1">
      <c r="B145" s="117"/>
      <c r="D145" s="118" t="s">
        <v>79</v>
      </c>
      <c r="E145" s="127" t="s">
        <v>210</v>
      </c>
      <c r="F145" s="127" t="s">
        <v>243</v>
      </c>
      <c r="I145" s="120"/>
      <c r="J145" s="128">
        <f>BK145</f>
        <v>0</v>
      </c>
      <c r="L145" s="117"/>
      <c r="M145" s="122"/>
      <c r="P145" s="123">
        <f>SUM(P146:P174)</f>
        <v>0</v>
      </c>
      <c r="R145" s="123">
        <f>SUM(R146:R174)</f>
        <v>0</v>
      </c>
      <c r="T145" s="124">
        <f>SUM(T146:T174)</f>
        <v>1689.7315999999998</v>
      </c>
      <c r="AR145" s="118" t="s">
        <v>40</v>
      </c>
      <c r="AT145" s="125" t="s">
        <v>79</v>
      </c>
      <c r="AU145" s="125" t="s">
        <v>40</v>
      </c>
      <c r="AY145" s="118" t="s">
        <v>150</v>
      </c>
      <c r="BK145" s="126">
        <f>SUM(BK146:BK174)</f>
        <v>0</v>
      </c>
    </row>
    <row r="146" spans="2:65" s="1" customFormat="1" ht="55.5" customHeight="1">
      <c r="B146" s="34"/>
      <c r="C146" s="129" t="s">
        <v>244</v>
      </c>
      <c r="D146" s="129" t="s">
        <v>152</v>
      </c>
      <c r="E146" s="130" t="s">
        <v>245</v>
      </c>
      <c r="F146" s="131" t="s">
        <v>246</v>
      </c>
      <c r="G146" s="132" t="s">
        <v>165</v>
      </c>
      <c r="H146" s="133">
        <v>2582.16</v>
      </c>
      <c r="I146" s="134"/>
      <c r="J146" s="135">
        <f>ROUND(I146*H146,2)</f>
        <v>0</v>
      </c>
      <c r="K146" s="131" t="s">
        <v>172</v>
      </c>
      <c r="L146" s="34"/>
      <c r="M146" s="136" t="s">
        <v>32</v>
      </c>
      <c r="N146" s="137" t="s">
        <v>51</v>
      </c>
      <c r="P146" s="138">
        <f>O146*H146</f>
        <v>0</v>
      </c>
      <c r="Q146" s="138">
        <v>0</v>
      </c>
      <c r="R146" s="138">
        <f>Q146*H146</f>
        <v>0</v>
      </c>
      <c r="S146" s="138">
        <v>0.35</v>
      </c>
      <c r="T146" s="139">
        <f>S146*H146</f>
        <v>903.75599999999986</v>
      </c>
      <c r="AR146" s="140" t="s">
        <v>157</v>
      </c>
      <c r="AT146" s="140" t="s">
        <v>152</v>
      </c>
      <c r="AU146" s="140" t="s">
        <v>89</v>
      </c>
      <c r="AY146" s="18" t="s">
        <v>150</v>
      </c>
      <c r="BE146" s="141">
        <f>IF(N146="základní",J146,0)</f>
        <v>0</v>
      </c>
      <c r="BF146" s="141">
        <f>IF(N146="snížená",J146,0)</f>
        <v>0</v>
      </c>
      <c r="BG146" s="141">
        <f>IF(N146="zákl. přenesená",J146,0)</f>
        <v>0</v>
      </c>
      <c r="BH146" s="141">
        <f>IF(N146="sníž. přenesená",J146,0)</f>
        <v>0</v>
      </c>
      <c r="BI146" s="141">
        <f>IF(N146="nulová",J146,0)</f>
        <v>0</v>
      </c>
      <c r="BJ146" s="18" t="s">
        <v>40</v>
      </c>
      <c r="BK146" s="141">
        <f>ROUND(I146*H146,2)</f>
        <v>0</v>
      </c>
      <c r="BL146" s="18" t="s">
        <v>157</v>
      </c>
      <c r="BM146" s="140" t="s">
        <v>247</v>
      </c>
    </row>
    <row r="147" spans="2:65" s="1" customFormat="1">
      <c r="B147" s="34"/>
      <c r="D147" s="163" t="s">
        <v>174</v>
      </c>
      <c r="F147" s="164" t="s">
        <v>248</v>
      </c>
      <c r="I147" s="165"/>
      <c r="L147" s="34"/>
      <c r="M147" s="166"/>
      <c r="T147" s="55"/>
      <c r="AT147" s="18" t="s">
        <v>174</v>
      </c>
      <c r="AU147" s="18" t="s">
        <v>89</v>
      </c>
    </row>
    <row r="148" spans="2:65" s="1" customFormat="1" ht="19.2">
      <c r="B148" s="34"/>
      <c r="D148" s="143" t="s">
        <v>195</v>
      </c>
      <c r="F148" s="167" t="s">
        <v>249</v>
      </c>
      <c r="I148" s="165"/>
      <c r="L148" s="34"/>
      <c r="M148" s="166"/>
      <c r="T148" s="55"/>
      <c r="AT148" s="18" t="s">
        <v>195</v>
      </c>
      <c r="AU148" s="18" t="s">
        <v>89</v>
      </c>
    </row>
    <row r="149" spans="2:65" s="12" customFormat="1">
      <c r="B149" s="142"/>
      <c r="D149" s="143" t="s">
        <v>159</v>
      </c>
      <c r="E149" s="144" t="s">
        <v>32</v>
      </c>
      <c r="F149" s="145" t="s">
        <v>160</v>
      </c>
      <c r="H149" s="144" t="s">
        <v>32</v>
      </c>
      <c r="I149" s="146"/>
      <c r="L149" s="142"/>
      <c r="M149" s="147"/>
      <c r="T149" s="148"/>
      <c r="AT149" s="144" t="s">
        <v>159</v>
      </c>
      <c r="AU149" s="144" t="s">
        <v>89</v>
      </c>
      <c r="AV149" s="12" t="s">
        <v>40</v>
      </c>
      <c r="AW149" s="12" t="s">
        <v>38</v>
      </c>
      <c r="AX149" s="12" t="s">
        <v>80</v>
      </c>
      <c r="AY149" s="144" t="s">
        <v>150</v>
      </c>
    </row>
    <row r="150" spans="2:65" s="13" customFormat="1">
      <c r="B150" s="149"/>
      <c r="D150" s="143" t="s">
        <v>159</v>
      </c>
      <c r="E150" s="150" t="s">
        <v>32</v>
      </c>
      <c r="F150" s="151" t="s">
        <v>250</v>
      </c>
      <c r="H150" s="152">
        <v>2582.16</v>
      </c>
      <c r="I150" s="153"/>
      <c r="L150" s="149"/>
      <c r="M150" s="154"/>
      <c r="T150" s="155"/>
      <c r="AT150" s="150" t="s">
        <v>159</v>
      </c>
      <c r="AU150" s="150" t="s">
        <v>89</v>
      </c>
      <c r="AV150" s="13" t="s">
        <v>89</v>
      </c>
      <c r="AW150" s="13" t="s">
        <v>38</v>
      </c>
      <c r="AX150" s="13" t="s">
        <v>80</v>
      </c>
      <c r="AY150" s="150" t="s">
        <v>150</v>
      </c>
    </row>
    <row r="151" spans="2:65" s="14" customFormat="1">
      <c r="B151" s="156"/>
      <c r="D151" s="143" t="s">
        <v>159</v>
      </c>
      <c r="E151" s="157" t="s">
        <v>32</v>
      </c>
      <c r="F151" s="158" t="s">
        <v>162</v>
      </c>
      <c r="H151" s="159">
        <v>2582.16</v>
      </c>
      <c r="I151" s="160"/>
      <c r="L151" s="156"/>
      <c r="M151" s="161"/>
      <c r="T151" s="162"/>
      <c r="AT151" s="157" t="s">
        <v>159</v>
      </c>
      <c r="AU151" s="157" t="s">
        <v>89</v>
      </c>
      <c r="AV151" s="14" t="s">
        <v>157</v>
      </c>
      <c r="AW151" s="14" t="s">
        <v>38</v>
      </c>
      <c r="AX151" s="14" t="s">
        <v>40</v>
      </c>
      <c r="AY151" s="157" t="s">
        <v>150</v>
      </c>
    </row>
    <row r="152" spans="2:65" s="1" customFormat="1" ht="44.25" customHeight="1">
      <c r="B152" s="34"/>
      <c r="C152" s="129" t="s">
        <v>251</v>
      </c>
      <c r="D152" s="129" t="s">
        <v>152</v>
      </c>
      <c r="E152" s="130" t="s">
        <v>252</v>
      </c>
      <c r="F152" s="131" t="s">
        <v>253</v>
      </c>
      <c r="G152" s="132" t="s">
        <v>165</v>
      </c>
      <c r="H152" s="133">
        <v>625.6</v>
      </c>
      <c r="I152" s="134"/>
      <c r="J152" s="135">
        <f>ROUND(I152*H152,2)</f>
        <v>0</v>
      </c>
      <c r="K152" s="131" t="s">
        <v>172</v>
      </c>
      <c r="L152" s="34"/>
      <c r="M152" s="136" t="s">
        <v>32</v>
      </c>
      <c r="N152" s="137" t="s">
        <v>51</v>
      </c>
      <c r="P152" s="138">
        <f>O152*H152</f>
        <v>0</v>
      </c>
      <c r="Q152" s="138">
        <v>0</v>
      </c>
      <c r="R152" s="138">
        <f>Q152*H152</f>
        <v>0</v>
      </c>
      <c r="S152" s="138">
        <v>0.37</v>
      </c>
      <c r="T152" s="139">
        <f>S152*H152</f>
        <v>231.47200000000001</v>
      </c>
      <c r="AR152" s="140" t="s">
        <v>157</v>
      </c>
      <c r="AT152" s="140" t="s">
        <v>152</v>
      </c>
      <c r="AU152" s="140" t="s">
        <v>89</v>
      </c>
      <c r="AY152" s="18" t="s">
        <v>150</v>
      </c>
      <c r="BE152" s="141">
        <f>IF(N152="základní",J152,0)</f>
        <v>0</v>
      </c>
      <c r="BF152" s="141">
        <f>IF(N152="snížená",J152,0)</f>
        <v>0</v>
      </c>
      <c r="BG152" s="141">
        <f>IF(N152="zákl. přenesená",J152,0)</f>
        <v>0</v>
      </c>
      <c r="BH152" s="141">
        <f>IF(N152="sníž. přenesená",J152,0)</f>
        <v>0</v>
      </c>
      <c r="BI152" s="141">
        <f>IF(N152="nulová",J152,0)</f>
        <v>0</v>
      </c>
      <c r="BJ152" s="18" t="s">
        <v>40</v>
      </c>
      <c r="BK152" s="141">
        <f>ROUND(I152*H152,2)</f>
        <v>0</v>
      </c>
      <c r="BL152" s="18" t="s">
        <v>157</v>
      </c>
      <c r="BM152" s="140" t="s">
        <v>254</v>
      </c>
    </row>
    <row r="153" spans="2:65" s="1" customFormat="1">
      <c r="B153" s="34"/>
      <c r="D153" s="163" t="s">
        <v>174</v>
      </c>
      <c r="F153" s="164" t="s">
        <v>255</v>
      </c>
      <c r="I153" s="165"/>
      <c r="L153" s="34"/>
      <c r="M153" s="166"/>
      <c r="T153" s="55"/>
      <c r="AT153" s="18" t="s">
        <v>174</v>
      </c>
      <c r="AU153" s="18" t="s">
        <v>89</v>
      </c>
    </row>
    <row r="154" spans="2:65" s="1" customFormat="1" ht="19.2">
      <c r="B154" s="34"/>
      <c r="D154" s="143" t="s">
        <v>195</v>
      </c>
      <c r="F154" s="167" t="s">
        <v>256</v>
      </c>
      <c r="I154" s="165"/>
      <c r="L154" s="34"/>
      <c r="M154" s="166"/>
      <c r="T154" s="55"/>
      <c r="AT154" s="18" t="s">
        <v>195</v>
      </c>
      <c r="AU154" s="18" t="s">
        <v>89</v>
      </c>
    </row>
    <row r="155" spans="2:65" s="12" customFormat="1">
      <c r="B155" s="142"/>
      <c r="D155" s="143" t="s">
        <v>159</v>
      </c>
      <c r="E155" s="144" t="s">
        <v>32</v>
      </c>
      <c r="F155" s="145" t="s">
        <v>160</v>
      </c>
      <c r="H155" s="144" t="s">
        <v>32</v>
      </c>
      <c r="I155" s="146"/>
      <c r="L155" s="142"/>
      <c r="M155" s="147"/>
      <c r="T155" s="148"/>
      <c r="AT155" s="144" t="s">
        <v>159</v>
      </c>
      <c r="AU155" s="144" t="s">
        <v>89</v>
      </c>
      <c r="AV155" s="12" t="s">
        <v>40</v>
      </c>
      <c r="AW155" s="12" t="s">
        <v>38</v>
      </c>
      <c r="AX155" s="12" t="s">
        <v>80</v>
      </c>
      <c r="AY155" s="144" t="s">
        <v>150</v>
      </c>
    </row>
    <row r="156" spans="2:65" s="13" customFormat="1">
      <c r="B156" s="149"/>
      <c r="D156" s="143" t="s">
        <v>159</v>
      </c>
      <c r="E156" s="150" t="s">
        <v>32</v>
      </c>
      <c r="F156" s="151" t="s">
        <v>257</v>
      </c>
      <c r="H156" s="152">
        <v>309.76</v>
      </c>
      <c r="I156" s="153"/>
      <c r="L156" s="149"/>
      <c r="M156" s="154"/>
      <c r="T156" s="155"/>
      <c r="AT156" s="150" t="s">
        <v>159</v>
      </c>
      <c r="AU156" s="150" t="s">
        <v>89</v>
      </c>
      <c r="AV156" s="13" t="s">
        <v>89</v>
      </c>
      <c r="AW156" s="13" t="s">
        <v>38</v>
      </c>
      <c r="AX156" s="13" t="s">
        <v>80</v>
      </c>
      <c r="AY156" s="150" t="s">
        <v>150</v>
      </c>
    </row>
    <row r="157" spans="2:65" s="13" customFormat="1">
      <c r="B157" s="149"/>
      <c r="D157" s="143" t="s">
        <v>159</v>
      </c>
      <c r="E157" s="150" t="s">
        <v>32</v>
      </c>
      <c r="F157" s="151" t="s">
        <v>258</v>
      </c>
      <c r="H157" s="152">
        <v>315.83999999999997</v>
      </c>
      <c r="I157" s="153"/>
      <c r="L157" s="149"/>
      <c r="M157" s="154"/>
      <c r="T157" s="155"/>
      <c r="AT157" s="150" t="s">
        <v>159</v>
      </c>
      <c r="AU157" s="150" t="s">
        <v>89</v>
      </c>
      <c r="AV157" s="13" t="s">
        <v>89</v>
      </c>
      <c r="AW157" s="13" t="s">
        <v>38</v>
      </c>
      <c r="AX157" s="13" t="s">
        <v>80</v>
      </c>
      <c r="AY157" s="150" t="s">
        <v>150</v>
      </c>
    </row>
    <row r="158" spans="2:65" s="14" customFormat="1">
      <c r="B158" s="156"/>
      <c r="D158" s="143" t="s">
        <v>159</v>
      </c>
      <c r="E158" s="157" t="s">
        <v>32</v>
      </c>
      <c r="F158" s="158" t="s">
        <v>162</v>
      </c>
      <c r="H158" s="159">
        <v>625.6</v>
      </c>
      <c r="I158" s="160"/>
      <c r="L158" s="156"/>
      <c r="M158" s="161"/>
      <c r="T158" s="162"/>
      <c r="AT158" s="157" t="s">
        <v>159</v>
      </c>
      <c r="AU158" s="157" t="s">
        <v>89</v>
      </c>
      <c r="AV158" s="14" t="s">
        <v>157</v>
      </c>
      <c r="AW158" s="14" t="s">
        <v>38</v>
      </c>
      <c r="AX158" s="14" t="s">
        <v>40</v>
      </c>
      <c r="AY158" s="157" t="s">
        <v>150</v>
      </c>
    </row>
    <row r="159" spans="2:65" s="1" customFormat="1" ht="33" customHeight="1">
      <c r="B159" s="34"/>
      <c r="C159" s="129" t="s">
        <v>259</v>
      </c>
      <c r="D159" s="129" t="s">
        <v>152</v>
      </c>
      <c r="E159" s="130" t="s">
        <v>260</v>
      </c>
      <c r="F159" s="131" t="s">
        <v>261</v>
      </c>
      <c r="G159" s="132" t="s">
        <v>165</v>
      </c>
      <c r="H159" s="133">
        <v>131.32</v>
      </c>
      <c r="I159" s="134"/>
      <c r="J159" s="135">
        <f>ROUND(I159*H159,2)</f>
        <v>0</v>
      </c>
      <c r="K159" s="131" t="s">
        <v>172</v>
      </c>
      <c r="L159" s="34"/>
      <c r="M159" s="136" t="s">
        <v>32</v>
      </c>
      <c r="N159" s="137" t="s">
        <v>51</v>
      </c>
      <c r="P159" s="138">
        <f>O159*H159</f>
        <v>0</v>
      </c>
      <c r="Q159" s="138">
        <v>0</v>
      </c>
      <c r="R159" s="138">
        <f>Q159*H159</f>
        <v>0</v>
      </c>
      <c r="S159" s="138">
        <v>2.41</v>
      </c>
      <c r="T159" s="139">
        <f>S159*H159</f>
        <v>316.4812</v>
      </c>
      <c r="AR159" s="140" t="s">
        <v>157</v>
      </c>
      <c r="AT159" s="140" t="s">
        <v>152</v>
      </c>
      <c r="AU159" s="140" t="s">
        <v>89</v>
      </c>
      <c r="AY159" s="18" t="s">
        <v>150</v>
      </c>
      <c r="BE159" s="141">
        <f>IF(N159="základní",J159,0)</f>
        <v>0</v>
      </c>
      <c r="BF159" s="141">
        <f>IF(N159="snížená",J159,0)</f>
        <v>0</v>
      </c>
      <c r="BG159" s="141">
        <f>IF(N159="zákl. přenesená",J159,0)</f>
        <v>0</v>
      </c>
      <c r="BH159" s="141">
        <f>IF(N159="sníž. přenesená",J159,0)</f>
        <v>0</v>
      </c>
      <c r="BI159" s="141">
        <f>IF(N159="nulová",J159,0)</f>
        <v>0</v>
      </c>
      <c r="BJ159" s="18" t="s">
        <v>40</v>
      </c>
      <c r="BK159" s="141">
        <f>ROUND(I159*H159,2)</f>
        <v>0</v>
      </c>
      <c r="BL159" s="18" t="s">
        <v>157</v>
      </c>
      <c r="BM159" s="140" t="s">
        <v>262</v>
      </c>
    </row>
    <row r="160" spans="2:65" s="1" customFormat="1">
      <c r="B160" s="34"/>
      <c r="D160" s="163" t="s">
        <v>174</v>
      </c>
      <c r="F160" s="164" t="s">
        <v>263</v>
      </c>
      <c r="I160" s="165"/>
      <c r="L160" s="34"/>
      <c r="M160" s="166"/>
      <c r="T160" s="55"/>
      <c r="AT160" s="18" t="s">
        <v>174</v>
      </c>
      <c r="AU160" s="18" t="s">
        <v>89</v>
      </c>
    </row>
    <row r="161" spans="2:65" s="1" customFormat="1" ht="19.2">
      <c r="B161" s="34"/>
      <c r="D161" s="143" t="s">
        <v>195</v>
      </c>
      <c r="F161" s="167" t="s">
        <v>264</v>
      </c>
      <c r="I161" s="165"/>
      <c r="L161" s="34"/>
      <c r="M161" s="166"/>
      <c r="T161" s="55"/>
      <c r="AT161" s="18" t="s">
        <v>195</v>
      </c>
      <c r="AU161" s="18" t="s">
        <v>89</v>
      </c>
    </row>
    <row r="162" spans="2:65" s="12" customFormat="1">
      <c r="B162" s="142"/>
      <c r="D162" s="143" t="s">
        <v>159</v>
      </c>
      <c r="E162" s="144" t="s">
        <v>32</v>
      </c>
      <c r="F162" s="145" t="s">
        <v>160</v>
      </c>
      <c r="H162" s="144" t="s">
        <v>32</v>
      </c>
      <c r="I162" s="146"/>
      <c r="L162" s="142"/>
      <c r="M162" s="147"/>
      <c r="T162" s="148"/>
      <c r="AT162" s="144" t="s">
        <v>159</v>
      </c>
      <c r="AU162" s="144" t="s">
        <v>89</v>
      </c>
      <c r="AV162" s="12" t="s">
        <v>40</v>
      </c>
      <c r="AW162" s="12" t="s">
        <v>38</v>
      </c>
      <c r="AX162" s="12" t="s">
        <v>80</v>
      </c>
      <c r="AY162" s="144" t="s">
        <v>150</v>
      </c>
    </row>
    <row r="163" spans="2:65" s="13" customFormat="1">
      <c r="B163" s="149"/>
      <c r="D163" s="143" t="s">
        <v>159</v>
      </c>
      <c r="E163" s="150" t="s">
        <v>32</v>
      </c>
      <c r="F163" s="151" t="s">
        <v>265</v>
      </c>
      <c r="H163" s="152">
        <v>92.22</v>
      </c>
      <c r="I163" s="153"/>
      <c r="L163" s="149"/>
      <c r="M163" s="154"/>
      <c r="T163" s="155"/>
      <c r="AT163" s="150" t="s">
        <v>159</v>
      </c>
      <c r="AU163" s="150" t="s">
        <v>89</v>
      </c>
      <c r="AV163" s="13" t="s">
        <v>89</v>
      </c>
      <c r="AW163" s="13" t="s">
        <v>38</v>
      </c>
      <c r="AX163" s="13" t="s">
        <v>80</v>
      </c>
      <c r="AY163" s="150" t="s">
        <v>150</v>
      </c>
    </row>
    <row r="164" spans="2:65" s="13" customFormat="1">
      <c r="B164" s="149"/>
      <c r="D164" s="143" t="s">
        <v>159</v>
      </c>
      <c r="E164" s="150" t="s">
        <v>32</v>
      </c>
      <c r="F164" s="151" t="s">
        <v>266</v>
      </c>
      <c r="H164" s="152">
        <v>19.36</v>
      </c>
      <c r="I164" s="153"/>
      <c r="L164" s="149"/>
      <c r="M164" s="154"/>
      <c r="T164" s="155"/>
      <c r="AT164" s="150" t="s">
        <v>159</v>
      </c>
      <c r="AU164" s="150" t="s">
        <v>89</v>
      </c>
      <c r="AV164" s="13" t="s">
        <v>89</v>
      </c>
      <c r="AW164" s="13" t="s">
        <v>38</v>
      </c>
      <c r="AX164" s="13" t="s">
        <v>80</v>
      </c>
      <c r="AY164" s="150" t="s">
        <v>150</v>
      </c>
    </row>
    <row r="165" spans="2:65" s="13" customFormat="1">
      <c r="B165" s="149"/>
      <c r="D165" s="143" t="s">
        <v>159</v>
      </c>
      <c r="E165" s="150" t="s">
        <v>32</v>
      </c>
      <c r="F165" s="151" t="s">
        <v>267</v>
      </c>
      <c r="H165" s="152">
        <v>19.739999999999998</v>
      </c>
      <c r="I165" s="153"/>
      <c r="L165" s="149"/>
      <c r="M165" s="154"/>
      <c r="T165" s="155"/>
      <c r="AT165" s="150" t="s">
        <v>159</v>
      </c>
      <c r="AU165" s="150" t="s">
        <v>89</v>
      </c>
      <c r="AV165" s="13" t="s">
        <v>89</v>
      </c>
      <c r="AW165" s="13" t="s">
        <v>38</v>
      </c>
      <c r="AX165" s="13" t="s">
        <v>80</v>
      </c>
      <c r="AY165" s="150" t="s">
        <v>150</v>
      </c>
    </row>
    <row r="166" spans="2:65" s="14" customFormat="1">
      <c r="B166" s="156"/>
      <c r="D166" s="143" t="s">
        <v>159</v>
      </c>
      <c r="E166" s="157" t="s">
        <v>32</v>
      </c>
      <c r="F166" s="158" t="s">
        <v>162</v>
      </c>
      <c r="H166" s="159">
        <v>131.32</v>
      </c>
      <c r="I166" s="160"/>
      <c r="L166" s="156"/>
      <c r="M166" s="161"/>
      <c r="T166" s="162"/>
      <c r="AT166" s="157" t="s">
        <v>159</v>
      </c>
      <c r="AU166" s="157" t="s">
        <v>89</v>
      </c>
      <c r="AV166" s="14" t="s">
        <v>157</v>
      </c>
      <c r="AW166" s="14" t="s">
        <v>38</v>
      </c>
      <c r="AX166" s="14" t="s">
        <v>40</v>
      </c>
      <c r="AY166" s="157" t="s">
        <v>150</v>
      </c>
    </row>
    <row r="167" spans="2:65" s="1" customFormat="1" ht="33" customHeight="1">
      <c r="B167" s="34"/>
      <c r="C167" s="129" t="s">
        <v>268</v>
      </c>
      <c r="D167" s="129" t="s">
        <v>152</v>
      </c>
      <c r="E167" s="130" t="s">
        <v>269</v>
      </c>
      <c r="F167" s="131" t="s">
        <v>270</v>
      </c>
      <c r="G167" s="132" t="s">
        <v>165</v>
      </c>
      <c r="H167" s="133">
        <v>108.19199999999999</v>
      </c>
      <c r="I167" s="134"/>
      <c r="J167" s="135">
        <f>ROUND(I167*H167,2)</f>
        <v>0</v>
      </c>
      <c r="K167" s="131" t="s">
        <v>172</v>
      </c>
      <c r="L167" s="34"/>
      <c r="M167" s="136" t="s">
        <v>32</v>
      </c>
      <c r="N167" s="137" t="s">
        <v>51</v>
      </c>
      <c r="P167" s="138">
        <f>O167*H167</f>
        <v>0</v>
      </c>
      <c r="Q167" s="138">
        <v>0</v>
      </c>
      <c r="R167" s="138">
        <f>Q167*H167</f>
        <v>0</v>
      </c>
      <c r="S167" s="138">
        <v>2.2000000000000002</v>
      </c>
      <c r="T167" s="139">
        <f>S167*H167</f>
        <v>238.0224</v>
      </c>
      <c r="AR167" s="140" t="s">
        <v>157</v>
      </c>
      <c r="AT167" s="140" t="s">
        <v>152</v>
      </c>
      <c r="AU167" s="140" t="s">
        <v>89</v>
      </c>
      <c r="AY167" s="18" t="s">
        <v>150</v>
      </c>
      <c r="BE167" s="141">
        <f>IF(N167="základní",J167,0)</f>
        <v>0</v>
      </c>
      <c r="BF167" s="141">
        <f>IF(N167="snížená",J167,0)</f>
        <v>0</v>
      </c>
      <c r="BG167" s="141">
        <f>IF(N167="zákl. přenesená",J167,0)</f>
        <v>0</v>
      </c>
      <c r="BH167" s="141">
        <f>IF(N167="sníž. přenesená",J167,0)</f>
        <v>0</v>
      </c>
      <c r="BI167" s="141">
        <f>IF(N167="nulová",J167,0)</f>
        <v>0</v>
      </c>
      <c r="BJ167" s="18" t="s">
        <v>40</v>
      </c>
      <c r="BK167" s="141">
        <f>ROUND(I167*H167,2)</f>
        <v>0</v>
      </c>
      <c r="BL167" s="18" t="s">
        <v>157</v>
      </c>
      <c r="BM167" s="140" t="s">
        <v>271</v>
      </c>
    </row>
    <row r="168" spans="2:65" s="1" customFormat="1">
      <c r="B168" s="34"/>
      <c r="D168" s="163" t="s">
        <v>174</v>
      </c>
      <c r="F168" s="164" t="s">
        <v>272</v>
      </c>
      <c r="I168" s="165"/>
      <c r="L168" s="34"/>
      <c r="M168" s="166"/>
      <c r="T168" s="55"/>
      <c r="AT168" s="18" t="s">
        <v>174</v>
      </c>
      <c r="AU168" s="18" t="s">
        <v>89</v>
      </c>
    </row>
    <row r="169" spans="2:65" s="1" customFormat="1" ht="19.2">
      <c r="B169" s="34"/>
      <c r="D169" s="143" t="s">
        <v>195</v>
      </c>
      <c r="F169" s="167" t="s">
        <v>273</v>
      </c>
      <c r="I169" s="165"/>
      <c r="L169" s="34"/>
      <c r="M169" s="166"/>
      <c r="T169" s="55"/>
      <c r="AT169" s="18" t="s">
        <v>195</v>
      </c>
      <c r="AU169" s="18" t="s">
        <v>89</v>
      </c>
    </row>
    <row r="170" spans="2:65" s="12" customFormat="1">
      <c r="B170" s="142"/>
      <c r="D170" s="143" t="s">
        <v>159</v>
      </c>
      <c r="E170" s="144" t="s">
        <v>32</v>
      </c>
      <c r="F170" s="145" t="s">
        <v>160</v>
      </c>
      <c r="H170" s="144" t="s">
        <v>32</v>
      </c>
      <c r="I170" s="146"/>
      <c r="L170" s="142"/>
      <c r="M170" s="147"/>
      <c r="T170" s="148"/>
      <c r="AT170" s="144" t="s">
        <v>159</v>
      </c>
      <c r="AU170" s="144" t="s">
        <v>89</v>
      </c>
      <c r="AV170" s="12" t="s">
        <v>40</v>
      </c>
      <c r="AW170" s="12" t="s">
        <v>38</v>
      </c>
      <c r="AX170" s="12" t="s">
        <v>80</v>
      </c>
      <c r="AY170" s="144" t="s">
        <v>150</v>
      </c>
    </row>
    <row r="171" spans="2:65" s="13" customFormat="1">
      <c r="B171" s="149"/>
      <c r="D171" s="143" t="s">
        <v>159</v>
      </c>
      <c r="E171" s="150" t="s">
        <v>32</v>
      </c>
      <c r="F171" s="151" t="s">
        <v>274</v>
      </c>
      <c r="H171" s="152">
        <v>70.463999999999999</v>
      </c>
      <c r="I171" s="153"/>
      <c r="L171" s="149"/>
      <c r="M171" s="154"/>
      <c r="T171" s="155"/>
      <c r="AT171" s="150" t="s">
        <v>159</v>
      </c>
      <c r="AU171" s="150" t="s">
        <v>89</v>
      </c>
      <c r="AV171" s="13" t="s">
        <v>89</v>
      </c>
      <c r="AW171" s="13" t="s">
        <v>38</v>
      </c>
      <c r="AX171" s="13" t="s">
        <v>80</v>
      </c>
      <c r="AY171" s="150" t="s">
        <v>150</v>
      </c>
    </row>
    <row r="172" spans="2:65" s="13" customFormat="1">
      <c r="B172" s="149"/>
      <c r="D172" s="143" t="s">
        <v>159</v>
      </c>
      <c r="E172" s="150" t="s">
        <v>32</v>
      </c>
      <c r="F172" s="151" t="s">
        <v>275</v>
      </c>
      <c r="H172" s="152">
        <v>15.744</v>
      </c>
      <c r="I172" s="153"/>
      <c r="L172" s="149"/>
      <c r="M172" s="154"/>
      <c r="T172" s="155"/>
      <c r="AT172" s="150" t="s">
        <v>159</v>
      </c>
      <c r="AU172" s="150" t="s">
        <v>89</v>
      </c>
      <c r="AV172" s="13" t="s">
        <v>89</v>
      </c>
      <c r="AW172" s="13" t="s">
        <v>38</v>
      </c>
      <c r="AX172" s="13" t="s">
        <v>80</v>
      </c>
      <c r="AY172" s="150" t="s">
        <v>150</v>
      </c>
    </row>
    <row r="173" spans="2:65" s="13" customFormat="1" ht="20.399999999999999">
      <c r="B173" s="149"/>
      <c r="D173" s="143" t="s">
        <v>159</v>
      </c>
      <c r="E173" s="150" t="s">
        <v>32</v>
      </c>
      <c r="F173" s="151" t="s">
        <v>276</v>
      </c>
      <c r="H173" s="152">
        <v>21.984000000000002</v>
      </c>
      <c r="I173" s="153"/>
      <c r="L173" s="149"/>
      <c r="M173" s="154"/>
      <c r="T173" s="155"/>
      <c r="AT173" s="150" t="s">
        <v>159</v>
      </c>
      <c r="AU173" s="150" t="s">
        <v>89</v>
      </c>
      <c r="AV173" s="13" t="s">
        <v>89</v>
      </c>
      <c r="AW173" s="13" t="s">
        <v>38</v>
      </c>
      <c r="AX173" s="13" t="s">
        <v>80</v>
      </c>
      <c r="AY173" s="150" t="s">
        <v>150</v>
      </c>
    </row>
    <row r="174" spans="2:65" s="14" customFormat="1">
      <c r="B174" s="156"/>
      <c r="D174" s="143" t="s">
        <v>159</v>
      </c>
      <c r="E174" s="157" t="s">
        <v>32</v>
      </c>
      <c r="F174" s="158" t="s">
        <v>162</v>
      </c>
      <c r="H174" s="159">
        <v>108.19199999999999</v>
      </c>
      <c r="I174" s="160"/>
      <c r="L174" s="156"/>
      <c r="M174" s="161"/>
      <c r="T174" s="162"/>
      <c r="AT174" s="157" t="s">
        <v>159</v>
      </c>
      <c r="AU174" s="157" t="s">
        <v>89</v>
      </c>
      <c r="AV174" s="14" t="s">
        <v>157</v>
      </c>
      <c r="AW174" s="14" t="s">
        <v>38</v>
      </c>
      <c r="AX174" s="14" t="s">
        <v>40</v>
      </c>
      <c r="AY174" s="157" t="s">
        <v>150</v>
      </c>
    </row>
    <row r="175" spans="2:65" s="11" customFormat="1" ht="22.8" customHeight="1">
      <c r="B175" s="117"/>
      <c r="D175" s="118" t="s">
        <v>79</v>
      </c>
      <c r="E175" s="127" t="s">
        <v>277</v>
      </c>
      <c r="F175" s="127" t="s">
        <v>278</v>
      </c>
      <c r="I175" s="120"/>
      <c r="J175" s="128">
        <f>BK175</f>
        <v>0</v>
      </c>
      <c r="L175" s="117"/>
      <c r="M175" s="122"/>
      <c r="P175" s="123">
        <f>SUM(P176:P233)</f>
        <v>0</v>
      </c>
      <c r="R175" s="123">
        <f>SUM(R176:R233)</f>
        <v>0.11137499999999999</v>
      </c>
      <c r="T175" s="124">
        <f>SUM(T176:T233)</f>
        <v>0</v>
      </c>
      <c r="AR175" s="118" t="s">
        <v>40</v>
      </c>
      <c r="AT175" s="125" t="s">
        <v>79</v>
      </c>
      <c r="AU175" s="125" t="s">
        <v>40</v>
      </c>
      <c r="AY175" s="118" t="s">
        <v>150</v>
      </c>
      <c r="BK175" s="126">
        <f>SUM(BK176:BK233)</f>
        <v>0</v>
      </c>
    </row>
    <row r="176" spans="2:65" s="1" customFormat="1" ht="16.5" customHeight="1">
      <c r="B176" s="34"/>
      <c r="C176" s="129" t="s">
        <v>279</v>
      </c>
      <c r="D176" s="129" t="s">
        <v>152</v>
      </c>
      <c r="E176" s="130" t="s">
        <v>280</v>
      </c>
      <c r="F176" s="131" t="s">
        <v>281</v>
      </c>
      <c r="G176" s="132" t="s">
        <v>282</v>
      </c>
      <c r="H176" s="133">
        <v>14.85</v>
      </c>
      <c r="I176" s="134"/>
      <c r="J176" s="135">
        <f>ROUND(I176*H176,2)</f>
        <v>0</v>
      </c>
      <c r="K176" s="131" t="s">
        <v>172</v>
      </c>
      <c r="L176" s="34"/>
      <c r="M176" s="136" t="s">
        <v>32</v>
      </c>
      <c r="N176" s="137" t="s">
        <v>51</v>
      </c>
      <c r="P176" s="138">
        <f>O176*H176</f>
        <v>0</v>
      </c>
      <c r="Q176" s="138">
        <v>0</v>
      </c>
      <c r="R176" s="138">
        <f>Q176*H176</f>
        <v>0</v>
      </c>
      <c r="S176" s="138">
        <v>0</v>
      </c>
      <c r="T176" s="139">
        <f>S176*H176</f>
        <v>0</v>
      </c>
      <c r="AR176" s="140" t="s">
        <v>157</v>
      </c>
      <c r="AT176" s="140" t="s">
        <v>152</v>
      </c>
      <c r="AU176" s="140" t="s">
        <v>89</v>
      </c>
      <c r="AY176" s="18" t="s">
        <v>150</v>
      </c>
      <c r="BE176" s="141">
        <f>IF(N176="základní",J176,0)</f>
        <v>0</v>
      </c>
      <c r="BF176" s="141">
        <f>IF(N176="snížená",J176,0)</f>
        <v>0</v>
      </c>
      <c r="BG176" s="141">
        <f>IF(N176="zákl. přenesená",J176,0)</f>
        <v>0</v>
      </c>
      <c r="BH176" s="141">
        <f>IF(N176="sníž. přenesená",J176,0)</f>
        <v>0</v>
      </c>
      <c r="BI176" s="141">
        <f>IF(N176="nulová",J176,0)</f>
        <v>0</v>
      </c>
      <c r="BJ176" s="18" t="s">
        <v>40</v>
      </c>
      <c r="BK176" s="141">
        <f>ROUND(I176*H176,2)</f>
        <v>0</v>
      </c>
      <c r="BL176" s="18" t="s">
        <v>157</v>
      </c>
      <c r="BM176" s="140" t="s">
        <v>283</v>
      </c>
    </row>
    <row r="177" spans="2:65" s="1" customFormat="1">
      <c r="B177" s="34"/>
      <c r="D177" s="163" t="s">
        <v>174</v>
      </c>
      <c r="F177" s="164" t="s">
        <v>284</v>
      </c>
      <c r="I177" s="165"/>
      <c r="L177" s="34"/>
      <c r="M177" s="166"/>
      <c r="T177" s="55"/>
      <c r="AT177" s="18" t="s">
        <v>174</v>
      </c>
      <c r="AU177" s="18" t="s">
        <v>89</v>
      </c>
    </row>
    <row r="178" spans="2:65" s="13" customFormat="1">
      <c r="B178" s="149"/>
      <c r="D178" s="143" t="s">
        <v>159</v>
      </c>
      <c r="E178" s="150" t="s">
        <v>32</v>
      </c>
      <c r="F178" s="151" t="s">
        <v>285</v>
      </c>
      <c r="H178" s="152">
        <v>14.85</v>
      </c>
      <c r="I178" s="153"/>
      <c r="L178" s="149"/>
      <c r="M178" s="154"/>
      <c r="T178" s="155"/>
      <c r="AT178" s="150" t="s">
        <v>159</v>
      </c>
      <c r="AU178" s="150" t="s">
        <v>89</v>
      </c>
      <c r="AV178" s="13" t="s">
        <v>89</v>
      </c>
      <c r="AW178" s="13" t="s">
        <v>38</v>
      </c>
      <c r="AX178" s="13" t="s">
        <v>40</v>
      </c>
      <c r="AY178" s="150" t="s">
        <v>150</v>
      </c>
    </row>
    <row r="179" spans="2:65" s="1" customFormat="1" ht="33" customHeight="1">
      <c r="B179" s="34"/>
      <c r="C179" s="129" t="s">
        <v>7</v>
      </c>
      <c r="D179" s="129" t="s">
        <v>152</v>
      </c>
      <c r="E179" s="130" t="s">
        <v>286</v>
      </c>
      <c r="F179" s="131" t="s">
        <v>287</v>
      </c>
      <c r="G179" s="132" t="s">
        <v>282</v>
      </c>
      <c r="H179" s="133">
        <v>14.85</v>
      </c>
      <c r="I179" s="134"/>
      <c r="J179" s="135">
        <f>ROUND(I179*H179,2)</f>
        <v>0</v>
      </c>
      <c r="K179" s="131" t="s">
        <v>172</v>
      </c>
      <c r="L179" s="34"/>
      <c r="M179" s="136" t="s">
        <v>32</v>
      </c>
      <c r="N179" s="137" t="s">
        <v>51</v>
      </c>
      <c r="P179" s="138">
        <f>O179*H179</f>
        <v>0</v>
      </c>
      <c r="Q179" s="138">
        <v>7.4999999999999997E-3</v>
      </c>
      <c r="R179" s="138">
        <f>Q179*H179</f>
        <v>0.11137499999999999</v>
      </c>
      <c r="S179" s="138">
        <v>0</v>
      </c>
      <c r="T179" s="139">
        <f>S179*H179</f>
        <v>0</v>
      </c>
      <c r="AR179" s="140" t="s">
        <v>157</v>
      </c>
      <c r="AT179" s="140" t="s">
        <v>152</v>
      </c>
      <c r="AU179" s="140" t="s">
        <v>89</v>
      </c>
      <c r="AY179" s="18" t="s">
        <v>150</v>
      </c>
      <c r="BE179" s="141">
        <f>IF(N179="základní",J179,0)</f>
        <v>0</v>
      </c>
      <c r="BF179" s="141">
        <f>IF(N179="snížená",J179,0)</f>
        <v>0</v>
      </c>
      <c r="BG179" s="141">
        <f>IF(N179="zákl. přenesená",J179,0)</f>
        <v>0</v>
      </c>
      <c r="BH179" s="141">
        <f>IF(N179="sníž. přenesená",J179,0)</f>
        <v>0</v>
      </c>
      <c r="BI179" s="141">
        <f>IF(N179="nulová",J179,0)</f>
        <v>0</v>
      </c>
      <c r="BJ179" s="18" t="s">
        <v>40</v>
      </c>
      <c r="BK179" s="141">
        <f>ROUND(I179*H179,2)</f>
        <v>0</v>
      </c>
      <c r="BL179" s="18" t="s">
        <v>157</v>
      </c>
      <c r="BM179" s="140" t="s">
        <v>288</v>
      </c>
    </row>
    <row r="180" spans="2:65" s="1" customFormat="1">
      <c r="B180" s="34"/>
      <c r="D180" s="163" t="s">
        <v>174</v>
      </c>
      <c r="F180" s="164" t="s">
        <v>289</v>
      </c>
      <c r="I180" s="165"/>
      <c r="L180" s="34"/>
      <c r="M180" s="166"/>
      <c r="T180" s="55"/>
      <c r="AT180" s="18" t="s">
        <v>174</v>
      </c>
      <c r="AU180" s="18" t="s">
        <v>89</v>
      </c>
    </row>
    <row r="181" spans="2:65" s="13" customFormat="1">
      <c r="B181" s="149"/>
      <c r="D181" s="143" t="s">
        <v>159</v>
      </c>
      <c r="E181" s="150" t="s">
        <v>32</v>
      </c>
      <c r="F181" s="151" t="s">
        <v>285</v>
      </c>
      <c r="H181" s="152">
        <v>14.85</v>
      </c>
      <c r="I181" s="153"/>
      <c r="L181" s="149"/>
      <c r="M181" s="154"/>
      <c r="T181" s="155"/>
      <c r="AT181" s="150" t="s">
        <v>159</v>
      </c>
      <c r="AU181" s="150" t="s">
        <v>89</v>
      </c>
      <c r="AV181" s="13" t="s">
        <v>89</v>
      </c>
      <c r="AW181" s="13" t="s">
        <v>38</v>
      </c>
      <c r="AX181" s="13" t="s">
        <v>40</v>
      </c>
      <c r="AY181" s="150" t="s">
        <v>150</v>
      </c>
    </row>
    <row r="182" spans="2:65" s="1" customFormat="1" ht="33" customHeight="1">
      <c r="B182" s="34"/>
      <c r="C182" s="129" t="s">
        <v>290</v>
      </c>
      <c r="D182" s="129" t="s">
        <v>152</v>
      </c>
      <c r="E182" s="130" t="s">
        <v>291</v>
      </c>
      <c r="F182" s="131" t="s">
        <v>292</v>
      </c>
      <c r="G182" s="132" t="s">
        <v>282</v>
      </c>
      <c r="H182" s="133">
        <v>2293.1439999999998</v>
      </c>
      <c r="I182" s="134"/>
      <c r="J182" s="135">
        <f>ROUND(I182*H182,2)</f>
        <v>0</v>
      </c>
      <c r="K182" s="131" t="s">
        <v>172</v>
      </c>
      <c r="L182" s="34"/>
      <c r="M182" s="136" t="s">
        <v>32</v>
      </c>
      <c r="N182" s="137" t="s">
        <v>51</v>
      </c>
      <c r="P182" s="138">
        <f>O182*H182</f>
        <v>0</v>
      </c>
      <c r="Q182" s="138">
        <v>0</v>
      </c>
      <c r="R182" s="138">
        <f>Q182*H182</f>
        <v>0</v>
      </c>
      <c r="S182" s="138">
        <v>0</v>
      </c>
      <c r="T182" s="139">
        <f>S182*H182</f>
        <v>0</v>
      </c>
      <c r="AR182" s="140" t="s">
        <v>157</v>
      </c>
      <c r="AT182" s="140" t="s">
        <v>152</v>
      </c>
      <c r="AU182" s="140" t="s">
        <v>89</v>
      </c>
      <c r="AY182" s="18" t="s">
        <v>150</v>
      </c>
      <c r="BE182" s="141">
        <f>IF(N182="základní",J182,0)</f>
        <v>0</v>
      </c>
      <c r="BF182" s="141">
        <f>IF(N182="snížená",J182,0)</f>
        <v>0</v>
      </c>
      <c r="BG182" s="141">
        <f>IF(N182="zákl. přenesená",J182,0)</f>
        <v>0</v>
      </c>
      <c r="BH182" s="141">
        <f>IF(N182="sníž. přenesená",J182,0)</f>
        <v>0</v>
      </c>
      <c r="BI182" s="141">
        <f>IF(N182="nulová",J182,0)</f>
        <v>0</v>
      </c>
      <c r="BJ182" s="18" t="s">
        <v>40</v>
      </c>
      <c r="BK182" s="141">
        <f>ROUND(I182*H182,2)</f>
        <v>0</v>
      </c>
      <c r="BL182" s="18" t="s">
        <v>157</v>
      </c>
      <c r="BM182" s="140" t="s">
        <v>293</v>
      </c>
    </row>
    <row r="183" spans="2:65" s="1" customFormat="1">
      <c r="B183" s="34"/>
      <c r="D183" s="163" t="s">
        <v>174</v>
      </c>
      <c r="F183" s="164" t="s">
        <v>294</v>
      </c>
      <c r="I183" s="165"/>
      <c r="L183" s="34"/>
      <c r="M183" s="166"/>
      <c r="T183" s="55"/>
      <c r="AT183" s="18" t="s">
        <v>174</v>
      </c>
      <c r="AU183" s="18" t="s">
        <v>89</v>
      </c>
    </row>
    <row r="184" spans="2:65" s="12" customFormat="1">
      <c r="B184" s="142"/>
      <c r="D184" s="143" t="s">
        <v>159</v>
      </c>
      <c r="E184" s="144" t="s">
        <v>32</v>
      </c>
      <c r="F184" s="145" t="s">
        <v>295</v>
      </c>
      <c r="H184" s="144" t="s">
        <v>32</v>
      </c>
      <c r="I184" s="146"/>
      <c r="L184" s="142"/>
      <c r="M184" s="147"/>
      <c r="T184" s="148"/>
      <c r="AT184" s="144" t="s">
        <v>159</v>
      </c>
      <c r="AU184" s="144" t="s">
        <v>89</v>
      </c>
      <c r="AV184" s="12" t="s">
        <v>40</v>
      </c>
      <c r="AW184" s="12" t="s">
        <v>38</v>
      </c>
      <c r="AX184" s="12" t="s">
        <v>80</v>
      </c>
      <c r="AY184" s="144" t="s">
        <v>150</v>
      </c>
    </row>
    <row r="185" spans="2:65" s="13" customFormat="1">
      <c r="B185" s="149"/>
      <c r="D185" s="143" t="s">
        <v>159</v>
      </c>
      <c r="E185" s="150" t="s">
        <v>32</v>
      </c>
      <c r="F185" s="151" t="s">
        <v>296</v>
      </c>
      <c r="H185" s="152">
        <v>45.238</v>
      </c>
      <c r="I185" s="153"/>
      <c r="L185" s="149"/>
      <c r="M185" s="154"/>
      <c r="T185" s="155"/>
      <c r="AT185" s="150" t="s">
        <v>159</v>
      </c>
      <c r="AU185" s="150" t="s">
        <v>89</v>
      </c>
      <c r="AV185" s="13" t="s">
        <v>89</v>
      </c>
      <c r="AW185" s="13" t="s">
        <v>38</v>
      </c>
      <c r="AX185" s="13" t="s">
        <v>80</v>
      </c>
      <c r="AY185" s="150" t="s">
        <v>150</v>
      </c>
    </row>
    <row r="186" spans="2:65" s="13" customFormat="1">
      <c r="B186" s="149"/>
      <c r="D186" s="143" t="s">
        <v>159</v>
      </c>
      <c r="E186" s="150" t="s">
        <v>32</v>
      </c>
      <c r="F186" s="151" t="s">
        <v>297</v>
      </c>
      <c r="H186" s="152">
        <v>1674.8820000000001</v>
      </c>
      <c r="I186" s="153"/>
      <c r="L186" s="149"/>
      <c r="M186" s="154"/>
      <c r="T186" s="155"/>
      <c r="AT186" s="150" t="s">
        <v>159</v>
      </c>
      <c r="AU186" s="150" t="s">
        <v>89</v>
      </c>
      <c r="AV186" s="13" t="s">
        <v>89</v>
      </c>
      <c r="AW186" s="13" t="s">
        <v>38</v>
      </c>
      <c r="AX186" s="13" t="s">
        <v>80</v>
      </c>
      <c r="AY186" s="150" t="s">
        <v>150</v>
      </c>
    </row>
    <row r="187" spans="2:65" s="13" customFormat="1">
      <c r="B187" s="149"/>
      <c r="D187" s="143" t="s">
        <v>159</v>
      </c>
      <c r="E187" s="150" t="s">
        <v>32</v>
      </c>
      <c r="F187" s="151" t="s">
        <v>298</v>
      </c>
      <c r="H187" s="152">
        <v>403.108</v>
      </c>
      <c r="I187" s="153"/>
      <c r="L187" s="149"/>
      <c r="M187" s="154"/>
      <c r="T187" s="155"/>
      <c r="AT187" s="150" t="s">
        <v>159</v>
      </c>
      <c r="AU187" s="150" t="s">
        <v>89</v>
      </c>
      <c r="AV187" s="13" t="s">
        <v>89</v>
      </c>
      <c r="AW187" s="13" t="s">
        <v>38</v>
      </c>
      <c r="AX187" s="13" t="s">
        <v>80</v>
      </c>
      <c r="AY187" s="150" t="s">
        <v>150</v>
      </c>
    </row>
    <row r="188" spans="2:65" s="13" customFormat="1">
      <c r="B188" s="149"/>
      <c r="D188" s="143" t="s">
        <v>159</v>
      </c>
      <c r="E188" s="150" t="s">
        <v>32</v>
      </c>
      <c r="F188" s="151" t="s">
        <v>299</v>
      </c>
      <c r="H188" s="152">
        <v>155.066</v>
      </c>
      <c r="I188" s="153"/>
      <c r="L188" s="149"/>
      <c r="M188" s="154"/>
      <c r="T188" s="155"/>
      <c r="AT188" s="150" t="s">
        <v>159</v>
      </c>
      <c r="AU188" s="150" t="s">
        <v>89</v>
      </c>
      <c r="AV188" s="13" t="s">
        <v>89</v>
      </c>
      <c r="AW188" s="13" t="s">
        <v>38</v>
      </c>
      <c r="AX188" s="13" t="s">
        <v>80</v>
      </c>
      <c r="AY188" s="150" t="s">
        <v>150</v>
      </c>
    </row>
    <row r="189" spans="2:65" s="15" customFormat="1">
      <c r="B189" s="168"/>
      <c r="D189" s="143" t="s">
        <v>159</v>
      </c>
      <c r="E189" s="169" t="s">
        <v>32</v>
      </c>
      <c r="F189" s="170" t="s">
        <v>300</v>
      </c>
      <c r="H189" s="171">
        <v>2278.2939999999999</v>
      </c>
      <c r="I189" s="172"/>
      <c r="L189" s="168"/>
      <c r="M189" s="173"/>
      <c r="T189" s="174"/>
      <c r="AT189" s="169" t="s">
        <v>159</v>
      </c>
      <c r="AU189" s="169" t="s">
        <v>89</v>
      </c>
      <c r="AV189" s="15" t="s">
        <v>168</v>
      </c>
      <c r="AW189" s="15" t="s">
        <v>38</v>
      </c>
      <c r="AX189" s="15" t="s">
        <v>80</v>
      </c>
      <c r="AY189" s="169" t="s">
        <v>150</v>
      </c>
    </row>
    <row r="190" spans="2:65" s="12" customFormat="1" ht="20.399999999999999">
      <c r="B190" s="142"/>
      <c r="D190" s="143" t="s">
        <v>159</v>
      </c>
      <c r="E190" s="144" t="s">
        <v>32</v>
      </c>
      <c r="F190" s="145" t="s">
        <v>301</v>
      </c>
      <c r="H190" s="144" t="s">
        <v>32</v>
      </c>
      <c r="I190" s="146"/>
      <c r="L190" s="142"/>
      <c r="M190" s="147"/>
      <c r="T190" s="148"/>
      <c r="AT190" s="144" t="s">
        <v>159</v>
      </c>
      <c r="AU190" s="144" t="s">
        <v>89</v>
      </c>
      <c r="AV190" s="12" t="s">
        <v>40</v>
      </c>
      <c r="AW190" s="12" t="s">
        <v>38</v>
      </c>
      <c r="AX190" s="12" t="s">
        <v>80</v>
      </c>
      <c r="AY190" s="144" t="s">
        <v>150</v>
      </c>
    </row>
    <row r="191" spans="2:65" s="13" customFormat="1">
      <c r="B191" s="149"/>
      <c r="D191" s="143" t="s">
        <v>159</v>
      </c>
      <c r="E191" s="150" t="s">
        <v>32</v>
      </c>
      <c r="F191" s="151" t="s">
        <v>285</v>
      </c>
      <c r="H191" s="152">
        <v>14.85</v>
      </c>
      <c r="I191" s="153"/>
      <c r="L191" s="149"/>
      <c r="M191" s="154"/>
      <c r="T191" s="155"/>
      <c r="AT191" s="150" t="s">
        <v>159</v>
      </c>
      <c r="AU191" s="150" t="s">
        <v>89</v>
      </c>
      <c r="AV191" s="13" t="s">
        <v>89</v>
      </c>
      <c r="AW191" s="13" t="s">
        <v>38</v>
      </c>
      <c r="AX191" s="13" t="s">
        <v>80</v>
      </c>
      <c r="AY191" s="150" t="s">
        <v>150</v>
      </c>
    </row>
    <row r="192" spans="2:65" s="15" customFormat="1">
      <c r="B192" s="168"/>
      <c r="D192" s="143" t="s">
        <v>159</v>
      </c>
      <c r="E192" s="169" t="s">
        <v>32</v>
      </c>
      <c r="F192" s="170" t="s">
        <v>300</v>
      </c>
      <c r="H192" s="171">
        <v>14.85</v>
      </c>
      <c r="I192" s="172"/>
      <c r="L192" s="168"/>
      <c r="M192" s="173"/>
      <c r="T192" s="174"/>
      <c r="AT192" s="169" t="s">
        <v>159</v>
      </c>
      <c r="AU192" s="169" t="s">
        <v>89</v>
      </c>
      <c r="AV192" s="15" t="s">
        <v>168</v>
      </c>
      <c r="AW192" s="15" t="s">
        <v>38</v>
      </c>
      <c r="AX192" s="15" t="s">
        <v>80</v>
      </c>
      <c r="AY192" s="169" t="s">
        <v>150</v>
      </c>
    </row>
    <row r="193" spans="2:65" s="14" customFormat="1">
      <c r="B193" s="156"/>
      <c r="D193" s="143" t="s">
        <v>159</v>
      </c>
      <c r="E193" s="157" t="s">
        <v>32</v>
      </c>
      <c r="F193" s="158" t="s">
        <v>162</v>
      </c>
      <c r="H193" s="159">
        <v>2293.1439999999998</v>
      </c>
      <c r="I193" s="160"/>
      <c r="L193" s="156"/>
      <c r="M193" s="161"/>
      <c r="T193" s="162"/>
      <c r="AT193" s="157" t="s">
        <v>159</v>
      </c>
      <c r="AU193" s="157" t="s">
        <v>89</v>
      </c>
      <c r="AV193" s="14" t="s">
        <v>157</v>
      </c>
      <c r="AW193" s="14" t="s">
        <v>38</v>
      </c>
      <c r="AX193" s="14" t="s">
        <v>40</v>
      </c>
      <c r="AY193" s="157" t="s">
        <v>150</v>
      </c>
    </row>
    <row r="194" spans="2:65" s="1" customFormat="1" ht="24.15" customHeight="1">
      <c r="B194" s="34"/>
      <c r="C194" s="129" t="s">
        <v>302</v>
      </c>
      <c r="D194" s="129" t="s">
        <v>152</v>
      </c>
      <c r="E194" s="130" t="s">
        <v>303</v>
      </c>
      <c r="F194" s="131" t="s">
        <v>304</v>
      </c>
      <c r="G194" s="132" t="s">
        <v>282</v>
      </c>
      <c r="H194" s="133">
        <v>1340452.656</v>
      </c>
      <c r="I194" s="134"/>
      <c r="J194" s="135">
        <f>ROUND(I194*H194,2)</f>
        <v>0</v>
      </c>
      <c r="K194" s="131" t="s">
        <v>172</v>
      </c>
      <c r="L194" s="34"/>
      <c r="M194" s="136" t="s">
        <v>32</v>
      </c>
      <c r="N194" s="137" t="s">
        <v>51</v>
      </c>
      <c r="P194" s="138">
        <f>O194*H194</f>
        <v>0</v>
      </c>
      <c r="Q194" s="138">
        <v>0</v>
      </c>
      <c r="R194" s="138">
        <f>Q194*H194</f>
        <v>0</v>
      </c>
      <c r="S194" s="138">
        <v>0</v>
      </c>
      <c r="T194" s="139">
        <f>S194*H194</f>
        <v>0</v>
      </c>
      <c r="AR194" s="140" t="s">
        <v>157</v>
      </c>
      <c r="AT194" s="140" t="s">
        <v>152</v>
      </c>
      <c r="AU194" s="140" t="s">
        <v>89</v>
      </c>
      <c r="AY194" s="18" t="s">
        <v>150</v>
      </c>
      <c r="BE194" s="141">
        <f>IF(N194="základní",J194,0)</f>
        <v>0</v>
      </c>
      <c r="BF194" s="141">
        <f>IF(N194="snížená",J194,0)</f>
        <v>0</v>
      </c>
      <c r="BG194" s="141">
        <f>IF(N194="zákl. přenesená",J194,0)</f>
        <v>0</v>
      </c>
      <c r="BH194" s="141">
        <f>IF(N194="sníž. přenesená",J194,0)</f>
        <v>0</v>
      </c>
      <c r="BI194" s="141">
        <f>IF(N194="nulová",J194,0)</f>
        <v>0</v>
      </c>
      <c r="BJ194" s="18" t="s">
        <v>40</v>
      </c>
      <c r="BK194" s="141">
        <f>ROUND(I194*H194,2)</f>
        <v>0</v>
      </c>
      <c r="BL194" s="18" t="s">
        <v>157</v>
      </c>
      <c r="BM194" s="140" t="s">
        <v>305</v>
      </c>
    </row>
    <row r="195" spans="2:65" s="1" customFormat="1">
      <c r="B195" s="34"/>
      <c r="D195" s="163" t="s">
        <v>174</v>
      </c>
      <c r="F195" s="164" t="s">
        <v>306</v>
      </c>
      <c r="I195" s="165"/>
      <c r="L195" s="34"/>
      <c r="M195" s="166"/>
      <c r="T195" s="55"/>
      <c r="AT195" s="18" t="s">
        <v>174</v>
      </c>
      <c r="AU195" s="18" t="s">
        <v>89</v>
      </c>
    </row>
    <row r="196" spans="2:65" s="12" customFormat="1">
      <c r="B196" s="142"/>
      <c r="D196" s="143" t="s">
        <v>159</v>
      </c>
      <c r="E196" s="144" t="s">
        <v>32</v>
      </c>
      <c r="F196" s="145" t="s">
        <v>295</v>
      </c>
      <c r="H196" s="144" t="s">
        <v>32</v>
      </c>
      <c r="I196" s="146"/>
      <c r="L196" s="142"/>
      <c r="M196" s="147"/>
      <c r="T196" s="148"/>
      <c r="AT196" s="144" t="s">
        <v>159</v>
      </c>
      <c r="AU196" s="144" t="s">
        <v>89</v>
      </c>
      <c r="AV196" s="12" t="s">
        <v>40</v>
      </c>
      <c r="AW196" s="12" t="s">
        <v>38</v>
      </c>
      <c r="AX196" s="12" t="s">
        <v>80</v>
      </c>
      <c r="AY196" s="144" t="s">
        <v>150</v>
      </c>
    </row>
    <row r="197" spans="2:65" s="13" customFormat="1">
      <c r="B197" s="149"/>
      <c r="D197" s="143" t="s">
        <v>159</v>
      </c>
      <c r="E197" s="150" t="s">
        <v>32</v>
      </c>
      <c r="F197" s="151" t="s">
        <v>307</v>
      </c>
      <c r="H197" s="152">
        <v>1085.7</v>
      </c>
      <c r="I197" s="153"/>
      <c r="L197" s="149"/>
      <c r="M197" s="154"/>
      <c r="T197" s="155"/>
      <c r="AT197" s="150" t="s">
        <v>159</v>
      </c>
      <c r="AU197" s="150" t="s">
        <v>89</v>
      </c>
      <c r="AV197" s="13" t="s">
        <v>89</v>
      </c>
      <c r="AW197" s="13" t="s">
        <v>38</v>
      </c>
      <c r="AX197" s="13" t="s">
        <v>80</v>
      </c>
      <c r="AY197" s="150" t="s">
        <v>150</v>
      </c>
    </row>
    <row r="198" spans="2:65" s="13" customFormat="1">
      <c r="B198" s="149"/>
      <c r="D198" s="143" t="s">
        <v>159</v>
      </c>
      <c r="E198" s="150" t="s">
        <v>32</v>
      </c>
      <c r="F198" s="151" t="s">
        <v>308</v>
      </c>
      <c r="H198" s="152">
        <v>40197.167999999998</v>
      </c>
      <c r="I198" s="153"/>
      <c r="L198" s="149"/>
      <c r="M198" s="154"/>
      <c r="T198" s="155"/>
      <c r="AT198" s="150" t="s">
        <v>159</v>
      </c>
      <c r="AU198" s="150" t="s">
        <v>89</v>
      </c>
      <c r="AV198" s="13" t="s">
        <v>89</v>
      </c>
      <c r="AW198" s="13" t="s">
        <v>38</v>
      </c>
      <c r="AX198" s="13" t="s">
        <v>80</v>
      </c>
      <c r="AY198" s="150" t="s">
        <v>150</v>
      </c>
    </row>
    <row r="199" spans="2:65" s="13" customFormat="1">
      <c r="B199" s="149"/>
      <c r="D199" s="143" t="s">
        <v>159</v>
      </c>
      <c r="E199" s="150" t="s">
        <v>32</v>
      </c>
      <c r="F199" s="151" t="s">
        <v>309</v>
      </c>
      <c r="H199" s="152">
        <v>9674.5920000000006</v>
      </c>
      <c r="I199" s="153"/>
      <c r="L199" s="149"/>
      <c r="M199" s="154"/>
      <c r="T199" s="155"/>
      <c r="AT199" s="150" t="s">
        <v>159</v>
      </c>
      <c r="AU199" s="150" t="s">
        <v>89</v>
      </c>
      <c r="AV199" s="13" t="s">
        <v>89</v>
      </c>
      <c r="AW199" s="13" t="s">
        <v>38</v>
      </c>
      <c r="AX199" s="13" t="s">
        <v>80</v>
      </c>
      <c r="AY199" s="150" t="s">
        <v>150</v>
      </c>
    </row>
    <row r="200" spans="2:65" s="13" customFormat="1">
      <c r="B200" s="149"/>
      <c r="D200" s="143" t="s">
        <v>159</v>
      </c>
      <c r="E200" s="150" t="s">
        <v>32</v>
      </c>
      <c r="F200" s="151" t="s">
        <v>310</v>
      </c>
      <c r="H200" s="152">
        <v>3721.5839999999998</v>
      </c>
      <c r="I200" s="153"/>
      <c r="L200" s="149"/>
      <c r="M200" s="154"/>
      <c r="T200" s="155"/>
      <c r="AT200" s="150" t="s">
        <v>159</v>
      </c>
      <c r="AU200" s="150" t="s">
        <v>89</v>
      </c>
      <c r="AV200" s="13" t="s">
        <v>89</v>
      </c>
      <c r="AW200" s="13" t="s">
        <v>38</v>
      </c>
      <c r="AX200" s="13" t="s">
        <v>80</v>
      </c>
      <c r="AY200" s="150" t="s">
        <v>150</v>
      </c>
    </row>
    <row r="201" spans="2:65" s="15" customFormat="1">
      <c r="B201" s="168"/>
      <c r="D201" s="143" t="s">
        <v>159</v>
      </c>
      <c r="E201" s="169" t="s">
        <v>32</v>
      </c>
      <c r="F201" s="170" t="s">
        <v>300</v>
      </c>
      <c r="H201" s="171">
        <v>54679.043999999994</v>
      </c>
      <c r="I201" s="172"/>
      <c r="L201" s="168"/>
      <c r="M201" s="173"/>
      <c r="T201" s="174"/>
      <c r="AT201" s="169" t="s">
        <v>159</v>
      </c>
      <c r="AU201" s="169" t="s">
        <v>89</v>
      </c>
      <c r="AV201" s="15" t="s">
        <v>168</v>
      </c>
      <c r="AW201" s="15" t="s">
        <v>38</v>
      </c>
      <c r="AX201" s="15" t="s">
        <v>80</v>
      </c>
      <c r="AY201" s="169" t="s">
        <v>150</v>
      </c>
    </row>
    <row r="202" spans="2:65" s="12" customFormat="1" ht="20.399999999999999">
      <c r="B202" s="142"/>
      <c r="D202" s="143" t="s">
        <v>159</v>
      </c>
      <c r="E202" s="144" t="s">
        <v>32</v>
      </c>
      <c r="F202" s="145" t="s">
        <v>311</v>
      </c>
      <c r="H202" s="144" t="s">
        <v>32</v>
      </c>
      <c r="I202" s="146"/>
      <c r="L202" s="142"/>
      <c r="M202" s="147"/>
      <c r="T202" s="148"/>
      <c r="AT202" s="144" t="s">
        <v>159</v>
      </c>
      <c r="AU202" s="144" t="s">
        <v>89</v>
      </c>
      <c r="AV202" s="12" t="s">
        <v>40</v>
      </c>
      <c r="AW202" s="12" t="s">
        <v>38</v>
      </c>
      <c r="AX202" s="12" t="s">
        <v>80</v>
      </c>
      <c r="AY202" s="144" t="s">
        <v>150</v>
      </c>
    </row>
    <row r="203" spans="2:65" s="13" customFormat="1">
      <c r="B203" s="149"/>
      <c r="D203" s="143" t="s">
        <v>159</v>
      </c>
      <c r="E203" s="150" t="s">
        <v>32</v>
      </c>
      <c r="F203" s="151" t="s">
        <v>312</v>
      </c>
      <c r="H203" s="152">
        <v>1173.1500000000001</v>
      </c>
      <c r="I203" s="153"/>
      <c r="L203" s="149"/>
      <c r="M203" s="154"/>
      <c r="T203" s="155"/>
      <c r="AT203" s="150" t="s">
        <v>159</v>
      </c>
      <c r="AU203" s="150" t="s">
        <v>89</v>
      </c>
      <c r="AV203" s="13" t="s">
        <v>89</v>
      </c>
      <c r="AW203" s="13" t="s">
        <v>38</v>
      </c>
      <c r="AX203" s="13" t="s">
        <v>80</v>
      </c>
      <c r="AY203" s="150" t="s">
        <v>150</v>
      </c>
    </row>
    <row r="204" spans="2:65" s="15" customFormat="1">
      <c r="B204" s="168"/>
      <c r="D204" s="143" t="s">
        <v>159</v>
      </c>
      <c r="E204" s="169" t="s">
        <v>32</v>
      </c>
      <c r="F204" s="170" t="s">
        <v>300</v>
      </c>
      <c r="H204" s="171">
        <v>1173.1500000000001</v>
      </c>
      <c r="I204" s="172"/>
      <c r="L204" s="168"/>
      <c r="M204" s="173"/>
      <c r="T204" s="174"/>
      <c r="AT204" s="169" t="s">
        <v>159</v>
      </c>
      <c r="AU204" s="169" t="s">
        <v>89</v>
      </c>
      <c r="AV204" s="15" t="s">
        <v>168</v>
      </c>
      <c r="AW204" s="15" t="s">
        <v>38</v>
      </c>
      <c r="AX204" s="15" t="s">
        <v>80</v>
      </c>
      <c r="AY204" s="169" t="s">
        <v>150</v>
      </c>
    </row>
    <row r="205" spans="2:65" s="14" customFormat="1">
      <c r="B205" s="156"/>
      <c r="D205" s="143" t="s">
        <v>159</v>
      </c>
      <c r="E205" s="157" t="s">
        <v>32</v>
      </c>
      <c r="F205" s="158" t="s">
        <v>162</v>
      </c>
      <c r="H205" s="159">
        <v>55852.193999999996</v>
      </c>
      <c r="I205" s="160"/>
      <c r="L205" s="156"/>
      <c r="M205" s="161"/>
      <c r="T205" s="162"/>
      <c r="AT205" s="157" t="s">
        <v>159</v>
      </c>
      <c r="AU205" s="157" t="s">
        <v>89</v>
      </c>
      <c r="AV205" s="14" t="s">
        <v>157</v>
      </c>
      <c r="AW205" s="14" t="s">
        <v>38</v>
      </c>
      <c r="AX205" s="14" t="s">
        <v>40</v>
      </c>
      <c r="AY205" s="157" t="s">
        <v>150</v>
      </c>
    </row>
    <row r="206" spans="2:65" s="13" customFormat="1">
      <c r="B206" s="149"/>
      <c r="D206" s="143" t="s">
        <v>159</v>
      </c>
      <c r="F206" s="151" t="s">
        <v>313</v>
      </c>
      <c r="H206" s="152">
        <v>1340452.656</v>
      </c>
      <c r="I206" s="153"/>
      <c r="L206" s="149"/>
      <c r="M206" s="154"/>
      <c r="T206" s="155"/>
      <c r="AT206" s="150" t="s">
        <v>159</v>
      </c>
      <c r="AU206" s="150" t="s">
        <v>89</v>
      </c>
      <c r="AV206" s="13" t="s">
        <v>89</v>
      </c>
      <c r="AW206" s="13" t="s">
        <v>4</v>
      </c>
      <c r="AX206" s="13" t="s">
        <v>40</v>
      </c>
      <c r="AY206" s="150" t="s">
        <v>150</v>
      </c>
    </row>
    <row r="207" spans="2:65" s="1" customFormat="1" ht="16.5" customHeight="1">
      <c r="B207" s="34"/>
      <c r="C207" s="129" t="s">
        <v>314</v>
      </c>
      <c r="D207" s="129" t="s">
        <v>152</v>
      </c>
      <c r="E207" s="130" t="s">
        <v>315</v>
      </c>
      <c r="F207" s="131" t="s">
        <v>316</v>
      </c>
      <c r="G207" s="132" t="s">
        <v>282</v>
      </c>
      <c r="H207" s="133">
        <v>2293.1439999999998</v>
      </c>
      <c r="I207" s="134"/>
      <c r="J207" s="135">
        <f>ROUND(I207*H207,2)</f>
        <v>0</v>
      </c>
      <c r="K207" s="131" t="s">
        <v>172</v>
      </c>
      <c r="L207" s="34"/>
      <c r="M207" s="136" t="s">
        <v>32</v>
      </c>
      <c r="N207" s="137" t="s">
        <v>51</v>
      </c>
      <c r="P207" s="138">
        <f>O207*H207</f>
        <v>0</v>
      </c>
      <c r="Q207" s="138">
        <v>0</v>
      </c>
      <c r="R207" s="138">
        <f>Q207*H207</f>
        <v>0</v>
      </c>
      <c r="S207" s="138">
        <v>0</v>
      </c>
      <c r="T207" s="139">
        <f>S207*H207</f>
        <v>0</v>
      </c>
      <c r="AR207" s="140" t="s">
        <v>157</v>
      </c>
      <c r="AT207" s="140" t="s">
        <v>152</v>
      </c>
      <c r="AU207" s="140" t="s">
        <v>89</v>
      </c>
      <c r="AY207" s="18" t="s">
        <v>150</v>
      </c>
      <c r="BE207" s="141">
        <f>IF(N207="základní",J207,0)</f>
        <v>0</v>
      </c>
      <c r="BF207" s="141">
        <f>IF(N207="snížená",J207,0)</f>
        <v>0</v>
      </c>
      <c r="BG207" s="141">
        <f>IF(N207="zákl. přenesená",J207,0)</f>
        <v>0</v>
      </c>
      <c r="BH207" s="141">
        <f>IF(N207="sníž. přenesená",J207,0)</f>
        <v>0</v>
      </c>
      <c r="BI207" s="141">
        <f>IF(N207="nulová",J207,0)</f>
        <v>0</v>
      </c>
      <c r="BJ207" s="18" t="s">
        <v>40</v>
      </c>
      <c r="BK207" s="141">
        <f>ROUND(I207*H207,2)</f>
        <v>0</v>
      </c>
      <c r="BL207" s="18" t="s">
        <v>157</v>
      </c>
      <c r="BM207" s="140" t="s">
        <v>317</v>
      </c>
    </row>
    <row r="208" spans="2:65" s="1" customFormat="1">
      <c r="B208" s="34"/>
      <c r="D208" s="163" t="s">
        <v>174</v>
      </c>
      <c r="F208" s="164" t="s">
        <v>318</v>
      </c>
      <c r="I208" s="165"/>
      <c r="L208" s="34"/>
      <c r="M208" s="166"/>
      <c r="T208" s="55"/>
      <c r="AT208" s="18" t="s">
        <v>174</v>
      </c>
      <c r="AU208" s="18" t="s">
        <v>89</v>
      </c>
    </row>
    <row r="209" spans="2:65" s="12" customFormat="1">
      <c r="B209" s="142"/>
      <c r="D209" s="143" t="s">
        <v>159</v>
      </c>
      <c r="E209" s="144" t="s">
        <v>32</v>
      </c>
      <c r="F209" s="145" t="s">
        <v>295</v>
      </c>
      <c r="H209" s="144" t="s">
        <v>32</v>
      </c>
      <c r="I209" s="146"/>
      <c r="L209" s="142"/>
      <c r="M209" s="147"/>
      <c r="T209" s="148"/>
      <c r="AT209" s="144" t="s">
        <v>159</v>
      </c>
      <c r="AU209" s="144" t="s">
        <v>89</v>
      </c>
      <c r="AV209" s="12" t="s">
        <v>40</v>
      </c>
      <c r="AW209" s="12" t="s">
        <v>38</v>
      </c>
      <c r="AX209" s="12" t="s">
        <v>80</v>
      </c>
      <c r="AY209" s="144" t="s">
        <v>150</v>
      </c>
    </row>
    <row r="210" spans="2:65" s="13" customFormat="1">
      <c r="B210" s="149"/>
      <c r="D210" s="143" t="s">
        <v>159</v>
      </c>
      <c r="E210" s="150" t="s">
        <v>32</v>
      </c>
      <c r="F210" s="151" t="s">
        <v>296</v>
      </c>
      <c r="H210" s="152">
        <v>45.238</v>
      </c>
      <c r="I210" s="153"/>
      <c r="L210" s="149"/>
      <c r="M210" s="154"/>
      <c r="T210" s="155"/>
      <c r="AT210" s="150" t="s">
        <v>159</v>
      </c>
      <c r="AU210" s="150" t="s">
        <v>89</v>
      </c>
      <c r="AV210" s="13" t="s">
        <v>89</v>
      </c>
      <c r="AW210" s="13" t="s">
        <v>38</v>
      </c>
      <c r="AX210" s="13" t="s">
        <v>80</v>
      </c>
      <c r="AY210" s="150" t="s">
        <v>150</v>
      </c>
    </row>
    <row r="211" spans="2:65" s="13" customFormat="1">
      <c r="B211" s="149"/>
      <c r="D211" s="143" t="s">
        <v>159</v>
      </c>
      <c r="E211" s="150" t="s">
        <v>32</v>
      </c>
      <c r="F211" s="151" t="s">
        <v>297</v>
      </c>
      <c r="H211" s="152">
        <v>1674.8820000000001</v>
      </c>
      <c r="I211" s="153"/>
      <c r="L211" s="149"/>
      <c r="M211" s="154"/>
      <c r="T211" s="155"/>
      <c r="AT211" s="150" t="s">
        <v>159</v>
      </c>
      <c r="AU211" s="150" t="s">
        <v>89</v>
      </c>
      <c r="AV211" s="13" t="s">
        <v>89</v>
      </c>
      <c r="AW211" s="13" t="s">
        <v>38</v>
      </c>
      <c r="AX211" s="13" t="s">
        <v>80</v>
      </c>
      <c r="AY211" s="150" t="s">
        <v>150</v>
      </c>
    </row>
    <row r="212" spans="2:65" s="13" customFormat="1">
      <c r="B212" s="149"/>
      <c r="D212" s="143" t="s">
        <v>159</v>
      </c>
      <c r="E212" s="150" t="s">
        <v>32</v>
      </c>
      <c r="F212" s="151" t="s">
        <v>298</v>
      </c>
      <c r="H212" s="152">
        <v>403.108</v>
      </c>
      <c r="I212" s="153"/>
      <c r="L212" s="149"/>
      <c r="M212" s="154"/>
      <c r="T212" s="155"/>
      <c r="AT212" s="150" t="s">
        <v>159</v>
      </c>
      <c r="AU212" s="150" t="s">
        <v>89</v>
      </c>
      <c r="AV212" s="13" t="s">
        <v>89</v>
      </c>
      <c r="AW212" s="13" t="s">
        <v>38</v>
      </c>
      <c r="AX212" s="13" t="s">
        <v>80</v>
      </c>
      <c r="AY212" s="150" t="s">
        <v>150</v>
      </c>
    </row>
    <row r="213" spans="2:65" s="13" customFormat="1">
      <c r="B213" s="149"/>
      <c r="D213" s="143" t="s">
        <v>159</v>
      </c>
      <c r="E213" s="150" t="s">
        <v>32</v>
      </c>
      <c r="F213" s="151" t="s">
        <v>299</v>
      </c>
      <c r="H213" s="152">
        <v>155.066</v>
      </c>
      <c r="I213" s="153"/>
      <c r="L213" s="149"/>
      <c r="M213" s="154"/>
      <c r="T213" s="155"/>
      <c r="AT213" s="150" t="s">
        <v>159</v>
      </c>
      <c r="AU213" s="150" t="s">
        <v>89</v>
      </c>
      <c r="AV213" s="13" t="s">
        <v>89</v>
      </c>
      <c r="AW213" s="13" t="s">
        <v>38</v>
      </c>
      <c r="AX213" s="13" t="s">
        <v>80</v>
      </c>
      <c r="AY213" s="150" t="s">
        <v>150</v>
      </c>
    </row>
    <row r="214" spans="2:65" s="15" customFormat="1">
      <c r="B214" s="168"/>
      <c r="D214" s="143" t="s">
        <v>159</v>
      </c>
      <c r="E214" s="169" t="s">
        <v>32</v>
      </c>
      <c r="F214" s="170" t="s">
        <v>300</v>
      </c>
      <c r="H214" s="171">
        <v>2278.2939999999999</v>
      </c>
      <c r="I214" s="172"/>
      <c r="L214" s="168"/>
      <c r="M214" s="173"/>
      <c r="T214" s="174"/>
      <c r="AT214" s="169" t="s">
        <v>159</v>
      </c>
      <c r="AU214" s="169" t="s">
        <v>89</v>
      </c>
      <c r="AV214" s="15" t="s">
        <v>168</v>
      </c>
      <c r="AW214" s="15" t="s">
        <v>38</v>
      </c>
      <c r="AX214" s="15" t="s">
        <v>80</v>
      </c>
      <c r="AY214" s="169" t="s">
        <v>150</v>
      </c>
    </row>
    <row r="215" spans="2:65" s="12" customFormat="1" ht="20.399999999999999">
      <c r="B215" s="142"/>
      <c r="D215" s="143" t="s">
        <v>159</v>
      </c>
      <c r="E215" s="144" t="s">
        <v>32</v>
      </c>
      <c r="F215" s="145" t="s">
        <v>301</v>
      </c>
      <c r="H215" s="144" t="s">
        <v>32</v>
      </c>
      <c r="I215" s="146"/>
      <c r="L215" s="142"/>
      <c r="M215" s="147"/>
      <c r="T215" s="148"/>
      <c r="AT215" s="144" t="s">
        <v>159</v>
      </c>
      <c r="AU215" s="144" t="s">
        <v>89</v>
      </c>
      <c r="AV215" s="12" t="s">
        <v>40</v>
      </c>
      <c r="AW215" s="12" t="s">
        <v>38</v>
      </c>
      <c r="AX215" s="12" t="s">
        <v>80</v>
      </c>
      <c r="AY215" s="144" t="s">
        <v>150</v>
      </c>
    </row>
    <row r="216" spans="2:65" s="13" customFormat="1">
      <c r="B216" s="149"/>
      <c r="D216" s="143" t="s">
        <v>159</v>
      </c>
      <c r="E216" s="150" t="s">
        <v>32</v>
      </c>
      <c r="F216" s="151" t="s">
        <v>285</v>
      </c>
      <c r="H216" s="152">
        <v>14.85</v>
      </c>
      <c r="I216" s="153"/>
      <c r="L216" s="149"/>
      <c r="M216" s="154"/>
      <c r="T216" s="155"/>
      <c r="AT216" s="150" t="s">
        <v>159</v>
      </c>
      <c r="AU216" s="150" t="s">
        <v>89</v>
      </c>
      <c r="AV216" s="13" t="s">
        <v>89</v>
      </c>
      <c r="AW216" s="13" t="s">
        <v>38</v>
      </c>
      <c r="AX216" s="13" t="s">
        <v>80</v>
      </c>
      <c r="AY216" s="150" t="s">
        <v>150</v>
      </c>
    </row>
    <row r="217" spans="2:65" s="15" customFormat="1">
      <c r="B217" s="168"/>
      <c r="D217" s="143" t="s">
        <v>159</v>
      </c>
      <c r="E217" s="169" t="s">
        <v>32</v>
      </c>
      <c r="F217" s="170" t="s">
        <v>300</v>
      </c>
      <c r="H217" s="171">
        <v>14.85</v>
      </c>
      <c r="I217" s="172"/>
      <c r="L217" s="168"/>
      <c r="M217" s="173"/>
      <c r="T217" s="174"/>
      <c r="AT217" s="169" t="s">
        <v>159</v>
      </c>
      <c r="AU217" s="169" t="s">
        <v>89</v>
      </c>
      <c r="AV217" s="15" t="s">
        <v>168</v>
      </c>
      <c r="AW217" s="15" t="s">
        <v>38</v>
      </c>
      <c r="AX217" s="15" t="s">
        <v>80</v>
      </c>
      <c r="AY217" s="169" t="s">
        <v>150</v>
      </c>
    </row>
    <row r="218" spans="2:65" s="14" customFormat="1">
      <c r="B218" s="156"/>
      <c r="D218" s="143" t="s">
        <v>159</v>
      </c>
      <c r="E218" s="157" t="s">
        <v>32</v>
      </c>
      <c r="F218" s="158" t="s">
        <v>162</v>
      </c>
      <c r="H218" s="159">
        <v>2293.1439999999998</v>
      </c>
      <c r="I218" s="160"/>
      <c r="L218" s="156"/>
      <c r="M218" s="161"/>
      <c r="T218" s="162"/>
      <c r="AT218" s="157" t="s">
        <v>159</v>
      </c>
      <c r="AU218" s="157" t="s">
        <v>89</v>
      </c>
      <c r="AV218" s="14" t="s">
        <v>157</v>
      </c>
      <c r="AW218" s="14" t="s">
        <v>38</v>
      </c>
      <c r="AX218" s="14" t="s">
        <v>40</v>
      </c>
      <c r="AY218" s="157" t="s">
        <v>150</v>
      </c>
    </row>
    <row r="219" spans="2:65" s="1" customFormat="1" ht="37.799999999999997" customHeight="1">
      <c r="B219" s="34"/>
      <c r="C219" s="129" t="s">
        <v>319</v>
      </c>
      <c r="D219" s="129" t="s">
        <v>152</v>
      </c>
      <c r="E219" s="130" t="s">
        <v>320</v>
      </c>
      <c r="F219" s="131" t="s">
        <v>321</v>
      </c>
      <c r="G219" s="132" t="s">
        <v>282</v>
      </c>
      <c r="H219" s="133">
        <v>45.238</v>
      </c>
      <c r="I219" s="134"/>
      <c r="J219" s="135">
        <f>ROUND(I219*H219,2)</f>
        <v>0</v>
      </c>
      <c r="K219" s="131" t="s">
        <v>172</v>
      </c>
      <c r="L219" s="34"/>
      <c r="M219" s="136" t="s">
        <v>32</v>
      </c>
      <c r="N219" s="137" t="s">
        <v>51</v>
      </c>
      <c r="P219" s="138">
        <f>O219*H219</f>
        <v>0</v>
      </c>
      <c r="Q219" s="138">
        <v>0</v>
      </c>
      <c r="R219" s="138">
        <f>Q219*H219</f>
        <v>0</v>
      </c>
      <c r="S219" s="138">
        <v>0</v>
      </c>
      <c r="T219" s="139">
        <f>S219*H219</f>
        <v>0</v>
      </c>
      <c r="AR219" s="140" t="s">
        <v>157</v>
      </c>
      <c r="AT219" s="140" t="s">
        <v>152</v>
      </c>
      <c r="AU219" s="140" t="s">
        <v>89</v>
      </c>
      <c r="AY219" s="18" t="s">
        <v>150</v>
      </c>
      <c r="BE219" s="141">
        <f>IF(N219="základní",J219,0)</f>
        <v>0</v>
      </c>
      <c r="BF219" s="141">
        <f>IF(N219="snížená",J219,0)</f>
        <v>0</v>
      </c>
      <c r="BG219" s="141">
        <f>IF(N219="zákl. přenesená",J219,0)</f>
        <v>0</v>
      </c>
      <c r="BH219" s="141">
        <f>IF(N219="sníž. přenesená",J219,0)</f>
        <v>0</v>
      </c>
      <c r="BI219" s="141">
        <f>IF(N219="nulová",J219,0)</f>
        <v>0</v>
      </c>
      <c r="BJ219" s="18" t="s">
        <v>40</v>
      </c>
      <c r="BK219" s="141">
        <f>ROUND(I219*H219,2)</f>
        <v>0</v>
      </c>
      <c r="BL219" s="18" t="s">
        <v>157</v>
      </c>
      <c r="BM219" s="140" t="s">
        <v>322</v>
      </c>
    </row>
    <row r="220" spans="2:65" s="1" customFormat="1">
      <c r="B220" s="34"/>
      <c r="D220" s="163" t="s">
        <v>174</v>
      </c>
      <c r="F220" s="164" t="s">
        <v>323</v>
      </c>
      <c r="I220" s="165"/>
      <c r="L220" s="34"/>
      <c r="M220" s="166"/>
      <c r="T220" s="55"/>
      <c r="AT220" s="18" t="s">
        <v>174</v>
      </c>
      <c r="AU220" s="18" t="s">
        <v>89</v>
      </c>
    </row>
    <row r="221" spans="2:65" s="13" customFormat="1">
      <c r="B221" s="149"/>
      <c r="D221" s="143" t="s">
        <v>159</v>
      </c>
      <c r="E221" s="150" t="s">
        <v>32</v>
      </c>
      <c r="F221" s="151" t="s">
        <v>296</v>
      </c>
      <c r="H221" s="152">
        <v>45.238</v>
      </c>
      <c r="I221" s="153"/>
      <c r="L221" s="149"/>
      <c r="M221" s="154"/>
      <c r="T221" s="155"/>
      <c r="AT221" s="150" t="s">
        <v>159</v>
      </c>
      <c r="AU221" s="150" t="s">
        <v>89</v>
      </c>
      <c r="AV221" s="13" t="s">
        <v>89</v>
      </c>
      <c r="AW221" s="13" t="s">
        <v>38</v>
      </c>
      <c r="AX221" s="13" t="s">
        <v>40</v>
      </c>
      <c r="AY221" s="150" t="s">
        <v>150</v>
      </c>
    </row>
    <row r="222" spans="2:65" s="1" customFormat="1" ht="49.05" customHeight="1">
      <c r="B222" s="34"/>
      <c r="C222" s="129" t="s">
        <v>324</v>
      </c>
      <c r="D222" s="129" t="s">
        <v>152</v>
      </c>
      <c r="E222" s="130" t="s">
        <v>325</v>
      </c>
      <c r="F222" s="131" t="s">
        <v>326</v>
      </c>
      <c r="G222" s="132" t="s">
        <v>282</v>
      </c>
      <c r="H222" s="133">
        <v>14.85</v>
      </c>
      <c r="I222" s="134"/>
      <c r="J222" s="135">
        <f>ROUND(I222*H222,2)</f>
        <v>0</v>
      </c>
      <c r="K222" s="131" t="s">
        <v>172</v>
      </c>
      <c r="L222" s="34"/>
      <c r="M222" s="136" t="s">
        <v>32</v>
      </c>
      <c r="N222" s="137" t="s">
        <v>51</v>
      </c>
      <c r="P222" s="138">
        <f>O222*H222</f>
        <v>0</v>
      </c>
      <c r="Q222" s="138">
        <v>0</v>
      </c>
      <c r="R222" s="138">
        <f>Q222*H222</f>
        <v>0</v>
      </c>
      <c r="S222" s="138">
        <v>0</v>
      </c>
      <c r="T222" s="139">
        <f>S222*H222</f>
        <v>0</v>
      </c>
      <c r="AR222" s="140" t="s">
        <v>157</v>
      </c>
      <c r="AT222" s="140" t="s">
        <v>152</v>
      </c>
      <c r="AU222" s="140" t="s">
        <v>89</v>
      </c>
      <c r="AY222" s="18" t="s">
        <v>150</v>
      </c>
      <c r="BE222" s="141">
        <f>IF(N222="základní",J222,0)</f>
        <v>0</v>
      </c>
      <c r="BF222" s="141">
        <f>IF(N222="snížená",J222,0)</f>
        <v>0</v>
      </c>
      <c r="BG222" s="141">
        <f>IF(N222="zákl. přenesená",J222,0)</f>
        <v>0</v>
      </c>
      <c r="BH222" s="141">
        <f>IF(N222="sníž. přenesená",J222,0)</f>
        <v>0</v>
      </c>
      <c r="BI222" s="141">
        <f>IF(N222="nulová",J222,0)</f>
        <v>0</v>
      </c>
      <c r="BJ222" s="18" t="s">
        <v>40</v>
      </c>
      <c r="BK222" s="141">
        <f>ROUND(I222*H222,2)</f>
        <v>0</v>
      </c>
      <c r="BL222" s="18" t="s">
        <v>157</v>
      </c>
      <c r="BM222" s="140" t="s">
        <v>327</v>
      </c>
    </row>
    <row r="223" spans="2:65" s="1" customFormat="1">
      <c r="B223" s="34"/>
      <c r="D223" s="163" t="s">
        <v>174</v>
      </c>
      <c r="F223" s="164" t="s">
        <v>328</v>
      </c>
      <c r="I223" s="165"/>
      <c r="L223" s="34"/>
      <c r="M223" s="166"/>
      <c r="T223" s="55"/>
      <c r="AT223" s="18" t="s">
        <v>174</v>
      </c>
      <c r="AU223" s="18" t="s">
        <v>89</v>
      </c>
    </row>
    <row r="224" spans="2:65" s="13" customFormat="1">
      <c r="B224" s="149"/>
      <c r="D224" s="143" t="s">
        <v>159</v>
      </c>
      <c r="E224" s="150" t="s">
        <v>32</v>
      </c>
      <c r="F224" s="151" t="s">
        <v>285</v>
      </c>
      <c r="H224" s="152">
        <v>14.85</v>
      </c>
      <c r="I224" s="153"/>
      <c r="L224" s="149"/>
      <c r="M224" s="154"/>
      <c r="T224" s="155"/>
      <c r="AT224" s="150" t="s">
        <v>159</v>
      </c>
      <c r="AU224" s="150" t="s">
        <v>89</v>
      </c>
      <c r="AV224" s="13" t="s">
        <v>89</v>
      </c>
      <c r="AW224" s="13" t="s">
        <v>38</v>
      </c>
      <c r="AX224" s="13" t="s">
        <v>40</v>
      </c>
      <c r="AY224" s="150" t="s">
        <v>150</v>
      </c>
    </row>
    <row r="225" spans="2:65" s="1" customFormat="1" ht="49.05" customHeight="1">
      <c r="B225" s="34"/>
      <c r="C225" s="129" t="s">
        <v>329</v>
      </c>
      <c r="D225" s="129" t="s">
        <v>152</v>
      </c>
      <c r="E225" s="130" t="s">
        <v>330</v>
      </c>
      <c r="F225" s="131" t="s">
        <v>331</v>
      </c>
      <c r="G225" s="132" t="s">
        <v>282</v>
      </c>
      <c r="H225" s="133">
        <v>1689.732</v>
      </c>
      <c r="I225" s="134"/>
      <c r="J225" s="135">
        <f>ROUND(I225*H225,2)</f>
        <v>0</v>
      </c>
      <c r="K225" s="131" t="s">
        <v>172</v>
      </c>
      <c r="L225" s="34"/>
      <c r="M225" s="136" t="s">
        <v>32</v>
      </c>
      <c r="N225" s="137" t="s">
        <v>51</v>
      </c>
      <c r="P225" s="138">
        <f>O225*H225</f>
        <v>0</v>
      </c>
      <c r="Q225" s="138">
        <v>0</v>
      </c>
      <c r="R225" s="138">
        <f>Q225*H225</f>
        <v>0</v>
      </c>
      <c r="S225" s="138">
        <v>0</v>
      </c>
      <c r="T225" s="139">
        <f>S225*H225</f>
        <v>0</v>
      </c>
      <c r="AR225" s="140" t="s">
        <v>157</v>
      </c>
      <c r="AT225" s="140" t="s">
        <v>152</v>
      </c>
      <c r="AU225" s="140" t="s">
        <v>89</v>
      </c>
      <c r="AY225" s="18" t="s">
        <v>150</v>
      </c>
      <c r="BE225" s="141">
        <f>IF(N225="základní",J225,0)</f>
        <v>0</v>
      </c>
      <c r="BF225" s="141">
        <f>IF(N225="snížená",J225,0)</f>
        <v>0</v>
      </c>
      <c r="BG225" s="141">
        <f>IF(N225="zákl. přenesená",J225,0)</f>
        <v>0</v>
      </c>
      <c r="BH225" s="141">
        <f>IF(N225="sníž. přenesená",J225,0)</f>
        <v>0</v>
      </c>
      <c r="BI225" s="141">
        <f>IF(N225="nulová",J225,0)</f>
        <v>0</v>
      </c>
      <c r="BJ225" s="18" t="s">
        <v>40</v>
      </c>
      <c r="BK225" s="141">
        <f>ROUND(I225*H225,2)</f>
        <v>0</v>
      </c>
      <c r="BL225" s="18" t="s">
        <v>157</v>
      </c>
      <c r="BM225" s="140" t="s">
        <v>332</v>
      </c>
    </row>
    <row r="226" spans="2:65" s="1" customFormat="1">
      <c r="B226" s="34"/>
      <c r="D226" s="163" t="s">
        <v>174</v>
      </c>
      <c r="F226" s="164" t="s">
        <v>333</v>
      </c>
      <c r="I226" s="165"/>
      <c r="L226" s="34"/>
      <c r="M226" s="166"/>
      <c r="T226" s="55"/>
      <c r="AT226" s="18" t="s">
        <v>174</v>
      </c>
      <c r="AU226" s="18" t="s">
        <v>89</v>
      </c>
    </row>
    <row r="227" spans="2:65" s="13" customFormat="1">
      <c r="B227" s="149"/>
      <c r="D227" s="143" t="s">
        <v>159</v>
      </c>
      <c r="E227" s="150" t="s">
        <v>32</v>
      </c>
      <c r="F227" s="151" t="s">
        <v>334</v>
      </c>
      <c r="H227" s="152">
        <v>1689.732</v>
      </c>
      <c r="I227" s="153"/>
      <c r="L227" s="149"/>
      <c r="M227" s="154"/>
      <c r="T227" s="155"/>
      <c r="AT227" s="150" t="s">
        <v>159</v>
      </c>
      <c r="AU227" s="150" t="s">
        <v>89</v>
      </c>
      <c r="AV227" s="13" t="s">
        <v>89</v>
      </c>
      <c r="AW227" s="13" t="s">
        <v>38</v>
      </c>
      <c r="AX227" s="13" t="s">
        <v>40</v>
      </c>
      <c r="AY227" s="150" t="s">
        <v>150</v>
      </c>
    </row>
    <row r="228" spans="2:65" s="1" customFormat="1" ht="44.25" customHeight="1">
      <c r="B228" s="34"/>
      <c r="C228" s="129" t="s">
        <v>335</v>
      </c>
      <c r="D228" s="129" t="s">
        <v>152</v>
      </c>
      <c r="E228" s="130" t="s">
        <v>336</v>
      </c>
      <c r="F228" s="131" t="s">
        <v>337</v>
      </c>
      <c r="G228" s="132" t="s">
        <v>282</v>
      </c>
      <c r="H228" s="133">
        <v>403.108</v>
      </c>
      <c r="I228" s="134"/>
      <c r="J228" s="135">
        <f>ROUND(I228*H228,2)</f>
        <v>0</v>
      </c>
      <c r="K228" s="131" t="s">
        <v>172</v>
      </c>
      <c r="L228" s="34"/>
      <c r="M228" s="136" t="s">
        <v>32</v>
      </c>
      <c r="N228" s="137" t="s">
        <v>51</v>
      </c>
      <c r="P228" s="138">
        <f>O228*H228</f>
        <v>0</v>
      </c>
      <c r="Q228" s="138">
        <v>0</v>
      </c>
      <c r="R228" s="138">
        <f>Q228*H228</f>
        <v>0</v>
      </c>
      <c r="S228" s="138">
        <v>0</v>
      </c>
      <c r="T228" s="139">
        <f>S228*H228</f>
        <v>0</v>
      </c>
      <c r="AR228" s="140" t="s">
        <v>157</v>
      </c>
      <c r="AT228" s="140" t="s">
        <v>152</v>
      </c>
      <c r="AU228" s="140" t="s">
        <v>89</v>
      </c>
      <c r="AY228" s="18" t="s">
        <v>150</v>
      </c>
      <c r="BE228" s="141">
        <f>IF(N228="základní",J228,0)</f>
        <v>0</v>
      </c>
      <c r="BF228" s="141">
        <f>IF(N228="snížená",J228,0)</f>
        <v>0</v>
      </c>
      <c r="BG228" s="141">
        <f>IF(N228="zákl. přenesená",J228,0)</f>
        <v>0</v>
      </c>
      <c r="BH228" s="141">
        <f>IF(N228="sníž. přenesená",J228,0)</f>
        <v>0</v>
      </c>
      <c r="BI228" s="141">
        <f>IF(N228="nulová",J228,0)</f>
        <v>0</v>
      </c>
      <c r="BJ228" s="18" t="s">
        <v>40</v>
      </c>
      <c r="BK228" s="141">
        <f>ROUND(I228*H228,2)</f>
        <v>0</v>
      </c>
      <c r="BL228" s="18" t="s">
        <v>157</v>
      </c>
      <c r="BM228" s="140" t="s">
        <v>338</v>
      </c>
    </row>
    <row r="229" spans="2:65" s="1" customFormat="1">
      <c r="B229" s="34"/>
      <c r="D229" s="163" t="s">
        <v>174</v>
      </c>
      <c r="F229" s="164" t="s">
        <v>339</v>
      </c>
      <c r="I229" s="165"/>
      <c r="L229" s="34"/>
      <c r="M229" s="166"/>
      <c r="T229" s="55"/>
      <c r="AT229" s="18" t="s">
        <v>174</v>
      </c>
      <c r="AU229" s="18" t="s">
        <v>89</v>
      </c>
    </row>
    <row r="230" spans="2:65" s="13" customFormat="1">
      <c r="B230" s="149"/>
      <c r="D230" s="143" t="s">
        <v>159</v>
      </c>
      <c r="E230" s="150" t="s">
        <v>32</v>
      </c>
      <c r="F230" s="151" t="s">
        <v>298</v>
      </c>
      <c r="H230" s="152">
        <v>403.108</v>
      </c>
      <c r="I230" s="153"/>
      <c r="L230" s="149"/>
      <c r="M230" s="154"/>
      <c r="T230" s="155"/>
      <c r="AT230" s="150" t="s">
        <v>159</v>
      </c>
      <c r="AU230" s="150" t="s">
        <v>89</v>
      </c>
      <c r="AV230" s="13" t="s">
        <v>89</v>
      </c>
      <c r="AW230" s="13" t="s">
        <v>38</v>
      </c>
      <c r="AX230" s="13" t="s">
        <v>40</v>
      </c>
      <c r="AY230" s="150" t="s">
        <v>150</v>
      </c>
    </row>
    <row r="231" spans="2:65" s="1" customFormat="1" ht="44.25" customHeight="1">
      <c r="B231" s="34"/>
      <c r="C231" s="129" t="s">
        <v>340</v>
      </c>
      <c r="D231" s="129" t="s">
        <v>152</v>
      </c>
      <c r="E231" s="130" t="s">
        <v>341</v>
      </c>
      <c r="F231" s="131" t="s">
        <v>342</v>
      </c>
      <c r="G231" s="132" t="s">
        <v>282</v>
      </c>
      <c r="H231" s="133">
        <v>155.066</v>
      </c>
      <c r="I231" s="134"/>
      <c r="J231" s="135">
        <f>ROUND(I231*H231,2)</f>
        <v>0</v>
      </c>
      <c r="K231" s="131" t="s">
        <v>172</v>
      </c>
      <c r="L231" s="34"/>
      <c r="M231" s="136" t="s">
        <v>32</v>
      </c>
      <c r="N231" s="137" t="s">
        <v>51</v>
      </c>
      <c r="P231" s="138">
        <f>O231*H231</f>
        <v>0</v>
      </c>
      <c r="Q231" s="138">
        <v>0</v>
      </c>
      <c r="R231" s="138">
        <f>Q231*H231</f>
        <v>0</v>
      </c>
      <c r="S231" s="138">
        <v>0</v>
      </c>
      <c r="T231" s="139">
        <f>S231*H231</f>
        <v>0</v>
      </c>
      <c r="AR231" s="140" t="s">
        <v>157</v>
      </c>
      <c r="AT231" s="140" t="s">
        <v>152</v>
      </c>
      <c r="AU231" s="140" t="s">
        <v>89</v>
      </c>
      <c r="AY231" s="18" t="s">
        <v>150</v>
      </c>
      <c r="BE231" s="141">
        <f>IF(N231="základní",J231,0)</f>
        <v>0</v>
      </c>
      <c r="BF231" s="141">
        <f>IF(N231="snížená",J231,0)</f>
        <v>0</v>
      </c>
      <c r="BG231" s="141">
        <f>IF(N231="zákl. přenesená",J231,0)</f>
        <v>0</v>
      </c>
      <c r="BH231" s="141">
        <f>IF(N231="sníž. přenesená",J231,0)</f>
        <v>0</v>
      </c>
      <c r="BI231" s="141">
        <f>IF(N231="nulová",J231,0)</f>
        <v>0</v>
      </c>
      <c r="BJ231" s="18" t="s">
        <v>40</v>
      </c>
      <c r="BK231" s="141">
        <f>ROUND(I231*H231,2)</f>
        <v>0</v>
      </c>
      <c r="BL231" s="18" t="s">
        <v>157</v>
      </c>
      <c r="BM231" s="140" t="s">
        <v>343</v>
      </c>
    </row>
    <row r="232" spans="2:65" s="1" customFormat="1">
      <c r="B232" s="34"/>
      <c r="D232" s="163" t="s">
        <v>174</v>
      </c>
      <c r="F232" s="164" t="s">
        <v>344</v>
      </c>
      <c r="I232" s="165"/>
      <c r="L232" s="34"/>
      <c r="M232" s="166"/>
      <c r="T232" s="55"/>
      <c r="AT232" s="18" t="s">
        <v>174</v>
      </c>
      <c r="AU232" s="18" t="s">
        <v>89</v>
      </c>
    </row>
    <row r="233" spans="2:65" s="13" customFormat="1">
      <c r="B233" s="149"/>
      <c r="D233" s="143" t="s">
        <v>159</v>
      </c>
      <c r="E233" s="150" t="s">
        <v>32</v>
      </c>
      <c r="F233" s="151" t="s">
        <v>299</v>
      </c>
      <c r="H233" s="152">
        <v>155.066</v>
      </c>
      <c r="I233" s="153"/>
      <c r="L233" s="149"/>
      <c r="M233" s="175"/>
      <c r="N233" s="176"/>
      <c r="O233" s="176"/>
      <c r="P233" s="176"/>
      <c r="Q233" s="176"/>
      <c r="R233" s="176"/>
      <c r="S233" s="176"/>
      <c r="T233" s="177"/>
      <c r="AT233" s="150" t="s">
        <v>159</v>
      </c>
      <c r="AU233" s="150" t="s">
        <v>89</v>
      </c>
      <c r="AV233" s="13" t="s">
        <v>89</v>
      </c>
      <c r="AW233" s="13" t="s">
        <v>38</v>
      </c>
      <c r="AX233" s="13" t="s">
        <v>40</v>
      </c>
      <c r="AY233" s="150" t="s">
        <v>150</v>
      </c>
    </row>
    <row r="234" spans="2:65" s="1" customFormat="1" ht="6.9" customHeight="1">
      <c r="B234" s="43"/>
      <c r="C234" s="44"/>
      <c r="D234" s="44"/>
      <c r="E234" s="44"/>
      <c r="F234" s="44"/>
      <c r="G234" s="44"/>
      <c r="H234" s="44"/>
      <c r="I234" s="44"/>
      <c r="J234" s="44"/>
      <c r="K234" s="44"/>
      <c r="L234" s="34"/>
    </row>
  </sheetData>
  <sheetProtection algorithmName="SHA-512" hashValue="c9RtEzOvjvPZknXZmwDVc2vrKuKol4DeqOBD5rugAHhWo2GaoNqrc877YLogVXGqjmED46i2GW5qnFpObSpSzw==" saltValue="ZH5S5tYpd8fTu+ZL8/2pC3YkWv8qgQctnSlbAfFyfLQuCNZYNLMGdliah7ZILSBrT5vJh0SWpN9aeXk+wIUoSQ==" spinCount="100000" sheet="1" objects="1" scenarios="1" formatColumns="0" formatRows="0" autoFilter="0"/>
  <autoFilter ref="C82:K233" xr:uid="{00000000-0009-0000-0000-000001000000}"/>
  <mergeCells count="9">
    <mergeCell ref="E50:H50"/>
    <mergeCell ref="E73:H73"/>
    <mergeCell ref="E75:H75"/>
    <mergeCell ref="L2:V2"/>
    <mergeCell ref="E7:H7"/>
    <mergeCell ref="E9:H9"/>
    <mergeCell ref="E18:H18"/>
    <mergeCell ref="E27:H27"/>
    <mergeCell ref="E48:H48"/>
  </mergeCells>
  <hyperlinks>
    <hyperlink ref="F95" r:id="rId1" xr:uid="{00000000-0004-0000-0100-000000000000}"/>
    <hyperlink ref="F104" r:id="rId2" xr:uid="{00000000-0004-0000-0100-000001000000}"/>
    <hyperlink ref="F109" r:id="rId3" xr:uid="{00000000-0004-0000-0100-000002000000}"/>
    <hyperlink ref="F116" r:id="rId4" xr:uid="{00000000-0004-0000-0100-000003000000}"/>
    <hyperlink ref="F122" r:id="rId5" xr:uid="{00000000-0004-0000-0100-000004000000}"/>
    <hyperlink ref="F131" r:id="rId6" xr:uid="{00000000-0004-0000-0100-000005000000}"/>
    <hyperlink ref="F147" r:id="rId7" xr:uid="{00000000-0004-0000-0100-000006000000}"/>
    <hyperlink ref="F153" r:id="rId8" xr:uid="{00000000-0004-0000-0100-000007000000}"/>
    <hyperlink ref="F160" r:id="rId9" xr:uid="{00000000-0004-0000-0100-000008000000}"/>
    <hyperlink ref="F168" r:id="rId10" xr:uid="{00000000-0004-0000-0100-000009000000}"/>
    <hyperlink ref="F177" r:id="rId11" xr:uid="{00000000-0004-0000-0100-00000A000000}"/>
    <hyperlink ref="F180" r:id="rId12" xr:uid="{00000000-0004-0000-0100-00000B000000}"/>
    <hyperlink ref="F183" r:id="rId13" xr:uid="{00000000-0004-0000-0100-00000C000000}"/>
    <hyperlink ref="F195" r:id="rId14" xr:uid="{00000000-0004-0000-0100-00000D000000}"/>
    <hyperlink ref="F208" r:id="rId15" xr:uid="{00000000-0004-0000-0100-00000E000000}"/>
    <hyperlink ref="F220" r:id="rId16" xr:uid="{00000000-0004-0000-0100-00000F000000}"/>
    <hyperlink ref="F223" r:id="rId17" xr:uid="{00000000-0004-0000-0100-000010000000}"/>
    <hyperlink ref="F226" r:id="rId18" xr:uid="{00000000-0004-0000-0100-000011000000}"/>
    <hyperlink ref="F229" r:id="rId19" xr:uid="{00000000-0004-0000-0100-000012000000}"/>
    <hyperlink ref="F232" r:id="rId20" xr:uid="{00000000-0004-0000-0100-000013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EE416-3719-48F7-A41A-2732A799DF6A}">
  <dimension ref="A1:L39"/>
  <sheetViews>
    <sheetView topLeftCell="A3" zoomScaleNormal="100" workbookViewId="0">
      <selection activeCell="Q9" sqref="Q9:Q10"/>
    </sheetView>
  </sheetViews>
  <sheetFormatPr defaultRowHeight="14.4"/>
  <cols>
    <col min="1" max="1" width="83.42578125" style="962" customWidth="1"/>
    <col min="2" max="4" width="0" style="540" hidden="1" customWidth="1"/>
    <col min="5" max="5" width="11.7109375" style="540" hidden="1" customWidth="1"/>
    <col min="6" max="6" width="1.140625" style="540" customWidth="1"/>
    <col min="7" max="7" width="10.28515625" style="540" customWidth="1"/>
    <col min="8" max="8" width="6.85546875" style="540" customWidth="1"/>
    <col min="9" max="9" width="13.28515625" style="722" customWidth="1"/>
    <col min="10" max="10" width="16.5703125" style="722" customWidth="1"/>
    <col min="11" max="11" width="14.5703125" style="722" customWidth="1"/>
    <col min="12" max="12" width="19.140625" style="722" customWidth="1"/>
    <col min="13" max="16384" width="9.140625" style="540"/>
  </cols>
  <sheetData>
    <row r="1" spans="1:12" ht="45.75" customHeight="1">
      <c r="A1" s="869" t="s">
        <v>7237</v>
      </c>
      <c r="B1" s="699"/>
      <c r="C1" s="699"/>
      <c r="D1" s="699"/>
      <c r="E1" s="699"/>
      <c r="F1" s="699"/>
      <c r="G1" s="1248" t="s">
        <v>7238</v>
      </c>
      <c r="H1" s="1248"/>
      <c r="I1" s="1248"/>
      <c r="J1" s="1248"/>
      <c r="K1" s="1248"/>
      <c r="L1" s="1248"/>
    </row>
    <row r="2" spans="1:12" ht="30.75" customHeight="1">
      <c r="A2" s="1241" t="s">
        <v>7239</v>
      </c>
      <c r="B2" s="1242"/>
      <c r="C2" s="1242"/>
      <c r="D2" s="1242"/>
      <c r="E2" s="1242"/>
      <c r="F2" s="1242"/>
      <c r="G2" s="1242"/>
      <c r="H2" s="1242"/>
      <c r="I2" s="1242"/>
      <c r="J2" s="1242"/>
      <c r="K2" s="1242"/>
      <c r="L2" s="1243"/>
    </row>
    <row r="3" spans="1:12" s="954" customFormat="1" ht="13.8">
      <c r="A3" s="950" t="s">
        <v>6842</v>
      </c>
      <c r="B3" s="951"/>
      <c r="C3" s="951"/>
      <c r="D3" s="951"/>
      <c r="E3" s="951"/>
      <c r="F3" s="951"/>
      <c r="G3" s="951"/>
      <c r="H3" s="952"/>
      <c r="I3" s="953" t="s">
        <v>7240</v>
      </c>
      <c r="J3" s="953" t="s">
        <v>6790</v>
      </c>
      <c r="K3" s="953" t="s">
        <v>7241</v>
      </c>
      <c r="L3" s="953" t="s">
        <v>5936</v>
      </c>
    </row>
    <row r="4" spans="1:12">
      <c r="A4" s="955" t="s">
        <v>7242</v>
      </c>
      <c r="B4" s="699"/>
      <c r="C4" s="699"/>
      <c r="D4" s="699"/>
      <c r="E4" s="699"/>
      <c r="F4" s="699"/>
      <c r="G4" s="699">
        <v>1</v>
      </c>
      <c r="H4" s="699" t="s">
        <v>4713</v>
      </c>
      <c r="I4" s="870"/>
      <c r="J4" s="870"/>
      <c r="K4" s="870">
        <f>SUM(I4:J4)</f>
        <v>0</v>
      </c>
      <c r="L4" s="870">
        <f>PRODUCT(G4,K4)</f>
        <v>0</v>
      </c>
    </row>
    <row r="5" spans="1:12">
      <c r="A5" s="955" t="s">
        <v>7243</v>
      </c>
      <c r="B5" s="699"/>
      <c r="C5" s="699"/>
      <c r="D5" s="699"/>
      <c r="E5" s="699"/>
      <c r="F5" s="699"/>
      <c r="G5" s="699">
        <v>2</v>
      </c>
      <c r="H5" s="699" t="s">
        <v>4713</v>
      </c>
      <c r="I5" s="870"/>
      <c r="J5" s="870"/>
      <c r="K5" s="870">
        <f t="shared" ref="K5:K38" si="0">SUM(I5:J5)</f>
        <v>0</v>
      </c>
      <c r="L5" s="870">
        <f t="shared" ref="L5:L38" si="1">PRODUCT(G5,K5)</f>
        <v>0</v>
      </c>
    </row>
    <row r="6" spans="1:12">
      <c r="A6" s="955" t="s">
        <v>7244</v>
      </c>
      <c r="B6" s="699"/>
      <c r="C6" s="699"/>
      <c r="D6" s="699"/>
      <c r="E6" s="699"/>
      <c r="F6" s="699"/>
      <c r="G6" s="699">
        <v>1</v>
      </c>
      <c r="H6" s="699" t="s">
        <v>4713</v>
      </c>
      <c r="I6" s="870"/>
      <c r="J6" s="870"/>
      <c r="K6" s="870">
        <f t="shared" si="0"/>
        <v>0</v>
      </c>
      <c r="L6" s="870">
        <f t="shared" si="1"/>
        <v>0</v>
      </c>
    </row>
    <row r="7" spans="1:12">
      <c r="A7" s="955" t="s">
        <v>7245</v>
      </c>
      <c r="B7" s="699"/>
      <c r="C7" s="699"/>
      <c r="D7" s="699"/>
      <c r="E7" s="699"/>
      <c r="F7" s="699"/>
      <c r="G7" s="699">
        <v>1</v>
      </c>
      <c r="H7" s="699" t="s">
        <v>4713</v>
      </c>
      <c r="I7" s="870"/>
      <c r="J7" s="870"/>
      <c r="K7" s="870">
        <f t="shared" si="0"/>
        <v>0</v>
      </c>
      <c r="L7" s="870">
        <f t="shared" si="1"/>
        <v>0</v>
      </c>
    </row>
    <row r="8" spans="1:12">
      <c r="A8" s="955" t="s">
        <v>7246</v>
      </c>
      <c r="B8" s="699"/>
      <c r="C8" s="699"/>
      <c r="D8" s="699"/>
      <c r="E8" s="699"/>
      <c r="F8" s="699"/>
      <c r="G8" s="699">
        <v>1</v>
      </c>
      <c r="H8" s="699" t="s">
        <v>4713</v>
      </c>
      <c r="I8" s="870"/>
      <c r="J8" s="870"/>
      <c r="K8" s="870">
        <f t="shared" si="0"/>
        <v>0</v>
      </c>
      <c r="L8" s="870">
        <f t="shared" si="1"/>
        <v>0</v>
      </c>
    </row>
    <row r="9" spans="1:12">
      <c r="A9" s="955" t="s">
        <v>7247</v>
      </c>
      <c r="B9" s="699"/>
      <c r="C9" s="699"/>
      <c r="D9" s="699"/>
      <c r="E9" s="699"/>
      <c r="F9" s="699"/>
      <c r="G9" s="699">
        <v>1</v>
      </c>
      <c r="H9" s="699" t="s">
        <v>4713</v>
      </c>
      <c r="I9" s="870"/>
      <c r="J9" s="870"/>
      <c r="K9" s="870">
        <f t="shared" si="0"/>
        <v>0</v>
      </c>
      <c r="L9" s="870">
        <f t="shared" si="1"/>
        <v>0</v>
      </c>
    </row>
    <row r="10" spans="1:12">
      <c r="A10" s="955" t="s">
        <v>7248</v>
      </c>
      <c r="B10" s="699"/>
      <c r="C10" s="699"/>
      <c r="D10" s="699"/>
      <c r="E10" s="699"/>
      <c r="F10" s="699"/>
      <c r="G10" s="699">
        <v>162</v>
      </c>
      <c r="H10" s="699" t="s">
        <v>4713</v>
      </c>
      <c r="I10" s="870"/>
      <c r="J10" s="870"/>
      <c r="K10" s="870">
        <f t="shared" si="0"/>
        <v>0</v>
      </c>
      <c r="L10" s="870">
        <f t="shared" si="1"/>
        <v>0</v>
      </c>
    </row>
    <row r="11" spans="1:12">
      <c r="A11" s="955" t="s">
        <v>7249</v>
      </c>
      <c r="B11" s="699"/>
      <c r="C11" s="699"/>
      <c r="D11" s="699"/>
      <c r="E11" s="699"/>
      <c r="F11" s="699"/>
      <c r="G11" s="699">
        <v>24</v>
      </c>
      <c r="H11" s="699" t="s">
        <v>4713</v>
      </c>
      <c r="I11" s="870"/>
      <c r="J11" s="870"/>
      <c r="K11" s="870">
        <f t="shared" si="0"/>
        <v>0</v>
      </c>
      <c r="L11" s="870">
        <f t="shared" si="1"/>
        <v>0</v>
      </c>
    </row>
    <row r="12" spans="1:12">
      <c r="A12" s="955" t="s">
        <v>7250</v>
      </c>
      <c r="B12" s="699"/>
      <c r="C12" s="699"/>
      <c r="D12" s="699"/>
      <c r="E12" s="699"/>
      <c r="F12" s="699"/>
      <c r="G12" s="699">
        <v>162</v>
      </c>
      <c r="H12" s="699" t="s">
        <v>4713</v>
      </c>
      <c r="I12" s="870"/>
      <c r="J12" s="870"/>
      <c r="K12" s="870">
        <f t="shared" si="0"/>
        <v>0</v>
      </c>
      <c r="L12" s="870">
        <f t="shared" si="1"/>
        <v>0</v>
      </c>
    </row>
    <row r="13" spans="1:12">
      <c r="A13" s="955" t="s">
        <v>7251</v>
      </c>
      <c r="B13" s="699"/>
      <c r="C13" s="699"/>
      <c r="D13" s="699"/>
      <c r="E13" s="699"/>
      <c r="F13" s="699"/>
      <c r="G13" s="699">
        <v>6</v>
      </c>
      <c r="H13" s="699" t="s">
        <v>4713</v>
      </c>
      <c r="I13" s="870"/>
      <c r="J13" s="870"/>
      <c r="K13" s="870">
        <f t="shared" si="0"/>
        <v>0</v>
      </c>
      <c r="L13" s="870">
        <f t="shared" si="1"/>
        <v>0</v>
      </c>
    </row>
    <row r="14" spans="1:12">
      <c r="A14" s="955" t="s">
        <v>7252</v>
      </c>
      <c r="B14" s="699"/>
      <c r="C14" s="699"/>
      <c r="D14" s="699"/>
      <c r="E14" s="699"/>
      <c r="F14" s="699"/>
      <c r="G14" s="699">
        <v>12</v>
      </c>
      <c r="H14" s="699" t="s">
        <v>4713</v>
      </c>
      <c r="I14" s="870"/>
      <c r="J14" s="870"/>
      <c r="K14" s="870">
        <f t="shared" si="0"/>
        <v>0</v>
      </c>
      <c r="L14" s="870">
        <f t="shared" si="1"/>
        <v>0</v>
      </c>
    </row>
    <row r="15" spans="1:12">
      <c r="A15" s="955" t="s">
        <v>7253</v>
      </c>
      <c r="B15" s="699"/>
      <c r="C15" s="699"/>
      <c r="D15" s="699"/>
      <c r="E15" s="699"/>
      <c r="F15" s="699"/>
      <c r="G15" s="699">
        <v>7</v>
      </c>
      <c r="H15" s="699" t="s">
        <v>4713</v>
      </c>
      <c r="I15" s="870"/>
      <c r="J15" s="870"/>
      <c r="K15" s="870">
        <f t="shared" si="0"/>
        <v>0</v>
      </c>
      <c r="L15" s="870">
        <f t="shared" si="1"/>
        <v>0</v>
      </c>
    </row>
    <row r="16" spans="1:12">
      <c r="A16" s="955" t="s">
        <v>7254</v>
      </c>
      <c r="B16" s="699"/>
      <c r="C16" s="699"/>
      <c r="D16" s="699"/>
      <c r="E16" s="699"/>
      <c r="F16" s="699"/>
      <c r="G16" s="699">
        <v>1</v>
      </c>
      <c r="H16" s="699" t="s">
        <v>4713</v>
      </c>
      <c r="I16" s="870"/>
      <c r="J16" s="870"/>
      <c r="K16" s="870">
        <f t="shared" si="0"/>
        <v>0</v>
      </c>
      <c r="L16" s="870">
        <f t="shared" si="1"/>
        <v>0</v>
      </c>
    </row>
    <row r="17" spans="1:12">
      <c r="A17" s="955" t="s">
        <v>7255</v>
      </c>
      <c r="B17" s="699"/>
      <c r="C17" s="699"/>
      <c r="D17" s="699"/>
      <c r="E17" s="699"/>
      <c r="F17" s="699"/>
      <c r="G17" s="699">
        <v>46</v>
      </c>
      <c r="H17" s="699" t="s">
        <v>4713</v>
      </c>
      <c r="I17" s="870"/>
      <c r="J17" s="870"/>
      <c r="K17" s="870">
        <f t="shared" si="0"/>
        <v>0</v>
      </c>
      <c r="L17" s="870">
        <f t="shared" si="1"/>
        <v>0</v>
      </c>
    </row>
    <row r="18" spans="1:12">
      <c r="A18" s="955" t="s">
        <v>7256</v>
      </c>
      <c r="B18" s="699"/>
      <c r="C18" s="699"/>
      <c r="D18" s="699"/>
      <c r="E18" s="699"/>
      <c r="F18" s="699"/>
      <c r="G18" s="699">
        <v>5</v>
      </c>
      <c r="H18" s="699" t="s">
        <v>4713</v>
      </c>
      <c r="I18" s="870"/>
      <c r="J18" s="870"/>
      <c r="K18" s="870">
        <f t="shared" si="0"/>
        <v>0</v>
      </c>
      <c r="L18" s="870">
        <f t="shared" si="1"/>
        <v>0</v>
      </c>
    </row>
    <row r="19" spans="1:12">
      <c r="A19" s="955" t="s">
        <v>7257</v>
      </c>
      <c r="B19" s="699"/>
      <c r="C19" s="699"/>
      <c r="D19" s="699"/>
      <c r="E19" s="699"/>
      <c r="F19" s="699"/>
      <c r="G19" s="699">
        <v>2200</v>
      </c>
      <c r="H19" s="699" t="s">
        <v>693</v>
      </c>
      <c r="I19" s="870"/>
      <c r="J19" s="870"/>
      <c r="K19" s="870">
        <f t="shared" si="0"/>
        <v>0</v>
      </c>
      <c r="L19" s="870">
        <f t="shared" si="1"/>
        <v>0</v>
      </c>
    </row>
    <row r="20" spans="1:12">
      <c r="A20" s="955" t="s">
        <v>7258</v>
      </c>
      <c r="B20" s="699"/>
      <c r="C20" s="699"/>
      <c r="D20" s="699"/>
      <c r="E20" s="699"/>
      <c r="F20" s="699"/>
      <c r="G20" s="699">
        <v>800</v>
      </c>
      <c r="H20" s="699" t="s">
        <v>693</v>
      </c>
      <c r="I20" s="870"/>
      <c r="J20" s="870"/>
      <c r="K20" s="870">
        <f t="shared" si="0"/>
        <v>0</v>
      </c>
      <c r="L20" s="870">
        <f t="shared" si="1"/>
        <v>0</v>
      </c>
    </row>
    <row r="21" spans="1:12">
      <c r="A21" s="955" t="s">
        <v>7259</v>
      </c>
      <c r="B21" s="699"/>
      <c r="C21" s="699"/>
      <c r="D21" s="699"/>
      <c r="E21" s="699"/>
      <c r="F21" s="699"/>
      <c r="G21" s="699">
        <v>1400</v>
      </c>
      <c r="H21" s="699" t="s">
        <v>693</v>
      </c>
      <c r="I21" s="870"/>
      <c r="J21" s="870"/>
      <c r="K21" s="870">
        <f t="shared" si="0"/>
        <v>0</v>
      </c>
      <c r="L21" s="870">
        <f t="shared" si="1"/>
        <v>0</v>
      </c>
    </row>
    <row r="22" spans="1:12">
      <c r="A22" s="955" t="s">
        <v>7260</v>
      </c>
      <c r="B22" s="699"/>
      <c r="C22" s="699"/>
      <c r="D22" s="699"/>
      <c r="E22" s="699"/>
      <c r="F22" s="699"/>
      <c r="G22" s="699">
        <v>170</v>
      </c>
      <c r="H22" s="699" t="s">
        <v>693</v>
      </c>
      <c r="I22" s="870"/>
      <c r="J22" s="870"/>
      <c r="K22" s="870">
        <f t="shared" si="0"/>
        <v>0</v>
      </c>
      <c r="L22" s="870">
        <f t="shared" si="1"/>
        <v>0</v>
      </c>
    </row>
    <row r="23" spans="1:12" ht="28.8">
      <c r="A23" s="955" t="s">
        <v>7261</v>
      </c>
      <c r="B23" s="699"/>
      <c r="C23" s="699"/>
      <c r="D23" s="699"/>
      <c r="E23" s="699"/>
      <c r="F23" s="699"/>
      <c r="G23" s="699">
        <v>260</v>
      </c>
      <c r="H23" s="699" t="s">
        <v>693</v>
      </c>
      <c r="I23" s="870"/>
      <c r="J23" s="870"/>
      <c r="K23" s="870">
        <f t="shared" si="0"/>
        <v>0</v>
      </c>
      <c r="L23" s="870">
        <f t="shared" si="1"/>
        <v>0</v>
      </c>
    </row>
    <row r="24" spans="1:12">
      <c r="A24" s="955" t="s">
        <v>7262</v>
      </c>
      <c r="B24" s="699"/>
      <c r="C24" s="699"/>
      <c r="D24" s="699"/>
      <c r="E24" s="699"/>
      <c r="F24" s="699"/>
      <c r="G24" s="699">
        <v>15</v>
      </c>
      <c r="H24" s="699" t="s">
        <v>693</v>
      </c>
      <c r="I24" s="870"/>
      <c r="J24" s="870"/>
      <c r="K24" s="870">
        <f t="shared" si="0"/>
        <v>0</v>
      </c>
      <c r="L24" s="870">
        <f t="shared" si="1"/>
        <v>0</v>
      </c>
    </row>
    <row r="25" spans="1:12">
      <c r="A25" s="955" t="s">
        <v>7263</v>
      </c>
      <c r="B25" s="699"/>
      <c r="C25" s="699"/>
      <c r="D25" s="699"/>
      <c r="E25" s="699"/>
      <c r="F25" s="699"/>
      <c r="G25" s="699">
        <v>1800</v>
      </c>
      <c r="H25" s="699" t="s">
        <v>693</v>
      </c>
      <c r="I25" s="870"/>
      <c r="J25" s="870"/>
      <c r="K25" s="870">
        <f t="shared" si="0"/>
        <v>0</v>
      </c>
      <c r="L25" s="870">
        <f t="shared" si="1"/>
        <v>0</v>
      </c>
    </row>
    <row r="26" spans="1:12">
      <c r="A26" s="955" t="s">
        <v>7264</v>
      </c>
      <c r="B26" s="699"/>
      <c r="C26" s="699"/>
      <c r="D26" s="699"/>
      <c r="E26" s="699"/>
      <c r="F26" s="699"/>
      <c r="G26" s="699">
        <v>100</v>
      </c>
      <c r="H26" s="699" t="s">
        <v>693</v>
      </c>
      <c r="I26" s="870"/>
      <c r="J26" s="870"/>
      <c r="K26" s="870">
        <f t="shared" si="0"/>
        <v>0</v>
      </c>
      <c r="L26" s="870">
        <f t="shared" si="1"/>
        <v>0</v>
      </c>
    </row>
    <row r="27" spans="1:12">
      <c r="A27" s="955" t="s">
        <v>7265</v>
      </c>
      <c r="B27" s="699"/>
      <c r="C27" s="699"/>
      <c r="D27" s="699"/>
      <c r="E27" s="699"/>
      <c r="F27" s="699"/>
      <c r="G27" s="699">
        <v>360</v>
      </c>
      <c r="H27" s="699" t="s">
        <v>4713</v>
      </c>
      <c r="I27" s="870"/>
      <c r="J27" s="870"/>
      <c r="K27" s="870">
        <f t="shared" si="0"/>
        <v>0</v>
      </c>
      <c r="L27" s="870">
        <f t="shared" si="1"/>
        <v>0</v>
      </c>
    </row>
    <row r="28" spans="1:12">
      <c r="A28" s="955" t="s">
        <v>7266</v>
      </c>
      <c r="B28" s="699"/>
      <c r="C28" s="699"/>
      <c r="D28" s="699"/>
      <c r="E28" s="699"/>
      <c r="F28" s="699"/>
      <c r="G28" s="699">
        <v>0</v>
      </c>
      <c r="H28" s="699" t="s">
        <v>4713</v>
      </c>
      <c r="I28" s="870"/>
      <c r="J28" s="870"/>
      <c r="K28" s="870">
        <f t="shared" si="0"/>
        <v>0</v>
      </c>
      <c r="L28" s="870">
        <f t="shared" si="1"/>
        <v>0</v>
      </c>
    </row>
    <row r="29" spans="1:12">
      <c r="A29" s="955" t="s">
        <v>7267</v>
      </c>
      <c r="B29" s="699"/>
      <c r="C29" s="699"/>
      <c r="D29" s="699"/>
      <c r="E29" s="699"/>
      <c r="F29" s="699"/>
      <c r="G29" s="699">
        <v>1</v>
      </c>
      <c r="H29" s="699" t="s">
        <v>6809</v>
      </c>
      <c r="I29" s="870"/>
      <c r="J29" s="870"/>
      <c r="K29" s="870">
        <f t="shared" si="0"/>
        <v>0</v>
      </c>
      <c r="L29" s="870">
        <f t="shared" si="1"/>
        <v>0</v>
      </c>
    </row>
    <row r="30" spans="1:12">
      <c r="A30" s="955" t="s">
        <v>7268</v>
      </c>
      <c r="B30" s="699"/>
      <c r="C30" s="699"/>
      <c r="D30" s="699"/>
      <c r="E30" s="699"/>
      <c r="F30" s="699"/>
      <c r="G30" s="699">
        <v>4500</v>
      </c>
      <c r="H30" s="699" t="s">
        <v>4713</v>
      </c>
      <c r="I30" s="870"/>
      <c r="J30" s="870"/>
      <c r="K30" s="870">
        <f t="shared" si="0"/>
        <v>0</v>
      </c>
      <c r="L30" s="870">
        <f t="shared" si="1"/>
        <v>0</v>
      </c>
    </row>
    <row r="31" spans="1:12">
      <c r="A31" s="955" t="s">
        <v>7269</v>
      </c>
      <c r="B31" s="699"/>
      <c r="C31" s="699"/>
      <c r="D31" s="699"/>
      <c r="E31" s="699"/>
      <c r="F31" s="699"/>
      <c r="G31" s="699">
        <v>1050</v>
      </c>
      <c r="H31" s="699" t="s">
        <v>4713</v>
      </c>
      <c r="I31" s="870"/>
      <c r="J31" s="870"/>
      <c r="K31" s="870">
        <f t="shared" si="0"/>
        <v>0</v>
      </c>
      <c r="L31" s="870">
        <f t="shared" si="1"/>
        <v>0</v>
      </c>
    </row>
    <row r="32" spans="1:12">
      <c r="A32" s="955" t="s">
        <v>7270</v>
      </c>
      <c r="B32" s="699"/>
      <c r="C32" s="699"/>
      <c r="D32" s="699"/>
      <c r="E32" s="699"/>
      <c r="F32" s="699"/>
      <c r="G32" s="699">
        <v>50</v>
      </c>
      <c r="H32" s="699" t="s">
        <v>4713</v>
      </c>
      <c r="I32" s="870"/>
      <c r="J32" s="870"/>
      <c r="K32" s="870">
        <f t="shared" si="0"/>
        <v>0</v>
      </c>
      <c r="L32" s="870">
        <f t="shared" si="1"/>
        <v>0</v>
      </c>
    </row>
    <row r="33" spans="1:12">
      <c r="A33" s="955" t="s">
        <v>6810</v>
      </c>
      <c r="B33" s="699"/>
      <c r="C33" s="699"/>
      <c r="D33" s="699"/>
      <c r="E33" s="699"/>
      <c r="F33" s="699"/>
      <c r="G33" s="699">
        <v>1</v>
      </c>
      <c r="H33" s="699" t="s">
        <v>6809</v>
      </c>
      <c r="I33" s="870"/>
      <c r="J33" s="870"/>
      <c r="K33" s="870">
        <f t="shared" si="0"/>
        <v>0</v>
      </c>
      <c r="L33" s="870">
        <f t="shared" si="1"/>
        <v>0</v>
      </c>
    </row>
    <row r="34" spans="1:12">
      <c r="A34" s="955" t="s">
        <v>7271</v>
      </c>
      <c r="B34" s="699"/>
      <c r="C34" s="699"/>
      <c r="D34" s="699"/>
      <c r="E34" s="699"/>
      <c r="F34" s="699"/>
      <c r="G34" s="699">
        <v>1</v>
      </c>
      <c r="H34" s="699" t="s">
        <v>6809</v>
      </c>
      <c r="I34" s="870"/>
      <c r="J34" s="870"/>
      <c r="K34" s="870">
        <f t="shared" si="0"/>
        <v>0</v>
      </c>
      <c r="L34" s="870">
        <f t="shared" si="1"/>
        <v>0</v>
      </c>
    </row>
    <row r="35" spans="1:12">
      <c r="A35" s="955" t="s">
        <v>7272</v>
      </c>
      <c r="B35" s="699"/>
      <c r="C35" s="699"/>
      <c r="D35" s="699"/>
      <c r="E35" s="699"/>
      <c r="F35" s="699"/>
      <c r="G35" s="699">
        <v>1</v>
      </c>
      <c r="H35" s="699" t="s">
        <v>4713</v>
      </c>
      <c r="I35" s="870"/>
      <c r="J35" s="870"/>
      <c r="K35" s="870">
        <f t="shared" si="0"/>
        <v>0</v>
      </c>
      <c r="L35" s="870">
        <f t="shared" si="1"/>
        <v>0</v>
      </c>
    </row>
    <row r="36" spans="1:12">
      <c r="A36" s="955" t="s">
        <v>7273</v>
      </c>
      <c r="B36" s="699"/>
      <c r="C36" s="699"/>
      <c r="D36" s="699"/>
      <c r="E36" s="699"/>
      <c r="F36" s="699"/>
      <c r="G36" s="699">
        <v>1</v>
      </c>
      <c r="H36" s="699" t="s">
        <v>4713</v>
      </c>
      <c r="I36" s="870"/>
      <c r="J36" s="870"/>
      <c r="K36" s="870">
        <f t="shared" si="0"/>
        <v>0</v>
      </c>
      <c r="L36" s="870">
        <f t="shared" si="1"/>
        <v>0</v>
      </c>
    </row>
    <row r="37" spans="1:12">
      <c r="A37" s="955" t="s">
        <v>7274</v>
      </c>
      <c r="B37" s="699"/>
      <c r="C37" s="699"/>
      <c r="D37" s="699"/>
      <c r="E37" s="699"/>
      <c r="F37" s="699"/>
      <c r="G37" s="699">
        <v>1</v>
      </c>
      <c r="H37" s="699" t="s">
        <v>4713</v>
      </c>
      <c r="I37" s="870"/>
      <c r="J37" s="870"/>
      <c r="K37" s="870">
        <f t="shared" si="0"/>
        <v>0</v>
      </c>
      <c r="L37" s="870">
        <f t="shared" si="1"/>
        <v>0</v>
      </c>
    </row>
    <row r="38" spans="1:12" ht="15" thickBot="1">
      <c r="A38" s="956" t="s">
        <v>7275</v>
      </c>
      <c r="B38" s="957"/>
      <c r="C38" s="957"/>
      <c r="D38" s="957"/>
      <c r="E38" s="957"/>
      <c r="F38" s="957"/>
      <c r="G38" s="957">
        <v>1</v>
      </c>
      <c r="H38" s="957" t="s">
        <v>4713</v>
      </c>
      <c r="I38" s="870"/>
      <c r="J38" s="870"/>
      <c r="K38" s="958">
        <f t="shared" si="0"/>
        <v>0</v>
      </c>
      <c r="L38" s="958">
        <f t="shared" si="1"/>
        <v>0</v>
      </c>
    </row>
    <row r="39" spans="1:12" s="872" customFormat="1" ht="29.25" customHeight="1" thickBot="1">
      <c r="A39" s="959" t="s">
        <v>5936</v>
      </c>
      <c r="B39" s="960"/>
      <c r="C39" s="960"/>
      <c r="D39" s="960"/>
      <c r="E39" s="960"/>
      <c r="F39" s="960"/>
      <c r="G39" s="960"/>
      <c r="H39" s="960"/>
      <c r="I39" s="961"/>
      <c r="J39" s="961"/>
      <c r="K39" s="1252">
        <f>SUM(L4:L38)</f>
        <v>0</v>
      </c>
      <c r="L39" s="1253"/>
    </row>
  </sheetData>
  <mergeCells count="3">
    <mergeCell ref="G1:L1"/>
    <mergeCell ref="A2:L2"/>
    <mergeCell ref="K39:L39"/>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00CCB-56E0-4ACD-A799-7C4B1AA4BB40}">
  <dimension ref="A1:G40"/>
  <sheetViews>
    <sheetView view="pageBreakPreview" topLeftCell="A21" zoomScaleNormal="100" zoomScaleSheetLayoutView="100" workbookViewId="0">
      <selection activeCell="A27" sqref="A27:G27"/>
    </sheetView>
  </sheetViews>
  <sheetFormatPr defaultRowHeight="13.2"/>
  <cols>
    <col min="1" max="1" width="16.7109375" style="963" customWidth="1"/>
    <col min="2" max="2" width="91.42578125" style="964" customWidth="1"/>
    <col min="3" max="3" width="50" style="964" customWidth="1"/>
    <col min="4" max="4" width="14.85546875" style="965" customWidth="1"/>
    <col min="5" max="5" width="9.140625" style="883"/>
    <col min="6" max="6" width="14.7109375" style="883" customWidth="1"/>
    <col min="7" max="7" width="21.7109375" style="966" customWidth="1"/>
    <col min="8" max="256" width="9.140625" style="883"/>
    <col min="257" max="257" width="16.7109375" style="883" customWidth="1"/>
    <col min="258" max="258" width="91.42578125" style="883" customWidth="1"/>
    <col min="259" max="259" width="50" style="883" customWidth="1"/>
    <col min="260" max="260" width="14.85546875" style="883" customWidth="1"/>
    <col min="261" max="261" width="9.140625" style="883"/>
    <col min="262" max="262" width="14.7109375" style="883" customWidth="1"/>
    <col min="263" max="263" width="21.7109375" style="883" customWidth="1"/>
    <col min="264" max="512" width="9.140625" style="883"/>
    <col min="513" max="513" width="16.7109375" style="883" customWidth="1"/>
    <col min="514" max="514" width="91.42578125" style="883" customWidth="1"/>
    <col min="515" max="515" width="50" style="883" customWidth="1"/>
    <col min="516" max="516" width="14.85546875" style="883" customWidth="1"/>
    <col min="517" max="517" width="9.140625" style="883"/>
    <col min="518" max="518" width="14.7109375" style="883" customWidth="1"/>
    <col min="519" max="519" width="21.7109375" style="883" customWidth="1"/>
    <col min="520" max="768" width="9.140625" style="883"/>
    <col min="769" max="769" width="16.7109375" style="883" customWidth="1"/>
    <col min="770" max="770" width="91.42578125" style="883" customWidth="1"/>
    <col min="771" max="771" width="50" style="883" customWidth="1"/>
    <col min="772" max="772" width="14.85546875" style="883" customWidth="1"/>
    <col min="773" max="773" width="9.140625" style="883"/>
    <col min="774" max="774" width="14.7109375" style="883" customWidth="1"/>
    <col min="775" max="775" width="21.7109375" style="883" customWidth="1"/>
    <col min="776" max="1024" width="9.140625" style="883"/>
    <col min="1025" max="1025" width="16.7109375" style="883" customWidth="1"/>
    <col min="1026" max="1026" width="91.42578125" style="883" customWidth="1"/>
    <col min="1027" max="1027" width="50" style="883" customWidth="1"/>
    <col min="1028" max="1028" width="14.85546875" style="883" customWidth="1"/>
    <col min="1029" max="1029" width="9.140625" style="883"/>
    <col min="1030" max="1030" width="14.7109375" style="883" customWidth="1"/>
    <col min="1031" max="1031" width="21.7109375" style="883" customWidth="1"/>
    <col min="1032" max="1280" width="9.140625" style="883"/>
    <col min="1281" max="1281" width="16.7109375" style="883" customWidth="1"/>
    <col min="1282" max="1282" width="91.42578125" style="883" customWidth="1"/>
    <col min="1283" max="1283" width="50" style="883" customWidth="1"/>
    <col min="1284" max="1284" width="14.85546875" style="883" customWidth="1"/>
    <col min="1285" max="1285" width="9.140625" style="883"/>
    <col min="1286" max="1286" width="14.7109375" style="883" customWidth="1"/>
    <col min="1287" max="1287" width="21.7109375" style="883" customWidth="1"/>
    <col min="1288" max="1536" width="9.140625" style="883"/>
    <col min="1537" max="1537" width="16.7109375" style="883" customWidth="1"/>
    <col min="1538" max="1538" width="91.42578125" style="883" customWidth="1"/>
    <col min="1539" max="1539" width="50" style="883" customWidth="1"/>
    <col min="1540" max="1540" width="14.85546875" style="883" customWidth="1"/>
    <col min="1541" max="1541" width="9.140625" style="883"/>
    <col min="1542" max="1542" width="14.7109375" style="883" customWidth="1"/>
    <col min="1543" max="1543" width="21.7109375" style="883" customWidth="1"/>
    <col min="1544" max="1792" width="9.140625" style="883"/>
    <col min="1793" max="1793" width="16.7109375" style="883" customWidth="1"/>
    <col min="1794" max="1794" width="91.42578125" style="883" customWidth="1"/>
    <col min="1795" max="1795" width="50" style="883" customWidth="1"/>
    <col min="1796" max="1796" width="14.85546875" style="883" customWidth="1"/>
    <col min="1797" max="1797" width="9.140625" style="883"/>
    <col min="1798" max="1798" width="14.7109375" style="883" customWidth="1"/>
    <col min="1799" max="1799" width="21.7109375" style="883" customWidth="1"/>
    <col min="1800" max="2048" width="9.140625" style="883"/>
    <col min="2049" max="2049" width="16.7109375" style="883" customWidth="1"/>
    <col min="2050" max="2050" width="91.42578125" style="883" customWidth="1"/>
    <col min="2051" max="2051" width="50" style="883" customWidth="1"/>
    <col min="2052" max="2052" width="14.85546875" style="883" customWidth="1"/>
    <col min="2053" max="2053" width="9.140625" style="883"/>
    <col min="2054" max="2054" width="14.7109375" style="883" customWidth="1"/>
    <col min="2055" max="2055" width="21.7109375" style="883" customWidth="1"/>
    <col min="2056" max="2304" width="9.140625" style="883"/>
    <col min="2305" max="2305" width="16.7109375" style="883" customWidth="1"/>
    <col min="2306" max="2306" width="91.42578125" style="883" customWidth="1"/>
    <col min="2307" max="2307" width="50" style="883" customWidth="1"/>
    <col min="2308" max="2308" width="14.85546875" style="883" customWidth="1"/>
    <col min="2309" max="2309" width="9.140625" style="883"/>
    <col min="2310" max="2310" width="14.7109375" style="883" customWidth="1"/>
    <col min="2311" max="2311" width="21.7109375" style="883" customWidth="1"/>
    <col min="2312" max="2560" width="9.140625" style="883"/>
    <col min="2561" max="2561" width="16.7109375" style="883" customWidth="1"/>
    <col min="2562" max="2562" width="91.42578125" style="883" customWidth="1"/>
    <col min="2563" max="2563" width="50" style="883" customWidth="1"/>
    <col min="2564" max="2564" width="14.85546875" style="883" customWidth="1"/>
    <col min="2565" max="2565" width="9.140625" style="883"/>
    <col min="2566" max="2566" width="14.7109375" style="883" customWidth="1"/>
    <col min="2567" max="2567" width="21.7109375" style="883" customWidth="1"/>
    <col min="2568" max="2816" width="9.140625" style="883"/>
    <col min="2817" max="2817" width="16.7109375" style="883" customWidth="1"/>
    <col min="2818" max="2818" width="91.42578125" style="883" customWidth="1"/>
    <col min="2819" max="2819" width="50" style="883" customWidth="1"/>
    <col min="2820" max="2820" width="14.85546875" style="883" customWidth="1"/>
    <col min="2821" max="2821" width="9.140625" style="883"/>
    <col min="2822" max="2822" width="14.7109375" style="883" customWidth="1"/>
    <col min="2823" max="2823" width="21.7109375" style="883" customWidth="1"/>
    <col min="2824" max="3072" width="9.140625" style="883"/>
    <col min="3073" max="3073" width="16.7109375" style="883" customWidth="1"/>
    <col min="3074" max="3074" width="91.42578125" style="883" customWidth="1"/>
    <col min="3075" max="3075" width="50" style="883" customWidth="1"/>
    <col min="3076" max="3076" width="14.85546875" style="883" customWidth="1"/>
    <col min="3077" max="3077" width="9.140625" style="883"/>
    <col min="3078" max="3078" width="14.7109375" style="883" customWidth="1"/>
    <col min="3079" max="3079" width="21.7109375" style="883" customWidth="1"/>
    <col min="3080" max="3328" width="9.140625" style="883"/>
    <col min="3329" max="3329" width="16.7109375" style="883" customWidth="1"/>
    <col min="3330" max="3330" width="91.42578125" style="883" customWidth="1"/>
    <col min="3331" max="3331" width="50" style="883" customWidth="1"/>
    <col min="3332" max="3332" width="14.85546875" style="883" customWidth="1"/>
    <col min="3333" max="3333" width="9.140625" style="883"/>
    <col min="3334" max="3334" width="14.7109375" style="883" customWidth="1"/>
    <col min="3335" max="3335" width="21.7109375" style="883" customWidth="1"/>
    <col min="3336" max="3584" width="9.140625" style="883"/>
    <col min="3585" max="3585" width="16.7109375" style="883" customWidth="1"/>
    <col min="3586" max="3586" width="91.42578125" style="883" customWidth="1"/>
    <col min="3587" max="3587" width="50" style="883" customWidth="1"/>
    <col min="3588" max="3588" width="14.85546875" style="883" customWidth="1"/>
    <col min="3589" max="3589" width="9.140625" style="883"/>
    <col min="3590" max="3590" width="14.7109375" style="883" customWidth="1"/>
    <col min="3591" max="3591" width="21.7109375" style="883" customWidth="1"/>
    <col min="3592" max="3840" width="9.140625" style="883"/>
    <col min="3841" max="3841" width="16.7109375" style="883" customWidth="1"/>
    <col min="3842" max="3842" width="91.42578125" style="883" customWidth="1"/>
    <col min="3843" max="3843" width="50" style="883" customWidth="1"/>
    <col min="3844" max="3844" width="14.85546875" style="883" customWidth="1"/>
    <col min="3845" max="3845" width="9.140625" style="883"/>
    <col min="3846" max="3846" width="14.7109375" style="883" customWidth="1"/>
    <col min="3847" max="3847" width="21.7109375" style="883" customWidth="1"/>
    <col min="3848" max="4096" width="9.140625" style="883"/>
    <col min="4097" max="4097" width="16.7109375" style="883" customWidth="1"/>
    <col min="4098" max="4098" width="91.42578125" style="883" customWidth="1"/>
    <col min="4099" max="4099" width="50" style="883" customWidth="1"/>
    <col min="4100" max="4100" width="14.85546875" style="883" customWidth="1"/>
    <col min="4101" max="4101" width="9.140625" style="883"/>
    <col min="4102" max="4102" width="14.7109375" style="883" customWidth="1"/>
    <col min="4103" max="4103" width="21.7109375" style="883" customWidth="1"/>
    <col min="4104" max="4352" width="9.140625" style="883"/>
    <col min="4353" max="4353" width="16.7109375" style="883" customWidth="1"/>
    <col min="4354" max="4354" width="91.42578125" style="883" customWidth="1"/>
    <col min="4355" max="4355" width="50" style="883" customWidth="1"/>
    <col min="4356" max="4356" width="14.85546875" style="883" customWidth="1"/>
    <col min="4357" max="4357" width="9.140625" style="883"/>
    <col min="4358" max="4358" width="14.7109375" style="883" customWidth="1"/>
    <col min="4359" max="4359" width="21.7109375" style="883" customWidth="1"/>
    <col min="4360" max="4608" width="9.140625" style="883"/>
    <col min="4609" max="4609" width="16.7109375" style="883" customWidth="1"/>
    <col min="4610" max="4610" width="91.42578125" style="883" customWidth="1"/>
    <col min="4611" max="4611" width="50" style="883" customWidth="1"/>
    <col min="4612" max="4612" width="14.85546875" style="883" customWidth="1"/>
    <col min="4613" max="4613" width="9.140625" style="883"/>
    <col min="4614" max="4614" width="14.7109375" style="883" customWidth="1"/>
    <col min="4615" max="4615" width="21.7109375" style="883" customWidth="1"/>
    <col min="4616" max="4864" width="9.140625" style="883"/>
    <col min="4865" max="4865" width="16.7109375" style="883" customWidth="1"/>
    <col min="4866" max="4866" width="91.42578125" style="883" customWidth="1"/>
    <col min="4867" max="4867" width="50" style="883" customWidth="1"/>
    <col min="4868" max="4868" width="14.85546875" style="883" customWidth="1"/>
    <col min="4869" max="4869" width="9.140625" style="883"/>
    <col min="4870" max="4870" width="14.7109375" style="883" customWidth="1"/>
    <col min="4871" max="4871" width="21.7109375" style="883" customWidth="1"/>
    <col min="4872" max="5120" width="9.140625" style="883"/>
    <col min="5121" max="5121" width="16.7109375" style="883" customWidth="1"/>
    <col min="5122" max="5122" width="91.42578125" style="883" customWidth="1"/>
    <col min="5123" max="5123" width="50" style="883" customWidth="1"/>
    <col min="5124" max="5124" width="14.85546875" style="883" customWidth="1"/>
    <col min="5125" max="5125" width="9.140625" style="883"/>
    <col min="5126" max="5126" width="14.7109375" style="883" customWidth="1"/>
    <col min="5127" max="5127" width="21.7109375" style="883" customWidth="1"/>
    <col min="5128" max="5376" width="9.140625" style="883"/>
    <col min="5377" max="5377" width="16.7109375" style="883" customWidth="1"/>
    <col min="5378" max="5378" width="91.42578125" style="883" customWidth="1"/>
    <col min="5379" max="5379" width="50" style="883" customWidth="1"/>
    <col min="5380" max="5380" width="14.85546875" style="883" customWidth="1"/>
    <col min="5381" max="5381" width="9.140625" style="883"/>
    <col min="5382" max="5382" width="14.7109375" style="883" customWidth="1"/>
    <col min="5383" max="5383" width="21.7109375" style="883" customWidth="1"/>
    <col min="5384" max="5632" width="9.140625" style="883"/>
    <col min="5633" max="5633" width="16.7109375" style="883" customWidth="1"/>
    <col min="5634" max="5634" width="91.42578125" style="883" customWidth="1"/>
    <col min="5635" max="5635" width="50" style="883" customWidth="1"/>
    <col min="5636" max="5636" width="14.85546875" style="883" customWidth="1"/>
    <col min="5637" max="5637" width="9.140625" style="883"/>
    <col min="5638" max="5638" width="14.7109375" style="883" customWidth="1"/>
    <col min="5639" max="5639" width="21.7109375" style="883" customWidth="1"/>
    <col min="5640" max="5888" width="9.140625" style="883"/>
    <col min="5889" max="5889" width="16.7109375" style="883" customWidth="1"/>
    <col min="5890" max="5890" width="91.42578125" style="883" customWidth="1"/>
    <col min="5891" max="5891" width="50" style="883" customWidth="1"/>
    <col min="5892" max="5892" width="14.85546875" style="883" customWidth="1"/>
    <col min="5893" max="5893" width="9.140625" style="883"/>
    <col min="5894" max="5894" width="14.7109375" style="883" customWidth="1"/>
    <col min="5895" max="5895" width="21.7109375" style="883" customWidth="1"/>
    <col min="5896" max="6144" width="9.140625" style="883"/>
    <col min="6145" max="6145" width="16.7109375" style="883" customWidth="1"/>
    <col min="6146" max="6146" width="91.42578125" style="883" customWidth="1"/>
    <col min="6147" max="6147" width="50" style="883" customWidth="1"/>
    <col min="6148" max="6148" width="14.85546875" style="883" customWidth="1"/>
    <col min="6149" max="6149" width="9.140625" style="883"/>
    <col min="6150" max="6150" width="14.7109375" style="883" customWidth="1"/>
    <col min="6151" max="6151" width="21.7109375" style="883" customWidth="1"/>
    <col min="6152" max="6400" width="9.140625" style="883"/>
    <col min="6401" max="6401" width="16.7109375" style="883" customWidth="1"/>
    <col min="6402" max="6402" width="91.42578125" style="883" customWidth="1"/>
    <col min="6403" max="6403" width="50" style="883" customWidth="1"/>
    <col min="6404" max="6404" width="14.85546875" style="883" customWidth="1"/>
    <col min="6405" max="6405" width="9.140625" style="883"/>
    <col min="6406" max="6406" width="14.7109375" style="883" customWidth="1"/>
    <col min="6407" max="6407" width="21.7109375" style="883" customWidth="1"/>
    <col min="6408" max="6656" width="9.140625" style="883"/>
    <col min="6657" max="6657" width="16.7109375" style="883" customWidth="1"/>
    <col min="6658" max="6658" width="91.42578125" style="883" customWidth="1"/>
    <col min="6659" max="6659" width="50" style="883" customWidth="1"/>
    <col min="6660" max="6660" width="14.85546875" style="883" customWidth="1"/>
    <col min="6661" max="6661" width="9.140625" style="883"/>
    <col min="6662" max="6662" width="14.7109375" style="883" customWidth="1"/>
    <col min="6663" max="6663" width="21.7109375" style="883" customWidth="1"/>
    <col min="6664" max="6912" width="9.140625" style="883"/>
    <col min="6913" max="6913" width="16.7109375" style="883" customWidth="1"/>
    <col min="6914" max="6914" width="91.42578125" style="883" customWidth="1"/>
    <col min="6915" max="6915" width="50" style="883" customWidth="1"/>
    <col min="6916" max="6916" width="14.85546875" style="883" customWidth="1"/>
    <col min="6917" max="6917" width="9.140625" style="883"/>
    <col min="6918" max="6918" width="14.7109375" style="883" customWidth="1"/>
    <col min="6919" max="6919" width="21.7109375" style="883" customWidth="1"/>
    <col min="6920" max="7168" width="9.140625" style="883"/>
    <col min="7169" max="7169" width="16.7109375" style="883" customWidth="1"/>
    <col min="7170" max="7170" width="91.42578125" style="883" customWidth="1"/>
    <col min="7171" max="7171" width="50" style="883" customWidth="1"/>
    <col min="7172" max="7172" width="14.85546875" style="883" customWidth="1"/>
    <col min="7173" max="7173" width="9.140625" style="883"/>
    <col min="7174" max="7174" width="14.7109375" style="883" customWidth="1"/>
    <col min="7175" max="7175" width="21.7109375" style="883" customWidth="1"/>
    <col min="7176" max="7424" width="9.140625" style="883"/>
    <col min="7425" max="7425" width="16.7109375" style="883" customWidth="1"/>
    <col min="7426" max="7426" width="91.42578125" style="883" customWidth="1"/>
    <col min="7427" max="7427" width="50" style="883" customWidth="1"/>
    <col min="7428" max="7428" width="14.85546875" style="883" customWidth="1"/>
    <col min="7429" max="7429" width="9.140625" style="883"/>
    <col min="7430" max="7430" width="14.7109375" style="883" customWidth="1"/>
    <col min="7431" max="7431" width="21.7109375" style="883" customWidth="1"/>
    <col min="7432" max="7680" width="9.140625" style="883"/>
    <col min="7681" max="7681" width="16.7109375" style="883" customWidth="1"/>
    <col min="7682" max="7682" width="91.42578125" style="883" customWidth="1"/>
    <col min="7683" max="7683" width="50" style="883" customWidth="1"/>
    <col min="7684" max="7684" width="14.85546875" style="883" customWidth="1"/>
    <col min="7685" max="7685" width="9.140625" style="883"/>
    <col min="7686" max="7686" width="14.7109375" style="883" customWidth="1"/>
    <col min="7687" max="7687" width="21.7109375" style="883" customWidth="1"/>
    <col min="7688" max="7936" width="9.140625" style="883"/>
    <col min="7937" max="7937" width="16.7109375" style="883" customWidth="1"/>
    <col min="7938" max="7938" width="91.42578125" style="883" customWidth="1"/>
    <col min="7939" max="7939" width="50" style="883" customWidth="1"/>
    <col min="7940" max="7940" width="14.85546875" style="883" customWidth="1"/>
    <col min="7941" max="7941" width="9.140625" style="883"/>
    <col min="7942" max="7942" width="14.7109375" style="883" customWidth="1"/>
    <col min="7943" max="7943" width="21.7109375" style="883" customWidth="1"/>
    <col min="7944" max="8192" width="9.140625" style="883"/>
    <col min="8193" max="8193" width="16.7109375" style="883" customWidth="1"/>
    <col min="8194" max="8194" width="91.42578125" style="883" customWidth="1"/>
    <col min="8195" max="8195" width="50" style="883" customWidth="1"/>
    <col min="8196" max="8196" width="14.85546875" style="883" customWidth="1"/>
    <col min="8197" max="8197" width="9.140625" style="883"/>
    <col min="8198" max="8198" width="14.7109375" style="883" customWidth="1"/>
    <col min="8199" max="8199" width="21.7109375" style="883" customWidth="1"/>
    <col min="8200" max="8448" width="9.140625" style="883"/>
    <col min="8449" max="8449" width="16.7109375" style="883" customWidth="1"/>
    <col min="8450" max="8450" width="91.42578125" style="883" customWidth="1"/>
    <col min="8451" max="8451" width="50" style="883" customWidth="1"/>
    <col min="8452" max="8452" width="14.85546875" style="883" customWidth="1"/>
    <col min="8453" max="8453" width="9.140625" style="883"/>
    <col min="8454" max="8454" width="14.7109375" style="883" customWidth="1"/>
    <col min="8455" max="8455" width="21.7109375" style="883" customWidth="1"/>
    <col min="8456" max="8704" width="9.140625" style="883"/>
    <col min="8705" max="8705" width="16.7109375" style="883" customWidth="1"/>
    <col min="8706" max="8706" width="91.42578125" style="883" customWidth="1"/>
    <col min="8707" max="8707" width="50" style="883" customWidth="1"/>
    <col min="8708" max="8708" width="14.85546875" style="883" customWidth="1"/>
    <col min="8709" max="8709" width="9.140625" style="883"/>
    <col min="8710" max="8710" width="14.7109375" style="883" customWidth="1"/>
    <col min="8711" max="8711" width="21.7109375" style="883" customWidth="1"/>
    <col min="8712" max="8960" width="9.140625" style="883"/>
    <col min="8961" max="8961" width="16.7109375" style="883" customWidth="1"/>
    <col min="8962" max="8962" width="91.42578125" style="883" customWidth="1"/>
    <col min="8963" max="8963" width="50" style="883" customWidth="1"/>
    <col min="8964" max="8964" width="14.85546875" style="883" customWidth="1"/>
    <col min="8965" max="8965" width="9.140625" style="883"/>
    <col min="8966" max="8966" width="14.7109375" style="883" customWidth="1"/>
    <col min="8967" max="8967" width="21.7109375" style="883" customWidth="1"/>
    <col min="8968" max="9216" width="9.140625" style="883"/>
    <col min="9217" max="9217" width="16.7109375" style="883" customWidth="1"/>
    <col min="9218" max="9218" width="91.42578125" style="883" customWidth="1"/>
    <col min="9219" max="9219" width="50" style="883" customWidth="1"/>
    <col min="9220" max="9220" width="14.85546875" style="883" customWidth="1"/>
    <col min="9221" max="9221" width="9.140625" style="883"/>
    <col min="9222" max="9222" width="14.7109375" style="883" customWidth="1"/>
    <col min="9223" max="9223" width="21.7109375" style="883" customWidth="1"/>
    <col min="9224" max="9472" width="9.140625" style="883"/>
    <col min="9473" max="9473" width="16.7109375" style="883" customWidth="1"/>
    <col min="9474" max="9474" width="91.42578125" style="883" customWidth="1"/>
    <col min="9475" max="9475" width="50" style="883" customWidth="1"/>
    <col min="9476" max="9476" width="14.85546875" style="883" customWidth="1"/>
    <col min="9477" max="9477" width="9.140625" style="883"/>
    <col min="9478" max="9478" width="14.7109375" style="883" customWidth="1"/>
    <col min="9479" max="9479" width="21.7109375" style="883" customWidth="1"/>
    <col min="9480" max="9728" width="9.140625" style="883"/>
    <col min="9729" max="9729" width="16.7109375" style="883" customWidth="1"/>
    <col min="9730" max="9730" width="91.42578125" style="883" customWidth="1"/>
    <col min="9731" max="9731" width="50" style="883" customWidth="1"/>
    <col min="9732" max="9732" width="14.85546875" style="883" customWidth="1"/>
    <col min="9733" max="9733" width="9.140625" style="883"/>
    <col min="9734" max="9734" width="14.7109375" style="883" customWidth="1"/>
    <col min="9735" max="9735" width="21.7109375" style="883" customWidth="1"/>
    <col min="9736" max="9984" width="9.140625" style="883"/>
    <col min="9985" max="9985" width="16.7109375" style="883" customWidth="1"/>
    <col min="9986" max="9986" width="91.42578125" style="883" customWidth="1"/>
    <col min="9987" max="9987" width="50" style="883" customWidth="1"/>
    <col min="9988" max="9988" width="14.85546875" style="883" customWidth="1"/>
    <col min="9989" max="9989" width="9.140625" style="883"/>
    <col min="9990" max="9990" width="14.7109375" style="883" customWidth="1"/>
    <col min="9991" max="9991" width="21.7109375" style="883" customWidth="1"/>
    <col min="9992" max="10240" width="9.140625" style="883"/>
    <col min="10241" max="10241" width="16.7109375" style="883" customWidth="1"/>
    <col min="10242" max="10242" width="91.42578125" style="883" customWidth="1"/>
    <col min="10243" max="10243" width="50" style="883" customWidth="1"/>
    <col min="10244" max="10244" width="14.85546875" style="883" customWidth="1"/>
    <col min="10245" max="10245" width="9.140625" style="883"/>
    <col min="10246" max="10246" width="14.7109375" style="883" customWidth="1"/>
    <col min="10247" max="10247" width="21.7109375" style="883" customWidth="1"/>
    <col min="10248" max="10496" width="9.140625" style="883"/>
    <col min="10497" max="10497" width="16.7109375" style="883" customWidth="1"/>
    <col min="10498" max="10498" width="91.42578125" style="883" customWidth="1"/>
    <col min="10499" max="10499" width="50" style="883" customWidth="1"/>
    <col min="10500" max="10500" width="14.85546875" style="883" customWidth="1"/>
    <col min="10501" max="10501" width="9.140625" style="883"/>
    <col min="10502" max="10502" width="14.7109375" style="883" customWidth="1"/>
    <col min="10503" max="10503" width="21.7109375" style="883" customWidth="1"/>
    <col min="10504" max="10752" width="9.140625" style="883"/>
    <col min="10753" max="10753" width="16.7109375" style="883" customWidth="1"/>
    <col min="10754" max="10754" width="91.42578125" style="883" customWidth="1"/>
    <col min="10755" max="10755" width="50" style="883" customWidth="1"/>
    <col min="10756" max="10756" width="14.85546875" style="883" customWidth="1"/>
    <col min="10757" max="10757" width="9.140625" style="883"/>
    <col min="10758" max="10758" width="14.7109375" style="883" customWidth="1"/>
    <col min="10759" max="10759" width="21.7109375" style="883" customWidth="1"/>
    <col min="10760" max="11008" width="9.140625" style="883"/>
    <col min="11009" max="11009" width="16.7109375" style="883" customWidth="1"/>
    <col min="11010" max="11010" width="91.42578125" style="883" customWidth="1"/>
    <col min="11011" max="11011" width="50" style="883" customWidth="1"/>
    <col min="11012" max="11012" width="14.85546875" style="883" customWidth="1"/>
    <col min="11013" max="11013" width="9.140625" style="883"/>
    <col min="11014" max="11014" width="14.7109375" style="883" customWidth="1"/>
    <col min="11015" max="11015" width="21.7109375" style="883" customWidth="1"/>
    <col min="11016" max="11264" width="9.140625" style="883"/>
    <col min="11265" max="11265" width="16.7109375" style="883" customWidth="1"/>
    <col min="11266" max="11266" width="91.42578125" style="883" customWidth="1"/>
    <col min="11267" max="11267" width="50" style="883" customWidth="1"/>
    <col min="11268" max="11268" width="14.85546875" style="883" customWidth="1"/>
    <col min="11269" max="11269" width="9.140625" style="883"/>
    <col min="11270" max="11270" width="14.7109375" style="883" customWidth="1"/>
    <col min="11271" max="11271" width="21.7109375" style="883" customWidth="1"/>
    <col min="11272" max="11520" width="9.140625" style="883"/>
    <col min="11521" max="11521" width="16.7109375" style="883" customWidth="1"/>
    <col min="11522" max="11522" width="91.42578125" style="883" customWidth="1"/>
    <col min="11523" max="11523" width="50" style="883" customWidth="1"/>
    <col min="11524" max="11524" width="14.85546875" style="883" customWidth="1"/>
    <col min="11525" max="11525" width="9.140625" style="883"/>
    <col min="11526" max="11526" width="14.7109375" style="883" customWidth="1"/>
    <col min="11527" max="11527" width="21.7109375" style="883" customWidth="1"/>
    <col min="11528" max="11776" width="9.140625" style="883"/>
    <col min="11777" max="11777" width="16.7109375" style="883" customWidth="1"/>
    <col min="11778" max="11778" width="91.42578125" style="883" customWidth="1"/>
    <col min="11779" max="11779" width="50" style="883" customWidth="1"/>
    <col min="11780" max="11780" width="14.85546875" style="883" customWidth="1"/>
    <col min="11781" max="11781" width="9.140625" style="883"/>
    <col min="11782" max="11782" width="14.7109375" style="883" customWidth="1"/>
    <col min="11783" max="11783" width="21.7109375" style="883" customWidth="1"/>
    <col min="11784" max="12032" width="9.140625" style="883"/>
    <col min="12033" max="12033" width="16.7109375" style="883" customWidth="1"/>
    <col min="12034" max="12034" width="91.42578125" style="883" customWidth="1"/>
    <col min="12035" max="12035" width="50" style="883" customWidth="1"/>
    <col min="12036" max="12036" width="14.85546875" style="883" customWidth="1"/>
    <col min="12037" max="12037" width="9.140625" style="883"/>
    <col min="12038" max="12038" width="14.7109375" style="883" customWidth="1"/>
    <col min="12039" max="12039" width="21.7109375" style="883" customWidth="1"/>
    <col min="12040" max="12288" width="9.140625" style="883"/>
    <col min="12289" max="12289" width="16.7109375" style="883" customWidth="1"/>
    <col min="12290" max="12290" width="91.42578125" style="883" customWidth="1"/>
    <col min="12291" max="12291" width="50" style="883" customWidth="1"/>
    <col min="12292" max="12292" width="14.85546875" style="883" customWidth="1"/>
    <col min="12293" max="12293" width="9.140625" style="883"/>
    <col min="12294" max="12294" width="14.7109375" style="883" customWidth="1"/>
    <col min="12295" max="12295" width="21.7109375" style="883" customWidth="1"/>
    <col min="12296" max="12544" width="9.140625" style="883"/>
    <col min="12545" max="12545" width="16.7109375" style="883" customWidth="1"/>
    <col min="12546" max="12546" width="91.42578125" style="883" customWidth="1"/>
    <col min="12547" max="12547" width="50" style="883" customWidth="1"/>
    <col min="12548" max="12548" width="14.85546875" style="883" customWidth="1"/>
    <col min="12549" max="12549" width="9.140625" style="883"/>
    <col min="12550" max="12550" width="14.7109375" style="883" customWidth="1"/>
    <col min="12551" max="12551" width="21.7109375" style="883" customWidth="1"/>
    <col min="12552" max="12800" width="9.140625" style="883"/>
    <col min="12801" max="12801" width="16.7109375" style="883" customWidth="1"/>
    <col min="12802" max="12802" width="91.42578125" style="883" customWidth="1"/>
    <col min="12803" max="12803" width="50" style="883" customWidth="1"/>
    <col min="12804" max="12804" width="14.85546875" style="883" customWidth="1"/>
    <col min="12805" max="12805" width="9.140625" style="883"/>
    <col min="12806" max="12806" width="14.7109375" style="883" customWidth="1"/>
    <col min="12807" max="12807" width="21.7109375" style="883" customWidth="1"/>
    <col min="12808" max="13056" width="9.140625" style="883"/>
    <col min="13057" max="13057" width="16.7109375" style="883" customWidth="1"/>
    <col min="13058" max="13058" width="91.42578125" style="883" customWidth="1"/>
    <col min="13059" max="13059" width="50" style="883" customWidth="1"/>
    <col min="13060" max="13060" width="14.85546875" style="883" customWidth="1"/>
    <col min="13061" max="13061" width="9.140625" style="883"/>
    <col min="13062" max="13062" width="14.7109375" style="883" customWidth="1"/>
    <col min="13063" max="13063" width="21.7109375" style="883" customWidth="1"/>
    <col min="13064" max="13312" width="9.140625" style="883"/>
    <col min="13313" max="13313" width="16.7109375" style="883" customWidth="1"/>
    <col min="13314" max="13314" width="91.42578125" style="883" customWidth="1"/>
    <col min="13315" max="13315" width="50" style="883" customWidth="1"/>
    <col min="13316" max="13316" width="14.85546875" style="883" customWidth="1"/>
    <col min="13317" max="13317" width="9.140625" style="883"/>
    <col min="13318" max="13318" width="14.7109375" style="883" customWidth="1"/>
    <col min="13319" max="13319" width="21.7109375" style="883" customWidth="1"/>
    <col min="13320" max="13568" width="9.140625" style="883"/>
    <col min="13569" max="13569" width="16.7109375" style="883" customWidth="1"/>
    <col min="13570" max="13570" width="91.42578125" style="883" customWidth="1"/>
    <col min="13571" max="13571" width="50" style="883" customWidth="1"/>
    <col min="13572" max="13572" width="14.85546875" style="883" customWidth="1"/>
    <col min="13573" max="13573" width="9.140625" style="883"/>
    <col min="13574" max="13574" width="14.7109375" style="883" customWidth="1"/>
    <col min="13575" max="13575" width="21.7109375" style="883" customWidth="1"/>
    <col min="13576" max="13824" width="9.140625" style="883"/>
    <col min="13825" max="13825" width="16.7109375" style="883" customWidth="1"/>
    <col min="13826" max="13826" width="91.42578125" style="883" customWidth="1"/>
    <col min="13827" max="13827" width="50" style="883" customWidth="1"/>
    <col min="13828" max="13828" width="14.85546875" style="883" customWidth="1"/>
    <col min="13829" max="13829" width="9.140625" style="883"/>
    <col min="13830" max="13830" width="14.7109375" style="883" customWidth="1"/>
    <col min="13831" max="13831" width="21.7109375" style="883" customWidth="1"/>
    <col min="13832" max="14080" width="9.140625" style="883"/>
    <col min="14081" max="14081" width="16.7109375" style="883" customWidth="1"/>
    <col min="14082" max="14082" width="91.42578125" style="883" customWidth="1"/>
    <col min="14083" max="14083" width="50" style="883" customWidth="1"/>
    <col min="14084" max="14084" width="14.85546875" style="883" customWidth="1"/>
    <col min="14085" max="14085" width="9.140625" style="883"/>
    <col min="14086" max="14086" width="14.7109375" style="883" customWidth="1"/>
    <col min="14087" max="14087" width="21.7109375" style="883" customWidth="1"/>
    <col min="14088" max="14336" width="9.140625" style="883"/>
    <col min="14337" max="14337" width="16.7109375" style="883" customWidth="1"/>
    <col min="14338" max="14338" width="91.42578125" style="883" customWidth="1"/>
    <col min="14339" max="14339" width="50" style="883" customWidth="1"/>
    <col min="14340" max="14340" width="14.85546875" style="883" customWidth="1"/>
    <col min="14341" max="14341" width="9.140625" style="883"/>
    <col min="14342" max="14342" width="14.7109375" style="883" customWidth="1"/>
    <col min="14343" max="14343" width="21.7109375" style="883" customWidth="1"/>
    <col min="14344" max="14592" width="9.140625" style="883"/>
    <col min="14593" max="14593" width="16.7109375" style="883" customWidth="1"/>
    <col min="14594" max="14594" width="91.42578125" style="883" customWidth="1"/>
    <col min="14595" max="14595" width="50" style="883" customWidth="1"/>
    <col min="14596" max="14596" width="14.85546875" style="883" customWidth="1"/>
    <col min="14597" max="14597" width="9.140625" style="883"/>
    <col min="14598" max="14598" width="14.7109375" style="883" customWidth="1"/>
    <col min="14599" max="14599" width="21.7109375" style="883" customWidth="1"/>
    <col min="14600" max="14848" width="9.140625" style="883"/>
    <col min="14849" max="14849" width="16.7109375" style="883" customWidth="1"/>
    <col min="14850" max="14850" width="91.42578125" style="883" customWidth="1"/>
    <col min="14851" max="14851" width="50" style="883" customWidth="1"/>
    <col min="14852" max="14852" width="14.85546875" style="883" customWidth="1"/>
    <col min="14853" max="14853" width="9.140625" style="883"/>
    <col min="14854" max="14854" width="14.7109375" style="883" customWidth="1"/>
    <col min="14855" max="14855" width="21.7109375" style="883" customWidth="1"/>
    <col min="14856" max="15104" width="9.140625" style="883"/>
    <col min="15105" max="15105" width="16.7109375" style="883" customWidth="1"/>
    <col min="15106" max="15106" width="91.42578125" style="883" customWidth="1"/>
    <col min="15107" max="15107" width="50" style="883" customWidth="1"/>
    <col min="15108" max="15108" width="14.85546875" style="883" customWidth="1"/>
    <col min="15109" max="15109" width="9.140625" style="883"/>
    <col min="15110" max="15110" width="14.7109375" style="883" customWidth="1"/>
    <col min="15111" max="15111" width="21.7109375" style="883" customWidth="1"/>
    <col min="15112" max="15360" width="9.140625" style="883"/>
    <col min="15361" max="15361" width="16.7109375" style="883" customWidth="1"/>
    <col min="15362" max="15362" width="91.42578125" style="883" customWidth="1"/>
    <col min="15363" max="15363" width="50" style="883" customWidth="1"/>
    <col min="15364" max="15364" width="14.85546875" style="883" customWidth="1"/>
    <col min="15365" max="15365" width="9.140625" style="883"/>
    <col min="15366" max="15366" width="14.7109375" style="883" customWidth="1"/>
    <col min="15367" max="15367" width="21.7109375" style="883" customWidth="1"/>
    <col min="15368" max="15616" width="9.140625" style="883"/>
    <col min="15617" max="15617" width="16.7109375" style="883" customWidth="1"/>
    <col min="15618" max="15618" width="91.42578125" style="883" customWidth="1"/>
    <col min="15619" max="15619" width="50" style="883" customWidth="1"/>
    <col min="15620" max="15620" width="14.85546875" style="883" customWidth="1"/>
    <col min="15621" max="15621" width="9.140625" style="883"/>
    <col min="15622" max="15622" width="14.7109375" style="883" customWidth="1"/>
    <col min="15623" max="15623" width="21.7109375" style="883" customWidth="1"/>
    <col min="15624" max="15872" width="9.140625" style="883"/>
    <col min="15873" max="15873" width="16.7109375" style="883" customWidth="1"/>
    <col min="15874" max="15874" width="91.42578125" style="883" customWidth="1"/>
    <col min="15875" max="15875" width="50" style="883" customWidth="1"/>
    <col min="15876" max="15876" width="14.85546875" style="883" customWidth="1"/>
    <col min="15877" max="15877" width="9.140625" style="883"/>
    <col min="15878" max="15878" width="14.7109375" style="883" customWidth="1"/>
    <col min="15879" max="15879" width="21.7109375" style="883" customWidth="1"/>
    <col min="15880" max="16128" width="9.140625" style="883"/>
    <col min="16129" max="16129" width="16.7109375" style="883" customWidth="1"/>
    <col min="16130" max="16130" width="91.42578125" style="883" customWidth="1"/>
    <col min="16131" max="16131" width="50" style="883" customWidth="1"/>
    <col min="16132" max="16132" width="14.85546875" style="883" customWidth="1"/>
    <col min="16133" max="16133" width="9.140625" style="883"/>
    <col min="16134" max="16134" width="14.7109375" style="883" customWidth="1"/>
    <col min="16135" max="16135" width="21.7109375" style="883" customWidth="1"/>
    <col min="16136" max="16384" width="9.140625" style="883"/>
  </cols>
  <sheetData>
    <row r="1" spans="1:7" ht="13.5" hidden="1" customHeight="1" thickBot="1"/>
    <row r="2" spans="1:7" ht="52.5" customHeight="1" thickBot="1">
      <c r="A2" s="1261" t="s">
        <v>7276</v>
      </c>
      <c r="B2" s="1262"/>
      <c r="C2" s="1262"/>
      <c r="D2" s="1262"/>
      <c r="E2" s="1262"/>
      <c r="F2" s="1263"/>
      <c r="G2" s="1264"/>
    </row>
    <row r="3" spans="1:7" ht="13.8" thickBot="1">
      <c r="A3" s="967"/>
      <c r="B3" s="968"/>
      <c r="C3" s="968"/>
      <c r="D3" s="969"/>
      <c r="E3" s="969"/>
      <c r="F3" s="970"/>
      <c r="G3" s="971"/>
    </row>
    <row r="4" spans="1:7" ht="33" customHeight="1" thickBot="1">
      <c r="A4" s="972"/>
      <c r="B4" s="973" t="s">
        <v>7277</v>
      </c>
      <c r="C4" s="973"/>
      <c r="D4" s="974"/>
      <c r="E4" s="974"/>
      <c r="F4" s="975"/>
      <c r="G4" s="976" t="s">
        <v>7278</v>
      </c>
    </row>
    <row r="5" spans="1:7" ht="8.25" customHeight="1" thickBot="1">
      <c r="A5" s="977"/>
      <c r="B5" s="978"/>
      <c r="C5" s="978"/>
      <c r="D5" s="979"/>
      <c r="E5" s="980"/>
      <c r="F5" s="981"/>
      <c r="G5" s="982"/>
    </row>
    <row r="6" spans="1:7" ht="16.5" customHeight="1">
      <c r="A6" s="983" t="s">
        <v>5940</v>
      </c>
      <c r="B6" s="984" t="s">
        <v>62</v>
      </c>
      <c r="C6" s="1265" t="s">
        <v>7279</v>
      </c>
      <c r="D6" s="985" t="s">
        <v>138</v>
      </c>
      <c r="E6" s="986" t="s">
        <v>7280</v>
      </c>
      <c r="F6" s="987" t="s">
        <v>7281</v>
      </c>
      <c r="G6" s="988" t="s">
        <v>7282</v>
      </c>
    </row>
    <row r="7" spans="1:7" ht="16.5" customHeight="1" thickBot="1">
      <c r="A7" s="989"/>
      <c r="B7" s="978"/>
      <c r="C7" s="1266"/>
      <c r="D7" s="990" t="s">
        <v>43</v>
      </c>
      <c r="E7" s="991" t="s">
        <v>43</v>
      </c>
      <c r="F7" s="992" t="s">
        <v>7283</v>
      </c>
      <c r="G7" s="993" t="s">
        <v>7283</v>
      </c>
    </row>
    <row r="8" spans="1:7" ht="13.8" thickBot="1">
      <c r="A8" s="977"/>
      <c r="B8" s="978"/>
      <c r="C8" s="978"/>
      <c r="D8" s="979"/>
      <c r="E8" s="980"/>
      <c r="F8" s="981"/>
      <c r="G8" s="982"/>
    </row>
    <row r="9" spans="1:7" ht="24.75" customHeight="1">
      <c r="A9" s="994" t="s">
        <v>40</v>
      </c>
      <c r="B9" s="995" t="s">
        <v>7284</v>
      </c>
      <c r="C9" s="996"/>
      <c r="D9" s="996"/>
      <c r="E9" s="996"/>
      <c r="F9" s="996"/>
      <c r="G9" s="997"/>
    </row>
    <row r="10" spans="1:7" ht="82.8">
      <c r="A10" s="998" t="s">
        <v>7285</v>
      </c>
      <c r="B10" s="999" t="s">
        <v>7286</v>
      </c>
      <c r="C10" s="1000" t="s">
        <v>7287</v>
      </c>
      <c r="D10" s="1001">
        <v>4</v>
      </c>
      <c r="E10" s="1002" t="s">
        <v>4713</v>
      </c>
      <c r="F10" s="1003">
        <v>0</v>
      </c>
      <c r="G10" s="1004">
        <f>D10*F10</f>
        <v>0</v>
      </c>
    </row>
    <row r="11" spans="1:7" ht="75.599999999999994" customHeight="1">
      <c r="A11" s="1005" t="s">
        <v>6091</v>
      </c>
      <c r="B11" s="1006" t="s">
        <v>7288</v>
      </c>
      <c r="C11" s="1007" t="s">
        <v>7289</v>
      </c>
      <c r="D11" s="1008">
        <v>4</v>
      </c>
      <c r="E11" s="1009" t="s">
        <v>4713</v>
      </c>
      <c r="F11" s="1010">
        <v>0</v>
      </c>
      <c r="G11" s="1004">
        <f>D11*F11</f>
        <v>0</v>
      </c>
    </row>
    <row r="12" spans="1:7" ht="57.75" customHeight="1">
      <c r="A12" s="998" t="s">
        <v>6094</v>
      </c>
      <c r="B12" s="999" t="s">
        <v>7290</v>
      </c>
      <c r="C12" s="1011" t="s">
        <v>7291</v>
      </c>
      <c r="D12" s="1002">
        <v>4</v>
      </c>
      <c r="E12" s="1001" t="s">
        <v>4713</v>
      </c>
      <c r="F12" s="1003">
        <v>0</v>
      </c>
      <c r="G12" s="1004">
        <f>D12*F12</f>
        <v>0</v>
      </c>
    </row>
    <row r="13" spans="1:7" ht="13.8" thickBot="1">
      <c r="A13" s="977"/>
      <c r="B13" s="978"/>
      <c r="C13" s="978"/>
      <c r="D13" s="979"/>
      <c r="E13" s="980"/>
      <c r="F13" s="981"/>
      <c r="G13" s="982"/>
    </row>
    <row r="14" spans="1:7" ht="24.75" customHeight="1">
      <c r="A14" s="994" t="s">
        <v>89</v>
      </c>
      <c r="B14" s="995" t="s">
        <v>7292</v>
      </c>
      <c r="C14" s="996"/>
      <c r="D14" s="996"/>
      <c r="E14" s="996"/>
      <c r="F14" s="996"/>
      <c r="G14" s="997"/>
    </row>
    <row r="15" spans="1:7" ht="225" customHeight="1">
      <c r="A15" s="1012" t="s">
        <v>6134</v>
      </c>
      <c r="B15" s="1013" t="s">
        <v>7293</v>
      </c>
      <c r="C15" s="1011" t="s">
        <v>7294</v>
      </c>
      <c r="D15" s="1001">
        <v>4</v>
      </c>
      <c r="E15" s="1014" t="s">
        <v>4713</v>
      </c>
      <c r="F15" s="1015">
        <v>0</v>
      </c>
      <c r="G15" s="1016">
        <f>D15*F15</f>
        <v>0</v>
      </c>
    </row>
    <row r="16" spans="1:7" ht="179.4" customHeight="1">
      <c r="A16" s="1017" t="s">
        <v>6135</v>
      </c>
      <c r="B16" s="999" t="s">
        <v>7295</v>
      </c>
      <c r="C16" s="1011" t="s">
        <v>7296</v>
      </c>
      <c r="D16" s="1018">
        <v>1</v>
      </c>
      <c r="E16" s="1019" t="s">
        <v>4713</v>
      </c>
      <c r="F16" s="1020">
        <v>0</v>
      </c>
      <c r="G16" s="1021">
        <f>D16*F16</f>
        <v>0</v>
      </c>
    </row>
    <row r="17" spans="1:7" ht="69">
      <c r="A17" s="1012" t="s">
        <v>6136</v>
      </c>
      <c r="B17" s="1022" t="s">
        <v>7297</v>
      </c>
      <c r="C17" s="1000" t="s">
        <v>7298</v>
      </c>
      <c r="D17" s="1001">
        <v>1</v>
      </c>
      <c r="E17" s="1014" t="s">
        <v>4713</v>
      </c>
      <c r="F17" s="1015">
        <v>0</v>
      </c>
      <c r="G17" s="1016">
        <f>D17*F17</f>
        <v>0</v>
      </c>
    </row>
    <row r="18" spans="1:7" s="1024" customFormat="1" ht="14.4" thickBot="1">
      <c r="A18" s="1023"/>
      <c r="B18" s="1267"/>
      <c r="C18" s="1267"/>
      <c r="D18" s="1267"/>
      <c r="E18" s="1267"/>
      <c r="F18" s="1267"/>
      <c r="G18" s="1268"/>
    </row>
    <row r="19" spans="1:7" s="1024" customFormat="1" ht="24.75" customHeight="1">
      <c r="A19" s="994" t="s">
        <v>168</v>
      </c>
      <c r="B19" s="995" t="s">
        <v>7299</v>
      </c>
      <c r="C19" s="996"/>
      <c r="D19" s="996"/>
      <c r="E19" s="996"/>
      <c r="F19" s="996"/>
      <c r="G19" s="997"/>
    </row>
    <row r="20" spans="1:7" s="1024" customFormat="1" ht="114" customHeight="1">
      <c r="A20" s="1012" t="s">
        <v>6158</v>
      </c>
      <c r="B20" s="1025" t="s">
        <v>7300</v>
      </c>
      <c r="C20" s="1026" t="s">
        <v>7301</v>
      </c>
      <c r="D20" s="1014">
        <v>110</v>
      </c>
      <c r="E20" s="1014" t="s">
        <v>155</v>
      </c>
      <c r="F20" s="1015">
        <v>0</v>
      </c>
      <c r="G20" s="1016">
        <f>D20*F20</f>
        <v>0</v>
      </c>
    </row>
    <row r="21" spans="1:7" ht="45.6">
      <c r="A21" s="1012" t="s">
        <v>6160</v>
      </c>
      <c r="B21" s="1025" t="s">
        <v>7302</v>
      </c>
      <c r="C21" s="1026" t="s">
        <v>7301</v>
      </c>
      <c r="D21" s="1014">
        <v>150</v>
      </c>
      <c r="E21" s="1014" t="s">
        <v>155</v>
      </c>
      <c r="F21" s="1015">
        <v>0</v>
      </c>
      <c r="G21" s="1016">
        <f>D21*F21</f>
        <v>0</v>
      </c>
    </row>
    <row r="22" spans="1:7" s="1024" customFormat="1" ht="14.4" thickBot="1">
      <c r="A22" s="1023"/>
      <c r="B22" s="1267"/>
      <c r="C22" s="1267"/>
      <c r="D22" s="1027"/>
      <c r="E22" s="1027"/>
      <c r="F22" s="1028"/>
      <c r="G22" s="1029"/>
    </row>
    <row r="23" spans="1:7" s="1024" customFormat="1" ht="24.75" customHeight="1">
      <c r="A23" s="994" t="s">
        <v>157</v>
      </c>
      <c r="B23" s="995" t="s">
        <v>7303</v>
      </c>
      <c r="C23" s="996"/>
      <c r="D23" s="996"/>
      <c r="E23" s="996"/>
      <c r="F23" s="996"/>
      <c r="G23" s="997"/>
    </row>
    <row r="24" spans="1:7" s="1024" customFormat="1" ht="210" customHeight="1">
      <c r="A24" s="1012" t="s">
        <v>6231</v>
      </c>
      <c r="B24" s="1025" t="s">
        <v>7304</v>
      </c>
      <c r="C24" s="1011" t="s">
        <v>7305</v>
      </c>
      <c r="D24" s="1030">
        <v>1</v>
      </c>
      <c r="E24" s="1014" t="s">
        <v>4713</v>
      </c>
      <c r="F24" s="1015">
        <v>0</v>
      </c>
      <c r="G24" s="1016">
        <f>D24*F24</f>
        <v>0</v>
      </c>
    </row>
    <row r="25" spans="1:7" s="1024" customFormat="1" ht="124.8" customHeight="1">
      <c r="A25" s="1012" t="s">
        <v>6232</v>
      </c>
      <c r="B25" s="1025" t="s">
        <v>7306</v>
      </c>
      <c r="C25" s="1011" t="s">
        <v>7307</v>
      </c>
      <c r="D25" s="1030">
        <v>1</v>
      </c>
      <c r="E25" s="1014" t="s">
        <v>4713</v>
      </c>
      <c r="F25" s="1015">
        <v>0</v>
      </c>
      <c r="G25" s="1016">
        <f>D25*F25</f>
        <v>0</v>
      </c>
    </row>
    <row r="26" spans="1:7" s="1024" customFormat="1" ht="41.4">
      <c r="A26" s="1012" t="s">
        <v>6233</v>
      </c>
      <c r="B26" s="1025" t="s">
        <v>7308</v>
      </c>
      <c r="C26" s="1011" t="s">
        <v>7309</v>
      </c>
      <c r="D26" s="1030">
        <v>4</v>
      </c>
      <c r="E26" s="1014" t="s">
        <v>4713</v>
      </c>
      <c r="F26" s="1015">
        <v>0</v>
      </c>
      <c r="G26" s="1016">
        <f>D26*F26</f>
        <v>0</v>
      </c>
    </row>
    <row r="27" spans="1:7" s="1024" customFormat="1" ht="26.25" customHeight="1" thickBot="1">
      <c r="A27" s="1269" t="s">
        <v>7310</v>
      </c>
      <c r="B27" s="1270"/>
      <c r="C27" s="1270"/>
      <c r="D27" s="1270"/>
      <c r="E27" s="1270"/>
      <c r="F27" s="1270"/>
      <c r="G27" s="1271"/>
    </row>
    <row r="28" spans="1:7" s="1024" customFormat="1" ht="14.4" thickBot="1">
      <c r="A28" s="1031"/>
      <c r="B28" s="1254"/>
      <c r="C28" s="1254"/>
      <c r="D28" s="1032"/>
      <c r="E28" s="1032"/>
      <c r="F28" s="1033"/>
      <c r="G28" s="1034"/>
    </row>
    <row r="29" spans="1:7" s="1024" customFormat="1" ht="24.75" customHeight="1" thickBot="1">
      <c r="A29" s="1035" t="s">
        <v>183</v>
      </c>
      <c r="B29" s="1036" t="s">
        <v>7311</v>
      </c>
      <c r="C29" s="1037"/>
      <c r="D29" s="1037"/>
      <c r="E29" s="1037"/>
      <c r="F29" s="1037"/>
      <c r="G29" s="1038"/>
    </row>
    <row r="30" spans="1:7" s="1024" customFormat="1" ht="13.8">
      <c r="A30" s="1012" t="s">
        <v>7312</v>
      </c>
      <c r="B30" s="1025" t="s">
        <v>7313</v>
      </c>
      <c r="C30" s="1011"/>
      <c r="D30" s="1030">
        <v>1</v>
      </c>
      <c r="E30" s="1014" t="s">
        <v>7314</v>
      </c>
      <c r="F30" s="1015">
        <v>0</v>
      </c>
      <c r="G30" s="1016">
        <f>D30*F30</f>
        <v>0</v>
      </c>
    </row>
    <row r="31" spans="1:7" s="1024" customFormat="1" ht="13.8">
      <c r="A31" s="1012" t="s">
        <v>7315</v>
      </c>
      <c r="B31" s="1025" t="s">
        <v>7316</v>
      </c>
      <c r="C31" s="1011"/>
      <c r="D31" s="1030">
        <v>1</v>
      </c>
      <c r="E31" s="1014" t="s">
        <v>7314</v>
      </c>
      <c r="F31" s="1015">
        <v>0</v>
      </c>
      <c r="G31" s="1016">
        <f>D31*F31</f>
        <v>0</v>
      </c>
    </row>
    <row r="32" spans="1:7" s="1024" customFormat="1" ht="13.8">
      <c r="A32" s="1039" t="s">
        <v>7317</v>
      </c>
      <c r="B32" s="1040" t="s">
        <v>7318</v>
      </c>
      <c r="C32" s="1041"/>
      <c r="D32" s="1030">
        <v>1</v>
      </c>
      <c r="E32" s="1014" t="s">
        <v>7314</v>
      </c>
      <c r="F32" s="1015">
        <v>0</v>
      </c>
      <c r="G32" s="1016">
        <f>D32*F32</f>
        <v>0</v>
      </c>
    </row>
    <row r="33" spans="1:7" s="1024" customFormat="1" ht="13.8">
      <c r="A33" s="1039" t="s">
        <v>7319</v>
      </c>
      <c r="B33" s="1040" t="s">
        <v>7320</v>
      </c>
      <c r="C33" s="1041"/>
      <c r="D33" s="1030">
        <v>1</v>
      </c>
      <c r="E33" s="1014" t="s">
        <v>7314</v>
      </c>
      <c r="F33" s="1015">
        <v>0</v>
      </c>
      <c r="G33" s="1016">
        <f>D33*F33</f>
        <v>0</v>
      </c>
    </row>
    <row r="34" spans="1:7" s="1024" customFormat="1" ht="13.8">
      <c r="A34" s="1012" t="s">
        <v>7321</v>
      </c>
      <c r="B34" s="1025" t="s">
        <v>7227</v>
      </c>
      <c r="C34" s="1011"/>
      <c r="D34" s="1030">
        <v>1</v>
      </c>
      <c r="E34" s="1014" t="s">
        <v>7314</v>
      </c>
      <c r="F34" s="1015">
        <v>0</v>
      </c>
      <c r="G34" s="1016">
        <f>D34*F34</f>
        <v>0</v>
      </c>
    </row>
    <row r="35" spans="1:7" ht="13.8" thickBot="1"/>
    <row r="36" spans="1:7" ht="33" customHeight="1" thickBot="1">
      <c r="A36" s="1042"/>
      <c r="B36" s="1043" t="s">
        <v>7322</v>
      </c>
      <c r="C36" s="1037"/>
      <c r="D36" s="1037"/>
      <c r="E36" s="1037"/>
      <c r="F36" s="1037"/>
      <c r="G36" s="1044">
        <f>SUM(G11:G34)</f>
        <v>0</v>
      </c>
    </row>
    <row r="38" spans="1:7" ht="13.8" thickBot="1"/>
    <row r="39" spans="1:7" ht="74.25" customHeight="1">
      <c r="A39" s="1255" t="s">
        <v>7323</v>
      </c>
      <c r="B39" s="1257" t="s">
        <v>7324</v>
      </c>
      <c r="C39" s="1257"/>
      <c r="D39" s="1257"/>
      <c r="E39" s="1257"/>
      <c r="F39" s="1257"/>
      <c r="G39" s="1258"/>
    </row>
    <row r="40" spans="1:7" ht="18.75" customHeight="1" thickBot="1">
      <c r="A40" s="1256"/>
      <c r="B40" s="1259" t="s">
        <v>7325</v>
      </c>
      <c r="C40" s="1259"/>
      <c r="D40" s="1259"/>
      <c r="E40" s="1259"/>
      <c r="F40" s="1259"/>
      <c r="G40" s="1260"/>
    </row>
  </sheetData>
  <mergeCells count="10">
    <mergeCell ref="B28:C28"/>
    <mergeCell ref="A39:A40"/>
    <mergeCell ref="B39:G39"/>
    <mergeCell ref="B40:G40"/>
    <mergeCell ref="A2:E2"/>
    <mergeCell ref="F2:G2"/>
    <mergeCell ref="C6:C7"/>
    <mergeCell ref="B18:G18"/>
    <mergeCell ref="B22:C22"/>
    <mergeCell ref="A27:G27"/>
  </mergeCells>
  <printOptions horizontalCentered="1"/>
  <pageMargins left="0.59055118110236227" right="0.39370078740157483" top="0.39370078740157483" bottom="0.39370078740157483" header="0.19685039370078741" footer="0.19685039370078741"/>
  <pageSetup paperSize="9" scale="48" fitToHeight="32" orientation="portrait" r:id="rId1"/>
  <headerFooter alignWithMargins="0">
    <oddFooter>&amp;R&amp;F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B2789-4FF9-4503-AC19-8D85A17154A9}">
  <sheetPr>
    <tabColor theme="3"/>
    <pageSetUpPr fitToPage="1"/>
  </sheetPr>
  <dimension ref="A1:G117"/>
  <sheetViews>
    <sheetView view="pageBreakPreview" topLeftCell="A70" zoomScaleNormal="100" zoomScaleSheetLayoutView="100" workbookViewId="0">
      <selection activeCell="E20" sqref="E20"/>
    </sheetView>
  </sheetViews>
  <sheetFormatPr defaultRowHeight="13.2" outlineLevelRow="1"/>
  <cols>
    <col min="1" max="1" width="9.140625" style="883"/>
    <col min="2" max="2" width="125.5703125" style="1086" customWidth="1"/>
    <col min="3" max="3" width="11" style="964" customWidth="1"/>
    <col min="4" max="4" width="9.140625" style="883"/>
    <col min="5" max="5" width="23.28515625" style="1046" customWidth="1"/>
    <col min="6" max="6" width="23.28515625" style="1047" customWidth="1"/>
    <col min="7" max="7" width="23.28515625" style="883" customWidth="1"/>
    <col min="8" max="16384" width="9.140625" style="883"/>
  </cols>
  <sheetData>
    <row r="1" spans="1:7" ht="13.8">
      <c r="B1" s="1045" t="s">
        <v>7326</v>
      </c>
      <c r="C1" s="1272" t="s">
        <v>7327</v>
      </c>
      <c r="D1" s="1272"/>
      <c r="E1" s="1046" t="s">
        <v>7328</v>
      </c>
      <c r="F1" s="1047" t="s">
        <v>7329</v>
      </c>
    </row>
    <row r="2" spans="1:7" ht="13.8">
      <c r="B2" s="1048"/>
      <c r="C2" s="1049"/>
      <c r="E2" s="1046" t="s">
        <v>7330</v>
      </c>
      <c r="F2" s="1047" t="s">
        <v>7331</v>
      </c>
    </row>
    <row r="3" spans="1:7" ht="13.8">
      <c r="B3" s="1048"/>
      <c r="C3" s="1049"/>
      <c r="E3" s="1046" t="s">
        <v>7332</v>
      </c>
      <c r="F3" s="1047" t="s">
        <v>7333</v>
      </c>
    </row>
    <row r="4" spans="1:7" ht="13.8">
      <c r="B4" s="1045" t="s">
        <v>7334</v>
      </c>
      <c r="C4" s="1049"/>
      <c r="E4" s="1046" t="s">
        <v>7335</v>
      </c>
      <c r="F4" s="1050">
        <v>330</v>
      </c>
    </row>
    <row r="5" spans="1:7" ht="13.8">
      <c r="B5" s="1048"/>
      <c r="C5" s="1049"/>
      <c r="E5" s="1046" t="s">
        <v>7336</v>
      </c>
      <c r="F5" s="1050">
        <v>30</v>
      </c>
    </row>
    <row r="6" spans="1:7" ht="13.8">
      <c r="B6" s="1048"/>
      <c r="C6" s="1049"/>
    </row>
    <row r="8" spans="1:7" ht="20.399999999999999">
      <c r="A8" s="1051" t="s">
        <v>7337</v>
      </c>
      <c r="B8" s="1052" t="s">
        <v>7338</v>
      </c>
      <c r="C8" s="1052" t="s">
        <v>7339</v>
      </c>
      <c r="D8" s="1052" t="s">
        <v>6078</v>
      </c>
      <c r="E8" s="1053" t="s">
        <v>7340</v>
      </c>
      <c r="F8" s="1054" t="s">
        <v>7341</v>
      </c>
      <c r="G8" s="1055"/>
    </row>
    <row r="9" spans="1:7" s="1062" customFormat="1" ht="13.8">
      <c r="A9" s="1056" t="s">
        <v>7342</v>
      </c>
      <c r="B9" s="1057" t="s">
        <v>7343</v>
      </c>
      <c r="C9" s="1058" t="s">
        <v>7344</v>
      </c>
      <c r="D9" s="1059"/>
      <c r="E9" s="1060"/>
      <c r="F9" s="1061">
        <f>SUM(F11:F115)</f>
        <v>0</v>
      </c>
    </row>
    <row r="10" spans="1:7" ht="13.8">
      <c r="A10" s="1063">
        <v>1</v>
      </c>
      <c r="B10" s="1064" t="s">
        <v>7345</v>
      </c>
      <c r="C10" s="1065" t="s">
        <v>7344</v>
      </c>
      <c r="D10" s="1066"/>
      <c r="E10" s="1067"/>
      <c r="F10" s="1068"/>
    </row>
    <row r="11" spans="1:7" ht="13.8">
      <c r="A11" s="1069" t="s">
        <v>7346</v>
      </c>
      <c r="B11" s="1070" t="s">
        <v>7347</v>
      </c>
      <c r="C11" s="1071" t="s">
        <v>4760</v>
      </c>
      <c r="D11" s="1072">
        <v>1</v>
      </c>
      <c r="E11" s="1073"/>
      <c r="F11" s="1074">
        <f>ROUND(D11*E11,0)</f>
        <v>0</v>
      </c>
    </row>
    <row r="12" spans="1:7" s="1080" customFormat="1" ht="160.5" customHeight="1" outlineLevel="1">
      <c r="A12" s="1075"/>
      <c r="B12" s="1076" t="s">
        <v>7348</v>
      </c>
      <c r="C12" s="1077"/>
      <c r="D12" s="1075"/>
      <c r="E12" s="1078"/>
      <c r="F12" s="1079"/>
    </row>
    <row r="13" spans="1:7" ht="13.8">
      <c r="A13" s="1069" t="s">
        <v>7349</v>
      </c>
      <c r="B13" s="1070" t="s">
        <v>7350</v>
      </c>
      <c r="C13" s="1071" t="s">
        <v>7351</v>
      </c>
      <c r="D13" s="1072">
        <v>4</v>
      </c>
      <c r="E13" s="1073"/>
      <c r="F13" s="1074">
        <f>ROUND(D13*E13,0)</f>
        <v>0</v>
      </c>
    </row>
    <row r="14" spans="1:7" s="1080" customFormat="1" ht="40.5" customHeight="1" outlineLevel="1">
      <c r="A14" s="1075"/>
      <c r="B14" s="1076" t="s">
        <v>7352</v>
      </c>
      <c r="C14" s="1077"/>
      <c r="D14" s="1075"/>
      <c r="E14" s="1078"/>
      <c r="F14" s="1079"/>
    </row>
    <row r="15" spans="1:7" ht="13.8">
      <c r="A15" s="1069" t="s">
        <v>7353</v>
      </c>
      <c r="B15" s="1070" t="s">
        <v>7354</v>
      </c>
      <c r="C15" s="1071" t="s">
        <v>7355</v>
      </c>
      <c r="D15" s="1072">
        <v>412</v>
      </c>
      <c r="E15" s="1073"/>
      <c r="F15" s="1074">
        <f>ROUND(D15*E15,0)</f>
        <v>0</v>
      </c>
    </row>
    <row r="16" spans="1:7" s="1080" customFormat="1" ht="45.6" outlineLevel="1">
      <c r="A16" s="1075"/>
      <c r="B16" s="1076" t="s">
        <v>7356</v>
      </c>
      <c r="C16" s="1077"/>
      <c r="D16" s="1075"/>
      <c r="E16" s="1078"/>
      <c r="F16" s="1079"/>
    </row>
    <row r="17" spans="1:6" ht="13.8">
      <c r="A17" s="1069" t="s">
        <v>7357</v>
      </c>
      <c r="B17" s="1070" t="s">
        <v>7358</v>
      </c>
      <c r="C17" s="1071" t="s">
        <v>7359</v>
      </c>
      <c r="D17" s="1072">
        <v>122</v>
      </c>
      <c r="E17" s="1073"/>
      <c r="F17" s="1074">
        <f>ROUND(D17*E17,0)</f>
        <v>0</v>
      </c>
    </row>
    <row r="18" spans="1:6" s="1080" customFormat="1" ht="22.8" outlineLevel="1">
      <c r="A18" s="1075"/>
      <c r="B18" s="1076" t="s">
        <v>7360</v>
      </c>
      <c r="C18" s="1077"/>
      <c r="D18" s="1075"/>
      <c r="E18" s="1078"/>
      <c r="F18" s="1079"/>
    </row>
    <row r="19" spans="1:6" ht="13.8">
      <c r="A19" s="1081" t="s">
        <v>7361</v>
      </c>
      <c r="B19" s="1082" t="s">
        <v>7362</v>
      </c>
      <c r="C19" s="1083" t="s">
        <v>4760</v>
      </c>
      <c r="D19" s="1084">
        <v>1</v>
      </c>
      <c r="E19" s="1085"/>
      <c r="F19" s="1074">
        <f>ROUND(D19*E19,0)</f>
        <v>0</v>
      </c>
    </row>
    <row r="20" spans="1:6" s="1080" customFormat="1" ht="129" customHeight="1" outlineLevel="1">
      <c r="A20" s="1075"/>
      <c r="B20" s="1076" t="s">
        <v>7363</v>
      </c>
      <c r="C20" s="1077"/>
      <c r="D20" s="1075"/>
      <c r="E20" s="1078"/>
      <c r="F20" s="1079"/>
    </row>
    <row r="21" spans="1:6" ht="13.8">
      <c r="A21" s="1063">
        <v>2</v>
      </c>
      <c r="B21" s="1064" t="s">
        <v>7364</v>
      </c>
      <c r="C21" s="1065" t="s">
        <v>7344</v>
      </c>
      <c r="D21" s="1066"/>
      <c r="E21" s="1067"/>
      <c r="F21" s="1068"/>
    </row>
    <row r="22" spans="1:6" ht="13.8">
      <c r="A22" s="1081" t="s">
        <v>7365</v>
      </c>
      <c r="B22" s="1082" t="s">
        <v>7366</v>
      </c>
      <c r="C22" s="1083" t="s">
        <v>7351</v>
      </c>
      <c r="D22" s="1084">
        <v>1</v>
      </c>
      <c r="E22" s="1085"/>
      <c r="F22" s="1074">
        <f>ROUND(D22*E22,0)</f>
        <v>0</v>
      </c>
    </row>
    <row r="23" spans="1:6" s="1080" customFormat="1" ht="125.4" outlineLevel="1">
      <c r="A23" s="1075"/>
      <c r="B23" s="1076" t="s">
        <v>7367</v>
      </c>
      <c r="C23" s="1077"/>
      <c r="D23" s="1075"/>
      <c r="E23" s="1078"/>
      <c r="F23" s="1079"/>
    </row>
    <row r="24" spans="1:6" ht="13.8">
      <c r="A24" s="1081" t="s">
        <v>7368</v>
      </c>
      <c r="B24" s="1082" t="s">
        <v>7369</v>
      </c>
      <c r="C24" s="1083" t="s">
        <v>7351</v>
      </c>
      <c r="D24" s="1084">
        <v>1</v>
      </c>
      <c r="E24" s="1085"/>
      <c r="F24" s="1074">
        <f>ROUND(D24*E24,0)</f>
        <v>0</v>
      </c>
    </row>
    <row r="25" spans="1:6" s="1080" customFormat="1" ht="125.4" outlineLevel="1">
      <c r="A25" s="1075"/>
      <c r="B25" s="1076" t="s">
        <v>7367</v>
      </c>
      <c r="C25" s="1077"/>
      <c r="D25" s="1075"/>
      <c r="E25" s="1078"/>
      <c r="F25" s="1079"/>
    </row>
    <row r="26" spans="1:6" ht="13.8">
      <c r="A26" s="1081" t="s">
        <v>7370</v>
      </c>
      <c r="B26" s="1082" t="s">
        <v>7371</v>
      </c>
      <c r="C26" s="1083" t="s">
        <v>7351</v>
      </c>
      <c r="D26" s="1084">
        <v>1</v>
      </c>
      <c r="E26" s="1085"/>
      <c r="F26" s="1074">
        <f>ROUND(D26*E26,0)</f>
        <v>0</v>
      </c>
    </row>
    <row r="27" spans="1:6" s="1080" customFormat="1" ht="125.4" outlineLevel="1">
      <c r="A27" s="1075"/>
      <c r="B27" s="1076" t="s">
        <v>7367</v>
      </c>
      <c r="C27" s="1077"/>
      <c r="D27" s="1075"/>
      <c r="E27" s="1078"/>
      <c r="F27" s="1079"/>
    </row>
    <row r="28" spans="1:6" ht="13.8">
      <c r="A28" s="1081" t="s">
        <v>7372</v>
      </c>
      <c r="B28" s="1082" t="s">
        <v>7373</v>
      </c>
      <c r="C28" s="1083" t="s">
        <v>7351</v>
      </c>
      <c r="D28" s="1084">
        <v>3</v>
      </c>
      <c r="E28" s="1085"/>
      <c r="F28" s="1074">
        <f>ROUND(D28*E28,0)</f>
        <v>0</v>
      </c>
    </row>
    <row r="29" spans="1:6" s="1080" customFormat="1" ht="45.6" outlineLevel="1">
      <c r="A29" s="1075"/>
      <c r="B29" s="1076" t="s">
        <v>7374</v>
      </c>
      <c r="C29" s="1077"/>
      <c r="D29" s="1075"/>
      <c r="E29" s="1078"/>
      <c r="F29" s="1079"/>
    </row>
    <row r="30" spans="1:6" ht="13.8">
      <c r="A30" s="1081" t="s">
        <v>7375</v>
      </c>
      <c r="B30" s="1082" t="s">
        <v>7376</v>
      </c>
      <c r="C30" s="1083" t="s">
        <v>7351</v>
      </c>
      <c r="D30" s="1084">
        <v>1</v>
      </c>
      <c r="E30" s="1085"/>
      <c r="F30" s="1074">
        <f>ROUND(D30*E30,0)</f>
        <v>0</v>
      </c>
    </row>
    <row r="31" spans="1:6" s="1080" customFormat="1" ht="22.8" outlineLevel="1">
      <c r="A31" s="1075"/>
      <c r="B31" s="1076" t="s">
        <v>7377</v>
      </c>
      <c r="C31" s="1077"/>
      <c r="D31" s="1075"/>
      <c r="E31" s="1078"/>
      <c r="F31" s="1079"/>
    </row>
    <row r="32" spans="1:6" ht="13.8">
      <c r="A32" s="1081" t="s">
        <v>7378</v>
      </c>
      <c r="B32" s="1082" t="s">
        <v>7379</v>
      </c>
      <c r="C32" s="1083" t="s">
        <v>7351</v>
      </c>
      <c r="D32" s="1084">
        <v>1</v>
      </c>
      <c r="E32" s="1085"/>
      <c r="F32" s="1074">
        <f>ROUND(D32*E32,0)</f>
        <v>0</v>
      </c>
    </row>
    <row r="33" spans="1:6" s="1080" customFormat="1" ht="57" outlineLevel="1">
      <c r="A33" s="1075"/>
      <c r="B33" s="1076" t="s">
        <v>7380</v>
      </c>
      <c r="C33" s="1077"/>
      <c r="D33" s="1075"/>
      <c r="E33" s="1078"/>
      <c r="F33" s="1079"/>
    </row>
    <row r="34" spans="1:6" ht="13.8">
      <c r="A34" s="1081" t="s">
        <v>7381</v>
      </c>
      <c r="B34" s="1082" t="s">
        <v>7382</v>
      </c>
      <c r="C34" s="1083" t="s">
        <v>7351</v>
      </c>
      <c r="D34" s="1084">
        <v>1</v>
      </c>
      <c r="E34" s="1085"/>
      <c r="F34" s="1074">
        <f>ROUND(D34*E34,0)</f>
        <v>0</v>
      </c>
    </row>
    <row r="35" spans="1:6" s="1080" customFormat="1" ht="22.8" outlineLevel="1">
      <c r="A35" s="1075"/>
      <c r="B35" s="1076" t="s">
        <v>7383</v>
      </c>
      <c r="C35" s="1077"/>
      <c r="D35" s="1075"/>
      <c r="E35" s="1078"/>
      <c r="F35" s="1079"/>
    </row>
    <row r="36" spans="1:6" ht="13.8">
      <c r="A36" s="1081" t="s">
        <v>7384</v>
      </c>
      <c r="B36" s="1082" t="s">
        <v>7385</v>
      </c>
      <c r="C36" s="1083" t="s">
        <v>7359</v>
      </c>
      <c r="D36" s="1084">
        <v>3.5</v>
      </c>
      <c r="E36" s="1085"/>
      <c r="F36" s="1074">
        <f>ROUND(D36*E36,0)</f>
        <v>0</v>
      </c>
    </row>
    <row r="37" spans="1:6" s="1080" customFormat="1" ht="34.200000000000003" outlineLevel="1">
      <c r="A37" s="1075"/>
      <c r="B37" s="1076" t="s">
        <v>7386</v>
      </c>
      <c r="C37" s="1077"/>
      <c r="D37" s="1075"/>
      <c r="E37" s="1078"/>
      <c r="F37" s="1079"/>
    </row>
    <row r="38" spans="1:6" ht="13.8">
      <c r="A38" s="1081" t="s">
        <v>7387</v>
      </c>
      <c r="B38" s="1082" t="s">
        <v>7388</v>
      </c>
      <c r="C38" s="1083" t="s">
        <v>7359</v>
      </c>
      <c r="D38" s="1084">
        <v>14</v>
      </c>
      <c r="E38" s="1085"/>
      <c r="F38" s="1074">
        <f>ROUND(D38*E38,0)</f>
        <v>0</v>
      </c>
    </row>
    <row r="39" spans="1:6" s="1080" customFormat="1" ht="34.200000000000003" outlineLevel="1">
      <c r="A39" s="1075"/>
      <c r="B39" s="1076" t="s">
        <v>7386</v>
      </c>
      <c r="C39" s="1077"/>
      <c r="D39" s="1075"/>
      <c r="E39" s="1078"/>
      <c r="F39" s="1079"/>
    </row>
    <row r="40" spans="1:6" ht="13.8">
      <c r="A40" s="1081" t="s">
        <v>7389</v>
      </c>
      <c r="B40" s="1082" t="s">
        <v>7390</v>
      </c>
      <c r="C40" s="1083" t="s">
        <v>7351</v>
      </c>
      <c r="D40" s="1084">
        <v>1</v>
      </c>
      <c r="E40" s="1085"/>
      <c r="F40" s="1074">
        <f>ROUND(D40*E40,0)</f>
        <v>0</v>
      </c>
    </row>
    <row r="41" spans="1:6" s="1080" customFormat="1" ht="45.6" outlineLevel="1">
      <c r="A41" s="1075"/>
      <c r="B41" s="1076" t="s">
        <v>7391</v>
      </c>
      <c r="C41" s="1077"/>
      <c r="D41" s="1075"/>
      <c r="E41" s="1078"/>
      <c r="F41" s="1079"/>
    </row>
    <row r="42" spans="1:6" ht="13.8">
      <c r="A42" s="1081" t="s">
        <v>7392</v>
      </c>
      <c r="B42" s="1082" t="s">
        <v>7393</v>
      </c>
      <c r="C42" s="1083" t="s">
        <v>7355</v>
      </c>
      <c r="D42" s="1084">
        <v>21</v>
      </c>
      <c r="E42" s="1085"/>
      <c r="F42" s="1074">
        <f>ROUND(D42*E42,0)</f>
        <v>0</v>
      </c>
    </row>
    <row r="43" spans="1:6" s="1080" customFormat="1" ht="22.8" outlineLevel="1">
      <c r="A43" s="1075"/>
      <c r="B43" s="1076" t="s">
        <v>7394</v>
      </c>
      <c r="C43" s="1077"/>
      <c r="D43" s="1075"/>
      <c r="E43" s="1078"/>
      <c r="F43" s="1079"/>
    </row>
    <row r="44" spans="1:6" ht="13.8">
      <c r="A44" s="1063">
        <v>3</v>
      </c>
      <c r="B44" s="1064" t="s">
        <v>7395</v>
      </c>
      <c r="C44" s="1065" t="s">
        <v>7344</v>
      </c>
      <c r="D44" s="1066"/>
      <c r="E44" s="1067"/>
      <c r="F44" s="1068"/>
    </row>
    <row r="45" spans="1:6" ht="13.8">
      <c r="A45" s="1081" t="s">
        <v>7396</v>
      </c>
      <c r="B45" s="1082" t="s">
        <v>7397</v>
      </c>
      <c r="C45" s="1083" t="s">
        <v>7359</v>
      </c>
      <c r="D45" s="1084">
        <v>47.3</v>
      </c>
      <c r="E45" s="1085"/>
      <c r="F45" s="1074">
        <f>ROUND(D45*E45,0)</f>
        <v>0</v>
      </c>
    </row>
    <row r="46" spans="1:6" s="1080" customFormat="1" ht="136.80000000000001" outlineLevel="1">
      <c r="A46" s="1075"/>
      <c r="B46" s="1076" t="s">
        <v>7398</v>
      </c>
      <c r="C46" s="1077"/>
      <c r="D46" s="1075"/>
      <c r="E46" s="1078"/>
      <c r="F46" s="1079"/>
    </row>
    <row r="47" spans="1:6" ht="13.8">
      <c r="A47" s="1081" t="s">
        <v>7399</v>
      </c>
      <c r="B47" s="1082" t="s">
        <v>7400</v>
      </c>
      <c r="C47" s="1083" t="s">
        <v>7351</v>
      </c>
      <c r="D47" s="1084">
        <v>7</v>
      </c>
      <c r="E47" s="1085"/>
      <c r="F47" s="1074">
        <f>ROUND(D47*E47,0)</f>
        <v>0</v>
      </c>
    </row>
    <row r="48" spans="1:6" s="1080" customFormat="1" ht="91.2" outlineLevel="1">
      <c r="A48" s="1075"/>
      <c r="B48" s="1076" t="s">
        <v>7401</v>
      </c>
      <c r="C48" s="1077"/>
      <c r="D48" s="1075"/>
      <c r="E48" s="1078"/>
      <c r="F48" s="1079"/>
    </row>
    <row r="49" spans="1:6" ht="13.8">
      <c r="A49" s="1081" t="s">
        <v>7402</v>
      </c>
      <c r="B49" s="1082" t="s">
        <v>7403</v>
      </c>
      <c r="C49" s="1083" t="s">
        <v>7351</v>
      </c>
      <c r="D49" s="1084">
        <v>6</v>
      </c>
      <c r="E49" s="1085"/>
      <c r="F49" s="1074">
        <f>ROUND(D49*E49,0)</f>
        <v>0</v>
      </c>
    </row>
    <row r="50" spans="1:6" s="1080" customFormat="1" ht="114" outlineLevel="1">
      <c r="A50" s="1075"/>
      <c r="B50" s="1076" t="s">
        <v>7404</v>
      </c>
      <c r="C50" s="1077"/>
      <c r="D50" s="1075"/>
      <c r="E50" s="1078"/>
      <c r="F50" s="1079"/>
    </row>
    <row r="51" spans="1:6" ht="13.8">
      <c r="A51" s="1081" t="s">
        <v>7405</v>
      </c>
      <c r="B51" s="1082" t="s">
        <v>7406</v>
      </c>
      <c r="C51" s="1083" t="s">
        <v>7351</v>
      </c>
      <c r="D51" s="1084">
        <v>9</v>
      </c>
      <c r="E51" s="1085"/>
      <c r="F51" s="1074">
        <f>ROUND(D51*E51,0)</f>
        <v>0</v>
      </c>
    </row>
    <row r="52" spans="1:6" s="1080" customFormat="1" ht="45.6" outlineLevel="1">
      <c r="A52" s="1075"/>
      <c r="B52" s="1076" t="s">
        <v>7407</v>
      </c>
      <c r="C52" s="1077"/>
      <c r="D52" s="1075"/>
      <c r="E52" s="1078"/>
      <c r="F52" s="1079"/>
    </row>
    <row r="53" spans="1:6" ht="13.8">
      <c r="A53" s="1081" t="s">
        <v>7408</v>
      </c>
      <c r="B53" s="1082" t="s">
        <v>7409</v>
      </c>
      <c r="C53" s="1083" t="s">
        <v>7351</v>
      </c>
      <c r="D53" s="1084">
        <v>9</v>
      </c>
      <c r="E53" s="1085"/>
      <c r="F53" s="1074">
        <f>ROUND(D53*E53,0)</f>
        <v>0</v>
      </c>
    </row>
    <row r="54" spans="1:6" s="1080" customFormat="1" ht="22.8" outlineLevel="1">
      <c r="A54" s="1075"/>
      <c r="B54" s="1076" t="s">
        <v>7410</v>
      </c>
      <c r="C54" s="1077"/>
      <c r="D54" s="1075"/>
      <c r="E54" s="1078"/>
      <c r="F54" s="1079"/>
    </row>
    <row r="55" spans="1:6" ht="13.8">
      <c r="A55" s="1081" t="s">
        <v>7411</v>
      </c>
      <c r="B55" s="1082" t="s">
        <v>7412</v>
      </c>
      <c r="C55" s="1083" t="s">
        <v>7351</v>
      </c>
      <c r="D55" s="1084">
        <v>1</v>
      </c>
      <c r="E55" s="1085"/>
      <c r="F55" s="1074">
        <f>ROUND(D55*E55,0)</f>
        <v>0</v>
      </c>
    </row>
    <row r="56" spans="1:6" s="1080" customFormat="1" ht="136.80000000000001" outlineLevel="1">
      <c r="A56" s="1075"/>
      <c r="B56" s="1076" t="s">
        <v>7413</v>
      </c>
      <c r="C56" s="1077"/>
      <c r="D56" s="1075"/>
      <c r="E56" s="1078"/>
      <c r="F56" s="1079"/>
    </row>
    <row r="57" spans="1:6" ht="13.8">
      <c r="A57" s="1081" t="s">
        <v>7414</v>
      </c>
      <c r="B57" s="1082" t="s">
        <v>7415</v>
      </c>
      <c r="C57" s="1083" t="s">
        <v>7351</v>
      </c>
      <c r="D57" s="1084">
        <v>1</v>
      </c>
      <c r="E57" s="1085"/>
      <c r="F57" s="1074">
        <f>ROUND(D57*E57,0)</f>
        <v>0</v>
      </c>
    </row>
    <row r="58" spans="1:6" s="1080" customFormat="1" ht="136.80000000000001" outlineLevel="1">
      <c r="A58" s="1075"/>
      <c r="B58" s="1076" t="s">
        <v>7413</v>
      </c>
      <c r="C58" s="1077"/>
      <c r="D58" s="1075"/>
      <c r="E58" s="1078"/>
      <c r="F58" s="1079"/>
    </row>
    <row r="59" spans="1:6" ht="13.8">
      <c r="A59" s="1081" t="s">
        <v>7416</v>
      </c>
      <c r="B59" s="1082" t="s">
        <v>7417</v>
      </c>
      <c r="C59" s="1083" t="s">
        <v>7351</v>
      </c>
      <c r="D59" s="1084">
        <v>2</v>
      </c>
      <c r="E59" s="1085"/>
      <c r="F59" s="1074">
        <f>ROUND(D59*E59,0)</f>
        <v>0</v>
      </c>
    </row>
    <row r="60" spans="1:6" s="1080" customFormat="1" ht="136.80000000000001" outlineLevel="1">
      <c r="A60" s="1075"/>
      <c r="B60" s="1076" t="s">
        <v>7413</v>
      </c>
      <c r="C60" s="1077"/>
      <c r="D60" s="1075"/>
      <c r="E60" s="1078"/>
      <c r="F60" s="1079"/>
    </row>
    <row r="61" spans="1:6" ht="13.8">
      <c r="A61" s="1081" t="s">
        <v>7418</v>
      </c>
      <c r="B61" s="1082" t="s">
        <v>7419</v>
      </c>
      <c r="C61" s="1083" t="s">
        <v>7351</v>
      </c>
      <c r="D61" s="1084">
        <v>1</v>
      </c>
      <c r="E61" s="1085"/>
      <c r="F61" s="1074">
        <f>ROUND(D61*E61,0)</f>
        <v>0</v>
      </c>
    </row>
    <row r="62" spans="1:6" s="1080" customFormat="1" ht="114" outlineLevel="1">
      <c r="A62" s="1075"/>
      <c r="B62" s="1076" t="s">
        <v>7420</v>
      </c>
      <c r="C62" s="1077"/>
      <c r="D62" s="1075"/>
      <c r="E62" s="1078"/>
      <c r="F62" s="1079"/>
    </row>
    <row r="63" spans="1:6" ht="13.8">
      <c r="A63" s="1081" t="s">
        <v>7421</v>
      </c>
      <c r="B63" s="1082" t="s">
        <v>7422</v>
      </c>
      <c r="C63" s="1083" t="s">
        <v>7351</v>
      </c>
      <c r="D63" s="1084">
        <v>1</v>
      </c>
      <c r="E63" s="1085"/>
      <c r="F63" s="1074">
        <f>ROUND(D63*E63,0)</f>
        <v>0</v>
      </c>
    </row>
    <row r="64" spans="1:6" s="1080" customFormat="1" ht="57" outlineLevel="1">
      <c r="A64" s="1075"/>
      <c r="B64" s="1076" t="s">
        <v>7423</v>
      </c>
      <c r="C64" s="1077"/>
      <c r="D64" s="1075"/>
      <c r="E64" s="1078"/>
      <c r="F64" s="1079"/>
    </row>
    <row r="65" spans="1:6" ht="13.8">
      <c r="A65" s="1081" t="s">
        <v>7424</v>
      </c>
      <c r="B65" s="1082" t="s">
        <v>7425</v>
      </c>
      <c r="C65" s="1083" t="s">
        <v>4760</v>
      </c>
      <c r="D65" s="1084">
        <v>1</v>
      </c>
      <c r="E65" s="1085"/>
      <c r="F65" s="1074">
        <f>ROUND(D65*E65,0)</f>
        <v>0</v>
      </c>
    </row>
    <row r="66" spans="1:6" s="1080" customFormat="1" outlineLevel="1">
      <c r="A66" s="1075"/>
      <c r="B66" s="1076" t="s">
        <v>7426</v>
      </c>
      <c r="C66" s="1077"/>
      <c r="D66" s="1075"/>
      <c r="E66" s="1078"/>
      <c r="F66" s="1079"/>
    </row>
    <row r="67" spans="1:6" ht="13.8">
      <c r="A67" s="1063">
        <v>4</v>
      </c>
      <c r="B67" s="1064" t="s">
        <v>7427</v>
      </c>
      <c r="C67" s="1065" t="s">
        <v>7344</v>
      </c>
      <c r="D67" s="1066"/>
      <c r="E67" s="1067"/>
      <c r="F67" s="1068"/>
    </row>
    <row r="68" spans="1:6" ht="13.8">
      <c r="A68" s="1081" t="s">
        <v>7428</v>
      </c>
      <c r="B68" s="1082" t="s">
        <v>7429</v>
      </c>
      <c r="C68" s="1083" t="s">
        <v>7359</v>
      </c>
      <c r="D68" s="1084">
        <v>29</v>
      </c>
      <c r="E68" s="1085"/>
      <c r="F68" s="1074">
        <f>ROUND(D68*E68,0)</f>
        <v>0</v>
      </c>
    </row>
    <row r="69" spans="1:6" s="1080" customFormat="1" ht="111" customHeight="1" outlineLevel="1">
      <c r="A69" s="1075"/>
      <c r="B69" s="1076" t="s">
        <v>7430</v>
      </c>
      <c r="C69" s="1077"/>
      <c r="D69" s="1075"/>
      <c r="E69" s="1078"/>
      <c r="F69" s="1079"/>
    </row>
    <row r="70" spans="1:6" ht="13.8">
      <c r="A70" s="1081" t="s">
        <v>7431</v>
      </c>
      <c r="B70" s="1082" t="s">
        <v>7432</v>
      </c>
      <c r="C70" s="1083" t="s">
        <v>7351</v>
      </c>
      <c r="D70" s="1084">
        <v>12</v>
      </c>
      <c r="E70" s="1085"/>
      <c r="F70" s="1074">
        <f>ROUND(D70*E70,0)</f>
        <v>0</v>
      </c>
    </row>
    <row r="71" spans="1:6" s="1080" customFormat="1" ht="114" outlineLevel="1">
      <c r="A71" s="1075"/>
      <c r="B71" s="1076" t="s">
        <v>7433</v>
      </c>
      <c r="C71" s="1077"/>
      <c r="D71" s="1075"/>
      <c r="E71" s="1078"/>
      <c r="F71" s="1079"/>
    </row>
    <row r="72" spans="1:6" ht="13.8">
      <c r="A72" s="1081" t="s">
        <v>7434</v>
      </c>
      <c r="B72" s="1082" t="s">
        <v>7435</v>
      </c>
      <c r="C72" s="1083" t="s">
        <v>7359</v>
      </c>
      <c r="D72" s="1084">
        <v>65</v>
      </c>
      <c r="E72" s="1085"/>
      <c r="F72" s="1074">
        <f>ROUND(D72*E72,0)</f>
        <v>0</v>
      </c>
    </row>
    <row r="73" spans="1:6" s="1080" customFormat="1" ht="124.5" customHeight="1" outlineLevel="1">
      <c r="A73" s="1075"/>
      <c r="B73" s="1076" t="s">
        <v>7436</v>
      </c>
      <c r="C73" s="1077"/>
      <c r="D73" s="1075"/>
      <c r="E73" s="1078"/>
      <c r="F73" s="1079"/>
    </row>
    <row r="74" spans="1:6" ht="13.8">
      <c r="A74" s="1081" t="s">
        <v>7437</v>
      </c>
      <c r="B74" s="1082" t="s">
        <v>7438</v>
      </c>
      <c r="C74" s="1083" t="s">
        <v>7351</v>
      </c>
      <c r="D74" s="1084">
        <v>20</v>
      </c>
      <c r="E74" s="1085"/>
      <c r="F74" s="1074">
        <f>ROUND(D74*E74,0)</f>
        <v>0</v>
      </c>
    </row>
    <row r="75" spans="1:6" s="1080" customFormat="1" ht="34.200000000000003" outlineLevel="1">
      <c r="A75" s="1075"/>
      <c r="B75" s="1076" t="s">
        <v>7439</v>
      </c>
      <c r="C75" s="1077"/>
      <c r="D75" s="1075"/>
      <c r="E75" s="1078"/>
      <c r="F75" s="1079"/>
    </row>
    <row r="76" spans="1:6" ht="13.8">
      <c r="A76" s="1081" t="s">
        <v>7440</v>
      </c>
      <c r="B76" s="1082" t="s">
        <v>7441</v>
      </c>
      <c r="C76" s="1083" t="s">
        <v>7351</v>
      </c>
      <c r="D76" s="1084">
        <v>1</v>
      </c>
      <c r="E76" s="1085"/>
      <c r="F76" s="1074">
        <f>ROUND(D76*E76,0)</f>
        <v>0</v>
      </c>
    </row>
    <row r="77" spans="1:6" s="1080" customFormat="1" ht="60.75" customHeight="1" outlineLevel="1">
      <c r="A77" s="1075"/>
      <c r="B77" s="1076" t="s">
        <v>7442</v>
      </c>
      <c r="C77" s="1077"/>
      <c r="D77" s="1075"/>
      <c r="E77" s="1078"/>
      <c r="F77" s="1079"/>
    </row>
    <row r="78" spans="1:6" ht="13.8">
      <c r="A78" s="1081" t="s">
        <v>7443</v>
      </c>
      <c r="B78" s="1082" t="s">
        <v>7444</v>
      </c>
      <c r="C78" s="1083" t="s">
        <v>7351</v>
      </c>
      <c r="D78" s="1084">
        <v>1</v>
      </c>
      <c r="E78" s="1085"/>
      <c r="F78" s="1074">
        <f>ROUND(D78*E78,0)</f>
        <v>0</v>
      </c>
    </row>
    <row r="79" spans="1:6" s="1080" customFormat="1" ht="22.8" outlineLevel="1">
      <c r="A79" s="1075"/>
      <c r="B79" s="1076" t="s">
        <v>7445</v>
      </c>
      <c r="C79" s="1077"/>
      <c r="D79" s="1075"/>
      <c r="E79" s="1078"/>
      <c r="F79" s="1079"/>
    </row>
    <row r="80" spans="1:6" ht="13.8">
      <c r="A80" s="1081" t="s">
        <v>7446</v>
      </c>
      <c r="B80" s="1082" t="s">
        <v>7447</v>
      </c>
      <c r="C80" s="1083" t="s">
        <v>7351</v>
      </c>
      <c r="D80" s="1084">
        <v>3</v>
      </c>
      <c r="E80" s="1085"/>
      <c r="F80" s="1074">
        <f>ROUND(D80*E80,0)</f>
        <v>0</v>
      </c>
    </row>
    <row r="81" spans="1:6" s="1080" customFormat="1" ht="22.8" outlineLevel="1">
      <c r="A81" s="1075"/>
      <c r="B81" s="1076" t="s">
        <v>7448</v>
      </c>
      <c r="C81" s="1077"/>
      <c r="D81" s="1075"/>
      <c r="E81" s="1078"/>
      <c r="F81" s="1079"/>
    </row>
    <row r="82" spans="1:6" ht="13.8">
      <c r="A82" s="1081" t="s">
        <v>7449</v>
      </c>
      <c r="B82" s="1082" t="s">
        <v>7450</v>
      </c>
      <c r="C82" s="1083" t="s">
        <v>7351</v>
      </c>
      <c r="D82" s="1084">
        <v>3</v>
      </c>
      <c r="E82" s="1085"/>
      <c r="F82" s="1074">
        <f>ROUND(D82*E82,0)</f>
        <v>0</v>
      </c>
    </row>
    <row r="83" spans="1:6" s="1080" customFormat="1" outlineLevel="1">
      <c r="A83" s="1075"/>
      <c r="B83" s="1076" t="s">
        <v>7451</v>
      </c>
      <c r="C83" s="1077"/>
      <c r="D83" s="1075"/>
      <c r="E83" s="1078"/>
      <c r="F83" s="1079"/>
    </row>
    <row r="84" spans="1:6" ht="13.8">
      <c r="A84" s="1081" t="s">
        <v>7452</v>
      </c>
      <c r="B84" s="1082" t="s">
        <v>7453</v>
      </c>
      <c r="C84" s="1083" t="s">
        <v>7359</v>
      </c>
      <c r="D84" s="1084">
        <v>12</v>
      </c>
      <c r="E84" s="1085"/>
      <c r="F84" s="1074">
        <f>ROUND(D84*E84,0)</f>
        <v>0</v>
      </c>
    </row>
    <row r="85" spans="1:6" s="1080" customFormat="1" ht="87" customHeight="1" outlineLevel="1">
      <c r="A85" s="1075"/>
      <c r="B85" s="1076" t="s">
        <v>7454</v>
      </c>
      <c r="C85" s="1077"/>
      <c r="D85" s="1075"/>
      <c r="E85" s="1078"/>
      <c r="F85" s="1079"/>
    </row>
    <row r="86" spans="1:6" ht="13.8">
      <c r="A86" s="1063">
        <v>5</v>
      </c>
      <c r="B86" s="1064" t="s">
        <v>7455</v>
      </c>
      <c r="C86" s="1065" t="s">
        <v>7344</v>
      </c>
      <c r="D86" s="1066"/>
      <c r="E86" s="1067"/>
      <c r="F86" s="1068"/>
    </row>
    <row r="87" spans="1:6" ht="13.8">
      <c r="A87" s="1081" t="s">
        <v>7456</v>
      </c>
      <c r="B87" s="1082" t="s">
        <v>7457</v>
      </c>
      <c r="C87" s="1083" t="s">
        <v>7351</v>
      </c>
      <c r="D87" s="1084">
        <v>1</v>
      </c>
      <c r="E87" s="1085"/>
      <c r="F87" s="1074">
        <f>ROUND(D87*E87,0)</f>
        <v>0</v>
      </c>
    </row>
    <row r="88" spans="1:6" s="1080" customFormat="1" ht="57" outlineLevel="1">
      <c r="A88" s="1075"/>
      <c r="B88" s="1076" t="s">
        <v>7458</v>
      </c>
      <c r="C88" s="1077"/>
      <c r="D88" s="1075"/>
      <c r="E88" s="1078"/>
      <c r="F88" s="1079"/>
    </row>
    <row r="89" spans="1:6" ht="13.8">
      <c r="A89" s="1081" t="s">
        <v>7459</v>
      </c>
      <c r="B89" s="1082" t="s">
        <v>7460</v>
      </c>
      <c r="C89" s="1083" t="s">
        <v>7351</v>
      </c>
      <c r="D89" s="1084">
        <v>1</v>
      </c>
      <c r="E89" s="1085"/>
      <c r="F89" s="1074">
        <f>ROUND(D89*E89,0)</f>
        <v>0</v>
      </c>
    </row>
    <row r="90" spans="1:6" s="1080" customFormat="1" ht="22.8" outlineLevel="1">
      <c r="A90" s="1075"/>
      <c r="B90" s="1076" t="s">
        <v>7461</v>
      </c>
      <c r="C90" s="1077"/>
      <c r="D90" s="1075"/>
      <c r="E90" s="1078"/>
      <c r="F90" s="1079"/>
    </row>
    <row r="91" spans="1:6" ht="13.8">
      <c r="A91" s="1081" t="s">
        <v>7462</v>
      </c>
      <c r="B91" s="1082" t="s">
        <v>7463</v>
      </c>
      <c r="C91" s="1083" t="s">
        <v>7351</v>
      </c>
      <c r="D91" s="1084">
        <v>1</v>
      </c>
      <c r="E91" s="1085"/>
      <c r="F91" s="1074">
        <f>ROUND(D91*E91,0)</f>
        <v>0</v>
      </c>
    </row>
    <row r="92" spans="1:6" s="1080" customFormat="1" ht="87" customHeight="1" outlineLevel="1">
      <c r="A92" s="1075"/>
      <c r="B92" s="1076" t="s">
        <v>7464</v>
      </c>
      <c r="C92" s="1077"/>
      <c r="D92" s="1075"/>
      <c r="E92" s="1078"/>
      <c r="F92" s="1079"/>
    </row>
    <row r="93" spans="1:6" ht="13.8">
      <c r="A93" s="1081" t="s">
        <v>7465</v>
      </c>
      <c r="B93" s="1082" t="s">
        <v>7466</v>
      </c>
      <c r="C93" s="1083" t="s">
        <v>7351</v>
      </c>
      <c r="D93" s="1084">
        <v>1</v>
      </c>
      <c r="E93" s="1085"/>
      <c r="F93" s="1074">
        <f>ROUND(D93*E93,0)</f>
        <v>0</v>
      </c>
    </row>
    <row r="94" spans="1:6" s="1080" customFormat="1" ht="22.8" outlineLevel="1">
      <c r="A94" s="1075"/>
      <c r="B94" s="1076" t="s">
        <v>7467</v>
      </c>
      <c r="C94" s="1077"/>
      <c r="D94" s="1075"/>
      <c r="E94" s="1078"/>
      <c r="F94" s="1079"/>
    </row>
    <row r="95" spans="1:6" ht="13.8">
      <c r="A95" s="1081" t="s">
        <v>7468</v>
      </c>
      <c r="B95" s="1082" t="s">
        <v>7469</v>
      </c>
      <c r="C95" s="1083" t="s">
        <v>7351</v>
      </c>
      <c r="D95" s="1084">
        <v>1</v>
      </c>
      <c r="E95" s="1085"/>
      <c r="F95" s="1074">
        <f>ROUND(D95*E95,0)</f>
        <v>0</v>
      </c>
    </row>
    <row r="96" spans="1:6" s="1080" customFormat="1" ht="68.400000000000006" outlineLevel="1">
      <c r="A96" s="1075"/>
      <c r="B96" s="1076" t="s">
        <v>7470</v>
      </c>
      <c r="C96" s="1077"/>
      <c r="D96" s="1075"/>
      <c r="E96" s="1078"/>
      <c r="F96" s="1079"/>
    </row>
    <row r="97" spans="1:6" ht="13.8">
      <c r="A97" s="1081" t="s">
        <v>7471</v>
      </c>
      <c r="B97" s="1082" t="s">
        <v>7472</v>
      </c>
      <c r="C97" s="1083" t="s">
        <v>7351</v>
      </c>
      <c r="D97" s="1084">
        <v>3</v>
      </c>
      <c r="E97" s="1085"/>
      <c r="F97" s="1074">
        <f>ROUND(D97*E97,0)</f>
        <v>0</v>
      </c>
    </row>
    <row r="98" spans="1:6" s="1080" customFormat="1" ht="68.400000000000006" outlineLevel="1">
      <c r="A98" s="1075"/>
      <c r="B98" s="1076" t="s">
        <v>7473</v>
      </c>
      <c r="C98" s="1077"/>
      <c r="D98" s="1075"/>
      <c r="E98" s="1078"/>
      <c r="F98" s="1079"/>
    </row>
    <row r="99" spans="1:6" ht="13.8">
      <c r="A99" s="1081" t="s">
        <v>7474</v>
      </c>
      <c r="B99" s="1082" t="s">
        <v>7475</v>
      </c>
      <c r="C99" s="1083" t="s">
        <v>7351</v>
      </c>
      <c r="D99" s="1084">
        <v>6</v>
      </c>
      <c r="E99" s="1085"/>
      <c r="F99" s="1074">
        <f>ROUND(D99*E99,0)</f>
        <v>0</v>
      </c>
    </row>
    <row r="100" spans="1:6" s="1080" customFormat="1" ht="34.200000000000003" outlineLevel="1">
      <c r="A100" s="1075"/>
      <c r="B100" s="1076" t="s">
        <v>7476</v>
      </c>
      <c r="C100" s="1077"/>
      <c r="D100" s="1075"/>
      <c r="E100" s="1078"/>
      <c r="F100" s="1079"/>
    </row>
    <row r="101" spans="1:6" ht="13.8">
      <c r="A101" s="1081" t="s">
        <v>7477</v>
      </c>
      <c r="B101" s="1082" t="s">
        <v>7478</v>
      </c>
      <c r="C101" s="1083" t="s">
        <v>7359</v>
      </c>
      <c r="D101" s="1084">
        <v>2.5</v>
      </c>
      <c r="E101" s="1085"/>
      <c r="F101" s="1074">
        <f>ROUND(D101*E101,0)</f>
        <v>0</v>
      </c>
    </row>
    <row r="102" spans="1:6" s="1080" customFormat="1" outlineLevel="1">
      <c r="A102" s="1075"/>
      <c r="B102" s="1076" t="s">
        <v>7479</v>
      </c>
      <c r="C102" s="1077"/>
      <c r="D102" s="1075"/>
      <c r="E102" s="1078"/>
      <c r="F102" s="1079"/>
    </row>
    <row r="103" spans="1:6" ht="13.8">
      <c r="A103" s="1081" t="s">
        <v>7480</v>
      </c>
      <c r="B103" s="1082" t="s">
        <v>7481</v>
      </c>
      <c r="C103" s="1083" t="s">
        <v>7482</v>
      </c>
      <c r="D103" s="1084">
        <v>3</v>
      </c>
      <c r="E103" s="1085"/>
      <c r="F103" s="1074">
        <f>ROUND(D103*E103,0)</f>
        <v>0</v>
      </c>
    </row>
    <row r="104" spans="1:6" s="1080" customFormat="1" ht="136.80000000000001" outlineLevel="1">
      <c r="A104" s="1075"/>
      <c r="B104" s="1076" t="s">
        <v>7483</v>
      </c>
      <c r="C104" s="1077"/>
      <c r="D104" s="1075"/>
      <c r="E104" s="1078"/>
      <c r="F104" s="1079"/>
    </row>
    <row r="105" spans="1:6" ht="13.8">
      <c r="A105" s="1081" t="s">
        <v>7484</v>
      </c>
      <c r="B105" s="1082" t="s">
        <v>7485</v>
      </c>
      <c r="C105" s="1083" t="s">
        <v>7351</v>
      </c>
      <c r="D105" s="1084">
        <v>1</v>
      </c>
      <c r="E105" s="1085"/>
      <c r="F105" s="1074">
        <f>ROUND(D105*E105,0)</f>
        <v>0</v>
      </c>
    </row>
    <row r="106" spans="1:6" s="1080" customFormat="1" ht="125.4" outlineLevel="1">
      <c r="A106" s="1075"/>
      <c r="B106" s="1076" t="s">
        <v>7486</v>
      </c>
      <c r="C106" s="1077"/>
      <c r="D106" s="1075"/>
      <c r="E106" s="1078"/>
      <c r="F106" s="1079"/>
    </row>
    <row r="107" spans="1:6" ht="13.8">
      <c r="A107" s="1081" t="s">
        <v>7487</v>
      </c>
      <c r="B107" s="1082" t="s">
        <v>7488</v>
      </c>
      <c r="C107" s="1083" t="s">
        <v>7351</v>
      </c>
      <c r="D107" s="1084">
        <v>1</v>
      </c>
      <c r="E107" s="1085"/>
      <c r="F107" s="1074">
        <f>ROUND(D107*E107,0)</f>
        <v>0</v>
      </c>
    </row>
    <row r="108" spans="1:6" s="1080" customFormat="1" ht="57" outlineLevel="1">
      <c r="A108" s="1075"/>
      <c r="B108" s="1076" t="s">
        <v>7489</v>
      </c>
      <c r="C108" s="1077"/>
      <c r="D108" s="1075"/>
      <c r="E108" s="1078"/>
      <c r="F108" s="1079"/>
    </row>
    <row r="109" spans="1:6" ht="13.8">
      <c r="A109" s="1081" t="s">
        <v>7490</v>
      </c>
      <c r="B109" s="1082" t="s">
        <v>7491</v>
      </c>
      <c r="C109" s="1083" t="s">
        <v>7351</v>
      </c>
      <c r="D109" s="1084">
        <v>2</v>
      </c>
      <c r="E109" s="1085"/>
      <c r="F109" s="1074">
        <f>ROUND(D109*E109,0)</f>
        <v>0</v>
      </c>
    </row>
    <row r="110" spans="1:6" s="1080" customFormat="1" ht="86.25" customHeight="1" outlineLevel="1">
      <c r="A110" s="1075"/>
      <c r="B110" s="1076" t="s">
        <v>7492</v>
      </c>
      <c r="C110" s="1077"/>
      <c r="D110" s="1075"/>
      <c r="E110" s="1078"/>
      <c r="F110" s="1079"/>
    </row>
    <row r="111" spans="1:6" ht="13.8">
      <c r="A111" s="1081" t="s">
        <v>7493</v>
      </c>
      <c r="B111" s="1082" t="s">
        <v>7494</v>
      </c>
      <c r="C111" s="1083" t="s">
        <v>7351</v>
      </c>
      <c r="D111" s="1084">
        <v>2</v>
      </c>
      <c r="E111" s="1085"/>
      <c r="F111" s="1074">
        <f>ROUND(D111*E111,0)</f>
        <v>0</v>
      </c>
    </row>
    <row r="112" spans="1:6" s="1080" customFormat="1" ht="45.6" outlineLevel="1">
      <c r="A112" s="1075"/>
      <c r="B112" s="1076" t="s">
        <v>7495</v>
      </c>
      <c r="C112" s="1077"/>
      <c r="D112" s="1075"/>
      <c r="E112" s="1078"/>
      <c r="F112" s="1079"/>
    </row>
    <row r="113" spans="1:6" ht="13.8">
      <c r="A113" s="1081" t="s">
        <v>7496</v>
      </c>
      <c r="B113" s="1082" t="s">
        <v>7497</v>
      </c>
      <c r="C113" s="1083" t="s">
        <v>7351</v>
      </c>
      <c r="D113" s="1084">
        <v>2</v>
      </c>
      <c r="E113" s="1085"/>
      <c r="F113" s="1074">
        <f>ROUND(D113*E113,0)</f>
        <v>0</v>
      </c>
    </row>
    <row r="114" spans="1:6" s="1080" customFormat="1" ht="45.6" outlineLevel="1">
      <c r="A114" s="1075"/>
      <c r="B114" s="1076" t="s">
        <v>7498</v>
      </c>
      <c r="C114" s="1077"/>
      <c r="D114" s="1075"/>
      <c r="E114" s="1078"/>
      <c r="F114" s="1079"/>
    </row>
    <row r="115" spans="1:6" ht="13.8">
      <c r="A115" s="1081" t="s">
        <v>7499</v>
      </c>
      <c r="B115" s="1082" t="s">
        <v>7500</v>
      </c>
      <c r="C115" s="1083" t="s">
        <v>7351</v>
      </c>
      <c r="D115" s="1084">
        <v>2</v>
      </c>
      <c r="E115" s="1085"/>
      <c r="F115" s="1074">
        <f>ROUND(D115*E115,0)</f>
        <v>0</v>
      </c>
    </row>
    <row r="116" spans="1:6" s="1080" customFormat="1" ht="45.6" outlineLevel="1">
      <c r="A116" s="1075"/>
      <c r="B116" s="1076" t="s">
        <v>7498</v>
      </c>
      <c r="C116" s="1077"/>
      <c r="D116" s="1075"/>
      <c r="E116" s="1078"/>
      <c r="F116" s="1079"/>
    </row>
    <row r="117" spans="1:6" s="1062" customFormat="1" ht="13.8">
      <c r="A117" s="1056"/>
      <c r="B117" s="1057" t="s">
        <v>7343</v>
      </c>
      <c r="C117" s="1058" t="s">
        <v>7344</v>
      </c>
      <c r="D117" s="1059"/>
      <c r="E117" s="1060"/>
      <c r="F117" s="1061">
        <f>F9</f>
        <v>0</v>
      </c>
    </row>
  </sheetData>
  <mergeCells count="1">
    <mergeCell ref="C1:D1"/>
  </mergeCells>
  <pageMargins left="0.7" right="0.7" top="0.78740157499999996" bottom="0.78740157499999996" header="0.3" footer="0.3"/>
  <pageSetup paperSize="9" scale="49" fitToHeight="0" orientation="portrait" r:id="rId1"/>
  <rowBreaks count="3" manualBreakCount="3">
    <brk id="37" max="16383" man="1"/>
    <brk id="62" max="16383" man="1"/>
    <brk id="9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09417-7211-40C2-ADD9-0F61CAC3175C}">
  <sheetPr>
    <tabColor theme="3"/>
    <pageSetUpPr fitToPage="1"/>
  </sheetPr>
  <dimension ref="A1:G77"/>
  <sheetViews>
    <sheetView view="pageBreakPreview" zoomScaleNormal="100" zoomScaleSheetLayoutView="100" workbookViewId="0">
      <selection activeCell="E19" sqref="E19"/>
    </sheetView>
  </sheetViews>
  <sheetFormatPr defaultRowHeight="13.2" outlineLevelRow="1"/>
  <cols>
    <col min="1" max="1" width="9.140625" style="883"/>
    <col min="2" max="2" width="125.5703125" style="1086" customWidth="1"/>
    <col min="3" max="3" width="11" style="964" customWidth="1"/>
    <col min="4" max="4" width="9.140625" style="883"/>
    <col min="5" max="5" width="23.28515625" style="1046" customWidth="1"/>
    <col min="6" max="6" width="23.28515625" style="1047" customWidth="1"/>
    <col min="7" max="7" width="23.28515625" style="883" customWidth="1"/>
    <col min="8" max="16384" width="9.140625" style="883"/>
  </cols>
  <sheetData>
    <row r="1" spans="1:7" ht="13.8">
      <c r="B1" s="1045" t="s">
        <v>7326</v>
      </c>
      <c r="C1" s="1272" t="s">
        <v>7327</v>
      </c>
      <c r="D1" s="1272"/>
      <c r="E1" s="1046" t="s">
        <v>7328</v>
      </c>
      <c r="F1" s="1047" t="s">
        <v>7501</v>
      </c>
    </row>
    <row r="2" spans="1:7" ht="13.8">
      <c r="B2" s="1048"/>
      <c r="C2" s="1049"/>
      <c r="E2" s="1046" t="s">
        <v>7330</v>
      </c>
      <c r="F2" s="1047" t="s">
        <v>7502</v>
      </c>
    </row>
    <row r="3" spans="1:7" ht="13.8">
      <c r="B3" s="1048"/>
      <c r="C3" s="1049"/>
      <c r="E3" s="1046" t="s">
        <v>7332</v>
      </c>
      <c r="F3" s="1047" t="s">
        <v>7503</v>
      </c>
    </row>
    <row r="4" spans="1:7" ht="13.8">
      <c r="B4" s="1045" t="s">
        <v>7504</v>
      </c>
      <c r="C4" s="1049"/>
      <c r="E4" s="1046" t="s">
        <v>7335</v>
      </c>
      <c r="F4" s="1050">
        <v>330</v>
      </c>
    </row>
    <row r="5" spans="1:7" ht="13.8">
      <c r="B5" s="1048"/>
      <c r="C5" s="1049"/>
      <c r="E5" s="1046" t="s">
        <v>7336</v>
      </c>
      <c r="F5" s="1050">
        <v>30</v>
      </c>
    </row>
    <row r="6" spans="1:7" ht="13.8">
      <c r="B6" s="1048"/>
      <c r="C6" s="1049"/>
    </row>
    <row r="8" spans="1:7" ht="20.399999999999999">
      <c r="A8" s="1051" t="s">
        <v>7337</v>
      </c>
      <c r="B8" s="1052" t="s">
        <v>7338</v>
      </c>
      <c r="C8" s="1052" t="s">
        <v>7339</v>
      </c>
      <c r="D8" s="1052" t="s">
        <v>6078</v>
      </c>
      <c r="E8" s="1053" t="s">
        <v>7340</v>
      </c>
      <c r="F8" s="1054" t="s">
        <v>7341</v>
      </c>
      <c r="G8" s="1055"/>
    </row>
    <row r="9" spans="1:7" s="1062" customFormat="1" ht="13.8">
      <c r="A9" s="1056" t="s">
        <v>7342</v>
      </c>
      <c r="B9" s="1057" t="s">
        <v>7343</v>
      </c>
      <c r="C9" s="1058" t="s">
        <v>7344</v>
      </c>
      <c r="D9" s="1059"/>
      <c r="E9" s="1060"/>
      <c r="F9" s="1061">
        <f>SUM(F11:F75)</f>
        <v>0</v>
      </c>
    </row>
    <row r="10" spans="1:7" ht="13.8">
      <c r="A10" s="1063">
        <v>1</v>
      </c>
      <c r="B10" s="1064" t="s">
        <v>7345</v>
      </c>
      <c r="C10" s="1065" t="s">
        <v>7344</v>
      </c>
      <c r="D10" s="1066"/>
      <c r="E10" s="1067"/>
      <c r="F10" s="1068"/>
    </row>
    <row r="11" spans="1:7" ht="13.8">
      <c r="A11" s="1069" t="s">
        <v>7505</v>
      </c>
      <c r="B11" s="1070" t="s">
        <v>7506</v>
      </c>
      <c r="C11" s="1071" t="s">
        <v>4760</v>
      </c>
      <c r="D11" s="1072">
        <v>1</v>
      </c>
      <c r="E11" s="1073"/>
      <c r="F11" s="1074">
        <f>ROUND(D11*E11,0)</f>
        <v>0</v>
      </c>
    </row>
    <row r="12" spans="1:7" s="1080" customFormat="1" ht="163.5" customHeight="1" outlineLevel="1">
      <c r="A12" s="1075"/>
      <c r="B12" s="1076" t="s">
        <v>7348</v>
      </c>
      <c r="C12" s="1077"/>
      <c r="D12" s="1075"/>
      <c r="E12" s="1078"/>
      <c r="F12" s="1079"/>
    </row>
    <row r="13" spans="1:7" ht="13.8">
      <c r="A13" s="1069" t="s">
        <v>7353</v>
      </c>
      <c r="B13" s="1070" t="s">
        <v>7354</v>
      </c>
      <c r="C13" s="1071" t="s">
        <v>7355</v>
      </c>
      <c r="D13" s="1072">
        <v>156</v>
      </c>
      <c r="E13" s="1073"/>
      <c r="F13" s="1074">
        <f>ROUND(D13*E13,0)</f>
        <v>0</v>
      </c>
    </row>
    <row r="14" spans="1:7" s="1080" customFormat="1" ht="45.6" outlineLevel="1">
      <c r="A14" s="1075"/>
      <c r="B14" s="1076" t="s">
        <v>7356</v>
      </c>
      <c r="C14" s="1077"/>
      <c r="D14" s="1075"/>
      <c r="E14" s="1078"/>
      <c r="F14" s="1079"/>
    </row>
    <row r="15" spans="1:7" ht="13.8">
      <c r="A15" s="1063">
        <v>2</v>
      </c>
      <c r="B15" s="1064" t="s">
        <v>7364</v>
      </c>
      <c r="C15" s="1065" t="s">
        <v>7344</v>
      </c>
      <c r="D15" s="1066"/>
      <c r="E15" s="1067"/>
      <c r="F15" s="1068"/>
    </row>
    <row r="16" spans="1:7" ht="13.8">
      <c r="A16" s="1081" t="s">
        <v>7365</v>
      </c>
      <c r="B16" s="1082" t="s">
        <v>7507</v>
      </c>
      <c r="C16" s="1083" t="s">
        <v>7351</v>
      </c>
      <c r="D16" s="1084">
        <v>1</v>
      </c>
      <c r="E16" s="1085"/>
      <c r="F16" s="1074">
        <f>ROUND(D16*E16,0)</f>
        <v>0</v>
      </c>
    </row>
    <row r="17" spans="1:6" s="1080" customFormat="1" ht="134.25" customHeight="1" outlineLevel="1">
      <c r="A17" s="1075"/>
      <c r="B17" s="1076" t="s">
        <v>7367</v>
      </c>
      <c r="C17" s="1077"/>
      <c r="D17" s="1075"/>
      <c r="E17" s="1078"/>
      <c r="F17" s="1079"/>
    </row>
    <row r="18" spans="1:6" ht="13.8">
      <c r="A18" s="1081" t="s">
        <v>7368</v>
      </c>
      <c r="B18" s="1082" t="s">
        <v>7508</v>
      </c>
      <c r="C18" s="1083" t="s">
        <v>7351</v>
      </c>
      <c r="D18" s="1084">
        <v>1</v>
      </c>
      <c r="E18" s="1085"/>
      <c r="F18" s="1074">
        <f>ROUND(D18*E18,0)</f>
        <v>0</v>
      </c>
    </row>
    <row r="19" spans="1:6" s="1080" customFormat="1" ht="134.25" customHeight="1" outlineLevel="1">
      <c r="A19" s="1075"/>
      <c r="B19" s="1076" t="s">
        <v>7367</v>
      </c>
      <c r="C19" s="1077"/>
      <c r="D19" s="1075"/>
      <c r="E19" s="1078"/>
      <c r="F19" s="1079"/>
    </row>
    <row r="20" spans="1:6" ht="13.8">
      <c r="A20" s="1081" t="s">
        <v>7370</v>
      </c>
      <c r="B20" s="1082" t="s">
        <v>7373</v>
      </c>
      <c r="C20" s="1083" t="s">
        <v>7351</v>
      </c>
      <c r="D20" s="1084">
        <v>2</v>
      </c>
      <c r="E20" s="1085"/>
      <c r="F20" s="1074">
        <f>ROUND(D20*E20,0)</f>
        <v>0</v>
      </c>
    </row>
    <row r="21" spans="1:6" s="1080" customFormat="1" ht="45.6" outlineLevel="1">
      <c r="A21" s="1075"/>
      <c r="B21" s="1076" t="s">
        <v>7374</v>
      </c>
      <c r="C21" s="1077"/>
      <c r="D21" s="1075"/>
      <c r="E21" s="1078"/>
      <c r="F21" s="1079"/>
    </row>
    <row r="22" spans="1:6" ht="13.8">
      <c r="A22" s="1081" t="s">
        <v>7372</v>
      </c>
      <c r="B22" s="1082" t="s">
        <v>7509</v>
      </c>
      <c r="C22" s="1083" t="s">
        <v>7351</v>
      </c>
      <c r="D22" s="1084">
        <v>1</v>
      </c>
      <c r="E22" s="1085"/>
      <c r="F22" s="1074">
        <f>ROUND(D22*E22,0)</f>
        <v>0</v>
      </c>
    </row>
    <row r="23" spans="1:6" s="1080" customFormat="1" ht="51" customHeight="1" outlineLevel="1">
      <c r="A23" s="1075"/>
      <c r="B23" s="1076" t="s">
        <v>7510</v>
      </c>
      <c r="C23" s="1077"/>
      <c r="D23" s="1075"/>
      <c r="E23" s="1078"/>
      <c r="F23" s="1079"/>
    </row>
    <row r="24" spans="1:6" ht="13.8">
      <c r="A24" s="1081" t="s">
        <v>7375</v>
      </c>
      <c r="B24" s="1082" t="s">
        <v>7511</v>
      </c>
      <c r="C24" s="1083" t="s">
        <v>7355</v>
      </c>
      <c r="D24" s="1084">
        <v>6</v>
      </c>
      <c r="E24" s="1085"/>
      <c r="F24" s="1074">
        <f>ROUND(D24*E24,0)</f>
        <v>0</v>
      </c>
    </row>
    <row r="25" spans="1:6" s="1080" customFormat="1" ht="15" customHeight="1" outlineLevel="1">
      <c r="A25" s="1075"/>
      <c r="B25" s="1076" t="s">
        <v>7512</v>
      </c>
      <c r="C25" s="1077"/>
      <c r="D25" s="1075"/>
      <c r="E25" s="1078"/>
      <c r="F25" s="1079"/>
    </row>
    <row r="26" spans="1:6" ht="13.8">
      <c r="A26" s="1063">
        <v>3</v>
      </c>
      <c r="B26" s="1064" t="s">
        <v>7395</v>
      </c>
      <c r="C26" s="1065" t="s">
        <v>7344</v>
      </c>
      <c r="D26" s="1066"/>
      <c r="E26" s="1067"/>
      <c r="F26" s="1068"/>
    </row>
    <row r="27" spans="1:6" ht="13.8">
      <c r="A27" s="1081" t="s">
        <v>7396</v>
      </c>
      <c r="B27" s="1082" t="s">
        <v>7397</v>
      </c>
      <c r="C27" s="1083" t="s">
        <v>7359</v>
      </c>
      <c r="D27" s="1084">
        <v>23.1</v>
      </c>
      <c r="E27" s="1085"/>
      <c r="F27" s="1074">
        <f>ROUND(D27*E27,0)</f>
        <v>0</v>
      </c>
    </row>
    <row r="28" spans="1:6" s="1080" customFormat="1" ht="144.75" customHeight="1" outlineLevel="1">
      <c r="A28" s="1075"/>
      <c r="B28" s="1076" t="s">
        <v>7398</v>
      </c>
      <c r="C28" s="1077"/>
      <c r="D28" s="1075"/>
      <c r="E28" s="1078"/>
      <c r="F28" s="1079"/>
    </row>
    <row r="29" spans="1:6" ht="13.8">
      <c r="A29" s="1081" t="s">
        <v>7399</v>
      </c>
      <c r="B29" s="1082" t="s">
        <v>7400</v>
      </c>
      <c r="C29" s="1083" t="s">
        <v>7351</v>
      </c>
      <c r="D29" s="1084">
        <v>2</v>
      </c>
      <c r="E29" s="1085"/>
      <c r="F29" s="1074">
        <f>ROUND(D29*E29,0)</f>
        <v>0</v>
      </c>
    </row>
    <row r="30" spans="1:6" s="1080" customFormat="1" ht="112.5" customHeight="1" outlineLevel="1">
      <c r="A30" s="1075"/>
      <c r="B30" s="1076" t="s">
        <v>7401</v>
      </c>
      <c r="C30" s="1077"/>
      <c r="D30" s="1075"/>
      <c r="E30" s="1078"/>
      <c r="F30" s="1079"/>
    </row>
    <row r="31" spans="1:6" ht="13.8">
      <c r="A31" s="1081" t="s">
        <v>7402</v>
      </c>
      <c r="B31" s="1082" t="s">
        <v>7403</v>
      </c>
      <c r="C31" s="1083" t="s">
        <v>7351</v>
      </c>
      <c r="D31" s="1084">
        <v>2</v>
      </c>
      <c r="E31" s="1085"/>
      <c r="F31" s="1074">
        <f>ROUND(D31*E31,0)</f>
        <v>0</v>
      </c>
    </row>
    <row r="32" spans="1:6" s="1080" customFormat="1" ht="121.5" customHeight="1" outlineLevel="1">
      <c r="A32" s="1075"/>
      <c r="B32" s="1076" t="s">
        <v>7404</v>
      </c>
      <c r="C32" s="1077"/>
      <c r="D32" s="1075"/>
      <c r="E32" s="1078"/>
      <c r="F32" s="1079"/>
    </row>
    <row r="33" spans="1:6" ht="13.8">
      <c r="A33" s="1081" t="s">
        <v>7405</v>
      </c>
      <c r="B33" s="1082" t="s">
        <v>7406</v>
      </c>
      <c r="C33" s="1083" t="s">
        <v>7351</v>
      </c>
      <c r="D33" s="1084">
        <v>5</v>
      </c>
      <c r="E33" s="1085"/>
      <c r="F33" s="1074">
        <f>ROUND(D33*E33,0)</f>
        <v>0</v>
      </c>
    </row>
    <row r="34" spans="1:6" s="1080" customFormat="1" ht="45.6" outlineLevel="1">
      <c r="A34" s="1075"/>
      <c r="B34" s="1076" t="s">
        <v>7407</v>
      </c>
      <c r="C34" s="1077"/>
      <c r="D34" s="1075"/>
      <c r="E34" s="1078"/>
      <c r="F34" s="1079"/>
    </row>
    <row r="35" spans="1:6" ht="13.8">
      <c r="A35" s="1081" t="s">
        <v>7408</v>
      </c>
      <c r="B35" s="1082" t="s">
        <v>7409</v>
      </c>
      <c r="C35" s="1083" t="s">
        <v>7351</v>
      </c>
      <c r="D35" s="1084">
        <v>5</v>
      </c>
      <c r="E35" s="1085"/>
      <c r="F35" s="1074">
        <f>ROUND(D35*E35,0)</f>
        <v>0</v>
      </c>
    </row>
    <row r="36" spans="1:6" s="1080" customFormat="1" ht="22.8" outlineLevel="1">
      <c r="A36" s="1075"/>
      <c r="B36" s="1076" t="s">
        <v>7410</v>
      </c>
      <c r="C36" s="1077"/>
      <c r="D36" s="1075"/>
      <c r="E36" s="1078"/>
      <c r="F36" s="1079"/>
    </row>
    <row r="37" spans="1:6" ht="13.8">
      <c r="A37" s="1081" t="s">
        <v>7411</v>
      </c>
      <c r="B37" s="1082" t="s">
        <v>7513</v>
      </c>
      <c r="C37" s="1083" t="s">
        <v>7351</v>
      </c>
      <c r="D37" s="1084">
        <v>4</v>
      </c>
      <c r="E37" s="1085"/>
      <c r="F37" s="1074">
        <f>ROUND(D37*E37,0)</f>
        <v>0</v>
      </c>
    </row>
    <row r="38" spans="1:6" s="1080" customFormat="1" ht="122.25" customHeight="1" outlineLevel="1">
      <c r="A38" s="1075"/>
      <c r="B38" s="1076" t="s">
        <v>7420</v>
      </c>
      <c r="C38" s="1077"/>
      <c r="D38" s="1075"/>
      <c r="E38" s="1078"/>
      <c r="F38" s="1079"/>
    </row>
    <row r="39" spans="1:6" ht="13.8">
      <c r="A39" s="1081" t="s">
        <v>7414</v>
      </c>
      <c r="B39" s="1082" t="s">
        <v>7422</v>
      </c>
      <c r="C39" s="1083" t="s">
        <v>7351</v>
      </c>
      <c r="D39" s="1084">
        <v>1</v>
      </c>
      <c r="E39" s="1085"/>
      <c r="F39" s="1074">
        <f>ROUND(D39*E39,0)</f>
        <v>0</v>
      </c>
    </row>
    <row r="40" spans="1:6" s="1080" customFormat="1" ht="61.5" customHeight="1" outlineLevel="1">
      <c r="A40" s="1075"/>
      <c r="B40" s="1076" t="s">
        <v>7423</v>
      </c>
      <c r="C40" s="1077"/>
      <c r="D40" s="1075"/>
      <c r="E40" s="1078"/>
      <c r="F40" s="1079"/>
    </row>
    <row r="41" spans="1:6" ht="13.8">
      <c r="A41" s="1081" t="s">
        <v>7416</v>
      </c>
      <c r="B41" s="1082" t="s">
        <v>7425</v>
      </c>
      <c r="C41" s="1083" t="s">
        <v>4760</v>
      </c>
      <c r="D41" s="1084">
        <v>1</v>
      </c>
      <c r="E41" s="1085"/>
      <c r="F41" s="1074">
        <f>ROUND(D41*E41,0)</f>
        <v>0</v>
      </c>
    </row>
    <row r="42" spans="1:6" s="1080" customFormat="1" outlineLevel="1">
      <c r="A42" s="1075"/>
      <c r="B42" s="1076" t="s">
        <v>7426</v>
      </c>
      <c r="C42" s="1077"/>
      <c r="D42" s="1075"/>
      <c r="E42" s="1078"/>
      <c r="F42" s="1079"/>
    </row>
    <row r="43" spans="1:6" ht="13.8">
      <c r="A43" s="1063">
        <v>4</v>
      </c>
      <c r="B43" s="1064" t="s">
        <v>7427</v>
      </c>
      <c r="C43" s="1065" t="s">
        <v>7344</v>
      </c>
      <c r="D43" s="1066"/>
      <c r="E43" s="1067"/>
      <c r="F43" s="1068"/>
    </row>
    <row r="44" spans="1:6" ht="13.8">
      <c r="A44" s="1081" t="s">
        <v>7428</v>
      </c>
      <c r="B44" s="1082" t="s">
        <v>7429</v>
      </c>
      <c r="C44" s="1083" t="s">
        <v>7359</v>
      </c>
      <c r="D44" s="1084">
        <v>43</v>
      </c>
      <c r="E44" s="1085"/>
      <c r="F44" s="1074">
        <f>ROUND(D44*E44,0)</f>
        <v>0</v>
      </c>
    </row>
    <row r="45" spans="1:6" s="1080" customFormat="1" ht="112.5" customHeight="1" outlineLevel="1">
      <c r="A45" s="1075"/>
      <c r="B45" s="1076" t="s">
        <v>7430</v>
      </c>
      <c r="C45" s="1077"/>
      <c r="D45" s="1075"/>
      <c r="E45" s="1078"/>
      <c r="F45" s="1079"/>
    </row>
    <row r="46" spans="1:6" ht="13.8">
      <c r="A46" s="1081" t="s">
        <v>7431</v>
      </c>
      <c r="B46" s="1082" t="s">
        <v>7432</v>
      </c>
      <c r="C46" s="1083" t="s">
        <v>7351</v>
      </c>
      <c r="D46" s="1084">
        <v>3</v>
      </c>
      <c r="E46" s="1085"/>
      <c r="F46" s="1074">
        <f>ROUND(D46*E46,0)</f>
        <v>0</v>
      </c>
    </row>
    <row r="47" spans="1:6" s="1080" customFormat="1" ht="114" outlineLevel="1">
      <c r="A47" s="1075"/>
      <c r="B47" s="1076" t="s">
        <v>7433</v>
      </c>
      <c r="C47" s="1077"/>
      <c r="D47" s="1075"/>
      <c r="E47" s="1078"/>
      <c r="F47" s="1079"/>
    </row>
    <row r="48" spans="1:6" ht="13.8">
      <c r="A48" s="1081" t="s">
        <v>7434</v>
      </c>
      <c r="B48" s="1082" t="s">
        <v>7435</v>
      </c>
      <c r="C48" s="1083" t="s">
        <v>7359</v>
      </c>
      <c r="D48" s="1084">
        <v>2</v>
      </c>
      <c r="E48" s="1085"/>
      <c r="F48" s="1074">
        <f>ROUND(D48*E48,0)</f>
        <v>0</v>
      </c>
    </row>
    <row r="49" spans="1:6" s="1080" customFormat="1" ht="120.75" customHeight="1" outlineLevel="1">
      <c r="A49" s="1075"/>
      <c r="B49" s="1076" t="s">
        <v>7436</v>
      </c>
      <c r="C49" s="1077"/>
      <c r="D49" s="1075"/>
      <c r="E49" s="1078"/>
      <c r="F49" s="1079"/>
    </row>
    <row r="50" spans="1:6" ht="13.8">
      <c r="A50" s="1081" t="s">
        <v>7437</v>
      </c>
      <c r="B50" s="1082" t="s">
        <v>7438</v>
      </c>
      <c r="C50" s="1083" t="s">
        <v>7351</v>
      </c>
      <c r="D50" s="1084">
        <v>10</v>
      </c>
      <c r="E50" s="1085"/>
      <c r="F50" s="1074">
        <f>ROUND(D50*E50,0)</f>
        <v>0</v>
      </c>
    </row>
    <row r="51" spans="1:6" s="1080" customFormat="1" ht="34.200000000000003" outlineLevel="1">
      <c r="A51" s="1075"/>
      <c r="B51" s="1076" t="s">
        <v>7439</v>
      </c>
      <c r="C51" s="1077"/>
      <c r="D51" s="1075"/>
      <c r="E51" s="1078"/>
      <c r="F51" s="1079"/>
    </row>
    <row r="52" spans="1:6" ht="13.8">
      <c r="A52" s="1063">
        <v>5</v>
      </c>
      <c r="B52" s="1064" t="s">
        <v>7455</v>
      </c>
      <c r="C52" s="1065" t="s">
        <v>7344</v>
      </c>
      <c r="D52" s="1066"/>
      <c r="E52" s="1067"/>
      <c r="F52" s="1068"/>
    </row>
    <row r="53" spans="1:6" ht="13.8">
      <c r="A53" s="1081" t="s">
        <v>7456</v>
      </c>
      <c r="B53" s="1082" t="s">
        <v>7514</v>
      </c>
      <c r="C53" s="1083" t="s">
        <v>4760</v>
      </c>
      <c r="D53" s="1084">
        <v>1</v>
      </c>
      <c r="E53" s="1085"/>
      <c r="F53" s="1074">
        <f>ROUND(D53*E53,0)</f>
        <v>0</v>
      </c>
    </row>
    <row r="54" spans="1:6" s="1080" customFormat="1" ht="45.6" outlineLevel="1">
      <c r="A54" s="1075"/>
      <c r="B54" s="1076" t="s">
        <v>7515</v>
      </c>
      <c r="C54" s="1077"/>
      <c r="D54" s="1075"/>
      <c r="E54" s="1078"/>
      <c r="F54" s="1079"/>
    </row>
    <row r="55" spans="1:6" ht="13.8">
      <c r="A55" s="1081" t="s">
        <v>7459</v>
      </c>
      <c r="B55" s="1082" t="s">
        <v>7516</v>
      </c>
      <c r="C55" s="1083" t="s">
        <v>7351</v>
      </c>
      <c r="D55" s="1084">
        <v>2</v>
      </c>
      <c r="E55" s="1085"/>
      <c r="F55" s="1074">
        <f>ROUND(D55*E55,0)</f>
        <v>0</v>
      </c>
    </row>
    <row r="56" spans="1:6" s="1080" customFormat="1" ht="84.75" customHeight="1" outlineLevel="1">
      <c r="A56" s="1075"/>
      <c r="B56" s="1076" t="s">
        <v>7517</v>
      </c>
      <c r="C56" s="1077"/>
      <c r="D56" s="1075"/>
      <c r="E56" s="1078"/>
      <c r="F56" s="1079"/>
    </row>
    <row r="57" spans="1:6" ht="13.8">
      <c r="A57" s="1081" t="s">
        <v>7462</v>
      </c>
      <c r="B57" s="1082" t="s">
        <v>7518</v>
      </c>
      <c r="C57" s="1083" t="s">
        <v>7351</v>
      </c>
      <c r="D57" s="1084">
        <v>1</v>
      </c>
      <c r="E57" s="1085"/>
      <c r="F57" s="1074">
        <f>ROUND(D57*E57,0)</f>
        <v>0</v>
      </c>
    </row>
    <row r="58" spans="1:6" s="1080" customFormat="1" ht="98.25" customHeight="1" outlineLevel="1">
      <c r="A58" s="1075"/>
      <c r="B58" s="1076" t="s">
        <v>7519</v>
      </c>
      <c r="C58" s="1077"/>
      <c r="D58" s="1075"/>
      <c r="E58" s="1078"/>
      <c r="F58" s="1079"/>
    </row>
    <row r="59" spans="1:6" ht="13.8">
      <c r="A59" s="1081" t="s">
        <v>7465</v>
      </c>
      <c r="B59" s="1082" t="s">
        <v>7520</v>
      </c>
      <c r="C59" s="1083" t="s">
        <v>7351</v>
      </c>
      <c r="D59" s="1084">
        <v>2</v>
      </c>
      <c r="E59" s="1085"/>
      <c r="F59" s="1074">
        <f>ROUND(D59*E59,0)</f>
        <v>0</v>
      </c>
    </row>
    <row r="60" spans="1:6" s="1080" customFormat="1" outlineLevel="1">
      <c r="A60" s="1075"/>
      <c r="B60" s="1076" t="s">
        <v>7521</v>
      </c>
      <c r="C60" s="1077"/>
      <c r="D60" s="1075"/>
      <c r="E60" s="1078"/>
      <c r="F60" s="1079"/>
    </row>
    <row r="61" spans="1:6" ht="13.8">
      <c r="A61" s="1081" t="s">
        <v>7468</v>
      </c>
      <c r="B61" s="1082" t="s">
        <v>7522</v>
      </c>
      <c r="C61" s="1083" t="s">
        <v>7351</v>
      </c>
      <c r="D61" s="1084">
        <v>1</v>
      </c>
      <c r="E61" s="1085"/>
      <c r="F61" s="1074">
        <f>ROUND(D61*E61,0)</f>
        <v>0</v>
      </c>
    </row>
    <row r="62" spans="1:6" s="1080" customFormat="1" ht="120" customHeight="1" outlineLevel="1">
      <c r="A62" s="1075"/>
      <c r="B62" s="1076" t="s">
        <v>7523</v>
      </c>
      <c r="C62" s="1077"/>
      <c r="D62" s="1075"/>
      <c r="E62" s="1078"/>
      <c r="F62" s="1079"/>
    </row>
    <row r="63" spans="1:6" ht="13.8">
      <c r="A63" s="1081" t="s">
        <v>7471</v>
      </c>
      <c r="B63" s="1082" t="s">
        <v>7524</v>
      </c>
      <c r="C63" s="1083" t="s">
        <v>7351</v>
      </c>
      <c r="D63" s="1084">
        <v>1</v>
      </c>
      <c r="E63" s="1085"/>
      <c r="F63" s="1074">
        <f>ROUND(D63*E63,0)</f>
        <v>0</v>
      </c>
    </row>
    <row r="64" spans="1:6" s="1080" customFormat="1" ht="147.75" customHeight="1" outlineLevel="1">
      <c r="A64" s="1075"/>
      <c r="B64" s="1076" t="s">
        <v>7525</v>
      </c>
      <c r="C64" s="1077"/>
      <c r="D64" s="1075"/>
      <c r="E64" s="1078"/>
      <c r="F64" s="1079"/>
    </row>
    <row r="65" spans="1:6" ht="13.8">
      <c r="A65" s="1081" t="s">
        <v>7474</v>
      </c>
      <c r="B65" s="1082" t="s">
        <v>7526</v>
      </c>
      <c r="C65" s="1083" t="s">
        <v>7351</v>
      </c>
      <c r="D65" s="1084">
        <v>1</v>
      </c>
      <c r="E65" s="1085"/>
      <c r="F65" s="1074">
        <f>ROUND(D65*E65,0)</f>
        <v>0</v>
      </c>
    </row>
    <row r="66" spans="1:6" s="1080" customFormat="1" ht="84.75" customHeight="1" outlineLevel="1">
      <c r="A66" s="1075"/>
      <c r="B66" s="1076" t="s">
        <v>7527</v>
      </c>
      <c r="C66" s="1077"/>
      <c r="D66" s="1075"/>
      <c r="E66" s="1078"/>
      <c r="F66" s="1079"/>
    </row>
    <row r="67" spans="1:6" ht="13.8">
      <c r="A67" s="1081" t="s">
        <v>7477</v>
      </c>
      <c r="B67" s="1082" t="s">
        <v>7528</v>
      </c>
      <c r="C67" s="1083" t="s">
        <v>7351</v>
      </c>
      <c r="D67" s="1084">
        <v>1</v>
      </c>
      <c r="E67" s="1085"/>
      <c r="F67" s="1074">
        <f>ROUND(D67*E67,0)</f>
        <v>0</v>
      </c>
    </row>
    <row r="68" spans="1:6" s="1080" customFormat="1" ht="87" customHeight="1" outlineLevel="1">
      <c r="A68" s="1075"/>
      <c r="B68" s="1076" t="s">
        <v>7527</v>
      </c>
      <c r="C68" s="1077"/>
      <c r="D68" s="1075"/>
      <c r="E68" s="1078"/>
      <c r="F68" s="1079"/>
    </row>
    <row r="69" spans="1:6" ht="13.8">
      <c r="A69" s="1081" t="s">
        <v>7480</v>
      </c>
      <c r="B69" s="1082" t="s">
        <v>7529</v>
      </c>
      <c r="C69" s="1083" t="s">
        <v>7351</v>
      </c>
      <c r="D69" s="1084">
        <v>1</v>
      </c>
      <c r="E69" s="1085"/>
      <c r="F69" s="1074">
        <f>ROUND(D69*E69,0)</f>
        <v>0</v>
      </c>
    </row>
    <row r="70" spans="1:6" s="1080" customFormat="1" ht="87" customHeight="1" outlineLevel="1">
      <c r="A70" s="1075"/>
      <c r="B70" s="1076" t="s">
        <v>7527</v>
      </c>
      <c r="C70" s="1077"/>
      <c r="D70" s="1075"/>
      <c r="E70" s="1078"/>
      <c r="F70" s="1079"/>
    </row>
    <row r="71" spans="1:6" ht="13.8">
      <c r="A71" s="1081" t="s">
        <v>7484</v>
      </c>
      <c r="B71" s="1082" t="s">
        <v>7530</v>
      </c>
      <c r="C71" s="1083" t="s">
        <v>7351</v>
      </c>
      <c r="D71" s="1084">
        <v>1</v>
      </c>
      <c r="E71" s="1085"/>
      <c r="F71" s="1074">
        <f>ROUND(D71*E71,0)</f>
        <v>0</v>
      </c>
    </row>
    <row r="72" spans="1:6" s="1080" customFormat="1" ht="102.6" outlineLevel="1">
      <c r="A72" s="1075"/>
      <c r="B72" s="1076" t="s">
        <v>7531</v>
      </c>
      <c r="C72" s="1077"/>
      <c r="D72" s="1075"/>
      <c r="E72" s="1078"/>
      <c r="F72" s="1079"/>
    </row>
    <row r="73" spans="1:6" ht="13.8">
      <c r="A73" s="1081" t="s">
        <v>7487</v>
      </c>
      <c r="B73" s="1082" t="s">
        <v>7532</v>
      </c>
      <c r="C73" s="1083" t="s">
        <v>7351</v>
      </c>
      <c r="D73" s="1084">
        <v>1</v>
      </c>
      <c r="E73" s="1085"/>
      <c r="F73" s="1074">
        <f>ROUND(D73*E73,0)</f>
        <v>0</v>
      </c>
    </row>
    <row r="74" spans="1:6" s="1080" customFormat="1" ht="102.6" outlineLevel="1">
      <c r="A74" s="1075"/>
      <c r="B74" s="1076" t="s">
        <v>7533</v>
      </c>
      <c r="C74" s="1077"/>
      <c r="D74" s="1075"/>
      <c r="E74" s="1078"/>
      <c r="F74" s="1079"/>
    </row>
    <row r="75" spans="1:6" ht="13.8">
      <c r="A75" s="1081" t="s">
        <v>7490</v>
      </c>
      <c r="B75" s="1082" t="s">
        <v>7534</v>
      </c>
      <c r="C75" s="1083" t="s">
        <v>4760</v>
      </c>
      <c r="D75" s="1084">
        <v>1</v>
      </c>
      <c r="E75" s="1085"/>
      <c r="F75" s="1074">
        <f>ROUND(D75*E75,0)</f>
        <v>0</v>
      </c>
    </row>
    <row r="76" spans="1:6" s="1080" customFormat="1" ht="22.8" outlineLevel="1">
      <c r="A76" s="1075"/>
      <c r="B76" s="1076" t="s">
        <v>7535</v>
      </c>
      <c r="C76" s="1077"/>
      <c r="D76" s="1075"/>
      <c r="E76" s="1078"/>
      <c r="F76" s="1079"/>
    </row>
    <row r="77" spans="1:6" s="1062" customFormat="1" ht="13.8">
      <c r="A77" s="1056"/>
      <c r="B77" s="1057" t="s">
        <v>7343</v>
      </c>
      <c r="C77" s="1058" t="s">
        <v>7344</v>
      </c>
      <c r="D77" s="1059"/>
      <c r="E77" s="1060"/>
      <c r="F77" s="1061">
        <f>F9</f>
        <v>0</v>
      </c>
    </row>
  </sheetData>
  <mergeCells count="1">
    <mergeCell ref="C1:D1"/>
  </mergeCells>
  <pageMargins left="0.7" right="0.7" top="0.78740157499999996" bottom="0.78740157499999996" header="0.3" footer="0.3"/>
  <pageSetup paperSize="9" scale="49" fitToHeight="0" orientation="portrait" r:id="rId1"/>
  <rowBreaks count="1" manualBreakCount="1">
    <brk id="6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25EE6-B06C-4835-A11F-4D0AC44E34AD}">
  <sheetPr>
    <tabColor theme="3"/>
    <pageSetUpPr fitToPage="1"/>
  </sheetPr>
  <dimension ref="A1:G43"/>
  <sheetViews>
    <sheetView view="pageBreakPreview" topLeftCell="A31" zoomScaleNormal="100" zoomScaleSheetLayoutView="100" workbookViewId="0">
      <selection activeCell="B12" sqref="B12"/>
    </sheetView>
  </sheetViews>
  <sheetFormatPr defaultRowHeight="13.2" outlineLevelRow="1"/>
  <cols>
    <col min="1" max="1" width="9.140625" style="883"/>
    <col min="2" max="2" width="125.5703125" style="1086" customWidth="1"/>
    <col min="3" max="3" width="11" style="964" customWidth="1"/>
    <col min="4" max="4" width="9.140625" style="883"/>
    <col min="5" max="5" width="23.28515625" style="1046" customWidth="1"/>
    <col min="6" max="6" width="23.28515625" style="1047" customWidth="1"/>
    <col min="7" max="7" width="23.28515625" style="883" customWidth="1"/>
    <col min="8" max="16384" width="9.140625" style="883"/>
  </cols>
  <sheetData>
    <row r="1" spans="1:7" ht="13.8">
      <c r="B1" s="1045" t="s">
        <v>7326</v>
      </c>
      <c r="C1" s="1272" t="s">
        <v>7327</v>
      </c>
      <c r="D1" s="1272"/>
      <c r="E1" s="1046" t="s">
        <v>7536</v>
      </c>
      <c r="F1" s="1047" t="s">
        <v>7537</v>
      </c>
    </row>
    <row r="2" spans="1:7" ht="13.8">
      <c r="B2" s="1048"/>
      <c r="C2" s="1049"/>
    </row>
    <row r="3" spans="1:7" ht="13.8">
      <c r="B3" s="1048"/>
      <c r="C3" s="1049"/>
      <c r="E3" s="1046" t="s">
        <v>7332</v>
      </c>
      <c r="F3" s="1047" t="s">
        <v>7538</v>
      </c>
    </row>
    <row r="4" spans="1:7" ht="13.8">
      <c r="B4" s="1045" t="s">
        <v>7539</v>
      </c>
      <c r="C4" s="1049"/>
      <c r="E4" s="1046" t="s">
        <v>7335</v>
      </c>
      <c r="F4" s="1050">
        <v>256</v>
      </c>
    </row>
    <row r="5" spans="1:7" ht="13.8">
      <c r="B5" s="1048"/>
      <c r="C5" s="1049"/>
      <c r="E5" s="1046" t="s">
        <v>7336</v>
      </c>
      <c r="F5" s="1050">
        <v>52</v>
      </c>
    </row>
    <row r="6" spans="1:7" ht="13.8">
      <c r="B6" s="1048"/>
      <c r="C6" s="1049"/>
    </row>
    <row r="8" spans="1:7" ht="20.399999999999999">
      <c r="A8" s="1051" t="s">
        <v>7337</v>
      </c>
      <c r="B8" s="1052" t="s">
        <v>7338</v>
      </c>
      <c r="C8" s="1052" t="s">
        <v>7339</v>
      </c>
      <c r="D8" s="1052" t="s">
        <v>6078</v>
      </c>
      <c r="E8" s="1053" t="s">
        <v>7340</v>
      </c>
      <c r="F8" s="1054" t="s">
        <v>7341</v>
      </c>
      <c r="G8" s="1055"/>
    </row>
    <row r="9" spans="1:7" s="1062" customFormat="1" ht="13.8">
      <c r="A9" s="1056" t="s">
        <v>7342</v>
      </c>
      <c r="B9" s="1057" t="s">
        <v>7343</v>
      </c>
      <c r="C9" s="1058" t="s">
        <v>7344</v>
      </c>
      <c r="D9" s="1059"/>
      <c r="E9" s="1060"/>
      <c r="F9" s="1061">
        <f>SUM(F11:F41)</f>
        <v>0</v>
      </c>
    </row>
    <row r="10" spans="1:7" ht="13.8">
      <c r="A10" s="1063">
        <v>1</v>
      </c>
      <c r="B10" s="1064" t="s">
        <v>7345</v>
      </c>
      <c r="C10" s="1065" t="s">
        <v>7344</v>
      </c>
      <c r="D10" s="1066"/>
      <c r="E10" s="1067"/>
      <c r="F10" s="1068"/>
    </row>
    <row r="11" spans="1:7" ht="30" customHeight="1">
      <c r="A11" s="1087" t="s">
        <v>7505</v>
      </c>
      <c r="B11" s="1088" t="s">
        <v>7540</v>
      </c>
      <c r="C11" s="1089" t="s">
        <v>4760</v>
      </c>
      <c r="D11" s="1090">
        <v>1</v>
      </c>
      <c r="E11" s="1091"/>
      <c r="F11" s="1092">
        <f>ROUND(D11*E11,0)</f>
        <v>0</v>
      </c>
    </row>
    <row r="12" spans="1:7" s="1080" customFormat="1" ht="236.25" customHeight="1" outlineLevel="1">
      <c r="A12" s="1075"/>
      <c r="B12" s="1076" t="s">
        <v>7541</v>
      </c>
      <c r="C12" s="1077"/>
      <c r="D12" s="1075"/>
      <c r="E12" s="1078"/>
      <c r="F12" s="1079"/>
    </row>
    <row r="13" spans="1:7" ht="13.8">
      <c r="A13" s="1069" t="s">
        <v>7353</v>
      </c>
      <c r="B13" s="1070" t="s">
        <v>7354</v>
      </c>
      <c r="C13" s="1071" t="s">
        <v>7355</v>
      </c>
      <c r="D13" s="1072">
        <v>5.3</v>
      </c>
      <c r="E13" s="1073"/>
      <c r="F13" s="1074">
        <f>ROUND(D13*E13,0)</f>
        <v>0</v>
      </c>
    </row>
    <row r="14" spans="1:7" s="1080" customFormat="1" ht="45.6" outlineLevel="1">
      <c r="A14" s="1075"/>
      <c r="B14" s="1076" t="s">
        <v>7356</v>
      </c>
      <c r="C14" s="1077"/>
      <c r="D14" s="1075"/>
      <c r="E14" s="1078"/>
      <c r="F14" s="1079"/>
    </row>
    <row r="15" spans="1:7" ht="13.8">
      <c r="A15" s="1081" t="s">
        <v>7542</v>
      </c>
      <c r="B15" s="1082" t="s">
        <v>7362</v>
      </c>
      <c r="C15" s="1083" t="s">
        <v>4760</v>
      </c>
      <c r="D15" s="1084">
        <v>1</v>
      </c>
      <c r="E15" s="1085"/>
      <c r="F15" s="1074">
        <f>ROUND(D15*E15,0)</f>
        <v>0</v>
      </c>
    </row>
    <row r="16" spans="1:7" s="1080" customFormat="1" ht="125.25" customHeight="1" outlineLevel="1">
      <c r="A16" s="1075"/>
      <c r="B16" s="1076" t="s">
        <v>7363</v>
      </c>
      <c r="C16" s="1077"/>
      <c r="D16" s="1075"/>
      <c r="E16" s="1078"/>
      <c r="F16" s="1079"/>
    </row>
    <row r="17" spans="1:6" ht="13.8">
      <c r="A17" s="1063">
        <v>2</v>
      </c>
      <c r="B17" s="1064" t="s">
        <v>7364</v>
      </c>
      <c r="C17" s="1065" t="s">
        <v>7344</v>
      </c>
      <c r="D17" s="1066"/>
      <c r="E17" s="1067"/>
      <c r="F17" s="1068"/>
    </row>
    <row r="18" spans="1:6" ht="13.8">
      <c r="A18" s="1081" t="s">
        <v>7365</v>
      </c>
      <c r="B18" s="1082" t="s">
        <v>7543</v>
      </c>
      <c r="C18" s="1083" t="s">
        <v>7351</v>
      </c>
      <c r="D18" s="1084">
        <v>1</v>
      </c>
      <c r="E18" s="1085"/>
      <c r="F18" s="1074">
        <f>ROUND(D18*E18,0)</f>
        <v>0</v>
      </c>
    </row>
    <row r="19" spans="1:6" s="1080" customFormat="1" ht="135" customHeight="1" outlineLevel="1">
      <c r="A19" s="1075"/>
      <c r="B19" s="1076" t="s">
        <v>7367</v>
      </c>
      <c r="C19" s="1077"/>
      <c r="D19" s="1075"/>
      <c r="E19" s="1078"/>
      <c r="F19" s="1079"/>
    </row>
    <row r="20" spans="1:6" ht="13.8">
      <c r="A20" s="1081" t="s">
        <v>7368</v>
      </c>
      <c r="B20" s="1082" t="s">
        <v>7373</v>
      </c>
      <c r="C20" s="1083" t="s">
        <v>7351</v>
      </c>
      <c r="D20" s="1084">
        <v>2</v>
      </c>
      <c r="E20" s="1085"/>
      <c r="F20" s="1074">
        <f>ROUND(D20*E20,0)</f>
        <v>0</v>
      </c>
    </row>
    <row r="21" spans="1:6" s="1080" customFormat="1" ht="45.6" outlineLevel="1">
      <c r="A21" s="1075"/>
      <c r="B21" s="1076" t="s">
        <v>7374</v>
      </c>
      <c r="C21" s="1077"/>
      <c r="D21" s="1075"/>
      <c r="E21" s="1078"/>
      <c r="F21" s="1079"/>
    </row>
    <row r="22" spans="1:6" ht="13.8">
      <c r="A22" s="1063">
        <v>3</v>
      </c>
      <c r="B22" s="1064" t="s">
        <v>7395</v>
      </c>
      <c r="C22" s="1065" t="s">
        <v>7344</v>
      </c>
      <c r="D22" s="1066"/>
      <c r="E22" s="1067"/>
      <c r="F22" s="1068"/>
    </row>
    <row r="23" spans="1:6" ht="13.8">
      <c r="A23" s="1081" t="s">
        <v>7396</v>
      </c>
      <c r="B23" s="1082" t="s">
        <v>7544</v>
      </c>
      <c r="C23" s="1083" t="s">
        <v>7351</v>
      </c>
      <c r="D23" s="1084">
        <v>1</v>
      </c>
      <c r="E23" s="1085"/>
      <c r="F23" s="1074">
        <f>ROUND(D23*E23,0)</f>
        <v>0</v>
      </c>
    </row>
    <row r="24" spans="1:6" s="1080" customFormat="1" ht="148.19999999999999" outlineLevel="1">
      <c r="A24" s="1075"/>
      <c r="B24" s="1076" t="s">
        <v>7545</v>
      </c>
      <c r="C24" s="1077"/>
      <c r="D24" s="1075"/>
      <c r="E24" s="1078"/>
      <c r="F24" s="1079"/>
    </row>
    <row r="25" spans="1:6" ht="13.8">
      <c r="A25" s="1081" t="s">
        <v>7399</v>
      </c>
      <c r="B25" s="1082" t="s">
        <v>7406</v>
      </c>
      <c r="C25" s="1083" t="s">
        <v>7351</v>
      </c>
      <c r="D25" s="1084">
        <v>2</v>
      </c>
      <c r="E25" s="1085"/>
      <c r="F25" s="1074">
        <f>ROUND(D25*E25,0)</f>
        <v>0</v>
      </c>
    </row>
    <row r="26" spans="1:6" s="1080" customFormat="1" ht="45.6" outlineLevel="1">
      <c r="A26" s="1075"/>
      <c r="B26" s="1076" t="s">
        <v>7407</v>
      </c>
      <c r="C26" s="1077"/>
      <c r="D26" s="1075"/>
      <c r="E26" s="1078"/>
      <c r="F26" s="1079"/>
    </row>
    <row r="27" spans="1:6" ht="13.8">
      <c r="A27" s="1081" t="s">
        <v>7402</v>
      </c>
      <c r="B27" s="1082" t="s">
        <v>7409</v>
      </c>
      <c r="C27" s="1083" t="s">
        <v>7351</v>
      </c>
      <c r="D27" s="1084">
        <v>2</v>
      </c>
      <c r="E27" s="1085"/>
      <c r="F27" s="1074">
        <f>ROUND(D27*E27,0)</f>
        <v>0</v>
      </c>
    </row>
    <row r="28" spans="1:6" s="1080" customFormat="1" ht="22.8" outlineLevel="1">
      <c r="A28" s="1075"/>
      <c r="B28" s="1076" t="s">
        <v>7410</v>
      </c>
      <c r="C28" s="1077"/>
      <c r="D28" s="1075"/>
      <c r="E28" s="1078"/>
      <c r="F28" s="1079"/>
    </row>
    <row r="29" spans="1:6" ht="13.8">
      <c r="A29" s="1081" t="s">
        <v>7405</v>
      </c>
      <c r="B29" s="1082" t="s">
        <v>7546</v>
      </c>
      <c r="C29" s="1083" t="s">
        <v>7351</v>
      </c>
      <c r="D29" s="1084">
        <v>1</v>
      </c>
      <c r="E29" s="1085"/>
      <c r="F29" s="1074">
        <f>ROUND(D29*E29,0)</f>
        <v>0</v>
      </c>
    </row>
    <row r="30" spans="1:6" s="1080" customFormat="1" ht="149.25" customHeight="1" outlineLevel="1">
      <c r="A30" s="1075"/>
      <c r="B30" s="1076" t="s">
        <v>7547</v>
      </c>
      <c r="C30" s="1077"/>
      <c r="D30" s="1075"/>
      <c r="E30" s="1078"/>
      <c r="F30" s="1079"/>
    </row>
    <row r="31" spans="1:6" ht="13.8">
      <c r="A31" s="1081" t="s">
        <v>7408</v>
      </c>
      <c r="B31" s="1082" t="s">
        <v>7548</v>
      </c>
      <c r="C31" s="1083" t="s">
        <v>4760</v>
      </c>
      <c r="D31" s="1084">
        <v>1</v>
      </c>
      <c r="E31" s="1085"/>
      <c r="F31" s="1074">
        <f>ROUND(D31*E31,0)</f>
        <v>0</v>
      </c>
    </row>
    <row r="32" spans="1:6" s="1080" customFormat="1" outlineLevel="1">
      <c r="A32" s="1075"/>
      <c r="B32" s="1076" t="s">
        <v>7426</v>
      </c>
      <c r="C32" s="1077"/>
      <c r="D32" s="1075"/>
      <c r="E32" s="1078"/>
      <c r="F32" s="1079"/>
    </row>
    <row r="33" spans="1:6" ht="13.8">
      <c r="A33" s="1063">
        <v>4</v>
      </c>
      <c r="B33" s="1064" t="s">
        <v>7427</v>
      </c>
      <c r="C33" s="1065" t="s">
        <v>7344</v>
      </c>
      <c r="D33" s="1066"/>
      <c r="E33" s="1067"/>
      <c r="F33" s="1068"/>
    </row>
    <row r="34" spans="1:6" ht="13.8">
      <c r="A34" s="1081" t="s">
        <v>7428</v>
      </c>
      <c r="B34" s="1082" t="s">
        <v>7549</v>
      </c>
      <c r="C34" s="1083" t="s">
        <v>7359</v>
      </c>
      <c r="D34" s="1084">
        <v>14</v>
      </c>
      <c r="E34" s="1085"/>
      <c r="F34" s="1074">
        <f>ROUND(D34*E34,0)</f>
        <v>0</v>
      </c>
    </row>
    <row r="35" spans="1:6" s="1080" customFormat="1" ht="110.25" customHeight="1" outlineLevel="1">
      <c r="A35" s="1075"/>
      <c r="B35" s="1076" t="s">
        <v>7550</v>
      </c>
      <c r="C35" s="1077"/>
      <c r="D35" s="1075"/>
      <c r="E35" s="1078"/>
      <c r="F35" s="1079"/>
    </row>
    <row r="36" spans="1:6" ht="13.8">
      <c r="A36" s="1063">
        <v>5</v>
      </c>
      <c r="B36" s="1064" t="s">
        <v>7455</v>
      </c>
      <c r="C36" s="1065" t="s">
        <v>7344</v>
      </c>
      <c r="D36" s="1066"/>
      <c r="E36" s="1067"/>
      <c r="F36" s="1068"/>
    </row>
    <row r="37" spans="1:6" ht="13.8">
      <c r="A37" s="1081" t="s">
        <v>7456</v>
      </c>
      <c r="B37" s="1082" t="s">
        <v>7551</v>
      </c>
      <c r="C37" s="1083" t="s">
        <v>7351</v>
      </c>
      <c r="D37" s="1084">
        <v>10</v>
      </c>
      <c r="E37" s="1085"/>
      <c r="F37" s="1074">
        <f>ROUND(D37*E37,0)</f>
        <v>0</v>
      </c>
    </row>
    <row r="38" spans="1:6" s="1080" customFormat="1" ht="68.400000000000006" outlineLevel="1">
      <c r="A38" s="1075"/>
      <c r="B38" s="1076" t="s">
        <v>7473</v>
      </c>
      <c r="C38" s="1077"/>
      <c r="D38" s="1075"/>
      <c r="E38" s="1078"/>
      <c r="F38" s="1079"/>
    </row>
    <row r="39" spans="1:6" ht="13.8">
      <c r="A39" s="1081" t="s">
        <v>7459</v>
      </c>
      <c r="B39" s="1082" t="s">
        <v>7552</v>
      </c>
      <c r="C39" s="1083" t="s">
        <v>7351</v>
      </c>
      <c r="D39" s="1084">
        <v>3</v>
      </c>
      <c r="E39" s="1085"/>
      <c r="F39" s="1074">
        <f>ROUND(D39*E39,0)</f>
        <v>0</v>
      </c>
    </row>
    <row r="40" spans="1:6" s="1080" customFormat="1" ht="110.25" customHeight="1" outlineLevel="1">
      <c r="A40" s="1075"/>
      <c r="B40" s="1076" t="s">
        <v>7553</v>
      </c>
      <c r="C40" s="1077"/>
      <c r="D40" s="1075"/>
      <c r="E40" s="1078"/>
      <c r="F40" s="1079"/>
    </row>
    <row r="41" spans="1:6" ht="13.8">
      <c r="A41" s="1081" t="s">
        <v>7462</v>
      </c>
      <c r="B41" s="1082" t="s">
        <v>7554</v>
      </c>
      <c r="C41" s="1083" t="s">
        <v>7351</v>
      </c>
      <c r="D41" s="1084">
        <v>10</v>
      </c>
      <c r="E41" s="1085"/>
      <c r="F41" s="1074">
        <f>ROUND(D41*E41,0)</f>
        <v>0</v>
      </c>
    </row>
    <row r="42" spans="1:6" s="1080" customFormat="1" ht="22.8" outlineLevel="1">
      <c r="A42" s="1075"/>
      <c r="B42" s="1076" t="s">
        <v>7555</v>
      </c>
      <c r="C42" s="1077"/>
      <c r="D42" s="1075"/>
      <c r="E42" s="1078"/>
      <c r="F42" s="1079"/>
    </row>
    <row r="43" spans="1:6" s="1062" customFormat="1" ht="13.8">
      <c r="A43" s="1056"/>
      <c r="B43" s="1057" t="s">
        <v>7343</v>
      </c>
      <c r="C43" s="1058" t="s">
        <v>7344</v>
      </c>
      <c r="D43" s="1059"/>
      <c r="E43" s="1060"/>
      <c r="F43" s="1061">
        <f>F9</f>
        <v>0</v>
      </c>
    </row>
  </sheetData>
  <mergeCells count="1">
    <mergeCell ref="C1:D1"/>
  </mergeCells>
  <pageMargins left="0.7" right="0.7" top="0.78740157499999996" bottom="0.78740157499999996" header="0.3" footer="0.3"/>
  <pageSetup paperSize="9" scale="49" fitToHeight="0" orientation="portrait" r:id="rId1"/>
  <rowBreaks count="1" manualBreakCount="1">
    <brk id="3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58E0-F892-40BD-9B5F-DAB1A7242027}">
  <sheetPr>
    <pageSetUpPr fitToPage="1"/>
  </sheetPr>
  <dimension ref="A1:G43"/>
  <sheetViews>
    <sheetView view="pageBreakPreview" topLeftCell="A31" zoomScaleNormal="100" zoomScaleSheetLayoutView="100" workbookViewId="0">
      <selection activeCell="F12" sqref="F12"/>
    </sheetView>
  </sheetViews>
  <sheetFormatPr defaultRowHeight="13.2" outlineLevelRow="1"/>
  <cols>
    <col min="1" max="1" width="9.140625" style="883"/>
    <col min="2" max="2" width="125.5703125" style="1086" customWidth="1"/>
    <col min="3" max="3" width="11" style="964" customWidth="1"/>
    <col min="4" max="4" width="9.140625" style="883"/>
    <col min="5" max="5" width="23.28515625" style="1046" customWidth="1"/>
    <col min="6" max="6" width="23.28515625" style="1047" customWidth="1"/>
    <col min="7" max="7" width="23.28515625" style="883" customWidth="1"/>
    <col min="8" max="16384" width="9.140625" style="883"/>
  </cols>
  <sheetData>
    <row r="1" spans="1:7" ht="13.8">
      <c r="B1" s="1045" t="s">
        <v>7326</v>
      </c>
      <c r="C1" s="1272" t="s">
        <v>7327</v>
      </c>
      <c r="D1" s="1272"/>
      <c r="E1" s="1046" t="s">
        <v>7536</v>
      </c>
      <c r="F1" s="1047" t="s">
        <v>7537</v>
      </c>
    </row>
    <row r="2" spans="1:7" ht="13.8">
      <c r="B2" s="1048"/>
      <c r="C2" s="1049"/>
    </row>
    <row r="3" spans="1:7" ht="13.8">
      <c r="B3" s="1048"/>
      <c r="C3" s="1049"/>
      <c r="E3" s="1046" t="s">
        <v>7332</v>
      </c>
      <c r="F3" s="1047" t="s">
        <v>7538</v>
      </c>
    </row>
    <row r="4" spans="1:7" ht="13.8">
      <c r="B4" s="1045" t="s">
        <v>7556</v>
      </c>
      <c r="C4" s="1049"/>
      <c r="E4" s="1046" t="s">
        <v>7335</v>
      </c>
      <c r="F4" s="1050">
        <v>256</v>
      </c>
    </row>
    <row r="5" spans="1:7" ht="13.8">
      <c r="B5" s="1048"/>
      <c r="C5" s="1049"/>
      <c r="E5" s="1046" t="s">
        <v>7336</v>
      </c>
      <c r="F5" s="1050">
        <v>52</v>
      </c>
    </row>
    <row r="6" spans="1:7" ht="13.8">
      <c r="B6" s="1048"/>
      <c r="C6" s="1049"/>
    </row>
    <row r="8" spans="1:7" ht="20.399999999999999">
      <c r="A8" s="1051" t="s">
        <v>7337</v>
      </c>
      <c r="B8" s="1052" t="s">
        <v>7338</v>
      </c>
      <c r="C8" s="1052" t="s">
        <v>7339</v>
      </c>
      <c r="D8" s="1052" t="s">
        <v>6078</v>
      </c>
      <c r="E8" s="1053" t="s">
        <v>7340</v>
      </c>
      <c r="F8" s="1054" t="s">
        <v>7341</v>
      </c>
      <c r="G8" s="1055"/>
    </row>
    <row r="9" spans="1:7" s="1062" customFormat="1" ht="13.8">
      <c r="A9" s="1056" t="s">
        <v>7342</v>
      </c>
      <c r="B9" s="1057" t="s">
        <v>7343</v>
      </c>
      <c r="C9" s="1058" t="s">
        <v>7344</v>
      </c>
      <c r="D9" s="1059"/>
      <c r="E9" s="1060"/>
      <c r="F9" s="1061">
        <f>SUM(F11:F41)</f>
        <v>0</v>
      </c>
    </row>
    <row r="10" spans="1:7" ht="13.8">
      <c r="A10" s="1063">
        <v>1</v>
      </c>
      <c r="B10" s="1064" t="s">
        <v>7345</v>
      </c>
      <c r="C10" s="1065" t="s">
        <v>7344</v>
      </c>
      <c r="D10" s="1066"/>
      <c r="E10" s="1067"/>
      <c r="F10" s="1068"/>
    </row>
    <row r="11" spans="1:7" ht="32.25" customHeight="1">
      <c r="A11" s="1087" t="s">
        <v>7505</v>
      </c>
      <c r="B11" s="1088" t="s">
        <v>7540</v>
      </c>
      <c r="C11" s="1089" t="s">
        <v>4760</v>
      </c>
      <c r="D11" s="1090">
        <v>1</v>
      </c>
      <c r="E11" s="1091"/>
      <c r="F11" s="1092">
        <f>ROUND(D11*E11,0)</f>
        <v>0</v>
      </c>
    </row>
    <row r="12" spans="1:7" s="1080" customFormat="1" ht="236.25" customHeight="1" outlineLevel="1">
      <c r="A12" s="1075"/>
      <c r="B12" s="1076" t="s">
        <v>7541</v>
      </c>
      <c r="C12" s="1077"/>
      <c r="D12" s="1075"/>
      <c r="E12" s="1078"/>
      <c r="F12" s="1079"/>
    </row>
    <row r="13" spans="1:7" ht="13.8">
      <c r="A13" s="1069" t="s">
        <v>7353</v>
      </c>
      <c r="B13" s="1070" t="s">
        <v>7354</v>
      </c>
      <c r="C13" s="1071" t="s">
        <v>7355</v>
      </c>
      <c r="D13" s="1072">
        <v>5.3</v>
      </c>
      <c r="E13" s="1073"/>
      <c r="F13" s="1074">
        <f>ROUND(D13*E13,0)</f>
        <v>0</v>
      </c>
    </row>
    <row r="14" spans="1:7" s="1080" customFormat="1" ht="45.6" outlineLevel="1">
      <c r="A14" s="1075"/>
      <c r="B14" s="1076" t="s">
        <v>7356</v>
      </c>
      <c r="C14" s="1077"/>
      <c r="D14" s="1075"/>
      <c r="E14" s="1078"/>
      <c r="F14" s="1079"/>
    </row>
    <row r="15" spans="1:7" ht="13.8">
      <c r="A15" s="1081" t="s">
        <v>7542</v>
      </c>
      <c r="B15" s="1082" t="s">
        <v>7362</v>
      </c>
      <c r="C15" s="1083" t="s">
        <v>4760</v>
      </c>
      <c r="D15" s="1084">
        <v>1</v>
      </c>
      <c r="E15" s="1085"/>
      <c r="F15" s="1074">
        <f>ROUND(D15*E15,0)</f>
        <v>0</v>
      </c>
    </row>
    <row r="16" spans="1:7" s="1080" customFormat="1" ht="125.25" customHeight="1" outlineLevel="1">
      <c r="A16" s="1075"/>
      <c r="B16" s="1076" t="s">
        <v>7363</v>
      </c>
      <c r="C16" s="1077"/>
      <c r="D16" s="1075"/>
      <c r="E16" s="1078"/>
      <c r="F16" s="1079"/>
    </row>
    <row r="17" spans="1:6" ht="13.8">
      <c r="A17" s="1063">
        <v>2</v>
      </c>
      <c r="B17" s="1064" t="s">
        <v>7364</v>
      </c>
      <c r="C17" s="1065" t="s">
        <v>7344</v>
      </c>
      <c r="D17" s="1066"/>
      <c r="E17" s="1067"/>
      <c r="F17" s="1068"/>
    </row>
    <row r="18" spans="1:6" ht="13.8">
      <c r="A18" s="1081" t="s">
        <v>7365</v>
      </c>
      <c r="B18" s="1082" t="s">
        <v>7543</v>
      </c>
      <c r="C18" s="1083" t="s">
        <v>7351</v>
      </c>
      <c r="D18" s="1084">
        <v>1</v>
      </c>
      <c r="E18" s="1085"/>
      <c r="F18" s="1074">
        <f>ROUND(D18*E18,0)</f>
        <v>0</v>
      </c>
    </row>
    <row r="19" spans="1:6" s="1080" customFormat="1" ht="135" customHeight="1" outlineLevel="1">
      <c r="A19" s="1075"/>
      <c r="B19" s="1076" t="s">
        <v>7367</v>
      </c>
      <c r="C19" s="1077"/>
      <c r="D19" s="1075"/>
      <c r="E19" s="1078"/>
      <c r="F19" s="1079"/>
    </row>
    <row r="20" spans="1:6" ht="13.8">
      <c r="A20" s="1081" t="s">
        <v>7368</v>
      </c>
      <c r="B20" s="1082" t="s">
        <v>7373</v>
      </c>
      <c r="C20" s="1083" t="s">
        <v>7351</v>
      </c>
      <c r="D20" s="1084">
        <v>2</v>
      </c>
      <c r="E20" s="1085"/>
      <c r="F20" s="1074">
        <f>ROUND(D20*E20,0)</f>
        <v>0</v>
      </c>
    </row>
    <row r="21" spans="1:6" s="1080" customFormat="1" ht="45.6" outlineLevel="1">
      <c r="A21" s="1075"/>
      <c r="B21" s="1076" t="s">
        <v>7374</v>
      </c>
      <c r="C21" s="1077"/>
      <c r="D21" s="1075"/>
      <c r="E21" s="1078"/>
      <c r="F21" s="1079"/>
    </row>
    <row r="22" spans="1:6" ht="13.8">
      <c r="A22" s="1063">
        <v>3</v>
      </c>
      <c r="B22" s="1064" t="s">
        <v>7395</v>
      </c>
      <c r="C22" s="1065" t="s">
        <v>7344</v>
      </c>
      <c r="D22" s="1066"/>
      <c r="E22" s="1067"/>
      <c r="F22" s="1068"/>
    </row>
    <row r="23" spans="1:6" ht="13.8">
      <c r="A23" s="1081" t="s">
        <v>7396</v>
      </c>
      <c r="B23" s="1082" t="s">
        <v>7544</v>
      </c>
      <c r="C23" s="1083" t="s">
        <v>7351</v>
      </c>
      <c r="D23" s="1084">
        <v>1</v>
      </c>
      <c r="E23" s="1085"/>
      <c r="F23" s="1074">
        <f>ROUND(D23*E23,0)</f>
        <v>0</v>
      </c>
    </row>
    <row r="24" spans="1:6" s="1080" customFormat="1" ht="148.19999999999999" outlineLevel="1">
      <c r="A24" s="1075"/>
      <c r="B24" s="1076" t="s">
        <v>7545</v>
      </c>
      <c r="C24" s="1077"/>
      <c r="D24" s="1075"/>
      <c r="E24" s="1078"/>
      <c r="F24" s="1079"/>
    </row>
    <row r="25" spans="1:6" ht="13.8">
      <c r="A25" s="1081" t="s">
        <v>7399</v>
      </c>
      <c r="B25" s="1082" t="s">
        <v>7406</v>
      </c>
      <c r="C25" s="1083" t="s">
        <v>7351</v>
      </c>
      <c r="D25" s="1084">
        <v>2</v>
      </c>
      <c r="E25" s="1085"/>
      <c r="F25" s="1074">
        <f>ROUND(D25*E25,0)</f>
        <v>0</v>
      </c>
    </row>
    <row r="26" spans="1:6" s="1080" customFormat="1" ht="45.6" outlineLevel="1">
      <c r="A26" s="1075"/>
      <c r="B26" s="1076" t="s">
        <v>7407</v>
      </c>
      <c r="C26" s="1077"/>
      <c r="D26" s="1075"/>
      <c r="E26" s="1078"/>
      <c r="F26" s="1079"/>
    </row>
    <row r="27" spans="1:6" ht="13.8">
      <c r="A27" s="1081" t="s">
        <v>7402</v>
      </c>
      <c r="B27" s="1082" t="s">
        <v>7409</v>
      </c>
      <c r="C27" s="1083" t="s">
        <v>7351</v>
      </c>
      <c r="D27" s="1084">
        <v>2</v>
      </c>
      <c r="E27" s="1085"/>
      <c r="F27" s="1074">
        <f>ROUND(D27*E27,0)</f>
        <v>0</v>
      </c>
    </row>
    <row r="28" spans="1:6" s="1080" customFormat="1" ht="22.8" outlineLevel="1">
      <c r="A28" s="1075"/>
      <c r="B28" s="1076" t="s">
        <v>7410</v>
      </c>
      <c r="C28" s="1077"/>
      <c r="D28" s="1075"/>
      <c r="E28" s="1078"/>
      <c r="F28" s="1079"/>
    </row>
    <row r="29" spans="1:6" ht="13.8">
      <c r="A29" s="1081" t="s">
        <v>7405</v>
      </c>
      <c r="B29" s="1082" t="s">
        <v>7546</v>
      </c>
      <c r="C29" s="1083" t="s">
        <v>7351</v>
      </c>
      <c r="D29" s="1084">
        <v>1</v>
      </c>
      <c r="E29" s="1085"/>
      <c r="F29" s="1074">
        <f>ROUND(D29*E29,0)</f>
        <v>0</v>
      </c>
    </row>
    <row r="30" spans="1:6" s="1080" customFormat="1" ht="149.25" customHeight="1" outlineLevel="1">
      <c r="A30" s="1075"/>
      <c r="B30" s="1076" t="s">
        <v>7547</v>
      </c>
      <c r="C30" s="1077"/>
      <c r="D30" s="1075"/>
      <c r="E30" s="1078"/>
      <c r="F30" s="1079"/>
    </row>
    <row r="31" spans="1:6" ht="13.8">
      <c r="A31" s="1081" t="s">
        <v>7408</v>
      </c>
      <c r="B31" s="1082" t="s">
        <v>7548</v>
      </c>
      <c r="C31" s="1083" t="s">
        <v>4760</v>
      </c>
      <c r="D31" s="1084">
        <v>1</v>
      </c>
      <c r="E31" s="1085"/>
      <c r="F31" s="1074">
        <f>ROUND(D31*E31,0)</f>
        <v>0</v>
      </c>
    </row>
    <row r="32" spans="1:6" s="1080" customFormat="1" outlineLevel="1">
      <c r="A32" s="1075"/>
      <c r="B32" s="1076" t="s">
        <v>7426</v>
      </c>
      <c r="C32" s="1077"/>
      <c r="D32" s="1075"/>
      <c r="E32" s="1078"/>
      <c r="F32" s="1079"/>
    </row>
    <row r="33" spans="1:6" ht="13.8">
      <c r="A33" s="1063">
        <v>4</v>
      </c>
      <c r="B33" s="1064" t="s">
        <v>7427</v>
      </c>
      <c r="C33" s="1065" t="s">
        <v>7344</v>
      </c>
      <c r="D33" s="1066"/>
      <c r="E33" s="1067"/>
      <c r="F33" s="1068"/>
    </row>
    <row r="34" spans="1:6" ht="13.8">
      <c r="A34" s="1081" t="s">
        <v>7428</v>
      </c>
      <c r="B34" s="1082" t="s">
        <v>7549</v>
      </c>
      <c r="C34" s="1083" t="s">
        <v>7359</v>
      </c>
      <c r="D34" s="1084">
        <v>14</v>
      </c>
      <c r="E34" s="1085"/>
      <c r="F34" s="1074">
        <f>ROUND(D34*E34,0)</f>
        <v>0</v>
      </c>
    </row>
    <row r="35" spans="1:6" s="1080" customFormat="1" ht="108" customHeight="1" outlineLevel="1">
      <c r="A35" s="1075"/>
      <c r="B35" s="1076" t="s">
        <v>7550</v>
      </c>
      <c r="C35" s="1077"/>
      <c r="D35" s="1075"/>
      <c r="E35" s="1078"/>
      <c r="F35" s="1079"/>
    </row>
    <row r="36" spans="1:6" ht="13.8">
      <c r="A36" s="1063">
        <v>5</v>
      </c>
      <c r="B36" s="1064" t="s">
        <v>7455</v>
      </c>
      <c r="C36" s="1065" t="s">
        <v>7344</v>
      </c>
      <c r="D36" s="1066"/>
      <c r="E36" s="1067"/>
      <c r="F36" s="1068"/>
    </row>
    <row r="37" spans="1:6" ht="13.8">
      <c r="A37" s="1081" t="s">
        <v>7456</v>
      </c>
      <c r="B37" s="1082" t="s">
        <v>7551</v>
      </c>
      <c r="C37" s="1083" t="s">
        <v>7351</v>
      </c>
      <c r="D37" s="1084">
        <v>10</v>
      </c>
      <c r="E37" s="1085"/>
      <c r="F37" s="1074">
        <f>ROUND(D37*E37,0)</f>
        <v>0</v>
      </c>
    </row>
    <row r="38" spans="1:6" s="1080" customFormat="1" ht="68.400000000000006" outlineLevel="1">
      <c r="A38" s="1075"/>
      <c r="B38" s="1076" t="s">
        <v>7473</v>
      </c>
      <c r="C38" s="1077"/>
      <c r="D38" s="1075"/>
      <c r="E38" s="1078"/>
      <c r="F38" s="1079"/>
    </row>
    <row r="39" spans="1:6" ht="13.8">
      <c r="A39" s="1081" t="s">
        <v>7459</v>
      </c>
      <c r="B39" s="1082" t="s">
        <v>7552</v>
      </c>
      <c r="C39" s="1083" t="s">
        <v>7351</v>
      </c>
      <c r="D39" s="1084">
        <v>3</v>
      </c>
      <c r="E39" s="1085"/>
      <c r="F39" s="1074">
        <f>ROUND(D39*E39,0)</f>
        <v>0</v>
      </c>
    </row>
    <row r="40" spans="1:6" s="1080" customFormat="1" ht="110.25" customHeight="1" outlineLevel="1">
      <c r="A40" s="1075"/>
      <c r="B40" s="1076" t="s">
        <v>7553</v>
      </c>
      <c r="C40" s="1077"/>
      <c r="D40" s="1075"/>
      <c r="E40" s="1078"/>
      <c r="F40" s="1079"/>
    </row>
    <row r="41" spans="1:6" ht="13.8">
      <c r="A41" s="1081" t="s">
        <v>7462</v>
      </c>
      <c r="B41" s="1082" t="s">
        <v>7554</v>
      </c>
      <c r="C41" s="1083" t="s">
        <v>7351</v>
      </c>
      <c r="D41" s="1084">
        <v>10</v>
      </c>
      <c r="E41" s="1085"/>
      <c r="F41" s="1074">
        <f>ROUND(D41*E41,0)</f>
        <v>0</v>
      </c>
    </row>
    <row r="42" spans="1:6" s="1080" customFormat="1" ht="22.8" outlineLevel="1">
      <c r="A42" s="1075"/>
      <c r="B42" s="1076" t="s">
        <v>7555</v>
      </c>
      <c r="C42" s="1077"/>
      <c r="D42" s="1075"/>
      <c r="E42" s="1078"/>
      <c r="F42" s="1079"/>
    </row>
    <row r="43" spans="1:6" s="1062" customFormat="1" ht="13.8">
      <c r="A43" s="1056"/>
      <c r="B43" s="1057" t="s">
        <v>7343</v>
      </c>
      <c r="C43" s="1058" t="s">
        <v>7344</v>
      </c>
      <c r="D43" s="1059"/>
      <c r="E43" s="1060"/>
      <c r="F43" s="1061">
        <f>F9</f>
        <v>0</v>
      </c>
    </row>
  </sheetData>
  <mergeCells count="1">
    <mergeCell ref="C1:D1"/>
  </mergeCells>
  <pageMargins left="0.7" right="0.7" top="0.78740157499999996" bottom="0.78740157499999996" header="0.3" footer="0.3"/>
  <pageSetup paperSize="9" scale="49" fitToHeight="0" orientation="portrait" r:id="rId1"/>
  <rowBreaks count="1" manualBreakCount="1">
    <brk id="32"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D859F-D1B1-47D0-A735-982991DB3BDB}">
  <sheetPr>
    <tabColor theme="3"/>
    <pageSetUpPr fitToPage="1"/>
  </sheetPr>
  <dimension ref="A1:G35"/>
  <sheetViews>
    <sheetView view="pageBreakPreview" zoomScaleNormal="100" zoomScaleSheetLayoutView="100" workbookViewId="0">
      <selection activeCell="E11" sqref="E11"/>
    </sheetView>
  </sheetViews>
  <sheetFormatPr defaultRowHeight="13.2" outlineLevelRow="1"/>
  <cols>
    <col min="1" max="1" width="9.140625" style="883"/>
    <col min="2" max="2" width="125.5703125" style="1086" customWidth="1"/>
    <col min="3" max="3" width="11" style="964" customWidth="1"/>
    <col min="4" max="4" width="9.140625" style="883"/>
    <col min="5" max="5" width="23.28515625" style="1046" customWidth="1"/>
    <col min="6" max="6" width="23.28515625" style="1047" customWidth="1"/>
    <col min="7" max="7" width="23.28515625" style="883" customWidth="1"/>
    <col min="8" max="16384" width="9.140625" style="883"/>
  </cols>
  <sheetData>
    <row r="1" spans="1:7" ht="13.8">
      <c r="B1" s="1045" t="s">
        <v>7326</v>
      </c>
      <c r="C1" s="1272" t="s">
        <v>7327</v>
      </c>
      <c r="D1" s="1272"/>
      <c r="E1" s="1046" t="s">
        <v>7328</v>
      </c>
      <c r="F1" s="1047" t="s">
        <v>7557</v>
      </c>
    </row>
    <row r="2" spans="1:7" ht="13.8">
      <c r="B2" s="1048"/>
      <c r="C2" s="1049"/>
      <c r="E2" s="1046" t="s">
        <v>7330</v>
      </c>
      <c r="F2" s="1047" t="s">
        <v>7558</v>
      </c>
    </row>
    <row r="3" spans="1:7" ht="13.8">
      <c r="B3" s="1048"/>
      <c r="C3" s="1049"/>
      <c r="E3" s="1046" t="s">
        <v>7332</v>
      </c>
      <c r="F3" s="1047" t="s">
        <v>7559</v>
      </c>
    </row>
    <row r="4" spans="1:7" ht="13.8">
      <c r="B4" s="1045" t="s">
        <v>7560</v>
      </c>
      <c r="C4" s="1049"/>
      <c r="F4" s="1050"/>
    </row>
    <row r="5" spans="1:7" ht="13.8">
      <c r="B5" s="1048"/>
      <c r="C5" s="1049"/>
      <c r="F5" s="1050"/>
    </row>
    <row r="6" spans="1:7" ht="13.8">
      <c r="B6" s="1048"/>
      <c r="C6" s="1049"/>
    </row>
    <row r="8" spans="1:7" ht="20.399999999999999">
      <c r="A8" s="1051" t="s">
        <v>7337</v>
      </c>
      <c r="B8" s="1052" t="s">
        <v>7338</v>
      </c>
      <c r="C8" s="1052" t="s">
        <v>7339</v>
      </c>
      <c r="D8" s="1052" t="s">
        <v>6078</v>
      </c>
      <c r="E8" s="1053" t="s">
        <v>7340</v>
      </c>
      <c r="F8" s="1054" t="s">
        <v>7341</v>
      </c>
      <c r="G8" s="1055"/>
    </row>
    <row r="9" spans="1:7" s="1062" customFormat="1" ht="13.8">
      <c r="A9" s="1056" t="s">
        <v>7342</v>
      </c>
      <c r="B9" s="1057" t="s">
        <v>7343</v>
      </c>
      <c r="C9" s="1058" t="s">
        <v>7344</v>
      </c>
      <c r="D9" s="1059"/>
      <c r="E9" s="1060"/>
      <c r="F9" s="1061">
        <f>SUM(F11:F33)</f>
        <v>0</v>
      </c>
    </row>
    <row r="10" spans="1:7" ht="13.8">
      <c r="A10" s="1063">
        <v>1</v>
      </c>
      <c r="B10" s="1064" t="s">
        <v>7345</v>
      </c>
      <c r="C10" s="1065" t="s">
        <v>7344</v>
      </c>
      <c r="D10" s="1066"/>
      <c r="E10" s="1067"/>
      <c r="F10" s="1068"/>
    </row>
    <row r="11" spans="1:7" ht="27.6">
      <c r="A11" s="1087" t="s">
        <v>7505</v>
      </c>
      <c r="B11" s="1093" t="s">
        <v>7561</v>
      </c>
      <c r="C11" s="1089" t="s">
        <v>4760</v>
      </c>
      <c r="D11" s="1090">
        <v>1</v>
      </c>
      <c r="E11" s="1091"/>
      <c r="F11" s="1092">
        <f>ROUND(D11*E11,0)</f>
        <v>0</v>
      </c>
    </row>
    <row r="12" spans="1:7" s="1080" customFormat="1" ht="147.75" customHeight="1" outlineLevel="1">
      <c r="A12" s="1075"/>
      <c r="B12" s="1076" t="s">
        <v>7562</v>
      </c>
      <c r="C12" s="1077"/>
      <c r="D12" s="1075"/>
      <c r="E12" s="1078"/>
      <c r="F12" s="1079"/>
    </row>
    <row r="13" spans="1:7" ht="13.8">
      <c r="A13" s="1069" t="s">
        <v>7353</v>
      </c>
      <c r="B13" s="1070" t="s">
        <v>7563</v>
      </c>
      <c r="C13" s="1071" t="s">
        <v>7355</v>
      </c>
      <c r="D13" s="1072">
        <v>11.4</v>
      </c>
      <c r="E13" s="1073"/>
      <c r="F13" s="1074">
        <f>ROUND(D13*E13,0)</f>
        <v>0</v>
      </c>
    </row>
    <row r="14" spans="1:7" s="1080" customFormat="1" ht="34.200000000000003" outlineLevel="1">
      <c r="A14" s="1075"/>
      <c r="B14" s="1076" t="s">
        <v>7564</v>
      </c>
      <c r="C14" s="1077"/>
      <c r="D14" s="1075"/>
      <c r="E14" s="1078"/>
      <c r="F14" s="1079"/>
    </row>
    <row r="15" spans="1:7" ht="13.8">
      <c r="A15" s="1081" t="s">
        <v>7565</v>
      </c>
      <c r="B15" s="1082" t="s">
        <v>7362</v>
      </c>
      <c r="C15" s="1083" t="s">
        <v>4760</v>
      </c>
      <c r="D15" s="1084">
        <v>1</v>
      </c>
      <c r="E15" s="1085"/>
      <c r="F15" s="1074">
        <f>ROUND(D15*E15,0)</f>
        <v>0</v>
      </c>
    </row>
    <row r="16" spans="1:7" s="1080" customFormat="1" ht="126" customHeight="1" outlineLevel="1">
      <c r="A16" s="1075"/>
      <c r="B16" s="1076" t="s">
        <v>7566</v>
      </c>
      <c r="C16" s="1077"/>
      <c r="D16" s="1075"/>
      <c r="E16" s="1078"/>
      <c r="F16" s="1079"/>
    </row>
    <row r="17" spans="1:6" ht="13.8">
      <c r="A17" s="1063">
        <v>2</v>
      </c>
      <c r="B17" s="1064" t="s">
        <v>7364</v>
      </c>
      <c r="C17" s="1065" t="s">
        <v>7344</v>
      </c>
      <c r="D17" s="1066"/>
      <c r="E17" s="1067"/>
      <c r="F17" s="1068"/>
    </row>
    <row r="18" spans="1:6" ht="27.6">
      <c r="A18" s="1094" t="s">
        <v>7365</v>
      </c>
      <c r="B18" s="1093" t="s">
        <v>7567</v>
      </c>
      <c r="C18" s="1095" t="s">
        <v>4760</v>
      </c>
      <c r="D18" s="1096">
        <v>1</v>
      </c>
      <c r="E18" s="1097"/>
      <c r="F18" s="1092">
        <f>ROUND(D18*E18,0)</f>
        <v>0</v>
      </c>
    </row>
    <row r="19" spans="1:6" s="1080" customFormat="1" ht="41.25" customHeight="1" outlineLevel="1">
      <c r="A19" s="1075"/>
      <c r="B19" s="1076" t="s">
        <v>7568</v>
      </c>
      <c r="C19" s="1077"/>
      <c r="D19" s="1075"/>
      <c r="E19" s="1078"/>
      <c r="F19" s="1079"/>
    </row>
    <row r="20" spans="1:6" ht="13.8">
      <c r="A20" s="1063">
        <v>3</v>
      </c>
      <c r="B20" s="1064" t="s">
        <v>7395</v>
      </c>
      <c r="C20" s="1065" t="s">
        <v>7344</v>
      </c>
      <c r="D20" s="1066"/>
      <c r="E20" s="1067"/>
      <c r="F20" s="1068"/>
    </row>
    <row r="21" spans="1:6" ht="13.8">
      <c r="A21" s="1081" t="s">
        <v>7396</v>
      </c>
      <c r="B21" s="1082" t="s">
        <v>7569</v>
      </c>
      <c r="C21" s="1083" t="s">
        <v>7351</v>
      </c>
      <c r="D21" s="1084">
        <v>6</v>
      </c>
      <c r="E21" s="1085"/>
      <c r="F21" s="1074">
        <f>ROUND(D21*E21,0)</f>
        <v>0</v>
      </c>
    </row>
    <row r="22" spans="1:6" s="1080" customFormat="1" ht="87.75" customHeight="1" outlineLevel="1">
      <c r="A22" s="1075"/>
      <c r="B22" s="1076" t="s">
        <v>7570</v>
      </c>
      <c r="C22" s="1077"/>
      <c r="D22" s="1075"/>
      <c r="E22" s="1078"/>
      <c r="F22" s="1079"/>
    </row>
    <row r="23" spans="1:6" ht="13.8">
      <c r="A23" s="1081" t="s">
        <v>7399</v>
      </c>
      <c r="B23" s="1082" t="s">
        <v>7571</v>
      </c>
      <c r="C23" s="1083" t="s">
        <v>7351</v>
      </c>
      <c r="D23" s="1084">
        <v>9</v>
      </c>
      <c r="E23" s="1085"/>
      <c r="F23" s="1074">
        <f>ROUND(D23*E23,0)</f>
        <v>0</v>
      </c>
    </row>
    <row r="24" spans="1:6" s="1080" customFormat="1" ht="34.200000000000003" outlineLevel="1">
      <c r="A24" s="1075"/>
      <c r="B24" s="1076" t="s">
        <v>7572</v>
      </c>
      <c r="C24" s="1077"/>
      <c r="D24" s="1075"/>
      <c r="E24" s="1078"/>
      <c r="F24" s="1079"/>
    </row>
    <row r="25" spans="1:6" ht="13.8">
      <c r="A25" s="1081" t="s">
        <v>7402</v>
      </c>
      <c r="B25" s="1082" t="s">
        <v>7573</v>
      </c>
      <c r="C25" s="1083" t="s">
        <v>7351</v>
      </c>
      <c r="D25" s="1084">
        <v>8</v>
      </c>
      <c r="E25" s="1085"/>
      <c r="F25" s="1074">
        <f>ROUND(D25*E25,0)</f>
        <v>0</v>
      </c>
    </row>
    <row r="26" spans="1:6" s="1080" customFormat="1" outlineLevel="1">
      <c r="A26" s="1075"/>
      <c r="B26" s="1076" t="s">
        <v>7574</v>
      </c>
      <c r="C26" s="1077"/>
      <c r="D26" s="1075"/>
      <c r="E26" s="1078"/>
      <c r="F26" s="1079"/>
    </row>
    <row r="27" spans="1:6" ht="13.8">
      <c r="A27" s="1081" t="s">
        <v>7405</v>
      </c>
      <c r="B27" s="1082" t="s">
        <v>7575</v>
      </c>
      <c r="C27" s="1083" t="s">
        <v>7351</v>
      </c>
      <c r="D27" s="1084">
        <v>1</v>
      </c>
      <c r="E27" s="1085"/>
      <c r="F27" s="1074">
        <f>ROUND(D27*E27,0)</f>
        <v>0</v>
      </c>
    </row>
    <row r="28" spans="1:6" s="1080" customFormat="1" ht="22.8" outlineLevel="1">
      <c r="A28" s="1075"/>
      <c r="B28" s="1076" t="s">
        <v>7576</v>
      </c>
      <c r="C28" s="1077"/>
      <c r="D28" s="1075"/>
      <c r="E28" s="1078"/>
      <c r="F28" s="1079"/>
    </row>
    <row r="29" spans="1:6" ht="13.8">
      <c r="A29" s="1081" t="s">
        <v>7408</v>
      </c>
      <c r="B29" s="1082" t="s">
        <v>7425</v>
      </c>
      <c r="C29" s="1083" t="s">
        <v>4760</v>
      </c>
      <c r="D29" s="1084">
        <v>1</v>
      </c>
      <c r="E29" s="1085"/>
      <c r="F29" s="1074">
        <f>ROUND(D29*E29,0)</f>
        <v>0</v>
      </c>
    </row>
    <row r="30" spans="1:6" s="1080" customFormat="1" outlineLevel="1">
      <c r="A30" s="1075"/>
      <c r="B30" s="1076" t="s">
        <v>7426</v>
      </c>
      <c r="C30" s="1077"/>
      <c r="D30" s="1075"/>
      <c r="E30" s="1078"/>
      <c r="F30" s="1079"/>
    </row>
    <row r="31" spans="1:6" ht="13.8">
      <c r="A31" s="1063">
        <v>4</v>
      </c>
      <c r="B31" s="1064" t="s">
        <v>7427</v>
      </c>
      <c r="C31" s="1065" t="s">
        <v>7344</v>
      </c>
      <c r="D31" s="1066"/>
      <c r="E31" s="1067"/>
      <c r="F31" s="1068"/>
    </row>
    <row r="32" spans="1:6" ht="13.8">
      <c r="A32" s="1063">
        <v>5</v>
      </c>
      <c r="B32" s="1064" t="s">
        <v>7455</v>
      </c>
      <c r="C32" s="1098" t="s">
        <v>7344</v>
      </c>
      <c r="D32" s="1066"/>
      <c r="E32" s="1067"/>
      <c r="F32" s="1068"/>
    </row>
    <row r="33" spans="1:6" ht="27.6">
      <c r="A33" s="1094" t="s">
        <v>7456</v>
      </c>
      <c r="B33" s="1093" t="s">
        <v>7577</v>
      </c>
      <c r="C33" s="1095" t="s">
        <v>4760</v>
      </c>
      <c r="D33" s="1096">
        <v>1</v>
      </c>
      <c r="E33" s="1097"/>
      <c r="F33" s="1092">
        <f>ROUND(D33*E33,0)</f>
        <v>0</v>
      </c>
    </row>
    <row r="34" spans="1:6" s="1080" customFormat="1" ht="45.6" outlineLevel="1">
      <c r="A34" s="1075"/>
      <c r="B34" s="1076" t="s">
        <v>7578</v>
      </c>
      <c r="C34" s="1077"/>
      <c r="D34" s="1075"/>
      <c r="E34" s="1078"/>
      <c r="F34" s="1079"/>
    </row>
    <row r="35" spans="1:6" s="1062" customFormat="1" ht="13.8">
      <c r="A35" s="1056"/>
      <c r="B35" s="1057" t="s">
        <v>7343</v>
      </c>
      <c r="C35" s="1058" t="s">
        <v>7344</v>
      </c>
      <c r="D35" s="1059"/>
      <c r="E35" s="1060"/>
      <c r="F35" s="1061">
        <f>F9</f>
        <v>0</v>
      </c>
    </row>
  </sheetData>
  <mergeCells count="1">
    <mergeCell ref="C1:D1"/>
  </mergeCells>
  <pageMargins left="0.7" right="0.7" top="0.78740157499999996" bottom="0.78740157499999996" header="0.3" footer="0.3"/>
  <pageSetup paperSize="9" scale="49"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45A7A-356B-4ACC-BF07-E2E99AC5B723}">
  <sheetPr>
    <pageSetUpPr fitToPage="1"/>
  </sheetPr>
  <dimension ref="A1:I33"/>
  <sheetViews>
    <sheetView workbookViewId="0">
      <selection activeCell="M26" sqref="M26:M27"/>
    </sheetView>
  </sheetViews>
  <sheetFormatPr defaultRowHeight="14.4"/>
  <cols>
    <col min="1" max="1" width="12" style="540" customWidth="1"/>
    <col min="2" max="2" width="62.28515625" style="540" customWidth="1"/>
    <col min="3" max="3" width="9.140625" style="693" customWidth="1"/>
    <col min="4" max="4" width="7" style="693" customWidth="1"/>
    <col min="5" max="5" width="15.28515625" style="693" hidden="1" customWidth="1"/>
    <col min="6" max="6" width="14.85546875" style="540" hidden="1" customWidth="1"/>
    <col min="7" max="7" width="17.140625" style="540" hidden="1" customWidth="1"/>
    <col min="8" max="8" width="20.140625" style="540" customWidth="1"/>
    <col min="9" max="9" width="11.7109375" style="540" customWidth="1"/>
    <col min="10" max="16384" width="9.140625" style="540"/>
  </cols>
  <sheetData>
    <row r="1" spans="1:8" ht="48" customHeight="1"/>
    <row r="2" spans="1:8" ht="15.6">
      <c r="A2" s="1273" t="s">
        <v>7579</v>
      </c>
      <c r="B2" s="1273"/>
      <c r="C2" s="1099"/>
      <c r="D2" s="1099"/>
      <c r="E2" s="1099"/>
      <c r="F2" s="1100"/>
    </row>
    <row r="4" spans="1:8" ht="21">
      <c r="A4" s="1274" t="s">
        <v>7580</v>
      </c>
      <c r="B4" s="1274"/>
      <c r="C4" s="1101"/>
      <c r="D4" s="1101"/>
      <c r="E4" s="1101"/>
      <c r="F4" s="1102"/>
    </row>
    <row r="5" spans="1:8">
      <c r="A5" s="1275" t="s">
        <v>7581</v>
      </c>
      <c r="B5" s="1275"/>
    </row>
    <row r="6" spans="1:8" hidden="1"/>
    <row r="7" spans="1:8" hidden="1"/>
    <row r="9" spans="1:8">
      <c r="A9" s="1103" t="s">
        <v>6842</v>
      </c>
      <c r="B9" s="1103" t="s">
        <v>7582</v>
      </c>
      <c r="C9" s="1103" t="s">
        <v>7583</v>
      </c>
      <c r="D9" s="1103" t="s">
        <v>6787</v>
      </c>
      <c r="E9" s="1103"/>
      <c r="F9" s="1103"/>
      <c r="G9" s="1103"/>
    </row>
    <row r="10" spans="1:8">
      <c r="A10" s="1104">
        <v>1</v>
      </c>
      <c r="B10" s="1105" t="s">
        <v>7584</v>
      </c>
      <c r="C10" s="1104" t="s">
        <v>4760</v>
      </c>
      <c r="D10" s="1104">
        <v>1</v>
      </c>
      <c r="E10" s="1106"/>
      <c r="F10" s="714"/>
      <c r="G10" s="714"/>
      <c r="H10" s="722"/>
    </row>
    <row r="11" spans="1:8">
      <c r="A11" s="1104">
        <v>2</v>
      </c>
      <c r="B11" s="1105" t="s">
        <v>7585</v>
      </c>
      <c r="C11" s="1104" t="s">
        <v>4760</v>
      </c>
      <c r="D11" s="1104">
        <v>1</v>
      </c>
      <c r="E11" s="1106"/>
      <c r="F11" s="714"/>
      <c r="G11" s="714"/>
      <c r="H11" s="722"/>
    </row>
    <row r="12" spans="1:8">
      <c r="A12" s="1104">
        <v>4</v>
      </c>
      <c r="B12" s="1105" t="s">
        <v>7586</v>
      </c>
      <c r="C12" s="1104" t="s">
        <v>4760</v>
      </c>
      <c r="D12" s="1104">
        <v>1</v>
      </c>
      <c r="E12" s="1106"/>
      <c r="F12" s="714"/>
      <c r="G12" s="714"/>
      <c r="H12" s="722"/>
    </row>
    <row r="13" spans="1:8">
      <c r="A13" s="1104">
        <v>5</v>
      </c>
      <c r="B13" s="1105" t="s">
        <v>7587</v>
      </c>
      <c r="C13" s="1104" t="s">
        <v>4760</v>
      </c>
      <c r="D13" s="1104">
        <v>1</v>
      </c>
      <c r="E13" s="1106"/>
      <c r="F13" s="714"/>
      <c r="G13" s="714"/>
      <c r="H13" s="722"/>
    </row>
    <row r="14" spans="1:8">
      <c r="A14" s="1104">
        <v>6</v>
      </c>
      <c r="B14" s="1105" t="s">
        <v>7588</v>
      </c>
      <c r="C14" s="1104" t="s">
        <v>4760</v>
      </c>
      <c r="D14" s="1104">
        <v>1</v>
      </c>
      <c r="E14" s="1106"/>
      <c r="F14" s="714"/>
      <c r="G14" s="714"/>
      <c r="H14" s="722"/>
    </row>
    <row r="15" spans="1:8">
      <c r="A15" s="1104">
        <v>7</v>
      </c>
      <c r="B15" s="1105" t="s">
        <v>7589</v>
      </c>
      <c r="C15" s="1104" t="s">
        <v>4760</v>
      </c>
      <c r="D15" s="1104">
        <v>1</v>
      </c>
      <c r="E15" s="1106"/>
      <c r="F15" s="714"/>
      <c r="G15" s="714"/>
      <c r="H15" s="722"/>
    </row>
    <row r="16" spans="1:8">
      <c r="A16" s="1104">
        <v>8</v>
      </c>
      <c r="B16" s="1105" t="s">
        <v>7590</v>
      </c>
      <c r="C16" s="1104" t="s">
        <v>4760</v>
      </c>
      <c r="D16" s="1104">
        <v>1</v>
      </c>
      <c r="E16" s="1106"/>
      <c r="F16" s="714"/>
      <c r="G16" s="714"/>
      <c r="H16" s="722"/>
    </row>
    <row r="17" spans="1:9">
      <c r="A17" s="1104">
        <v>9</v>
      </c>
      <c r="B17" s="1105" t="s">
        <v>7591</v>
      </c>
      <c r="C17" s="1104" t="s">
        <v>4760</v>
      </c>
      <c r="D17" s="1104">
        <v>1</v>
      </c>
      <c r="E17" s="1106"/>
      <c r="F17" s="714"/>
      <c r="G17" s="714"/>
      <c r="H17" s="722"/>
    </row>
    <row r="18" spans="1:9" ht="15.75" customHeight="1">
      <c r="A18" s="1104">
        <v>10</v>
      </c>
      <c r="B18" s="1105" t="s">
        <v>7592</v>
      </c>
      <c r="C18" s="1104" t="s">
        <v>4760</v>
      </c>
      <c r="D18" s="1104">
        <v>1</v>
      </c>
      <c r="E18" s="1106"/>
      <c r="F18" s="714"/>
      <c r="G18" s="714"/>
      <c r="H18" s="722"/>
    </row>
    <row r="19" spans="1:9">
      <c r="A19" s="1104">
        <v>12</v>
      </c>
      <c r="B19" s="1105" t="s">
        <v>7593</v>
      </c>
      <c r="C19" s="1104" t="s">
        <v>4760</v>
      </c>
      <c r="D19" s="1104">
        <v>1</v>
      </c>
      <c r="E19" s="1106"/>
      <c r="F19" s="714"/>
      <c r="G19" s="714"/>
      <c r="H19" s="722"/>
      <c r="I19" s="540" t="s">
        <v>43</v>
      </c>
    </row>
    <row r="20" spans="1:9">
      <c r="A20" s="1104">
        <v>13</v>
      </c>
      <c r="B20" s="1105" t="s">
        <v>7594</v>
      </c>
      <c r="C20" s="1104" t="s">
        <v>4760</v>
      </c>
      <c r="D20" s="1104">
        <v>1</v>
      </c>
      <c r="E20" s="1106"/>
      <c r="F20" s="714"/>
      <c r="G20" s="714"/>
      <c r="H20" s="722"/>
    </row>
    <row r="21" spans="1:9" ht="28.8">
      <c r="A21" s="1107">
        <v>14</v>
      </c>
      <c r="B21" s="1105" t="s">
        <v>7595</v>
      </c>
      <c r="C21" s="1104" t="s">
        <v>4760</v>
      </c>
      <c r="D21" s="1104">
        <v>1</v>
      </c>
      <c r="E21" s="1106"/>
      <c r="F21" s="714"/>
      <c r="G21" s="714"/>
      <c r="H21" s="722"/>
    </row>
    <row r="22" spans="1:9">
      <c r="A22" s="1107">
        <v>15</v>
      </c>
      <c r="B22" s="1105" t="s">
        <v>7596</v>
      </c>
      <c r="C22" s="1104" t="s">
        <v>7597</v>
      </c>
      <c r="D22" s="1104">
        <v>1</v>
      </c>
      <c r="E22" s="1106"/>
      <c r="F22" s="714"/>
      <c r="G22" s="714"/>
      <c r="H22" s="722"/>
    </row>
    <row r="23" spans="1:9">
      <c r="A23" s="1107">
        <v>16</v>
      </c>
      <c r="B23" s="1105" t="s">
        <v>7598</v>
      </c>
      <c r="C23" s="1104" t="s">
        <v>7597</v>
      </c>
      <c r="D23" s="1104">
        <v>1</v>
      </c>
      <c r="E23" s="1106"/>
      <c r="F23" s="714"/>
      <c r="G23" s="714"/>
      <c r="H23" s="722"/>
    </row>
    <row r="24" spans="1:9">
      <c r="A24" s="1107">
        <v>17</v>
      </c>
      <c r="B24" s="1105" t="s">
        <v>7599</v>
      </c>
      <c r="C24" s="1104" t="s">
        <v>4760</v>
      </c>
      <c r="D24" s="1104">
        <v>1</v>
      </c>
      <c r="E24" s="1106"/>
      <c r="F24" s="714"/>
      <c r="G24" s="714"/>
      <c r="H24" s="722"/>
    </row>
    <row r="25" spans="1:9">
      <c r="A25" s="1107">
        <v>18</v>
      </c>
      <c r="B25" s="1105" t="s">
        <v>7600</v>
      </c>
      <c r="C25" s="1104" t="s">
        <v>4760</v>
      </c>
      <c r="D25" s="1104">
        <v>1</v>
      </c>
      <c r="E25" s="1106"/>
      <c r="F25" s="714"/>
      <c r="G25" s="714"/>
      <c r="H25" s="722"/>
    </row>
    <row r="26" spans="1:9">
      <c r="A26" s="1107">
        <v>19</v>
      </c>
      <c r="B26" s="1105" t="s">
        <v>7601</v>
      </c>
      <c r="C26" s="1104" t="s">
        <v>4760</v>
      </c>
      <c r="D26" s="1104">
        <v>1</v>
      </c>
      <c r="E26" s="1106"/>
      <c r="F26" s="714"/>
      <c r="G26" s="714"/>
      <c r="H26" s="722"/>
    </row>
    <row r="27" spans="1:9">
      <c r="A27" s="1107">
        <v>20</v>
      </c>
      <c r="B27" s="1105" t="s">
        <v>7602</v>
      </c>
      <c r="C27" s="1104" t="s">
        <v>4760</v>
      </c>
      <c r="D27" s="1104">
        <v>1</v>
      </c>
      <c r="E27" s="1106"/>
      <c r="F27" s="714"/>
      <c r="G27" s="714"/>
      <c r="H27" s="722"/>
    </row>
    <row r="28" spans="1:9" ht="15" thickBot="1">
      <c r="A28" s="1108">
        <v>21</v>
      </c>
      <c r="B28" s="1109" t="s">
        <v>7603</v>
      </c>
      <c r="C28" s="1110" t="s">
        <v>4760</v>
      </c>
      <c r="D28" s="1110">
        <v>1</v>
      </c>
      <c r="E28" s="1111"/>
      <c r="F28" s="1112"/>
      <c r="G28" s="1112"/>
      <c r="H28" s="722"/>
    </row>
    <row r="29" spans="1:9" ht="15" hidden="1" thickTop="1">
      <c r="A29" s="693"/>
      <c r="C29" s="693" t="s">
        <v>4760</v>
      </c>
      <c r="G29" s="722"/>
    </row>
    <row r="30" spans="1:9" ht="15" hidden="1" thickTop="1">
      <c r="A30" s="693"/>
      <c r="C30" s="693" t="s">
        <v>4760</v>
      </c>
      <c r="G30" s="722"/>
    </row>
    <row r="31" spans="1:9" ht="16.2" thickTop="1">
      <c r="A31" s="693"/>
      <c r="B31" s="1100"/>
      <c r="C31" s="1099"/>
      <c r="D31" s="1099"/>
      <c r="E31" s="1099"/>
      <c r="F31" s="1100"/>
      <c r="G31" s="1113"/>
    </row>
    <row r="32" spans="1:9">
      <c r="B32" s="1114"/>
      <c r="C32" s="1115"/>
      <c r="D32" s="1115"/>
      <c r="E32" s="1115"/>
      <c r="F32" s="1114"/>
      <c r="G32" s="1116"/>
      <c r="H32" s="722"/>
    </row>
    <row r="33" spans="7:7">
      <c r="G33" s="722"/>
    </row>
  </sheetData>
  <mergeCells count="3">
    <mergeCell ref="A2:B2"/>
    <mergeCell ref="A4:B4"/>
    <mergeCell ref="A5:B5"/>
  </mergeCells>
  <pageMargins left="0.7" right="0.7" top="0.78740157499999996" bottom="0.78740157499999996" header="0.3" footer="0.3"/>
  <pageSetup paperSize="9" scale="92"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21EE8-82B0-4179-83DD-5019DBD539E3}">
  <dimension ref="A1:J58"/>
  <sheetViews>
    <sheetView showZeros="0" view="pageLayout" topLeftCell="A4" zoomScaleNormal="115" workbookViewId="0">
      <selection activeCell="F10" sqref="F10"/>
    </sheetView>
  </sheetViews>
  <sheetFormatPr defaultRowHeight="13.2"/>
  <cols>
    <col min="1" max="1" width="7.28515625" style="1154" customWidth="1"/>
    <col min="2" max="2" width="7.5703125" style="1155" customWidth="1"/>
    <col min="3" max="3" width="64.28515625" style="1117" customWidth="1"/>
    <col min="4" max="5" width="7.28515625" style="1157" customWidth="1"/>
    <col min="6" max="6" width="12.7109375" style="1158" customWidth="1"/>
    <col min="7" max="7" width="12.85546875" style="1117" customWidth="1"/>
    <col min="8" max="8" width="9.140625" style="1117"/>
    <col min="9" max="9" width="14.85546875" style="1117" customWidth="1"/>
    <col min="10" max="10" width="14.28515625" style="1117" customWidth="1"/>
    <col min="11" max="11" width="15.85546875" style="1117" customWidth="1"/>
    <col min="12" max="12" width="14.7109375" style="1117" customWidth="1"/>
    <col min="13" max="15" width="9.140625" style="1117"/>
    <col min="16" max="16" width="15.85546875" style="1117" customWidth="1"/>
    <col min="17" max="17" width="9.140625" style="1117"/>
    <col min="18" max="18" width="14.5703125" style="1117" customWidth="1"/>
    <col min="19" max="256" width="9.140625" style="1117"/>
    <col min="257" max="257" width="7.28515625" style="1117" customWidth="1"/>
    <col min="258" max="258" width="7.5703125" style="1117" customWidth="1"/>
    <col min="259" max="259" width="64.28515625" style="1117" customWidth="1"/>
    <col min="260" max="261" width="7.28515625" style="1117" customWidth="1"/>
    <col min="262" max="262" width="12.7109375" style="1117" customWidth="1"/>
    <col min="263" max="263" width="12.85546875" style="1117" customWidth="1"/>
    <col min="264" max="264" width="9.140625" style="1117"/>
    <col min="265" max="265" width="14.85546875" style="1117" customWidth="1"/>
    <col min="266" max="266" width="14.28515625" style="1117" customWidth="1"/>
    <col min="267" max="267" width="15.85546875" style="1117" customWidth="1"/>
    <col min="268" max="268" width="14.7109375" style="1117" customWidth="1"/>
    <col min="269" max="271" width="9.140625" style="1117"/>
    <col min="272" max="272" width="15.85546875" style="1117" customWidth="1"/>
    <col min="273" max="273" width="9.140625" style="1117"/>
    <col min="274" max="274" width="14.5703125" style="1117" customWidth="1"/>
    <col min="275" max="512" width="9.140625" style="1117"/>
    <col min="513" max="513" width="7.28515625" style="1117" customWidth="1"/>
    <col min="514" max="514" width="7.5703125" style="1117" customWidth="1"/>
    <col min="515" max="515" width="64.28515625" style="1117" customWidth="1"/>
    <col min="516" max="517" width="7.28515625" style="1117" customWidth="1"/>
    <col min="518" max="518" width="12.7109375" style="1117" customWidth="1"/>
    <col min="519" max="519" width="12.85546875" style="1117" customWidth="1"/>
    <col min="520" max="520" width="9.140625" style="1117"/>
    <col min="521" max="521" width="14.85546875" style="1117" customWidth="1"/>
    <col min="522" max="522" width="14.28515625" style="1117" customWidth="1"/>
    <col min="523" max="523" width="15.85546875" style="1117" customWidth="1"/>
    <col min="524" max="524" width="14.7109375" style="1117" customWidth="1"/>
    <col min="525" max="527" width="9.140625" style="1117"/>
    <col min="528" max="528" width="15.85546875" style="1117" customWidth="1"/>
    <col min="529" max="529" width="9.140625" style="1117"/>
    <col min="530" max="530" width="14.5703125" style="1117" customWidth="1"/>
    <col min="531" max="768" width="9.140625" style="1117"/>
    <col min="769" max="769" width="7.28515625" style="1117" customWidth="1"/>
    <col min="770" max="770" width="7.5703125" style="1117" customWidth="1"/>
    <col min="771" max="771" width="64.28515625" style="1117" customWidth="1"/>
    <col min="772" max="773" width="7.28515625" style="1117" customWidth="1"/>
    <col min="774" max="774" width="12.7109375" style="1117" customWidth="1"/>
    <col min="775" max="775" width="12.85546875" style="1117" customWidth="1"/>
    <col min="776" max="776" width="9.140625" style="1117"/>
    <col min="777" max="777" width="14.85546875" style="1117" customWidth="1"/>
    <col min="778" max="778" width="14.28515625" style="1117" customWidth="1"/>
    <col min="779" max="779" width="15.85546875" style="1117" customWidth="1"/>
    <col min="780" max="780" width="14.7109375" style="1117" customWidth="1"/>
    <col min="781" max="783" width="9.140625" style="1117"/>
    <col min="784" max="784" width="15.85546875" style="1117" customWidth="1"/>
    <col min="785" max="785" width="9.140625" style="1117"/>
    <col min="786" max="786" width="14.5703125" style="1117" customWidth="1"/>
    <col min="787" max="1024" width="9.140625" style="1117"/>
    <col min="1025" max="1025" width="7.28515625" style="1117" customWidth="1"/>
    <col min="1026" max="1026" width="7.5703125" style="1117" customWidth="1"/>
    <col min="1027" max="1027" width="64.28515625" style="1117" customWidth="1"/>
    <col min="1028" max="1029" width="7.28515625" style="1117" customWidth="1"/>
    <col min="1030" max="1030" width="12.7109375" style="1117" customWidth="1"/>
    <col min="1031" max="1031" width="12.85546875" style="1117" customWidth="1"/>
    <col min="1032" max="1032" width="9.140625" style="1117"/>
    <col min="1033" max="1033" width="14.85546875" style="1117" customWidth="1"/>
    <col min="1034" max="1034" width="14.28515625" style="1117" customWidth="1"/>
    <col min="1035" max="1035" width="15.85546875" style="1117" customWidth="1"/>
    <col min="1036" max="1036" width="14.7109375" style="1117" customWidth="1"/>
    <col min="1037" max="1039" width="9.140625" style="1117"/>
    <col min="1040" max="1040" width="15.85546875" style="1117" customWidth="1"/>
    <col min="1041" max="1041" width="9.140625" style="1117"/>
    <col min="1042" max="1042" width="14.5703125" style="1117" customWidth="1"/>
    <col min="1043" max="1280" width="9.140625" style="1117"/>
    <col min="1281" max="1281" width="7.28515625" style="1117" customWidth="1"/>
    <col min="1282" max="1282" width="7.5703125" style="1117" customWidth="1"/>
    <col min="1283" max="1283" width="64.28515625" style="1117" customWidth="1"/>
    <col min="1284" max="1285" width="7.28515625" style="1117" customWidth="1"/>
    <col min="1286" max="1286" width="12.7109375" style="1117" customWidth="1"/>
    <col min="1287" max="1287" width="12.85546875" style="1117" customWidth="1"/>
    <col min="1288" max="1288" width="9.140625" style="1117"/>
    <col min="1289" max="1289" width="14.85546875" style="1117" customWidth="1"/>
    <col min="1290" max="1290" width="14.28515625" style="1117" customWidth="1"/>
    <col min="1291" max="1291" width="15.85546875" style="1117" customWidth="1"/>
    <col min="1292" max="1292" width="14.7109375" style="1117" customWidth="1"/>
    <col min="1293" max="1295" width="9.140625" style="1117"/>
    <col min="1296" max="1296" width="15.85546875" style="1117" customWidth="1"/>
    <col min="1297" max="1297" width="9.140625" style="1117"/>
    <col min="1298" max="1298" width="14.5703125" style="1117" customWidth="1"/>
    <col min="1299" max="1536" width="9.140625" style="1117"/>
    <col min="1537" max="1537" width="7.28515625" style="1117" customWidth="1"/>
    <col min="1538" max="1538" width="7.5703125" style="1117" customWidth="1"/>
    <col min="1539" max="1539" width="64.28515625" style="1117" customWidth="1"/>
    <col min="1540" max="1541" width="7.28515625" style="1117" customWidth="1"/>
    <col min="1542" max="1542" width="12.7109375" style="1117" customWidth="1"/>
    <col min="1543" max="1543" width="12.85546875" style="1117" customWidth="1"/>
    <col min="1544" max="1544" width="9.140625" style="1117"/>
    <col min="1545" max="1545" width="14.85546875" style="1117" customWidth="1"/>
    <col min="1546" max="1546" width="14.28515625" style="1117" customWidth="1"/>
    <col min="1547" max="1547" width="15.85546875" style="1117" customWidth="1"/>
    <col min="1548" max="1548" width="14.7109375" style="1117" customWidth="1"/>
    <col min="1549" max="1551" width="9.140625" style="1117"/>
    <col min="1552" max="1552" width="15.85546875" style="1117" customWidth="1"/>
    <col min="1553" max="1553" width="9.140625" style="1117"/>
    <col min="1554" max="1554" width="14.5703125" style="1117" customWidth="1"/>
    <col min="1555" max="1792" width="9.140625" style="1117"/>
    <col min="1793" max="1793" width="7.28515625" style="1117" customWidth="1"/>
    <col min="1794" max="1794" width="7.5703125" style="1117" customWidth="1"/>
    <col min="1795" max="1795" width="64.28515625" style="1117" customWidth="1"/>
    <col min="1796" max="1797" width="7.28515625" style="1117" customWidth="1"/>
    <col min="1798" max="1798" width="12.7109375" style="1117" customWidth="1"/>
    <col min="1799" max="1799" width="12.85546875" style="1117" customWidth="1"/>
    <col min="1800" max="1800" width="9.140625" style="1117"/>
    <col min="1801" max="1801" width="14.85546875" style="1117" customWidth="1"/>
    <col min="1802" max="1802" width="14.28515625" style="1117" customWidth="1"/>
    <col min="1803" max="1803" width="15.85546875" style="1117" customWidth="1"/>
    <col min="1804" max="1804" width="14.7109375" style="1117" customWidth="1"/>
    <col min="1805" max="1807" width="9.140625" style="1117"/>
    <col min="1808" max="1808" width="15.85546875" style="1117" customWidth="1"/>
    <col min="1809" max="1809" width="9.140625" style="1117"/>
    <col min="1810" max="1810" width="14.5703125" style="1117" customWidth="1"/>
    <col min="1811" max="2048" width="9.140625" style="1117"/>
    <col min="2049" max="2049" width="7.28515625" style="1117" customWidth="1"/>
    <col min="2050" max="2050" width="7.5703125" style="1117" customWidth="1"/>
    <col min="2051" max="2051" width="64.28515625" style="1117" customWidth="1"/>
    <col min="2052" max="2053" width="7.28515625" style="1117" customWidth="1"/>
    <col min="2054" max="2054" width="12.7109375" style="1117" customWidth="1"/>
    <col min="2055" max="2055" width="12.85546875" style="1117" customWidth="1"/>
    <col min="2056" max="2056" width="9.140625" style="1117"/>
    <col min="2057" max="2057" width="14.85546875" style="1117" customWidth="1"/>
    <col min="2058" max="2058" width="14.28515625" style="1117" customWidth="1"/>
    <col min="2059" max="2059" width="15.85546875" style="1117" customWidth="1"/>
    <col min="2060" max="2060" width="14.7109375" style="1117" customWidth="1"/>
    <col min="2061" max="2063" width="9.140625" style="1117"/>
    <col min="2064" max="2064" width="15.85546875" style="1117" customWidth="1"/>
    <col min="2065" max="2065" width="9.140625" style="1117"/>
    <col min="2066" max="2066" width="14.5703125" style="1117" customWidth="1"/>
    <col min="2067" max="2304" width="9.140625" style="1117"/>
    <col min="2305" max="2305" width="7.28515625" style="1117" customWidth="1"/>
    <col min="2306" max="2306" width="7.5703125" style="1117" customWidth="1"/>
    <col min="2307" max="2307" width="64.28515625" style="1117" customWidth="1"/>
    <col min="2308" max="2309" width="7.28515625" style="1117" customWidth="1"/>
    <col min="2310" max="2310" width="12.7109375" style="1117" customWidth="1"/>
    <col min="2311" max="2311" width="12.85546875" style="1117" customWidth="1"/>
    <col min="2312" max="2312" width="9.140625" style="1117"/>
    <col min="2313" max="2313" width="14.85546875" style="1117" customWidth="1"/>
    <col min="2314" max="2314" width="14.28515625" style="1117" customWidth="1"/>
    <col min="2315" max="2315" width="15.85546875" style="1117" customWidth="1"/>
    <col min="2316" max="2316" width="14.7109375" style="1117" customWidth="1"/>
    <col min="2317" max="2319" width="9.140625" style="1117"/>
    <col min="2320" max="2320" width="15.85546875" style="1117" customWidth="1"/>
    <col min="2321" max="2321" width="9.140625" style="1117"/>
    <col min="2322" max="2322" width="14.5703125" style="1117" customWidth="1"/>
    <col min="2323" max="2560" width="9.140625" style="1117"/>
    <col min="2561" max="2561" width="7.28515625" style="1117" customWidth="1"/>
    <col min="2562" max="2562" width="7.5703125" style="1117" customWidth="1"/>
    <col min="2563" max="2563" width="64.28515625" style="1117" customWidth="1"/>
    <col min="2564" max="2565" width="7.28515625" style="1117" customWidth="1"/>
    <col min="2566" max="2566" width="12.7109375" style="1117" customWidth="1"/>
    <col min="2567" max="2567" width="12.85546875" style="1117" customWidth="1"/>
    <col min="2568" max="2568" width="9.140625" style="1117"/>
    <col min="2569" max="2569" width="14.85546875" style="1117" customWidth="1"/>
    <col min="2570" max="2570" width="14.28515625" style="1117" customWidth="1"/>
    <col min="2571" max="2571" width="15.85546875" style="1117" customWidth="1"/>
    <col min="2572" max="2572" width="14.7109375" style="1117" customWidth="1"/>
    <col min="2573" max="2575" width="9.140625" style="1117"/>
    <col min="2576" max="2576" width="15.85546875" style="1117" customWidth="1"/>
    <col min="2577" max="2577" width="9.140625" style="1117"/>
    <col min="2578" max="2578" width="14.5703125" style="1117" customWidth="1"/>
    <col min="2579" max="2816" width="9.140625" style="1117"/>
    <col min="2817" max="2817" width="7.28515625" style="1117" customWidth="1"/>
    <col min="2818" max="2818" width="7.5703125" style="1117" customWidth="1"/>
    <col min="2819" max="2819" width="64.28515625" style="1117" customWidth="1"/>
    <col min="2820" max="2821" width="7.28515625" style="1117" customWidth="1"/>
    <col min="2822" max="2822" width="12.7109375" style="1117" customWidth="1"/>
    <col min="2823" max="2823" width="12.85546875" style="1117" customWidth="1"/>
    <col min="2824" max="2824" width="9.140625" style="1117"/>
    <col min="2825" max="2825" width="14.85546875" style="1117" customWidth="1"/>
    <col min="2826" max="2826" width="14.28515625" style="1117" customWidth="1"/>
    <col min="2827" max="2827" width="15.85546875" style="1117" customWidth="1"/>
    <col min="2828" max="2828" width="14.7109375" style="1117" customWidth="1"/>
    <col min="2829" max="2831" width="9.140625" style="1117"/>
    <col min="2832" max="2832" width="15.85546875" style="1117" customWidth="1"/>
    <col min="2833" max="2833" width="9.140625" style="1117"/>
    <col min="2834" max="2834" width="14.5703125" style="1117" customWidth="1"/>
    <col min="2835" max="3072" width="9.140625" style="1117"/>
    <col min="3073" max="3073" width="7.28515625" style="1117" customWidth="1"/>
    <col min="3074" max="3074" width="7.5703125" style="1117" customWidth="1"/>
    <col min="3075" max="3075" width="64.28515625" style="1117" customWidth="1"/>
    <col min="3076" max="3077" width="7.28515625" style="1117" customWidth="1"/>
    <col min="3078" max="3078" width="12.7109375" style="1117" customWidth="1"/>
    <col min="3079" max="3079" width="12.85546875" style="1117" customWidth="1"/>
    <col min="3080" max="3080" width="9.140625" style="1117"/>
    <col min="3081" max="3081" width="14.85546875" style="1117" customWidth="1"/>
    <col min="3082" max="3082" width="14.28515625" style="1117" customWidth="1"/>
    <col min="3083" max="3083" width="15.85546875" style="1117" customWidth="1"/>
    <col min="3084" max="3084" width="14.7109375" style="1117" customWidth="1"/>
    <col min="3085" max="3087" width="9.140625" style="1117"/>
    <col min="3088" max="3088" width="15.85546875" style="1117" customWidth="1"/>
    <col min="3089" max="3089" width="9.140625" style="1117"/>
    <col min="3090" max="3090" width="14.5703125" style="1117" customWidth="1"/>
    <col min="3091" max="3328" width="9.140625" style="1117"/>
    <col min="3329" max="3329" width="7.28515625" style="1117" customWidth="1"/>
    <col min="3330" max="3330" width="7.5703125" style="1117" customWidth="1"/>
    <col min="3331" max="3331" width="64.28515625" style="1117" customWidth="1"/>
    <col min="3332" max="3333" width="7.28515625" style="1117" customWidth="1"/>
    <col min="3334" max="3334" width="12.7109375" style="1117" customWidth="1"/>
    <col min="3335" max="3335" width="12.85546875" style="1117" customWidth="1"/>
    <col min="3336" max="3336" width="9.140625" style="1117"/>
    <col min="3337" max="3337" width="14.85546875" style="1117" customWidth="1"/>
    <col min="3338" max="3338" width="14.28515625" style="1117" customWidth="1"/>
    <col min="3339" max="3339" width="15.85546875" style="1117" customWidth="1"/>
    <col min="3340" max="3340" width="14.7109375" style="1117" customWidth="1"/>
    <col min="3341" max="3343" width="9.140625" style="1117"/>
    <col min="3344" max="3344" width="15.85546875" style="1117" customWidth="1"/>
    <col min="3345" max="3345" width="9.140625" style="1117"/>
    <col min="3346" max="3346" width="14.5703125" style="1117" customWidth="1"/>
    <col min="3347" max="3584" width="9.140625" style="1117"/>
    <col min="3585" max="3585" width="7.28515625" style="1117" customWidth="1"/>
    <col min="3586" max="3586" width="7.5703125" style="1117" customWidth="1"/>
    <col min="3587" max="3587" width="64.28515625" style="1117" customWidth="1"/>
    <col min="3588" max="3589" width="7.28515625" style="1117" customWidth="1"/>
    <col min="3590" max="3590" width="12.7109375" style="1117" customWidth="1"/>
    <col min="3591" max="3591" width="12.85546875" style="1117" customWidth="1"/>
    <col min="3592" max="3592" width="9.140625" style="1117"/>
    <col min="3593" max="3593" width="14.85546875" style="1117" customWidth="1"/>
    <col min="3594" max="3594" width="14.28515625" style="1117" customWidth="1"/>
    <col min="3595" max="3595" width="15.85546875" style="1117" customWidth="1"/>
    <col min="3596" max="3596" width="14.7109375" style="1117" customWidth="1"/>
    <col min="3597" max="3599" width="9.140625" style="1117"/>
    <col min="3600" max="3600" width="15.85546875" style="1117" customWidth="1"/>
    <col min="3601" max="3601" width="9.140625" style="1117"/>
    <col min="3602" max="3602" width="14.5703125" style="1117" customWidth="1"/>
    <col min="3603" max="3840" width="9.140625" style="1117"/>
    <col min="3841" max="3841" width="7.28515625" style="1117" customWidth="1"/>
    <col min="3842" max="3842" width="7.5703125" style="1117" customWidth="1"/>
    <col min="3843" max="3843" width="64.28515625" style="1117" customWidth="1"/>
    <col min="3844" max="3845" width="7.28515625" style="1117" customWidth="1"/>
    <col min="3846" max="3846" width="12.7109375" style="1117" customWidth="1"/>
    <col min="3847" max="3847" width="12.85546875" style="1117" customWidth="1"/>
    <col min="3848" max="3848" width="9.140625" style="1117"/>
    <col min="3849" max="3849" width="14.85546875" style="1117" customWidth="1"/>
    <col min="3850" max="3850" width="14.28515625" style="1117" customWidth="1"/>
    <col min="3851" max="3851" width="15.85546875" style="1117" customWidth="1"/>
    <col min="3852" max="3852" width="14.7109375" style="1117" customWidth="1"/>
    <col min="3853" max="3855" width="9.140625" style="1117"/>
    <col min="3856" max="3856" width="15.85546875" style="1117" customWidth="1"/>
    <col min="3857" max="3857" width="9.140625" style="1117"/>
    <col min="3858" max="3858" width="14.5703125" style="1117" customWidth="1"/>
    <col min="3859" max="4096" width="9.140625" style="1117"/>
    <col min="4097" max="4097" width="7.28515625" style="1117" customWidth="1"/>
    <col min="4098" max="4098" width="7.5703125" style="1117" customWidth="1"/>
    <col min="4099" max="4099" width="64.28515625" style="1117" customWidth="1"/>
    <col min="4100" max="4101" width="7.28515625" style="1117" customWidth="1"/>
    <col min="4102" max="4102" width="12.7109375" style="1117" customWidth="1"/>
    <col min="4103" max="4103" width="12.85546875" style="1117" customWidth="1"/>
    <col min="4104" max="4104" width="9.140625" style="1117"/>
    <col min="4105" max="4105" width="14.85546875" style="1117" customWidth="1"/>
    <col min="4106" max="4106" width="14.28515625" style="1117" customWidth="1"/>
    <col min="4107" max="4107" width="15.85546875" style="1117" customWidth="1"/>
    <col min="4108" max="4108" width="14.7109375" style="1117" customWidth="1"/>
    <col min="4109" max="4111" width="9.140625" style="1117"/>
    <col min="4112" max="4112" width="15.85546875" style="1117" customWidth="1"/>
    <col min="4113" max="4113" width="9.140625" style="1117"/>
    <col min="4114" max="4114" width="14.5703125" style="1117" customWidth="1"/>
    <col min="4115" max="4352" width="9.140625" style="1117"/>
    <col min="4353" max="4353" width="7.28515625" style="1117" customWidth="1"/>
    <col min="4354" max="4354" width="7.5703125" style="1117" customWidth="1"/>
    <col min="4355" max="4355" width="64.28515625" style="1117" customWidth="1"/>
    <col min="4356" max="4357" width="7.28515625" style="1117" customWidth="1"/>
    <col min="4358" max="4358" width="12.7109375" style="1117" customWidth="1"/>
    <col min="4359" max="4359" width="12.85546875" style="1117" customWidth="1"/>
    <col min="4360" max="4360" width="9.140625" style="1117"/>
    <col min="4361" max="4361" width="14.85546875" style="1117" customWidth="1"/>
    <col min="4362" max="4362" width="14.28515625" style="1117" customWidth="1"/>
    <col min="4363" max="4363" width="15.85546875" style="1117" customWidth="1"/>
    <col min="4364" max="4364" width="14.7109375" style="1117" customWidth="1"/>
    <col min="4365" max="4367" width="9.140625" style="1117"/>
    <col min="4368" max="4368" width="15.85546875" style="1117" customWidth="1"/>
    <col min="4369" max="4369" width="9.140625" style="1117"/>
    <col min="4370" max="4370" width="14.5703125" style="1117" customWidth="1"/>
    <col min="4371" max="4608" width="9.140625" style="1117"/>
    <col min="4609" max="4609" width="7.28515625" style="1117" customWidth="1"/>
    <col min="4610" max="4610" width="7.5703125" style="1117" customWidth="1"/>
    <col min="4611" max="4611" width="64.28515625" style="1117" customWidth="1"/>
    <col min="4612" max="4613" width="7.28515625" style="1117" customWidth="1"/>
    <col min="4614" max="4614" width="12.7109375" style="1117" customWidth="1"/>
    <col min="4615" max="4615" width="12.85546875" style="1117" customWidth="1"/>
    <col min="4616" max="4616" width="9.140625" style="1117"/>
    <col min="4617" max="4617" width="14.85546875" style="1117" customWidth="1"/>
    <col min="4618" max="4618" width="14.28515625" style="1117" customWidth="1"/>
    <col min="4619" max="4619" width="15.85546875" style="1117" customWidth="1"/>
    <col min="4620" max="4620" width="14.7109375" style="1117" customWidth="1"/>
    <col min="4621" max="4623" width="9.140625" style="1117"/>
    <col min="4624" max="4624" width="15.85546875" style="1117" customWidth="1"/>
    <col min="4625" max="4625" width="9.140625" style="1117"/>
    <col min="4626" max="4626" width="14.5703125" style="1117" customWidth="1"/>
    <col min="4627" max="4864" width="9.140625" style="1117"/>
    <col min="4865" max="4865" width="7.28515625" style="1117" customWidth="1"/>
    <col min="4866" max="4866" width="7.5703125" style="1117" customWidth="1"/>
    <col min="4867" max="4867" width="64.28515625" style="1117" customWidth="1"/>
    <col min="4868" max="4869" width="7.28515625" style="1117" customWidth="1"/>
    <col min="4870" max="4870" width="12.7109375" style="1117" customWidth="1"/>
    <col min="4871" max="4871" width="12.85546875" style="1117" customWidth="1"/>
    <col min="4872" max="4872" width="9.140625" style="1117"/>
    <col min="4873" max="4873" width="14.85546875" style="1117" customWidth="1"/>
    <col min="4874" max="4874" width="14.28515625" style="1117" customWidth="1"/>
    <col min="4875" max="4875" width="15.85546875" style="1117" customWidth="1"/>
    <col min="4876" max="4876" width="14.7109375" style="1117" customWidth="1"/>
    <col min="4877" max="4879" width="9.140625" style="1117"/>
    <col min="4880" max="4880" width="15.85546875" style="1117" customWidth="1"/>
    <col min="4881" max="4881" width="9.140625" style="1117"/>
    <col min="4882" max="4882" width="14.5703125" style="1117" customWidth="1"/>
    <col min="4883" max="5120" width="9.140625" style="1117"/>
    <col min="5121" max="5121" width="7.28515625" style="1117" customWidth="1"/>
    <col min="5122" max="5122" width="7.5703125" style="1117" customWidth="1"/>
    <col min="5123" max="5123" width="64.28515625" style="1117" customWidth="1"/>
    <col min="5124" max="5125" width="7.28515625" style="1117" customWidth="1"/>
    <col min="5126" max="5126" width="12.7109375" style="1117" customWidth="1"/>
    <col min="5127" max="5127" width="12.85546875" style="1117" customWidth="1"/>
    <col min="5128" max="5128" width="9.140625" style="1117"/>
    <col min="5129" max="5129" width="14.85546875" style="1117" customWidth="1"/>
    <col min="5130" max="5130" width="14.28515625" style="1117" customWidth="1"/>
    <col min="5131" max="5131" width="15.85546875" style="1117" customWidth="1"/>
    <col min="5132" max="5132" width="14.7109375" style="1117" customWidth="1"/>
    <col min="5133" max="5135" width="9.140625" style="1117"/>
    <col min="5136" max="5136" width="15.85546875" style="1117" customWidth="1"/>
    <col min="5137" max="5137" width="9.140625" style="1117"/>
    <col min="5138" max="5138" width="14.5703125" style="1117" customWidth="1"/>
    <col min="5139" max="5376" width="9.140625" style="1117"/>
    <col min="5377" max="5377" width="7.28515625" style="1117" customWidth="1"/>
    <col min="5378" max="5378" width="7.5703125" style="1117" customWidth="1"/>
    <col min="5379" max="5379" width="64.28515625" style="1117" customWidth="1"/>
    <col min="5380" max="5381" width="7.28515625" style="1117" customWidth="1"/>
    <col min="5382" max="5382" width="12.7109375" style="1117" customWidth="1"/>
    <col min="5383" max="5383" width="12.85546875" style="1117" customWidth="1"/>
    <col min="5384" max="5384" width="9.140625" style="1117"/>
    <col min="5385" max="5385" width="14.85546875" style="1117" customWidth="1"/>
    <col min="5386" max="5386" width="14.28515625" style="1117" customWidth="1"/>
    <col min="5387" max="5387" width="15.85546875" style="1117" customWidth="1"/>
    <col min="5388" max="5388" width="14.7109375" style="1117" customWidth="1"/>
    <col min="5389" max="5391" width="9.140625" style="1117"/>
    <col min="5392" max="5392" width="15.85546875" style="1117" customWidth="1"/>
    <col min="5393" max="5393" width="9.140625" style="1117"/>
    <col min="5394" max="5394" width="14.5703125" style="1117" customWidth="1"/>
    <col min="5395" max="5632" width="9.140625" style="1117"/>
    <col min="5633" max="5633" width="7.28515625" style="1117" customWidth="1"/>
    <col min="5634" max="5634" width="7.5703125" style="1117" customWidth="1"/>
    <col min="5635" max="5635" width="64.28515625" style="1117" customWidth="1"/>
    <col min="5636" max="5637" width="7.28515625" style="1117" customWidth="1"/>
    <col min="5638" max="5638" width="12.7109375" style="1117" customWidth="1"/>
    <col min="5639" max="5639" width="12.85546875" style="1117" customWidth="1"/>
    <col min="5640" max="5640" width="9.140625" style="1117"/>
    <col min="5641" max="5641" width="14.85546875" style="1117" customWidth="1"/>
    <col min="5642" max="5642" width="14.28515625" style="1117" customWidth="1"/>
    <col min="5643" max="5643" width="15.85546875" style="1117" customWidth="1"/>
    <col min="5644" max="5644" width="14.7109375" style="1117" customWidth="1"/>
    <col min="5645" max="5647" width="9.140625" style="1117"/>
    <col min="5648" max="5648" width="15.85546875" style="1117" customWidth="1"/>
    <col min="5649" max="5649" width="9.140625" style="1117"/>
    <col min="5650" max="5650" width="14.5703125" style="1117" customWidth="1"/>
    <col min="5651" max="5888" width="9.140625" style="1117"/>
    <col min="5889" max="5889" width="7.28515625" style="1117" customWidth="1"/>
    <col min="5890" max="5890" width="7.5703125" style="1117" customWidth="1"/>
    <col min="5891" max="5891" width="64.28515625" style="1117" customWidth="1"/>
    <col min="5892" max="5893" width="7.28515625" style="1117" customWidth="1"/>
    <col min="5894" max="5894" width="12.7109375" style="1117" customWidth="1"/>
    <col min="5895" max="5895" width="12.85546875" style="1117" customWidth="1"/>
    <col min="5896" max="5896" width="9.140625" style="1117"/>
    <col min="5897" max="5897" width="14.85546875" style="1117" customWidth="1"/>
    <col min="5898" max="5898" width="14.28515625" style="1117" customWidth="1"/>
    <col min="5899" max="5899" width="15.85546875" style="1117" customWidth="1"/>
    <col min="5900" max="5900" width="14.7109375" style="1117" customWidth="1"/>
    <col min="5901" max="5903" width="9.140625" style="1117"/>
    <col min="5904" max="5904" width="15.85546875" style="1117" customWidth="1"/>
    <col min="5905" max="5905" width="9.140625" style="1117"/>
    <col min="5906" max="5906" width="14.5703125" style="1117" customWidth="1"/>
    <col min="5907" max="6144" width="9.140625" style="1117"/>
    <col min="6145" max="6145" width="7.28515625" style="1117" customWidth="1"/>
    <col min="6146" max="6146" width="7.5703125" style="1117" customWidth="1"/>
    <col min="6147" max="6147" width="64.28515625" style="1117" customWidth="1"/>
    <col min="6148" max="6149" width="7.28515625" style="1117" customWidth="1"/>
    <col min="6150" max="6150" width="12.7109375" style="1117" customWidth="1"/>
    <col min="6151" max="6151" width="12.85546875" style="1117" customWidth="1"/>
    <col min="6152" max="6152" width="9.140625" style="1117"/>
    <col min="6153" max="6153" width="14.85546875" style="1117" customWidth="1"/>
    <col min="6154" max="6154" width="14.28515625" style="1117" customWidth="1"/>
    <col min="6155" max="6155" width="15.85546875" style="1117" customWidth="1"/>
    <col min="6156" max="6156" width="14.7109375" style="1117" customWidth="1"/>
    <col min="6157" max="6159" width="9.140625" style="1117"/>
    <col min="6160" max="6160" width="15.85546875" style="1117" customWidth="1"/>
    <col min="6161" max="6161" width="9.140625" style="1117"/>
    <col min="6162" max="6162" width="14.5703125" style="1117" customWidth="1"/>
    <col min="6163" max="6400" width="9.140625" style="1117"/>
    <col min="6401" max="6401" width="7.28515625" style="1117" customWidth="1"/>
    <col min="6402" max="6402" width="7.5703125" style="1117" customWidth="1"/>
    <col min="6403" max="6403" width="64.28515625" style="1117" customWidth="1"/>
    <col min="6404" max="6405" width="7.28515625" style="1117" customWidth="1"/>
    <col min="6406" max="6406" width="12.7109375" style="1117" customWidth="1"/>
    <col min="6407" max="6407" width="12.85546875" style="1117" customWidth="1"/>
    <col min="6408" max="6408" width="9.140625" style="1117"/>
    <col min="6409" max="6409" width="14.85546875" style="1117" customWidth="1"/>
    <col min="6410" max="6410" width="14.28515625" style="1117" customWidth="1"/>
    <col min="6411" max="6411" width="15.85546875" style="1117" customWidth="1"/>
    <col min="6412" max="6412" width="14.7109375" style="1117" customWidth="1"/>
    <col min="6413" max="6415" width="9.140625" style="1117"/>
    <col min="6416" max="6416" width="15.85546875" style="1117" customWidth="1"/>
    <col min="6417" max="6417" width="9.140625" style="1117"/>
    <col min="6418" max="6418" width="14.5703125" style="1117" customWidth="1"/>
    <col min="6419" max="6656" width="9.140625" style="1117"/>
    <col min="6657" max="6657" width="7.28515625" style="1117" customWidth="1"/>
    <col min="6658" max="6658" width="7.5703125" style="1117" customWidth="1"/>
    <col min="6659" max="6659" width="64.28515625" style="1117" customWidth="1"/>
    <col min="6660" max="6661" width="7.28515625" style="1117" customWidth="1"/>
    <col min="6662" max="6662" width="12.7109375" style="1117" customWidth="1"/>
    <col min="6663" max="6663" width="12.85546875" style="1117" customWidth="1"/>
    <col min="6664" max="6664" width="9.140625" style="1117"/>
    <col min="6665" max="6665" width="14.85546875" style="1117" customWidth="1"/>
    <col min="6666" max="6666" width="14.28515625" style="1117" customWidth="1"/>
    <col min="6667" max="6667" width="15.85546875" style="1117" customWidth="1"/>
    <col min="6668" max="6668" width="14.7109375" style="1117" customWidth="1"/>
    <col min="6669" max="6671" width="9.140625" style="1117"/>
    <col min="6672" max="6672" width="15.85546875" style="1117" customWidth="1"/>
    <col min="6673" max="6673" width="9.140625" style="1117"/>
    <col min="6674" max="6674" width="14.5703125" style="1117" customWidth="1"/>
    <col min="6675" max="6912" width="9.140625" style="1117"/>
    <col min="6913" max="6913" width="7.28515625" style="1117" customWidth="1"/>
    <col min="6914" max="6914" width="7.5703125" style="1117" customWidth="1"/>
    <col min="6915" max="6915" width="64.28515625" style="1117" customWidth="1"/>
    <col min="6916" max="6917" width="7.28515625" style="1117" customWidth="1"/>
    <col min="6918" max="6918" width="12.7109375" style="1117" customWidth="1"/>
    <col min="6919" max="6919" width="12.85546875" style="1117" customWidth="1"/>
    <col min="6920" max="6920" width="9.140625" style="1117"/>
    <col min="6921" max="6921" width="14.85546875" style="1117" customWidth="1"/>
    <col min="6922" max="6922" width="14.28515625" style="1117" customWidth="1"/>
    <col min="6923" max="6923" width="15.85546875" style="1117" customWidth="1"/>
    <col min="6924" max="6924" width="14.7109375" style="1117" customWidth="1"/>
    <col min="6925" max="6927" width="9.140625" style="1117"/>
    <col min="6928" max="6928" width="15.85546875" style="1117" customWidth="1"/>
    <col min="6929" max="6929" width="9.140625" style="1117"/>
    <col min="6930" max="6930" width="14.5703125" style="1117" customWidth="1"/>
    <col min="6931" max="7168" width="9.140625" style="1117"/>
    <col min="7169" max="7169" width="7.28515625" style="1117" customWidth="1"/>
    <col min="7170" max="7170" width="7.5703125" style="1117" customWidth="1"/>
    <col min="7171" max="7171" width="64.28515625" style="1117" customWidth="1"/>
    <col min="7172" max="7173" width="7.28515625" style="1117" customWidth="1"/>
    <col min="7174" max="7174" width="12.7109375" style="1117" customWidth="1"/>
    <col min="7175" max="7175" width="12.85546875" style="1117" customWidth="1"/>
    <col min="7176" max="7176" width="9.140625" style="1117"/>
    <col min="7177" max="7177" width="14.85546875" style="1117" customWidth="1"/>
    <col min="7178" max="7178" width="14.28515625" style="1117" customWidth="1"/>
    <col min="7179" max="7179" width="15.85546875" style="1117" customWidth="1"/>
    <col min="7180" max="7180" width="14.7109375" style="1117" customWidth="1"/>
    <col min="7181" max="7183" width="9.140625" style="1117"/>
    <col min="7184" max="7184" width="15.85546875" style="1117" customWidth="1"/>
    <col min="7185" max="7185" width="9.140625" style="1117"/>
    <col min="7186" max="7186" width="14.5703125" style="1117" customWidth="1"/>
    <col min="7187" max="7424" width="9.140625" style="1117"/>
    <col min="7425" max="7425" width="7.28515625" style="1117" customWidth="1"/>
    <col min="7426" max="7426" width="7.5703125" style="1117" customWidth="1"/>
    <col min="7427" max="7427" width="64.28515625" style="1117" customWidth="1"/>
    <col min="7428" max="7429" width="7.28515625" style="1117" customWidth="1"/>
    <col min="7430" max="7430" width="12.7109375" style="1117" customWidth="1"/>
    <col min="7431" max="7431" width="12.85546875" style="1117" customWidth="1"/>
    <col min="7432" max="7432" width="9.140625" style="1117"/>
    <col min="7433" max="7433" width="14.85546875" style="1117" customWidth="1"/>
    <col min="7434" max="7434" width="14.28515625" style="1117" customWidth="1"/>
    <col min="7435" max="7435" width="15.85546875" style="1117" customWidth="1"/>
    <col min="7436" max="7436" width="14.7109375" style="1117" customWidth="1"/>
    <col min="7437" max="7439" width="9.140625" style="1117"/>
    <col min="7440" max="7440" width="15.85546875" style="1117" customWidth="1"/>
    <col min="7441" max="7441" width="9.140625" style="1117"/>
    <col min="7442" max="7442" width="14.5703125" style="1117" customWidth="1"/>
    <col min="7443" max="7680" width="9.140625" style="1117"/>
    <col min="7681" max="7681" width="7.28515625" style="1117" customWidth="1"/>
    <col min="7682" max="7682" width="7.5703125" style="1117" customWidth="1"/>
    <col min="7683" max="7683" width="64.28515625" style="1117" customWidth="1"/>
    <col min="7684" max="7685" width="7.28515625" style="1117" customWidth="1"/>
    <col min="7686" max="7686" width="12.7109375" style="1117" customWidth="1"/>
    <col min="7687" max="7687" width="12.85546875" style="1117" customWidth="1"/>
    <col min="7688" max="7688" width="9.140625" style="1117"/>
    <col min="7689" max="7689" width="14.85546875" style="1117" customWidth="1"/>
    <col min="7690" max="7690" width="14.28515625" style="1117" customWidth="1"/>
    <col min="7691" max="7691" width="15.85546875" style="1117" customWidth="1"/>
    <col min="7692" max="7692" width="14.7109375" style="1117" customWidth="1"/>
    <col min="7693" max="7695" width="9.140625" style="1117"/>
    <col min="7696" max="7696" width="15.85546875" style="1117" customWidth="1"/>
    <col min="7697" max="7697" width="9.140625" style="1117"/>
    <col min="7698" max="7698" width="14.5703125" style="1117" customWidth="1"/>
    <col min="7699" max="7936" width="9.140625" style="1117"/>
    <col min="7937" max="7937" width="7.28515625" style="1117" customWidth="1"/>
    <col min="7938" max="7938" width="7.5703125" style="1117" customWidth="1"/>
    <col min="7939" max="7939" width="64.28515625" style="1117" customWidth="1"/>
    <col min="7940" max="7941" width="7.28515625" style="1117" customWidth="1"/>
    <col min="7942" max="7942" width="12.7109375" style="1117" customWidth="1"/>
    <col min="7943" max="7943" width="12.85546875" style="1117" customWidth="1"/>
    <col min="7944" max="7944" width="9.140625" style="1117"/>
    <col min="7945" max="7945" width="14.85546875" style="1117" customWidth="1"/>
    <col min="7946" max="7946" width="14.28515625" style="1117" customWidth="1"/>
    <col min="7947" max="7947" width="15.85546875" style="1117" customWidth="1"/>
    <col min="7948" max="7948" width="14.7109375" style="1117" customWidth="1"/>
    <col min="7949" max="7951" width="9.140625" style="1117"/>
    <col min="7952" max="7952" width="15.85546875" style="1117" customWidth="1"/>
    <col min="7953" max="7953" width="9.140625" style="1117"/>
    <col min="7954" max="7954" width="14.5703125" style="1117" customWidth="1"/>
    <col min="7955" max="8192" width="9.140625" style="1117"/>
    <col min="8193" max="8193" width="7.28515625" style="1117" customWidth="1"/>
    <col min="8194" max="8194" width="7.5703125" style="1117" customWidth="1"/>
    <col min="8195" max="8195" width="64.28515625" style="1117" customWidth="1"/>
    <col min="8196" max="8197" width="7.28515625" style="1117" customWidth="1"/>
    <col min="8198" max="8198" width="12.7109375" style="1117" customWidth="1"/>
    <col min="8199" max="8199" width="12.85546875" style="1117" customWidth="1"/>
    <col min="8200" max="8200" width="9.140625" style="1117"/>
    <col min="8201" max="8201" width="14.85546875" style="1117" customWidth="1"/>
    <col min="8202" max="8202" width="14.28515625" style="1117" customWidth="1"/>
    <col min="8203" max="8203" width="15.85546875" style="1117" customWidth="1"/>
    <col min="8204" max="8204" width="14.7109375" style="1117" customWidth="1"/>
    <col min="8205" max="8207" width="9.140625" style="1117"/>
    <col min="8208" max="8208" width="15.85546875" style="1117" customWidth="1"/>
    <col min="8209" max="8209" width="9.140625" style="1117"/>
    <col min="8210" max="8210" width="14.5703125" style="1117" customWidth="1"/>
    <col min="8211" max="8448" width="9.140625" style="1117"/>
    <col min="8449" max="8449" width="7.28515625" style="1117" customWidth="1"/>
    <col min="8450" max="8450" width="7.5703125" style="1117" customWidth="1"/>
    <col min="8451" max="8451" width="64.28515625" style="1117" customWidth="1"/>
    <col min="8452" max="8453" width="7.28515625" style="1117" customWidth="1"/>
    <col min="8454" max="8454" width="12.7109375" style="1117" customWidth="1"/>
    <col min="8455" max="8455" width="12.85546875" style="1117" customWidth="1"/>
    <col min="8456" max="8456" width="9.140625" style="1117"/>
    <col min="8457" max="8457" width="14.85546875" style="1117" customWidth="1"/>
    <col min="8458" max="8458" width="14.28515625" style="1117" customWidth="1"/>
    <col min="8459" max="8459" width="15.85546875" style="1117" customWidth="1"/>
    <col min="8460" max="8460" width="14.7109375" style="1117" customWidth="1"/>
    <col min="8461" max="8463" width="9.140625" style="1117"/>
    <col min="8464" max="8464" width="15.85546875" style="1117" customWidth="1"/>
    <col min="8465" max="8465" width="9.140625" style="1117"/>
    <col min="8466" max="8466" width="14.5703125" style="1117" customWidth="1"/>
    <col min="8467" max="8704" width="9.140625" style="1117"/>
    <col min="8705" max="8705" width="7.28515625" style="1117" customWidth="1"/>
    <col min="8706" max="8706" width="7.5703125" style="1117" customWidth="1"/>
    <col min="8707" max="8707" width="64.28515625" style="1117" customWidth="1"/>
    <col min="8708" max="8709" width="7.28515625" style="1117" customWidth="1"/>
    <col min="8710" max="8710" width="12.7109375" style="1117" customWidth="1"/>
    <col min="8711" max="8711" width="12.85546875" style="1117" customWidth="1"/>
    <col min="8712" max="8712" width="9.140625" style="1117"/>
    <col min="8713" max="8713" width="14.85546875" style="1117" customWidth="1"/>
    <col min="8714" max="8714" width="14.28515625" style="1117" customWidth="1"/>
    <col min="8715" max="8715" width="15.85546875" style="1117" customWidth="1"/>
    <col min="8716" max="8716" width="14.7109375" style="1117" customWidth="1"/>
    <col min="8717" max="8719" width="9.140625" style="1117"/>
    <col min="8720" max="8720" width="15.85546875" style="1117" customWidth="1"/>
    <col min="8721" max="8721" width="9.140625" style="1117"/>
    <col min="8722" max="8722" width="14.5703125" style="1117" customWidth="1"/>
    <col min="8723" max="8960" width="9.140625" style="1117"/>
    <col min="8961" max="8961" width="7.28515625" style="1117" customWidth="1"/>
    <col min="8962" max="8962" width="7.5703125" style="1117" customWidth="1"/>
    <col min="8963" max="8963" width="64.28515625" style="1117" customWidth="1"/>
    <col min="8964" max="8965" width="7.28515625" style="1117" customWidth="1"/>
    <col min="8966" max="8966" width="12.7109375" style="1117" customWidth="1"/>
    <col min="8967" max="8967" width="12.85546875" style="1117" customWidth="1"/>
    <col min="8968" max="8968" width="9.140625" style="1117"/>
    <col min="8969" max="8969" width="14.85546875" style="1117" customWidth="1"/>
    <col min="8970" max="8970" width="14.28515625" style="1117" customWidth="1"/>
    <col min="8971" max="8971" width="15.85546875" style="1117" customWidth="1"/>
    <col min="8972" max="8972" width="14.7109375" style="1117" customWidth="1"/>
    <col min="8973" max="8975" width="9.140625" style="1117"/>
    <col min="8976" max="8976" width="15.85546875" style="1117" customWidth="1"/>
    <col min="8977" max="8977" width="9.140625" style="1117"/>
    <col min="8978" max="8978" width="14.5703125" style="1117" customWidth="1"/>
    <col min="8979" max="9216" width="9.140625" style="1117"/>
    <col min="9217" max="9217" width="7.28515625" style="1117" customWidth="1"/>
    <col min="9218" max="9218" width="7.5703125" style="1117" customWidth="1"/>
    <col min="9219" max="9219" width="64.28515625" style="1117" customWidth="1"/>
    <col min="9220" max="9221" width="7.28515625" style="1117" customWidth="1"/>
    <col min="9222" max="9222" width="12.7109375" style="1117" customWidth="1"/>
    <col min="9223" max="9223" width="12.85546875" style="1117" customWidth="1"/>
    <col min="9224" max="9224" width="9.140625" style="1117"/>
    <col min="9225" max="9225" width="14.85546875" style="1117" customWidth="1"/>
    <col min="9226" max="9226" width="14.28515625" style="1117" customWidth="1"/>
    <col min="9227" max="9227" width="15.85546875" style="1117" customWidth="1"/>
    <col min="9228" max="9228" width="14.7109375" style="1117" customWidth="1"/>
    <col min="9229" max="9231" width="9.140625" style="1117"/>
    <col min="9232" max="9232" width="15.85546875" style="1117" customWidth="1"/>
    <col min="9233" max="9233" width="9.140625" style="1117"/>
    <col min="9234" max="9234" width="14.5703125" style="1117" customWidth="1"/>
    <col min="9235" max="9472" width="9.140625" style="1117"/>
    <col min="9473" max="9473" width="7.28515625" style="1117" customWidth="1"/>
    <col min="9474" max="9474" width="7.5703125" style="1117" customWidth="1"/>
    <col min="9475" max="9475" width="64.28515625" style="1117" customWidth="1"/>
    <col min="9476" max="9477" width="7.28515625" style="1117" customWidth="1"/>
    <col min="9478" max="9478" width="12.7109375" style="1117" customWidth="1"/>
    <col min="9479" max="9479" width="12.85546875" style="1117" customWidth="1"/>
    <col min="9480" max="9480" width="9.140625" style="1117"/>
    <col min="9481" max="9481" width="14.85546875" style="1117" customWidth="1"/>
    <col min="9482" max="9482" width="14.28515625" style="1117" customWidth="1"/>
    <col min="9483" max="9483" width="15.85546875" style="1117" customWidth="1"/>
    <col min="9484" max="9484" width="14.7109375" style="1117" customWidth="1"/>
    <col min="9485" max="9487" width="9.140625" style="1117"/>
    <col min="9488" max="9488" width="15.85546875" style="1117" customWidth="1"/>
    <col min="9489" max="9489" width="9.140625" style="1117"/>
    <col min="9490" max="9490" width="14.5703125" style="1117" customWidth="1"/>
    <col min="9491" max="9728" width="9.140625" style="1117"/>
    <col min="9729" max="9729" width="7.28515625" style="1117" customWidth="1"/>
    <col min="9730" max="9730" width="7.5703125" style="1117" customWidth="1"/>
    <col min="9731" max="9731" width="64.28515625" style="1117" customWidth="1"/>
    <col min="9732" max="9733" width="7.28515625" style="1117" customWidth="1"/>
    <col min="9734" max="9734" width="12.7109375" style="1117" customWidth="1"/>
    <col min="9735" max="9735" width="12.85546875" style="1117" customWidth="1"/>
    <col min="9736" max="9736" width="9.140625" style="1117"/>
    <col min="9737" max="9737" width="14.85546875" style="1117" customWidth="1"/>
    <col min="9738" max="9738" width="14.28515625" style="1117" customWidth="1"/>
    <col min="9739" max="9739" width="15.85546875" style="1117" customWidth="1"/>
    <col min="9740" max="9740" width="14.7109375" style="1117" customWidth="1"/>
    <col min="9741" max="9743" width="9.140625" style="1117"/>
    <col min="9744" max="9744" width="15.85546875" style="1117" customWidth="1"/>
    <col min="9745" max="9745" width="9.140625" style="1117"/>
    <col min="9746" max="9746" width="14.5703125" style="1117" customWidth="1"/>
    <col min="9747" max="9984" width="9.140625" style="1117"/>
    <col min="9985" max="9985" width="7.28515625" style="1117" customWidth="1"/>
    <col min="9986" max="9986" width="7.5703125" style="1117" customWidth="1"/>
    <col min="9987" max="9987" width="64.28515625" style="1117" customWidth="1"/>
    <col min="9988" max="9989" width="7.28515625" style="1117" customWidth="1"/>
    <col min="9990" max="9990" width="12.7109375" style="1117" customWidth="1"/>
    <col min="9991" max="9991" width="12.85546875" style="1117" customWidth="1"/>
    <col min="9992" max="9992" width="9.140625" style="1117"/>
    <col min="9993" max="9993" width="14.85546875" style="1117" customWidth="1"/>
    <col min="9994" max="9994" width="14.28515625" style="1117" customWidth="1"/>
    <col min="9995" max="9995" width="15.85546875" style="1117" customWidth="1"/>
    <col min="9996" max="9996" width="14.7109375" style="1117" customWidth="1"/>
    <col min="9997" max="9999" width="9.140625" style="1117"/>
    <col min="10000" max="10000" width="15.85546875" style="1117" customWidth="1"/>
    <col min="10001" max="10001" width="9.140625" style="1117"/>
    <col min="10002" max="10002" width="14.5703125" style="1117" customWidth="1"/>
    <col min="10003" max="10240" width="9.140625" style="1117"/>
    <col min="10241" max="10241" width="7.28515625" style="1117" customWidth="1"/>
    <col min="10242" max="10242" width="7.5703125" style="1117" customWidth="1"/>
    <col min="10243" max="10243" width="64.28515625" style="1117" customWidth="1"/>
    <col min="10244" max="10245" width="7.28515625" style="1117" customWidth="1"/>
    <col min="10246" max="10246" width="12.7109375" style="1117" customWidth="1"/>
    <col min="10247" max="10247" width="12.85546875" style="1117" customWidth="1"/>
    <col min="10248" max="10248" width="9.140625" style="1117"/>
    <col min="10249" max="10249" width="14.85546875" style="1117" customWidth="1"/>
    <col min="10250" max="10250" width="14.28515625" style="1117" customWidth="1"/>
    <col min="10251" max="10251" width="15.85546875" style="1117" customWidth="1"/>
    <col min="10252" max="10252" width="14.7109375" style="1117" customWidth="1"/>
    <col min="10253" max="10255" width="9.140625" style="1117"/>
    <col min="10256" max="10256" width="15.85546875" style="1117" customWidth="1"/>
    <col min="10257" max="10257" width="9.140625" style="1117"/>
    <col min="10258" max="10258" width="14.5703125" style="1117" customWidth="1"/>
    <col min="10259" max="10496" width="9.140625" style="1117"/>
    <col min="10497" max="10497" width="7.28515625" style="1117" customWidth="1"/>
    <col min="10498" max="10498" width="7.5703125" style="1117" customWidth="1"/>
    <col min="10499" max="10499" width="64.28515625" style="1117" customWidth="1"/>
    <col min="10500" max="10501" width="7.28515625" style="1117" customWidth="1"/>
    <col min="10502" max="10502" width="12.7109375" style="1117" customWidth="1"/>
    <col min="10503" max="10503" width="12.85546875" style="1117" customWidth="1"/>
    <col min="10504" max="10504" width="9.140625" style="1117"/>
    <col min="10505" max="10505" width="14.85546875" style="1117" customWidth="1"/>
    <col min="10506" max="10506" width="14.28515625" style="1117" customWidth="1"/>
    <col min="10507" max="10507" width="15.85546875" style="1117" customWidth="1"/>
    <col min="10508" max="10508" width="14.7109375" style="1117" customWidth="1"/>
    <col min="10509" max="10511" width="9.140625" style="1117"/>
    <col min="10512" max="10512" width="15.85546875" style="1117" customWidth="1"/>
    <col min="10513" max="10513" width="9.140625" style="1117"/>
    <col min="10514" max="10514" width="14.5703125" style="1117" customWidth="1"/>
    <col min="10515" max="10752" width="9.140625" style="1117"/>
    <col min="10753" max="10753" width="7.28515625" style="1117" customWidth="1"/>
    <col min="10754" max="10754" width="7.5703125" style="1117" customWidth="1"/>
    <col min="10755" max="10755" width="64.28515625" style="1117" customWidth="1"/>
    <col min="10756" max="10757" width="7.28515625" style="1117" customWidth="1"/>
    <col min="10758" max="10758" width="12.7109375" style="1117" customWidth="1"/>
    <col min="10759" max="10759" width="12.85546875" style="1117" customWidth="1"/>
    <col min="10760" max="10760" width="9.140625" style="1117"/>
    <col min="10761" max="10761" width="14.85546875" style="1117" customWidth="1"/>
    <col min="10762" max="10762" width="14.28515625" style="1117" customWidth="1"/>
    <col min="10763" max="10763" width="15.85546875" style="1117" customWidth="1"/>
    <col min="10764" max="10764" width="14.7109375" style="1117" customWidth="1"/>
    <col min="10765" max="10767" width="9.140625" style="1117"/>
    <col min="10768" max="10768" width="15.85546875" style="1117" customWidth="1"/>
    <col min="10769" max="10769" width="9.140625" style="1117"/>
    <col min="10770" max="10770" width="14.5703125" style="1117" customWidth="1"/>
    <col min="10771" max="11008" width="9.140625" style="1117"/>
    <col min="11009" max="11009" width="7.28515625" style="1117" customWidth="1"/>
    <col min="11010" max="11010" width="7.5703125" style="1117" customWidth="1"/>
    <col min="11011" max="11011" width="64.28515625" style="1117" customWidth="1"/>
    <col min="11012" max="11013" width="7.28515625" style="1117" customWidth="1"/>
    <col min="11014" max="11014" width="12.7109375" style="1117" customWidth="1"/>
    <col min="11015" max="11015" width="12.85546875" style="1117" customWidth="1"/>
    <col min="11016" max="11016" width="9.140625" style="1117"/>
    <col min="11017" max="11017" width="14.85546875" style="1117" customWidth="1"/>
    <col min="11018" max="11018" width="14.28515625" style="1117" customWidth="1"/>
    <col min="11019" max="11019" width="15.85546875" style="1117" customWidth="1"/>
    <col min="11020" max="11020" width="14.7109375" style="1117" customWidth="1"/>
    <col min="11021" max="11023" width="9.140625" style="1117"/>
    <col min="11024" max="11024" width="15.85546875" style="1117" customWidth="1"/>
    <col min="11025" max="11025" width="9.140625" style="1117"/>
    <col min="11026" max="11026" width="14.5703125" style="1117" customWidth="1"/>
    <col min="11027" max="11264" width="9.140625" style="1117"/>
    <col min="11265" max="11265" width="7.28515625" style="1117" customWidth="1"/>
    <col min="11266" max="11266" width="7.5703125" style="1117" customWidth="1"/>
    <col min="11267" max="11267" width="64.28515625" style="1117" customWidth="1"/>
    <col min="11268" max="11269" width="7.28515625" style="1117" customWidth="1"/>
    <col min="11270" max="11270" width="12.7109375" style="1117" customWidth="1"/>
    <col min="11271" max="11271" width="12.85546875" style="1117" customWidth="1"/>
    <col min="11272" max="11272" width="9.140625" style="1117"/>
    <col min="11273" max="11273" width="14.85546875" style="1117" customWidth="1"/>
    <col min="11274" max="11274" width="14.28515625" style="1117" customWidth="1"/>
    <col min="11275" max="11275" width="15.85546875" style="1117" customWidth="1"/>
    <col min="11276" max="11276" width="14.7109375" style="1117" customWidth="1"/>
    <col min="11277" max="11279" width="9.140625" style="1117"/>
    <col min="11280" max="11280" width="15.85546875" style="1117" customWidth="1"/>
    <col min="11281" max="11281" width="9.140625" style="1117"/>
    <col min="11282" max="11282" width="14.5703125" style="1117" customWidth="1"/>
    <col min="11283" max="11520" width="9.140625" style="1117"/>
    <col min="11521" max="11521" width="7.28515625" style="1117" customWidth="1"/>
    <col min="11522" max="11522" width="7.5703125" style="1117" customWidth="1"/>
    <col min="11523" max="11523" width="64.28515625" style="1117" customWidth="1"/>
    <col min="11524" max="11525" width="7.28515625" style="1117" customWidth="1"/>
    <col min="11526" max="11526" width="12.7109375" style="1117" customWidth="1"/>
    <col min="11527" max="11527" width="12.85546875" style="1117" customWidth="1"/>
    <col min="11528" max="11528" width="9.140625" style="1117"/>
    <col min="11529" max="11529" width="14.85546875" style="1117" customWidth="1"/>
    <col min="11530" max="11530" width="14.28515625" style="1117" customWidth="1"/>
    <col min="11531" max="11531" width="15.85546875" style="1117" customWidth="1"/>
    <col min="11532" max="11532" width="14.7109375" style="1117" customWidth="1"/>
    <col min="11533" max="11535" width="9.140625" style="1117"/>
    <col min="11536" max="11536" width="15.85546875" style="1117" customWidth="1"/>
    <col min="11537" max="11537" width="9.140625" style="1117"/>
    <col min="11538" max="11538" width="14.5703125" style="1117" customWidth="1"/>
    <col min="11539" max="11776" width="9.140625" style="1117"/>
    <col min="11777" max="11777" width="7.28515625" style="1117" customWidth="1"/>
    <col min="11778" max="11778" width="7.5703125" style="1117" customWidth="1"/>
    <col min="11779" max="11779" width="64.28515625" style="1117" customWidth="1"/>
    <col min="11780" max="11781" width="7.28515625" style="1117" customWidth="1"/>
    <col min="11782" max="11782" width="12.7109375" style="1117" customWidth="1"/>
    <col min="11783" max="11783" width="12.85546875" style="1117" customWidth="1"/>
    <col min="11784" max="11784" width="9.140625" style="1117"/>
    <col min="11785" max="11785" width="14.85546875" style="1117" customWidth="1"/>
    <col min="11786" max="11786" width="14.28515625" style="1117" customWidth="1"/>
    <col min="11787" max="11787" width="15.85546875" style="1117" customWidth="1"/>
    <col min="11788" max="11788" width="14.7109375" style="1117" customWidth="1"/>
    <col min="11789" max="11791" width="9.140625" style="1117"/>
    <col min="11792" max="11792" width="15.85546875" style="1117" customWidth="1"/>
    <col min="11793" max="11793" width="9.140625" style="1117"/>
    <col min="11794" max="11794" width="14.5703125" style="1117" customWidth="1"/>
    <col min="11795" max="12032" width="9.140625" style="1117"/>
    <col min="12033" max="12033" width="7.28515625" style="1117" customWidth="1"/>
    <col min="12034" max="12034" width="7.5703125" style="1117" customWidth="1"/>
    <col min="12035" max="12035" width="64.28515625" style="1117" customWidth="1"/>
    <col min="12036" max="12037" width="7.28515625" style="1117" customWidth="1"/>
    <col min="12038" max="12038" width="12.7109375" style="1117" customWidth="1"/>
    <col min="12039" max="12039" width="12.85546875" style="1117" customWidth="1"/>
    <col min="12040" max="12040" width="9.140625" style="1117"/>
    <col min="12041" max="12041" width="14.85546875" style="1117" customWidth="1"/>
    <col min="12042" max="12042" width="14.28515625" style="1117" customWidth="1"/>
    <col min="12043" max="12043" width="15.85546875" style="1117" customWidth="1"/>
    <col min="12044" max="12044" width="14.7109375" style="1117" customWidth="1"/>
    <col min="12045" max="12047" width="9.140625" style="1117"/>
    <col min="12048" max="12048" width="15.85546875" style="1117" customWidth="1"/>
    <col min="12049" max="12049" width="9.140625" style="1117"/>
    <col min="12050" max="12050" width="14.5703125" style="1117" customWidth="1"/>
    <col min="12051" max="12288" width="9.140625" style="1117"/>
    <col min="12289" max="12289" width="7.28515625" style="1117" customWidth="1"/>
    <col min="12290" max="12290" width="7.5703125" style="1117" customWidth="1"/>
    <col min="12291" max="12291" width="64.28515625" style="1117" customWidth="1"/>
    <col min="12292" max="12293" width="7.28515625" style="1117" customWidth="1"/>
    <col min="12294" max="12294" width="12.7109375" style="1117" customWidth="1"/>
    <col min="12295" max="12295" width="12.85546875" style="1117" customWidth="1"/>
    <col min="12296" max="12296" width="9.140625" style="1117"/>
    <col min="12297" max="12297" width="14.85546875" style="1117" customWidth="1"/>
    <col min="12298" max="12298" width="14.28515625" style="1117" customWidth="1"/>
    <col min="12299" max="12299" width="15.85546875" style="1117" customWidth="1"/>
    <col min="12300" max="12300" width="14.7109375" style="1117" customWidth="1"/>
    <col min="12301" max="12303" width="9.140625" style="1117"/>
    <col min="12304" max="12304" width="15.85546875" style="1117" customWidth="1"/>
    <col min="12305" max="12305" width="9.140625" style="1117"/>
    <col min="12306" max="12306" width="14.5703125" style="1117" customWidth="1"/>
    <col min="12307" max="12544" width="9.140625" style="1117"/>
    <col min="12545" max="12545" width="7.28515625" style="1117" customWidth="1"/>
    <col min="12546" max="12546" width="7.5703125" style="1117" customWidth="1"/>
    <col min="12547" max="12547" width="64.28515625" style="1117" customWidth="1"/>
    <col min="12548" max="12549" width="7.28515625" style="1117" customWidth="1"/>
    <col min="12550" max="12550" width="12.7109375" style="1117" customWidth="1"/>
    <col min="12551" max="12551" width="12.85546875" style="1117" customWidth="1"/>
    <col min="12552" max="12552" width="9.140625" style="1117"/>
    <col min="12553" max="12553" width="14.85546875" style="1117" customWidth="1"/>
    <col min="12554" max="12554" width="14.28515625" style="1117" customWidth="1"/>
    <col min="12555" max="12555" width="15.85546875" style="1117" customWidth="1"/>
    <col min="12556" max="12556" width="14.7109375" style="1117" customWidth="1"/>
    <col min="12557" max="12559" width="9.140625" style="1117"/>
    <col min="12560" max="12560" width="15.85546875" style="1117" customWidth="1"/>
    <col min="12561" max="12561" width="9.140625" style="1117"/>
    <col min="12562" max="12562" width="14.5703125" style="1117" customWidth="1"/>
    <col min="12563" max="12800" width="9.140625" style="1117"/>
    <col min="12801" max="12801" width="7.28515625" style="1117" customWidth="1"/>
    <col min="12802" max="12802" width="7.5703125" style="1117" customWidth="1"/>
    <col min="12803" max="12803" width="64.28515625" style="1117" customWidth="1"/>
    <col min="12804" max="12805" width="7.28515625" style="1117" customWidth="1"/>
    <col min="12806" max="12806" width="12.7109375" style="1117" customWidth="1"/>
    <col min="12807" max="12807" width="12.85546875" style="1117" customWidth="1"/>
    <col min="12808" max="12808" width="9.140625" style="1117"/>
    <col min="12809" max="12809" width="14.85546875" style="1117" customWidth="1"/>
    <col min="12810" max="12810" width="14.28515625" style="1117" customWidth="1"/>
    <col min="12811" max="12811" width="15.85546875" style="1117" customWidth="1"/>
    <col min="12812" max="12812" width="14.7109375" style="1117" customWidth="1"/>
    <col min="12813" max="12815" width="9.140625" style="1117"/>
    <col min="12816" max="12816" width="15.85546875" style="1117" customWidth="1"/>
    <col min="12817" max="12817" width="9.140625" style="1117"/>
    <col min="12818" max="12818" width="14.5703125" style="1117" customWidth="1"/>
    <col min="12819" max="13056" width="9.140625" style="1117"/>
    <col min="13057" max="13057" width="7.28515625" style="1117" customWidth="1"/>
    <col min="13058" max="13058" width="7.5703125" style="1117" customWidth="1"/>
    <col min="13059" max="13059" width="64.28515625" style="1117" customWidth="1"/>
    <col min="13060" max="13061" width="7.28515625" style="1117" customWidth="1"/>
    <col min="13062" max="13062" width="12.7109375" style="1117" customWidth="1"/>
    <col min="13063" max="13063" width="12.85546875" style="1117" customWidth="1"/>
    <col min="13064" max="13064" width="9.140625" style="1117"/>
    <col min="13065" max="13065" width="14.85546875" style="1117" customWidth="1"/>
    <col min="13066" max="13066" width="14.28515625" style="1117" customWidth="1"/>
    <col min="13067" max="13067" width="15.85546875" style="1117" customWidth="1"/>
    <col min="13068" max="13068" width="14.7109375" style="1117" customWidth="1"/>
    <col min="13069" max="13071" width="9.140625" style="1117"/>
    <col min="13072" max="13072" width="15.85546875" style="1117" customWidth="1"/>
    <col min="13073" max="13073" width="9.140625" style="1117"/>
    <col min="13074" max="13074" width="14.5703125" style="1117" customWidth="1"/>
    <col min="13075" max="13312" width="9.140625" style="1117"/>
    <col min="13313" max="13313" width="7.28515625" style="1117" customWidth="1"/>
    <col min="13314" max="13314" width="7.5703125" style="1117" customWidth="1"/>
    <col min="13315" max="13315" width="64.28515625" style="1117" customWidth="1"/>
    <col min="13316" max="13317" width="7.28515625" style="1117" customWidth="1"/>
    <col min="13318" max="13318" width="12.7109375" style="1117" customWidth="1"/>
    <col min="13319" max="13319" width="12.85546875" style="1117" customWidth="1"/>
    <col min="13320" max="13320" width="9.140625" style="1117"/>
    <col min="13321" max="13321" width="14.85546875" style="1117" customWidth="1"/>
    <col min="13322" max="13322" width="14.28515625" style="1117" customWidth="1"/>
    <col min="13323" max="13323" width="15.85546875" style="1117" customWidth="1"/>
    <col min="13324" max="13324" width="14.7109375" style="1117" customWidth="1"/>
    <col min="13325" max="13327" width="9.140625" style="1117"/>
    <col min="13328" max="13328" width="15.85546875" style="1117" customWidth="1"/>
    <col min="13329" max="13329" width="9.140625" style="1117"/>
    <col min="13330" max="13330" width="14.5703125" style="1117" customWidth="1"/>
    <col min="13331" max="13568" width="9.140625" style="1117"/>
    <col min="13569" max="13569" width="7.28515625" style="1117" customWidth="1"/>
    <col min="13570" max="13570" width="7.5703125" style="1117" customWidth="1"/>
    <col min="13571" max="13571" width="64.28515625" style="1117" customWidth="1"/>
    <col min="13572" max="13573" width="7.28515625" style="1117" customWidth="1"/>
    <col min="13574" max="13574" width="12.7109375" style="1117" customWidth="1"/>
    <col min="13575" max="13575" width="12.85546875" style="1117" customWidth="1"/>
    <col min="13576" max="13576" width="9.140625" style="1117"/>
    <col min="13577" max="13577" width="14.85546875" style="1117" customWidth="1"/>
    <col min="13578" max="13578" width="14.28515625" style="1117" customWidth="1"/>
    <col min="13579" max="13579" width="15.85546875" style="1117" customWidth="1"/>
    <col min="13580" max="13580" width="14.7109375" style="1117" customWidth="1"/>
    <col min="13581" max="13583" width="9.140625" style="1117"/>
    <col min="13584" max="13584" width="15.85546875" style="1117" customWidth="1"/>
    <col min="13585" max="13585" width="9.140625" style="1117"/>
    <col min="13586" max="13586" width="14.5703125" style="1117" customWidth="1"/>
    <col min="13587" max="13824" width="9.140625" style="1117"/>
    <col min="13825" max="13825" width="7.28515625" style="1117" customWidth="1"/>
    <col min="13826" max="13826" width="7.5703125" style="1117" customWidth="1"/>
    <col min="13827" max="13827" width="64.28515625" style="1117" customWidth="1"/>
    <col min="13828" max="13829" width="7.28515625" style="1117" customWidth="1"/>
    <col min="13830" max="13830" width="12.7109375" style="1117" customWidth="1"/>
    <col min="13831" max="13831" width="12.85546875" style="1117" customWidth="1"/>
    <col min="13832" max="13832" width="9.140625" style="1117"/>
    <col min="13833" max="13833" width="14.85546875" style="1117" customWidth="1"/>
    <col min="13834" max="13834" width="14.28515625" style="1117" customWidth="1"/>
    <col min="13835" max="13835" width="15.85546875" style="1117" customWidth="1"/>
    <col min="13836" max="13836" width="14.7109375" style="1117" customWidth="1"/>
    <col min="13837" max="13839" width="9.140625" style="1117"/>
    <col min="13840" max="13840" width="15.85546875" style="1117" customWidth="1"/>
    <col min="13841" max="13841" width="9.140625" style="1117"/>
    <col min="13842" max="13842" width="14.5703125" style="1117" customWidth="1"/>
    <col min="13843" max="14080" width="9.140625" style="1117"/>
    <col min="14081" max="14081" width="7.28515625" style="1117" customWidth="1"/>
    <col min="14082" max="14082" width="7.5703125" style="1117" customWidth="1"/>
    <col min="14083" max="14083" width="64.28515625" style="1117" customWidth="1"/>
    <col min="14084" max="14085" width="7.28515625" style="1117" customWidth="1"/>
    <col min="14086" max="14086" width="12.7109375" style="1117" customWidth="1"/>
    <col min="14087" max="14087" width="12.85546875" style="1117" customWidth="1"/>
    <col min="14088" max="14088" width="9.140625" style="1117"/>
    <col min="14089" max="14089" width="14.85546875" style="1117" customWidth="1"/>
    <col min="14090" max="14090" width="14.28515625" style="1117" customWidth="1"/>
    <col min="14091" max="14091" width="15.85546875" style="1117" customWidth="1"/>
    <col min="14092" max="14092" width="14.7109375" style="1117" customWidth="1"/>
    <col min="14093" max="14095" width="9.140625" style="1117"/>
    <col min="14096" max="14096" width="15.85546875" style="1117" customWidth="1"/>
    <col min="14097" max="14097" width="9.140625" style="1117"/>
    <col min="14098" max="14098" width="14.5703125" style="1117" customWidth="1"/>
    <col min="14099" max="14336" width="9.140625" style="1117"/>
    <col min="14337" max="14337" width="7.28515625" style="1117" customWidth="1"/>
    <col min="14338" max="14338" width="7.5703125" style="1117" customWidth="1"/>
    <col min="14339" max="14339" width="64.28515625" style="1117" customWidth="1"/>
    <col min="14340" max="14341" width="7.28515625" style="1117" customWidth="1"/>
    <col min="14342" max="14342" width="12.7109375" style="1117" customWidth="1"/>
    <col min="14343" max="14343" width="12.85546875" style="1117" customWidth="1"/>
    <col min="14344" max="14344" width="9.140625" style="1117"/>
    <col min="14345" max="14345" width="14.85546875" style="1117" customWidth="1"/>
    <col min="14346" max="14346" width="14.28515625" style="1117" customWidth="1"/>
    <col min="14347" max="14347" width="15.85546875" style="1117" customWidth="1"/>
    <col min="14348" max="14348" width="14.7109375" style="1117" customWidth="1"/>
    <col min="14349" max="14351" width="9.140625" style="1117"/>
    <col min="14352" max="14352" width="15.85546875" style="1117" customWidth="1"/>
    <col min="14353" max="14353" width="9.140625" style="1117"/>
    <col min="14354" max="14354" width="14.5703125" style="1117" customWidth="1"/>
    <col min="14355" max="14592" width="9.140625" style="1117"/>
    <col min="14593" max="14593" width="7.28515625" style="1117" customWidth="1"/>
    <col min="14594" max="14594" width="7.5703125" style="1117" customWidth="1"/>
    <col min="14595" max="14595" width="64.28515625" style="1117" customWidth="1"/>
    <col min="14596" max="14597" width="7.28515625" style="1117" customWidth="1"/>
    <col min="14598" max="14598" width="12.7109375" style="1117" customWidth="1"/>
    <col min="14599" max="14599" width="12.85546875" style="1117" customWidth="1"/>
    <col min="14600" max="14600" width="9.140625" style="1117"/>
    <col min="14601" max="14601" width="14.85546875" style="1117" customWidth="1"/>
    <col min="14602" max="14602" width="14.28515625" style="1117" customWidth="1"/>
    <col min="14603" max="14603" width="15.85546875" style="1117" customWidth="1"/>
    <col min="14604" max="14604" width="14.7109375" style="1117" customWidth="1"/>
    <col min="14605" max="14607" width="9.140625" style="1117"/>
    <col min="14608" max="14608" width="15.85546875" style="1117" customWidth="1"/>
    <col min="14609" max="14609" width="9.140625" style="1117"/>
    <col min="14610" max="14610" width="14.5703125" style="1117" customWidth="1"/>
    <col min="14611" max="14848" width="9.140625" style="1117"/>
    <col min="14849" max="14849" width="7.28515625" style="1117" customWidth="1"/>
    <col min="14850" max="14850" width="7.5703125" style="1117" customWidth="1"/>
    <col min="14851" max="14851" width="64.28515625" style="1117" customWidth="1"/>
    <col min="14852" max="14853" width="7.28515625" style="1117" customWidth="1"/>
    <col min="14854" max="14854" width="12.7109375" style="1117" customWidth="1"/>
    <col min="14855" max="14855" width="12.85546875" style="1117" customWidth="1"/>
    <col min="14856" max="14856" width="9.140625" style="1117"/>
    <col min="14857" max="14857" width="14.85546875" style="1117" customWidth="1"/>
    <col min="14858" max="14858" width="14.28515625" style="1117" customWidth="1"/>
    <col min="14859" max="14859" width="15.85546875" style="1117" customWidth="1"/>
    <col min="14860" max="14860" width="14.7109375" style="1117" customWidth="1"/>
    <col min="14861" max="14863" width="9.140625" style="1117"/>
    <col min="14864" max="14864" width="15.85546875" style="1117" customWidth="1"/>
    <col min="14865" max="14865" width="9.140625" style="1117"/>
    <col min="14866" max="14866" width="14.5703125" style="1117" customWidth="1"/>
    <col min="14867" max="15104" width="9.140625" style="1117"/>
    <col min="15105" max="15105" width="7.28515625" style="1117" customWidth="1"/>
    <col min="15106" max="15106" width="7.5703125" style="1117" customWidth="1"/>
    <col min="15107" max="15107" width="64.28515625" style="1117" customWidth="1"/>
    <col min="15108" max="15109" width="7.28515625" style="1117" customWidth="1"/>
    <col min="15110" max="15110" width="12.7109375" style="1117" customWidth="1"/>
    <col min="15111" max="15111" width="12.85546875" style="1117" customWidth="1"/>
    <col min="15112" max="15112" width="9.140625" style="1117"/>
    <col min="15113" max="15113" width="14.85546875" style="1117" customWidth="1"/>
    <col min="15114" max="15114" width="14.28515625" style="1117" customWidth="1"/>
    <col min="15115" max="15115" width="15.85546875" style="1117" customWidth="1"/>
    <col min="15116" max="15116" width="14.7109375" style="1117" customWidth="1"/>
    <col min="15117" max="15119" width="9.140625" style="1117"/>
    <col min="15120" max="15120" width="15.85546875" style="1117" customWidth="1"/>
    <col min="15121" max="15121" width="9.140625" style="1117"/>
    <col min="15122" max="15122" width="14.5703125" style="1117" customWidth="1"/>
    <col min="15123" max="15360" width="9.140625" style="1117"/>
    <col min="15361" max="15361" width="7.28515625" style="1117" customWidth="1"/>
    <col min="15362" max="15362" width="7.5703125" style="1117" customWidth="1"/>
    <col min="15363" max="15363" width="64.28515625" style="1117" customWidth="1"/>
    <col min="15364" max="15365" width="7.28515625" style="1117" customWidth="1"/>
    <col min="15366" max="15366" width="12.7109375" style="1117" customWidth="1"/>
    <col min="15367" max="15367" width="12.85546875" style="1117" customWidth="1"/>
    <col min="15368" max="15368" width="9.140625" style="1117"/>
    <col min="15369" max="15369" width="14.85546875" style="1117" customWidth="1"/>
    <col min="15370" max="15370" width="14.28515625" style="1117" customWidth="1"/>
    <col min="15371" max="15371" width="15.85546875" style="1117" customWidth="1"/>
    <col min="15372" max="15372" width="14.7109375" style="1117" customWidth="1"/>
    <col min="15373" max="15375" width="9.140625" style="1117"/>
    <col min="15376" max="15376" width="15.85546875" style="1117" customWidth="1"/>
    <col min="15377" max="15377" width="9.140625" style="1117"/>
    <col min="15378" max="15378" width="14.5703125" style="1117" customWidth="1"/>
    <col min="15379" max="15616" width="9.140625" style="1117"/>
    <col min="15617" max="15617" width="7.28515625" style="1117" customWidth="1"/>
    <col min="15618" max="15618" width="7.5703125" style="1117" customWidth="1"/>
    <col min="15619" max="15619" width="64.28515625" style="1117" customWidth="1"/>
    <col min="15620" max="15621" width="7.28515625" style="1117" customWidth="1"/>
    <col min="15622" max="15622" width="12.7109375" style="1117" customWidth="1"/>
    <col min="15623" max="15623" width="12.85546875" style="1117" customWidth="1"/>
    <col min="15624" max="15624" width="9.140625" style="1117"/>
    <col min="15625" max="15625" width="14.85546875" style="1117" customWidth="1"/>
    <col min="15626" max="15626" width="14.28515625" style="1117" customWidth="1"/>
    <col min="15627" max="15627" width="15.85546875" style="1117" customWidth="1"/>
    <col min="15628" max="15628" width="14.7109375" style="1117" customWidth="1"/>
    <col min="15629" max="15631" width="9.140625" style="1117"/>
    <col min="15632" max="15632" width="15.85546875" style="1117" customWidth="1"/>
    <col min="15633" max="15633" width="9.140625" style="1117"/>
    <col min="15634" max="15634" width="14.5703125" style="1117" customWidth="1"/>
    <col min="15635" max="15872" width="9.140625" style="1117"/>
    <col min="15873" max="15873" width="7.28515625" style="1117" customWidth="1"/>
    <col min="15874" max="15874" width="7.5703125" style="1117" customWidth="1"/>
    <col min="15875" max="15875" width="64.28515625" style="1117" customWidth="1"/>
    <col min="15876" max="15877" width="7.28515625" style="1117" customWidth="1"/>
    <col min="15878" max="15878" width="12.7109375" style="1117" customWidth="1"/>
    <col min="15879" max="15879" width="12.85546875" style="1117" customWidth="1"/>
    <col min="15880" max="15880" width="9.140625" style="1117"/>
    <col min="15881" max="15881" width="14.85546875" style="1117" customWidth="1"/>
    <col min="15882" max="15882" width="14.28515625" style="1117" customWidth="1"/>
    <col min="15883" max="15883" width="15.85546875" style="1117" customWidth="1"/>
    <col min="15884" max="15884" width="14.7109375" style="1117" customWidth="1"/>
    <col min="15885" max="15887" width="9.140625" style="1117"/>
    <col min="15888" max="15888" width="15.85546875" style="1117" customWidth="1"/>
    <col min="15889" max="15889" width="9.140625" style="1117"/>
    <col min="15890" max="15890" width="14.5703125" style="1117" customWidth="1"/>
    <col min="15891" max="16128" width="9.140625" style="1117"/>
    <col min="16129" max="16129" width="7.28515625" style="1117" customWidth="1"/>
    <col min="16130" max="16130" width="7.5703125" style="1117" customWidth="1"/>
    <col min="16131" max="16131" width="64.28515625" style="1117" customWidth="1"/>
    <col min="16132" max="16133" width="7.28515625" style="1117" customWidth="1"/>
    <col min="16134" max="16134" width="12.7109375" style="1117" customWidth="1"/>
    <col min="16135" max="16135" width="12.85546875" style="1117" customWidth="1"/>
    <col min="16136" max="16136" width="9.140625" style="1117"/>
    <col min="16137" max="16137" width="14.85546875" style="1117" customWidth="1"/>
    <col min="16138" max="16138" width="14.28515625" style="1117" customWidth="1"/>
    <col min="16139" max="16139" width="15.85546875" style="1117" customWidth="1"/>
    <col min="16140" max="16140" width="14.7109375" style="1117" customWidth="1"/>
    <col min="16141" max="16143" width="9.140625" style="1117"/>
    <col min="16144" max="16144" width="15.85546875" style="1117" customWidth="1"/>
    <col min="16145" max="16145" width="9.140625" style="1117"/>
    <col min="16146" max="16146" width="14.5703125" style="1117" customWidth="1"/>
    <col min="16147" max="16384" width="9.140625" style="1117"/>
  </cols>
  <sheetData>
    <row r="1" spans="1:9" ht="15.75" customHeight="1">
      <c r="A1" s="1276" t="s">
        <v>7604</v>
      </c>
      <c r="B1" s="1276"/>
      <c r="C1" s="1276"/>
      <c r="D1" s="1276"/>
      <c r="E1" s="1276"/>
      <c r="F1" s="1276"/>
      <c r="G1" s="1276"/>
    </row>
    <row r="2" spans="1:9" ht="12.75" customHeight="1">
      <c r="A2" s="1277"/>
      <c r="B2" s="1277"/>
      <c r="C2" s="1277"/>
      <c r="D2" s="1277"/>
      <c r="E2" s="1277"/>
      <c r="F2" s="1277"/>
      <c r="G2" s="1277"/>
    </row>
    <row r="3" spans="1:9" ht="16.5" customHeight="1">
      <c r="A3" s="1277"/>
      <c r="B3" s="1277"/>
      <c r="C3" s="1277"/>
      <c r="D3" s="1277"/>
      <c r="E3" s="1277"/>
      <c r="F3" s="1277"/>
      <c r="G3" s="1277"/>
    </row>
    <row r="4" spans="1:9" ht="12.75" customHeight="1">
      <c r="A4" s="1277"/>
      <c r="B4" s="1277"/>
      <c r="C4" s="1277"/>
      <c r="D4" s="1277"/>
      <c r="E4" s="1277"/>
      <c r="F4" s="1277"/>
      <c r="G4" s="1277"/>
    </row>
    <row r="5" spans="1:9" ht="17.25" customHeight="1">
      <c r="A5" s="1278"/>
      <c r="B5" s="1278"/>
      <c r="C5" s="1278"/>
      <c r="D5" s="1278"/>
      <c r="E5" s="1278"/>
      <c r="F5" s="1278"/>
      <c r="G5" s="1278"/>
    </row>
    <row r="6" spans="1:9" ht="12.75" customHeight="1">
      <c r="A6" s="1279" t="s">
        <v>61</v>
      </c>
      <c r="B6" s="1279" t="s">
        <v>7605</v>
      </c>
      <c r="C6" s="1281" t="s">
        <v>7338</v>
      </c>
      <c r="D6" s="1283" t="s">
        <v>137</v>
      </c>
      <c r="E6" s="1283" t="s">
        <v>7606</v>
      </c>
      <c r="F6" s="1285" t="s">
        <v>7607</v>
      </c>
      <c r="G6" s="1283" t="s">
        <v>7608</v>
      </c>
    </row>
    <row r="7" spans="1:9">
      <c r="A7" s="1279"/>
      <c r="B7" s="1279"/>
      <c r="C7" s="1281"/>
      <c r="D7" s="1283"/>
      <c r="E7" s="1283"/>
      <c r="F7" s="1285"/>
      <c r="G7" s="1283"/>
    </row>
    <row r="8" spans="1:9">
      <c r="A8" s="1280"/>
      <c r="B8" s="1280"/>
      <c r="C8" s="1282"/>
      <c r="D8" s="1284"/>
      <c r="E8" s="1284"/>
      <c r="F8" s="1286"/>
      <c r="G8" s="1284"/>
    </row>
    <row r="9" spans="1:9" ht="12.75" customHeight="1">
      <c r="A9" s="1118"/>
      <c r="B9" s="1118"/>
      <c r="C9" s="1121"/>
      <c r="D9" s="1122"/>
      <c r="E9" s="1122"/>
      <c r="F9" s="1123"/>
      <c r="G9" s="1122"/>
    </row>
    <row r="10" spans="1:9" ht="12.75" customHeight="1">
      <c r="A10" s="1118"/>
      <c r="B10" s="1118"/>
      <c r="C10" s="1121"/>
      <c r="D10" s="1122"/>
      <c r="E10" s="1122"/>
      <c r="F10" s="1123"/>
      <c r="G10" s="1122"/>
    </row>
    <row r="11" spans="1:9" ht="12.75" customHeight="1">
      <c r="A11" s="1119"/>
      <c r="B11" s="1120"/>
      <c r="C11" s="1122"/>
      <c r="D11" s="1122"/>
      <c r="E11" s="1122"/>
      <c r="F11" s="1123"/>
      <c r="G11" s="1122"/>
    </row>
    <row r="12" spans="1:9" s="1130" customFormat="1" ht="12.75" customHeight="1">
      <c r="A12" s="1124">
        <v>1</v>
      </c>
      <c r="B12" s="1125" t="s">
        <v>7609</v>
      </c>
      <c r="C12" s="1126" t="s">
        <v>7604</v>
      </c>
      <c r="D12" s="1127"/>
      <c r="E12" s="1127"/>
      <c r="F12" s="1128"/>
      <c r="G12" s="1129"/>
    </row>
    <row r="13" spans="1:9" s="1130" customFormat="1" ht="12.75" customHeight="1">
      <c r="A13" s="1119"/>
      <c r="B13" s="1131"/>
      <c r="C13" s="1132" t="s">
        <v>7610</v>
      </c>
      <c r="D13" s="1122"/>
      <c r="E13" s="1122"/>
      <c r="F13" s="1133"/>
      <c r="G13" s="1134"/>
    </row>
    <row r="14" spans="1:9" s="1130" customFormat="1" ht="32.4">
      <c r="A14" s="1119"/>
      <c r="B14" s="1135"/>
      <c r="C14" s="1136" t="s">
        <v>7611</v>
      </c>
      <c r="D14" s="1122" t="s">
        <v>7612</v>
      </c>
      <c r="E14" s="1122">
        <v>1</v>
      </c>
      <c r="F14" s="1133"/>
      <c r="G14" s="1134">
        <f>F14*E14</f>
        <v>0</v>
      </c>
      <c r="I14" s="1137"/>
    </row>
    <row r="15" spans="1:9" s="1130" customFormat="1" ht="10.8">
      <c r="A15" s="1119"/>
      <c r="B15" s="1138"/>
      <c r="C15" s="1130" t="s">
        <v>7613</v>
      </c>
      <c r="D15" s="1122" t="s">
        <v>7612</v>
      </c>
      <c r="E15" s="1122">
        <v>1</v>
      </c>
      <c r="F15" s="1133"/>
      <c r="G15" s="1134">
        <f t="shared" ref="G15:G23" si="0">F15*E15</f>
        <v>0</v>
      </c>
      <c r="I15" s="1137"/>
    </row>
    <row r="16" spans="1:9" s="1130" customFormat="1" ht="10.8">
      <c r="A16" s="1119"/>
      <c r="B16" s="1138"/>
      <c r="C16" s="1139" t="s">
        <v>7614</v>
      </c>
      <c r="D16" s="1122"/>
      <c r="E16" s="1122"/>
      <c r="F16" s="1133"/>
      <c r="G16" s="1134"/>
      <c r="I16" s="1137"/>
    </row>
    <row r="17" spans="1:9" s="1130" customFormat="1" ht="10.8">
      <c r="A17" s="1119"/>
      <c r="B17" s="1138"/>
      <c r="C17" s="1130" t="s">
        <v>7615</v>
      </c>
      <c r="D17" s="1122" t="s">
        <v>155</v>
      </c>
      <c r="E17" s="1122">
        <v>4</v>
      </c>
      <c r="F17" s="1133"/>
      <c r="G17" s="1134">
        <f>F17*E17</f>
        <v>0</v>
      </c>
      <c r="I17" s="1137"/>
    </row>
    <row r="18" spans="1:9" s="1130" customFormat="1" ht="21.6">
      <c r="A18" s="1119"/>
      <c r="B18" s="1138"/>
      <c r="C18" s="1140" t="s">
        <v>7616</v>
      </c>
      <c r="D18" s="1122" t="s">
        <v>155</v>
      </c>
      <c r="E18" s="1122">
        <v>4</v>
      </c>
      <c r="F18" s="1133"/>
      <c r="G18" s="1134">
        <f>F18*E18</f>
        <v>0</v>
      </c>
      <c r="I18" s="1137"/>
    </row>
    <row r="19" spans="1:9" s="1130" customFormat="1" ht="21.6">
      <c r="A19" s="1119"/>
      <c r="B19" s="1138"/>
      <c r="C19" s="1140" t="s">
        <v>7617</v>
      </c>
      <c r="D19" s="1122" t="s">
        <v>155</v>
      </c>
      <c r="E19" s="1122">
        <v>4</v>
      </c>
      <c r="F19" s="1133"/>
      <c r="G19" s="1134">
        <f>F19*E19</f>
        <v>0</v>
      </c>
      <c r="I19" s="1137"/>
    </row>
    <row r="20" spans="1:9" s="1130" customFormat="1" ht="10.8">
      <c r="A20" s="1119"/>
      <c r="B20" s="1138"/>
      <c r="C20" s="1139" t="s">
        <v>7618</v>
      </c>
      <c r="D20" s="1122"/>
      <c r="E20" s="1122"/>
      <c r="F20" s="1133"/>
      <c r="G20" s="1134"/>
      <c r="H20" s="1137"/>
      <c r="I20" s="1137"/>
    </row>
    <row r="21" spans="1:9" s="1130" customFormat="1" ht="10.8">
      <c r="A21" s="1119"/>
      <c r="B21" s="1138"/>
      <c r="C21" s="1130" t="s">
        <v>7619</v>
      </c>
      <c r="D21" s="1122" t="s">
        <v>4713</v>
      </c>
      <c r="E21" s="1122">
        <v>1</v>
      </c>
      <c r="F21" s="1133"/>
      <c r="G21" s="1134">
        <f t="shared" si="0"/>
        <v>0</v>
      </c>
    </row>
    <row r="22" spans="1:9" s="1130" customFormat="1" ht="10.8">
      <c r="A22" s="1119"/>
      <c r="B22" s="1138"/>
      <c r="C22" s="1130" t="s">
        <v>7620</v>
      </c>
      <c r="D22" s="1122" t="s">
        <v>4713</v>
      </c>
      <c r="E22" s="1122">
        <v>1</v>
      </c>
      <c r="F22" s="1133"/>
      <c r="G22" s="1134">
        <f t="shared" si="0"/>
        <v>0</v>
      </c>
    </row>
    <row r="23" spans="1:9" s="1130" customFormat="1" ht="21.6">
      <c r="A23" s="1119"/>
      <c r="B23" s="1138"/>
      <c r="C23" s="1141" t="s">
        <v>7621</v>
      </c>
      <c r="D23" s="1122" t="s">
        <v>4713</v>
      </c>
      <c r="E23" s="1122">
        <v>1</v>
      </c>
      <c r="F23" s="1133"/>
      <c r="G23" s="1134">
        <f t="shared" si="0"/>
        <v>0</v>
      </c>
    </row>
    <row r="24" spans="1:9" s="1130" customFormat="1">
      <c r="A24" s="1142"/>
      <c r="B24" s="1143"/>
      <c r="C24" s="1139" t="s">
        <v>7622</v>
      </c>
      <c r="D24" s="1122"/>
      <c r="E24" s="1122"/>
      <c r="F24" s="1133"/>
      <c r="G24" s="1134"/>
      <c r="I24" s="1137"/>
    </row>
    <row r="25" spans="1:9" s="1130" customFormat="1" ht="21.6">
      <c r="A25" s="1142"/>
      <c r="B25" s="1143"/>
      <c r="C25" s="1140" t="s">
        <v>7623</v>
      </c>
      <c r="D25" s="1122" t="s">
        <v>4713</v>
      </c>
      <c r="E25" s="1122">
        <v>1</v>
      </c>
      <c r="F25" s="1133"/>
      <c r="G25" s="1134">
        <f t="shared" ref="G25:G32" si="1">F25*E25</f>
        <v>0</v>
      </c>
      <c r="I25" s="1137"/>
    </row>
    <row r="26" spans="1:9" s="1130" customFormat="1">
      <c r="A26" s="1142"/>
      <c r="B26" s="1143"/>
      <c r="C26" s="1130" t="s">
        <v>7620</v>
      </c>
      <c r="D26" s="1122" t="s">
        <v>4713</v>
      </c>
      <c r="E26" s="1122">
        <v>1</v>
      </c>
      <c r="F26" s="1133"/>
      <c r="G26" s="1134">
        <f t="shared" si="1"/>
        <v>0</v>
      </c>
      <c r="I26" s="1137"/>
    </row>
    <row r="27" spans="1:9" s="1130" customFormat="1" ht="21.6">
      <c r="A27" s="1142"/>
      <c r="B27" s="1143"/>
      <c r="C27" s="1141" t="s">
        <v>7621</v>
      </c>
      <c r="D27" s="1122" t="s">
        <v>4713</v>
      </c>
      <c r="E27" s="1122">
        <v>1</v>
      </c>
      <c r="F27" s="1133"/>
      <c r="G27" s="1134">
        <f t="shared" si="1"/>
        <v>0</v>
      </c>
      <c r="I27" s="1137"/>
    </row>
    <row r="28" spans="1:9" s="1130" customFormat="1">
      <c r="A28" s="1142"/>
      <c r="B28" s="1143"/>
      <c r="C28" s="1139" t="s">
        <v>7624</v>
      </c>
      <c r="D28" s="1122"/>
      <c r="E28" s="1122"/>
      <c r="F28" s="1133"/>
      <c r="G28" s="1134"/>
      <c r="I28" s="1137"/>
    </row>
    <row r="29" spans="1:9" s="1130" customFormat="1" ht="32.4">
      <c r="A29" s="1142"/>
      <c r="B29" s="1143"/>
      <c r="C29" s="1144" t="s">
        <v>7625</v>
      </c>
      <c r="D29" s="1122" t="s">
        <v>7612</v>
      </c>
      <c r="E29" s="1122">
        <v>2</v>
      </c>
      <c r="F29" s="1133"/>
      <c r="G29" s="1134">
        <f t="shared" si="1"/>
        <v>0</v>
      </c>
      <c r="I29" s="1137"/>
    </row>
    <row r="30" spans="1:9" s="1130" customFormat="1" ht="32.4">
      <c r="A30" s="1142"/>
      <c r="B30" s="1143"/>
      <c r="C30" s="1144" t="s">
        <v>7626</v>
      </c>
      <c r="D30" s="1122" t="s">
        <v>7612</v>
      </c>
      <c r="E30" s="1122">
        <v>2</v>
      </c>
      <c r="F30" s="1133"/>
      <c r="G30" s="1134">
        <f t="shared" si="1"/>
        <v>0</v>
      </c>
      <c r="I30" s="1137"/>
    </row>
    <row r="31" spans="1:9" s="1130" customFormat="1" ht="21.6">
      <c r="A31" s="1142"/>
      <c r="B31" s="1143"/>
      <c r="C31" s="1140" t="s">
        <v>7627</v>
      </c>
      <c r="D31" s="1122" t="s">
        <v>4713</v>
      </c>
      <c r="E31" s="1122">
        <v>2</v>
      </c>
      <c r="F31" s="1133"/>
      <c r="G31" s="1134">
        <f t="shared" si="1"/>
        <v>0</v>
      </c>
      <c r="I31" s="1137"/>
    </row>
    <row r="32" spans="1:9" s="1130" customFormat="1" ht="21.6">
      <c r="A32" s="1142"/>
      <c r="B32" s="1143"/>
      <c r="C32" s="1141" t="s">
        <v>7621</v>
      </c>
      <c r="D32" s="1122" t="s">
        <v>4713</v>
      </c>
      <c r="E32" s="1122">
        <v>2</v>
      </c>
      <c r="F32" s="1133"/>
      <c r="G32" s="1134">
        <f t="shared" si="1"/>
        <v>0</v>
      </c>
      <c r="I32" s="1137"/>
    </row>
    <row r="33" spans="1:10" s="1130" customFormat="1" ht="12.75" customHeight="1">
      <c r="A33" s="1145"/>
      <c r="B33" s="1146"/>
      <c r="C33" s="1147" t="s">
        <v>7628</v>
      </c>
      <c r="D33" s="1148"/>
      <c r="E33" s="1148"/>
      <c r="F33" s="1149"/>
      <c r="G33" s="1150">
        <f>SUM(G13:G32)</f>
        <v>0</v>
      </c>
      <c r="I33" s="1137"/>
    </row>
    <row r="34" spans="1:10" s="1130" customFormat="1" ht="12.75" customHeight="1">
      <c r="A34" s="1121"/>
      <c r="B34" s="1151"/>
      <c r="C34" s="1132"/>
      <c r="D34" s="1122"/>
      <c r="E34" s="1122"/>
      <c r="F34" s="1133"/>
      <c r="G34" s="1152"/>
    </row>
    <row r="35" spans="1:10" s="1130" customFormat="1" ht="12.75" customHeight="1">
      <c r="A35" s="1121"/>
      <c r="B35" s="1151"/>
      <c r="D35" s="1122"/>
      <c r="E35" s="1122"/>
      <c r="F35" s="1153"/>
    </row>
    <row r="36" spans="1:10" s="1130" customFormat="1" ht="12.75" customHeight="1">
      <c r="A36" s="1121"/>
      <c r="B36" s="1151"/>
      <c r="C36" s="1132"/>
      <c r="D36" s="1122"/>
      <c r="E36" s="1122"/>
      <c r="F36" s="1133"/>
      <c r="G36" s="1134"/>
    </row>
    <row r="37" spans="1:10" ht="12.75" customHeight="1">
      <c r="B37" s="1151"/>
      <c r="C37" s="1136"/>
      <c r="D37" s="1122"/>
      <c r="E37" s="1122"/>
      <c r="F37" s="1133"/>
      <c r="G37" s="1134"/>
    </row>
    <row r="38" spans="1:10" ht="12.75" customHeight="1">
      <c r="C38" s="1130"/>
      <c r="D38" s="1122"/>
      <c r="E38" s="1122"/>
      <c r="F38" s="1133"/>
      <c r="G38" s="1134"/>
    </row>
    <row r="39" spans="1:10" ht="12.75" customHeight="1">
      <c r="C39" s="1130"/>
      <c r="D39" s="1122"/>
      <c r="E39" s="1122"/>
      <c r="F39" s="1133"/>
      <c r="G39" s="1134"/>
    </row>
    <row r="40" spans="1:10">
      <c r="C40" s="1130"/>
      <c r="D40" s="1122"/>
      <c r="E40" s="1122"/>
      <c r="F40" s="1156"/>
      <c r="G40" s="1137"/>
    </row>
    <row r="44" spans="1:10" ht="12.75" customHeight="1"/>
    <row r="45" spans="1:10" ht="12.75" customHeight="1"/>
    <row r="46" spans="1:10" s="1154" customFormat="1" ht="12.75" customHeight="1">
      <c r="B46" s="1155"/>
      <c r="C46" s="1117"/>
      <c r="D46" s="1157"/>
      <c r="E46" s="1157"/>
      <c r="F46" s="1158"/>
      <c r="G46" s="1117"/>
      <c r="H46" s="1117"/>
      <c r="I46" s="1117"/>
      <c r="J46" s="1117"/>
    </row>
    <row r="47" spans="1:10" s="1154" customFormat="1" ht="12.75" customHeight="1">
      <c r="B47" s="1155"/>
      <c r="C47" s="1117"/>
      <c r="D47" s="1157"/>
      <c r="E47" s="1157"/>
      <c r="F47" s="1158"/>
      <c r="G47" s="1117"/>
      <c r="H47" s="1117"/>
      <c r="I47" s="1117"/>
      <c r="J47" s="1117"/>
    </row>
    <row r="58" spans="1:10" s="1157" customFormat="1">
      <c r="A58" s="1154"/>
      <c r="B58" s="1155"/>
      <c r="C58" s="1159"/>
      <c r="F58" s="1158"/>
      <c r="G58" s="1117"/>
      <c r="H58" s="1117"/>
      <c r="I58" s="1117"/>
      <c r="J58" s="1117"/>
    </row>
  </sheetData>
  <mergeCells count="8">
    <mergeCell ref="A1:G5"/>
    <mergeCell ref="A6:A8"/>
    <mergeCell ref="B6:B8"/>
    <mergeCell ref="C6:C8"/>
    <mergeCell ref="D6:D8"/>
    <mergeCell ref="E6:E8"/>
    <mergeCell ref="F6:F8"/>
    <mergeCell ref="G6:G8"/>
  </mergeCells>
  <pageMargins left="0.59055118110236215" right="0.39370078740157483" top="1.1811023622047243" bottom="0.59055118110236215" header="0.31496062992125984" footer="0.11811023622047244"/>
  <pageSetup paperSize="9" orientation="portrait" useFirstPageNumber="1" r:id="rId1"/>
  <headerFooter alignWithMargins="0">
    <oddFooter xml:space="preserve">&amp;C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D8526-2C86-4DA8-9BFF-B841EA8DE0F2}">
  <dimension ref="A1:J50"/>
  <sheetViews>
    <sheetView showZeros="0" view="pageLayout" topLeftCell="A7" zoomScaleNormal="115" workbookViewId="0">
      <selection activeCell="F10" sqref="F10"/>
    </sheetView>
  </sheetViews>
  <sheetFormatPr defaultRowHeight="13.2"/>
  <cols>
    <col min="1" max="1" width="7.28515625" style="1154" customWidth="1"/>
    <col min="2" max="2" width="7.5703125" style="1155" customWidth="1"/>
    <col min="3" max="3" width="64.28515625" style="1117" customWidth="1"/>
    <col min="4" max="5" width="7.28515625" style="1157" customWidth="1"/>
    <col min="6" max="6" width="12.7109375" style="1158" customWidth="1"/>
    <col min="7" max="7" width="12.85546875" style="1117" customWidth="1"/>
    <col min="8" max="8" width="9.140625" style="1117"/>
    <col min="9" max="9" width="14.85546875" style="1117" customWidth="1"/>
    <col min="10" max="10" width="14.28515625" style="1117" customWidth="1"/>
    <col min="11" max="11" width="15.85546875" style="1117" customWidth="1"/>
    <col min="12" max="12" width="14.7109375" style="1117" customWidth="1"/>
    <col min="13" max="15" width="9.140625" style="1117"/>
    <col min="16" max="16" width="15.85546875" style="1117" customWidth="1"/>
    <col min="17" max="17" width="9.140625" style="1117"/>
    <col min="18" max="18" width="14.5703125" style="1117" customWidth="1"/>
    <col min="19" max="256" width="9.140625" style="1117"/>
    <col min="257" max="257" width="7.28515625" style="1117" customWidth="1"/>
    <col min="258" max="258" width="7.5703125" style="1117" customWidth="1"/>
    <col min="259" max="259" width="64.28515625" style="1117" customWidth="1"/>
    <col min="260" max="261" width="7.28515625" style="1117" customWidth="1"/>
    <col min="262" max="262" width="12.7109375" style="1117" customWidth="1"/>
    <col min="263" max="263" width="12.85546875" style="1117" customWidth="1"/>
    <col min="264" max="264" width="9.140625" style="1117"/>
    <col min="265" max="265" width="14.85546875" style="1117" customWidth="1"/>
    <col min="266" max="266" width="14.28515625" style="1117" customWidth="1"/>
    <col min="267" max="267" width="15.85546875" style="1117" customWidth="1"/>
    <col min="268" max="268" width="14.7109375" style="1117" customWidth="1"/>
    <col min="269" max="271" width="9.140625" style="1117"/>
    <col min="272" max="272" width="15.85546875" style="1117" customWidth="1"/>
    <col min="273" max="273" width="9.140625" style="1117"/>
    <col min="274" max="274" width="14.5703125" style="1117" customWidth="1"/>
    <col min="275" max="512" width="9.140625" style="1117"/>
    <col min="513" max="513" width="7.28515625" style="1117" customWidth="1"/>
    <col min="514" max="514" width="7.5703125" style="1117" customWidth="1"/>
    <col min="515" max="515" width="64.28515625" style="1117" customWidth="1"/>
    <col min="516" max="517" width="7.28515625" style="1117" customWidth="1"/>
    <col min="518" max="518" width="12.7109375" style="1117" customWidth="1"/>
    <col min="519" max="519" width="12.85546875" style="1117" customWidth="1"/>
    <col min="520" max="520" width="9.140625" style="1117"/>
    <col min="521" max="521" width="14.85546875" style="1117" customWidth="1"/>
    <col min="522" max="522" width="14.28515625" style="1117" customWidth="1"/>
    <col min="523" max="523" width="15.85546875" style="1117" customWidth="1"/>
    <col min="524" max="524" width="14.7109375" style="1117" customWidth="1"/>
    <col min="525" max="527" width="9.140625" style="1117"/>
    <col min="528" max="528" width="15.85546875" style="1117" customWidth="1"/>
    <col min="529" max="529" width="9.140625" style="1117"/>
    <col min="530" max="530" width="14.5703125" style="1117" customWidth="1"/>
    <col min="531" max="768" width="9.140625" style="1117"/>
    <col min="769" max="769" width="7.28515625" style="1117" customWidth="1"/>
    <col min="770" max="770" width="7.5703125" style="1117" customWidth="1"/>
    <col min="771" max="771" width="64.28515625" style="1117" customWidth="1"/>
    <col min="772" max="773" width="7.28515625" style="1117" customWidth="1"/>
    <col min="774" max="774" width="12.7109375" style="1117" customWidth="1"/>
    <col min="775" max="775" width="12.85546875" style="1117" customWidth="1"/>
    <col min="776" max="776" width="9.140625" style="1117"/>
    <col min="777" max="777" width="14.85546875" style="1117" customWidth="1"/>
    <col min="778" max="778" width="14.28515625" style="1117" customWidth="1"/>
    <col min="779" max="779" width="15.85546875" style="1117" customWidth="1"/>
    <col min="780" max="780" width="14.7109375" style="1117" customWidth="1"/>
    <col min="781" max="783" width="9.140625" style="1117"/>
    <col min="784" max="784" width="15.85546875" style="1117" customWidth="1"/>
    <col min="785" max="785" width="9.140625" style="1117"/>
    <col min="786" max="786" width="14.5703125" style="1117" customWidth="1"/>
    <col min="787" max="1024" width="9.140625" style="1117"/>
    <col min="1025" max="1025" width="7.28515625" style="1117" customWidth="1"/>
    <col min="1026" max="1026" width="7.5703125" style="1117" customWidth="1"/>
    <col min="1027" max="1027" width="64.28515625" style="1117" customWidth="1"/>
    <col min="1028" max="1029" width="7.28515625" style="1117" customWidth="1"/>
    <col min="1030" max="1030" width="12.7109375" style="1117" customWidth="1"/>
    <col min="1031" max="1031" width="12.85546875" style="1117" customWidth="1"/>
    <col min="1032" max="1032" width="9.140625" style="1117"/>
    <col min="1033" max="1033" width="14.85546875" style="1117" customWidth="1"/>
    <col min="1034" max="1034" width="14.28515625" style="1117" customWidth="1"/>
    <col min="1035" max="1035" width="15.85546875" style="1117" customWidth="1"/>
    <col min="1036" max="1036" width="14.7109375" style="1117" customWidth="1"/>
    <col min="1037" max="1039" width="9.140625" style="1117"/>
    <col min="1040" max="1040" width="15.85546875" style="1117" customWidth="1"/>
    <col min="1041" max="1041" width="9.140625" style="1117"/>
    <col min="1042" max="1042" width="14.5703125" style="1117" customWidth="1"/>
    <col min="1043" max="1280" width="9.140625" style="1117"/>
    <col min="1281" max="1281" width="7.28515625" style="1117" customWidth="1"/>
    <col min="1282" max="1282" width="7.5703125" style="1117" customWidth="1"/>
    <col min="1283" max="1283" width="64.28515625" style="1117" customWidth="1"/>
    <col min="1284" max="1285" width="7.28515625" style="1117" customWidth="1"/>
    <col min="1286" max="1286" width="12.7109375" style="1117" customWidth="1"/>
    <col min="1287" max="1287" width="12.85546875" style="1117" customWidth="1"/>
    <col min="1288" max="1288" width="9.140625" style="1117"/>
    <col min="1289" max="1289" width="14.85546875" style="1117" customWidth="1"/>
    <col min="1290" max="1290" width="14.28515625" style="1117" customWidth="1"/>
    <col min="1291" max="1291" width="15.85546875" style="1117" customWidth="1"/>
    <col min="1292" max="1292" width="14.7109375" style="1117" customWidth="1"/>
    <col min="1293" max="1295" width="9.140625" style="1117"/>
    <col min="1296" max="1296" width="15.85546875" style="1117" customWidth="1"/>
    <col min="1297" max="1297" width="9.140625" style="1117"/>
    <col min="1298" max="1298" width="14.5703125" style="1117" customWidth="1"/>
    <col min="1299" max="1536" width="9.140625" style="1117"/>
    <col min="1537" max="1537" width="7.28515625" style="1117" customWidth="1"/>
    <col min="1538" max="1538" width="7.5703125" style="1117" customWidth="1"/>
    <col min="1539" max="1539" width="64.28515625" style="1117" customWidth="1"/>
    <col min="1540" max="1541" width="7.28515625" style="1117" customWidth="1"/>
    <col min="1542" max="1542" width="12.7109375" style="1117" customWidth="1"/>
    <col min="1543" max="1543" width="12.85546875" style="1117" customWidth="1"/>
    <col min="1544" max="1544" width="9.140625" style="1117"/>
    <col min="1545" max="1545" width="14.85546875" style="1117" customWidth="1"/>
    <col min="1546" max="1546" width="14.28515625" style="1117" customWidth="1"/>
    <col min="1547" max="1547" width="15.85546875" style="1117" customWidth="1"/>
    <col min="1548" max="1548" width="14.7109375" style="1117" customWidth="1"/>
    <col min="1549" max="1551" width="9.140625" style="1117"/>
    <col min="1552" max="1552" width="15.85546875" style="1117" customWidth="1"/>
    <col min="1553" max="1553" width="9.140625" style="1117"/>
    <col min="1554" max="1554" width="14.5703125" style="1117" customWidth="1"/>
    <col min="1555" max="1792" width="9.140625" style="1117"/>
    <col min="1793" max="1793" width="7.28515625" style="1117" customWidth="1"/>
    <col min="1794" max="1794" width="7.5703125" style="1117" customWidth="1"/>
    <col min="1795" max="1795" width="64.28515625" style="1117" customWidth="1"/>
    <col min="1796" max="1797" width="7.28515625" style="1117" customWidth="1"/>
    <col min="1798" max="1798" width="12.7109375" style="1117" customWidth="1"/>
    <col min="1799" max="1799" width="12.85546875" style="1117" customWidth="1"/>
    <col min="1800" max="1800" width="9.140625" style="1117"/>
    <col min="1801" max="1801" width="14.85546875" style="1117" customWidth="1"/>
    <col min="1802" max="1802" width="14.28515625" style="1117" customWidth="1"/>
    <col min="1803" max="1803" width="15.85546875" style="1117" customWidth="1"/>
    <col min="1804" max="1804" width="14.7109375" style="1117" customWidth="1"/>
    <col min="1805" max="1807" width="9.140625" style="1117"/>
    <col min="1808" max="1808" width="15.85546875" style="1117" customWidth="1"/>
    <col min="1809" max="1809" width="9.140625" style="1117"/>
    <col min="1810" max="1810" width="14.5703125" style="1117" customWidth="1"/>
    <col min="1811" max="2048" width="9.140625" style="1117"/>
    <col min="2049" max="2049" width="7.28515625" style="1117" customWidth="1"/>
    <col min="2050" max="2050" width="7.5703125" style="1117" customWidth="1"/>
    <col min="2051" max="2051" width="64.28515625" style="1117" customWidth="1"/>
    <col min="2052" max="2053" width="7.28515625" style="1117" customWidth="1"/>
    <col min="2054" max="2054" width="12.7109375" style="1117" customWidth="1"/>
    <col min="2055" max="2055" width="12.85546875" style="1117" customWidth="1"/>
    <col min="2056" max="2056" width="9.140625" style="1117"/>
    <col min="2057" max="2057" width="14.85546875" style="1117" customWidth="1"/>
    <col min="2058" max="2058" width="14.28515625" style="1117" customWidth="1"/>
    <col min="2059" max="2059" width="15.85546875" style="1117" customWidth="1"/>
    <col min="2060" max="2060" width="14.7109375" style="1117" customWidth="1"/>
    <col min="2061" max="2063" width="9.140625" style="1117"/>
    <col min="2064" max="2064" width="15.85546875" style="1117" customWidth="1"/>
    <col min="2065" max="2065" width="9.140625" style="1117"/>
    <col min="2066" max="2066" width="14.5703125" style="1117" customWidth="1"/>
    <col min="2067" max="2304" width="9.140625" style="1117"/>
    <col min="2305" max="2305" width="7.28515625" style="1117" customWidth="1"/>
    <col min="2306" max="2306" width="7.5703125" style="1117" customWidth="1"/>
    <col min="2307" max="2307" width="64.28515625" style="1117" customWidth="1"/>
    <col min="2308" max="2309" width="7.28515625" style="1117" customWidth="1"/>
    <col min="2310" max="2310" width="12.7109375" style="1117" customWidth="1"/>
    <col min="2311" max="2311" width="12.85546875" style="1117" customWidth="1"/>
    <col min="2312" max="2312" width="9.140625" style="1117"/>
    <col min="2313" max="2313" width="14.85546875" style="1117" customWidth="1"/>
    <col min="2314" max="2314" width="14.28515625" style="1117" customWidth="1"/>
    <col min="2315" max="2315" width="15.85546875" style="1117" customWidth="1"/>
    <col min="2316" max="2316" width="14.7109375" style="1117" customWidth="1"/>
    <col min="2317" max="2319" width="9.140625" style="1117"/>
    <col min="2320" max="2320" width="15.85546875" style="1117" customWidth="1"/>
    <col min="2321" max="2321" width="9.140625" style="1117"/>
    <col min="2322" max="2322" width="14.5703125" style="1117" customWidth="1"/>
    <col min="2323" max="2560" width="9.140625" style="1117"/>
    <col min="2561" max="2561" width="7.28515625" style="1117" customWidth="1"/>
    <col min="2562" max="2562" width="7.5703125" style="1117" customWidth="1"/>
    <col min="2563" max="2563" width="64.28515625" style="1117" customWidth="1"/>
    <col min="2564" max="2565" width="7.28515625" style="1117" customWidth="1"/>
    <col min="2566" max="2566" width="12.7109375" style="1117" customWidth="1"/>
    <col min="2567" max="2567" width="12.85546875" style="1117" customWidth="1"/>
    <col min="2568" max="2568" width="9.140625" style="1117"/>
    <col min="2569" max="2569" width="14.85546875" style="1117" customWidth="1"/>
    <col min="2570" max="2570" width="14.28515625" style="1117" customWidth="1"/>
    <col min="2571" max="2571" width="15.85546875" style="1117" customWidth="1"/>
    <col min="2572" max="2572" width="14.7109375" style="1117" customWidth="1"/>
    <col min="2573" max="2575" width="9.140625" style="1117"/>
    <col min="2576" max="2576" width="15.85546875" style="1117" customWidth="1"/>
    <col min="2577" max="2577" width="9.140625" style="1117"/>
    <col min="2578" max="2578" width="14.5703125" style="1117" customWidth="1"/>
    <col min="2579" max="2816" width="9.140625" style="1117"/>
    <col min="2817" max="2817" width="7.28515625" style="1117" customWidth="1"/>
    <col min="2818" max="2818" width="7.5703125" style="1117" customWidth="1"/>
    <col min="2819" max="2819" width="64.28515625" style="1117" customWidth="1"/>
    <col min="2820" max="2821" width="7.28515625" style="1117" customWidth="1"/>
    <col min="2822" max="2822" width="12.7109375" style="1117" customWidth="1"/>
    <col min="2823" max="2823" width="12.85546875" style="1117" customWidth="1"/>
    <col min="2824" max="2824" width="9.140625" style="1117"/>
    <col min="2825" max="2825" width="14.85546875" style="1117" customWidth="1"/>
    <col min="2826" max="2826" width="14.28515625" style="1117" customWidth="1"/>
    <col min="2827" max="2827" width="15.85546875" style="1117" customWidth="1"/>
    <col min="2828" max="2828" width="14.7109375" style="1117" customWidth="1"/>
    <col min="2829" max="2831" width="9.140625" style="1117"/>
    <col min="2832" max="2832" width="15.85546875" style="1117" customWidth="1"/>
    <col min="2833" max="2833" width="9.140625" style="1117"/>
    <col min="2834" max="2834" width="14.5703125" style="1117" customWidth="1"/>
    <col min="2835" max="3072" width="9.140625" style="1117"/>
    <col min="3073" max="3073" width="7.28515625" style="1117" customWidth="1"/>
    <col min="3074" max="3074" width="7.5703125" style="1117" customWidth="1"/>
    <col min="3075" max="3075" width="64.28515625" style="1117" customWidth="1"/>
    <col min="3076" max="3077" width="7.28515625" style="1117" customWidth="1"/>
    <col min="3078" max="3078" width="12.7109375" style="1117" customWidth="1"/>
    <col min="3079" max="3079" width="12.85546875" style="1117" customWidth="1"/>
    <col min="3080" max="3080" width="9.140625" style="1117"/>
    <col min="3081" max="3081" width="14.85546875" style="1117" customWidth="1"/>
    <col min="3082" max="3082" width="14.28515625" style="1117" customWidth="1"/>
    <col min="3083" max="3083" width="15.85546875" style="1117" customWidth="1"/>
    <col min="3084" max="3084" width="14.7109375" style="1117" customWidth="1"/>
    <col min="3085" max="3087" width="9.140625" style="1117"/>
    <col min="3088" max="3088" width="15.85546875" style="1117" customWidth="1"/>
    <col min="3089" max="3089" width="9.140625" style="1117"/>
    <col min="3090" max="3090" width="14.5703125" style="1117" customWidth="1"/>
    <col min="3091" max="3328" width="9.140625" style="1117"/>
    <col min="3329" max="3329" width="7.28515625" style="1117" customWidth="1"/>
    <col min="3330" max="3330" width="7.5703125" style="1117" customWidth="1"/>
    <col min="3331" max="3331" width="64.28515625" style="1117" customWidth="1"/>
    <col min="3332" max="3333" width="7.28515625" style="1117" customWidth="1"/>
    <col min="3334" max="3334" width="12.7109375" style="1117" customWidth="1"/>
    <col min="3335" max="3335" width="12.85546875" style="1117" customWidth="1"/>
    <col min="3336" max="3336" width="9.140625" style="1117"/>
    <col min="3337" max="3337" width="14.85546875" style="1117" customWidth="1"/>
    <col min="3338" max="3338" width="14.28515625" style="1117" customWidth="1"/>
    <col min="3339" max="3339" width="15.85546875" style="1117" customWidth="1"/>
    <col min="3340" max="3340" width="14.7109375" style="1117" customWidth="1"/>
    <col min="3341" max="3343" width="9.140625" style="1117"/>
    <col min="3344" max="3344" width="15.85546875" style="1117" customWidth="1"/>
    <col min="3345" max="3345" width="9.140625" style="1117"/>
    <col min="3346" max="3346" width="14.5703125" style="1117" customWidth="1"/>
    <col min="3347" max="3584" width="9.140625" style="1117"/>
    <col min="3585" max="3585" width="7.28515625" style="1117" customWidth="1"/>
    <col min="3586" max="3586" width="7.5703125" style="1117" customWidth="1"/>
    <col min="3587" max="3587" width="64.28515625" style="1117" customWidth="1"/>
    <col min="3588" max="3589" width="7.28515625" style="1117" customWidth="1"/>
    <col min="3590" max="3590" width="12.7109375" style="1117" customWidth="1"/>
    <col min="3591" max="3591" width="12.85546875" style="1117" customWidth="1"/>
    <col min="3592" max="3592" width="9.140625" style="1117"/>
    <col min="3593" max="3593" width="14.85546875" style="1117" customWidth="1"/>
    <col min="3594" max="3594" width="14.28515625" style="1117" customWidth="1"/>
    <col min="3595" max="3595" width="15.85546875" style="1117" customWidth="1"/>
    <col min="3596" max="3596" width="14.7109375" style="1117" customWidth="1"/>
    <col min="3597" max="3599" width="9.140625" style="1117"/>
    <col min="3600" max="3600" width="15.85546875" style="1117" customWidth="1"/>
    <col min="3601" max="3601" width="9.140625" style="1117"/>
    <col min="3602" max="3602" width="14.5703125" style="1117" customWidth="1"/>
    <col min="3603" max="3840" width="9.140625" style="1117"/>
    <col min="3841" max="3841" width="7.28515625" style="1117" customWidth="1"/>
    <col min="3842" max="3842" width="7.5703125" style="1117" customWidth="1"/>
    <col min="3843" max="3843" width="64.28515625" style="1117" customWidth="1"/>
    <col min="3844" max="3845" width="7.28515625" style="1117" customWidth="1"/>
    <col min="3846" max="3846" width="12.7109375" style="1117" customWidth="1"/>
    <col min="3847" max="3847" width="12.85546875" style="1117" customWidth="1"/>
    <col min="3848" max="3848" width="9.140625" style="1117"/>
    <col min="3849" max="3849" width="14.85546875" style="1117" customWidth="1"/>
    <col min="3850" max="3850" width="14.28515625" style="1117" customWidth="1"/>
    <col min="3851" max="3851" width="15.85546875" style="1117" customWidth="1"/>
    <col min="3852" max="3852" width="14.7109375" style="1117" customWidth="1"/>
    <col min="3853" max="3855" width="9.140625" style="1117"/>
    <col min="3856" max="3856" width="15.85546875" style="1117" customWidth="1"/>
    <col min="3857" max="3857" width="9.140625" style="1117"/>
    <col min="3858" max="3858" width="14.5703125" style="1117" customWidth="1"/>
    <col min="3859" max="4096" width="9.140625" style="1117"/>
    <col min="4097" max="4097" width="7.28515625" style="1117" customWidth="1"/>
    <col min="4098" max="4098" width="7.5703125" style="1117" customWidth="1"/>
    <col min="4099" max="4099" width="64.28515625" style="1117" customWidth="1"/>
    <col min="4100" max="4101" width="7.28515625" style="1117" customWidth="1"/>
    <col min="4102" max="4102" width="12.7109375" style="1117" customWidth="1"/>
    <col min="4103" max="4103" width="12.85546875" style="1117" customWidth="1"/>
    <col min="4104" max="4104" width="9.140625" style="1117"/>
    <col min="4105" max="4105" width="14.85546875" style="1117" customWidth="1"/>
    <col min="4106" max="4106" width="14.28515625" style="1117" customWidth="1"/>
    <col min="4107" max="4107" width="15.85546875" style="1117" customWidth="1"/>
    <col min="4108" max="4108" width="14.7109375" style="1117" customWidth="1"/>
    <col min="4109" max="4111" width="9.140625" style="1117"/>
    <col min="4112" max="4112" width="15.85546875" style="1117" customWidth="1"/>
    <col min="4113" max="4113" width="9.140625" style="1117"/>
    <col min="4114" max="4114" width="14.5703125" style="1117" customWidth="1"/>
    <col min="4115" max="4352" width="9.140625" style="1117"/>
    <col min="4353" max="4353" width="7.28515625" style="1117" customWidth="1"/>
    <col min="4354" max="4354" width="7.5703125" style="1117" customWidth="1"/>
    <col min="4355" max="4355" width="64.28515625" style="1117" customWidth="1"/>
    <col min="4356" max="4357" width="7.28515625" style="1117" customWidth="1"/>
    <col min="4358" max="4358" width="12.7109375" style="1117" customWidth="1"/>
    <col min="4359" max="4359" width="12.85546875" style="1117" customWidth="1"/>
    <col min="4360" max="4360" width="9.140625" style="1117"/>
    <col min="4361" max="4361" width="14.85546875" style="1117" customWidth="1"/>
    <col min="4362" max="4362" width="14.28515625" style="1117" customWidth="1"/>
    <col min="4363" max="4363" width="15.85546875" style="1117" customWidth="1"/>
    <col min="4364" max="4364" width="14.7109375" style="1117" customWidth="1"/>
    <col min="4365" max="4367" width="9.140625" style="1117"/>
    <col min="4368" max="4368" width="15.85546875" style="1117" customWidth="1"/>
    <col min="4369" max="4369" width="9.140625" style="1117"/>
    <col min="4370" max="4370" width="14.5703125" style="1117" customWidth="1"/>
    <col min="4371" max="4608" width="9.140625" style="1117"/>
    <col min="4609" max="4609" width="7.28515625" style="1117" customWidth="1"/>
    <col min="4610" max="4610" width="7.5703125" style="1117" customWidth="1"/>
    <col min="4611" max="4611" width="64.28515625" style="1117" customWidth="1"/>
    <col min="4612" max="4613" width="7.28515625" style="1117" customWidth="1"/>
    <col min="4614" max="4614" width="12.7109375" style="1117" customWidth="1"/>
    <col min="4615" max="4615" width="12.85546875" style="1117" customWidth="1"/>
    <col min="4616" max="4616" width="9.140625" style="1117"/>
    <col min="4617" max="4617" width="14.85546875" style="1117" customWidth="1"/>
    <col min="4618" max="4618" width="14.28515625" style="1117" customWidth="1"/>
    <col min="4619" max="4619" width="15.85546875" style="1117" customWidth="1"/>
    <col min="4620" max="4620" width="14.7109375" style="1117" customWidth="1"/>
    <col min="4621" max="4623" width="9.140625" style="1117"/>
    <col min="4624" max="4624" width="15.85546875" style="1117" customWidth="1"/>
    <col min="4625" max="4625" width="9.140625" style="1117"/>
    <col min="4626" max="4626" width="14.5703125" style="1117" customWidth="1"/>
    <col min="4627" max="4864" width="9.140625" style="1117"/>
    <col min="4865" max="4865" width="7.28515625" style="1117" customWidth="1"/>
    <col min="4866" max="4866" width="7.5703125" style="1117" customWidth="1"/>
    <col min="4867" max="4867" width="64.28515625" style="1117" customWidth="1"/>
    <col min="4868" max="4869" width="7.28515625" style="1117" customWidth="1"/>
    <col min="4870" max="4870" width="12.7109375" style="1117" customWidth="1"/>
    <col min="4871" max="4871" width="12.85546875" style="1117" customWidth="1"/>
    <col min="4872" max="4872" width="9.140625" style="1117"/>
    <col min="4873" max="4873" width="14.85546875" style="1117" customWidth="1"/>
    <col min="4874" max="4874" width="14.28515625" style="1117" customWidth="1"/>
    <col min="4875" max="4875" width="15.85546875" style="1117" customWidth="1"/>
    <col min="4876" max="4876" width="14.7109375" style="1117" customWidth="1"/>
    <col min="4877" max="4879" width="9.140625" style="1117"/>
    <col min="4880" max="4880" width="15.85546875" style="1117" customWidth="1"/>
    <col min="4881" max="4881" width="9.140625" style="1117"/>
    <col min="4882" max="4882" width="14.5703125" style="1117" customWidth="1"/>
    <col min="4883" max="5120" width="9.140625" style="1117"/>
    <col min="5121" max="5121" width="7.28515625" style="1117" customWidth="1"/>
    <col min="5122" max="5122" width="7.5703125" style="1117" customWidth="1"/>
    <col min="5123" max="5123" width="64.28515625" style="1117" customWidth="1"/>
    <col min="5124" max="5125" width="7.28515625" style="1117" customWidth="1"/>
    <col min="5126" max="5126" width="12.7109375" style="1117" customWidth="1"/>
    <col min="5127" max="5127" width="12.85546875" style="1117" customWidth="1"/>
    <col min="5128" max="5128" width="9.140625" style="1117"/>
    <col min="5129" max="5129" width="14.85546875" style="1117" customWidth="1"/>
    <col min="5130" max="5130" width="14.28515625" style="1117" customWidth="1"/>
    <col min="5131" max="5131" width="15.85546875" style="1117" customWidth="1"/>
    <col min="5132" max="5132" width="14.7109375" style="1117" customWidth="1"/>
    <col min="5133" max="5135" width="9.140625" style="1117"/>
    <col min="5136" max="5136" width="15.85546875" style="1117" customWidth="1"/>
    <col min="5137" max="5137" width="9.140625" style="1117"/>
    <col min="5138" max="5138" width="14.5703125" style="1117" customWidth="1"/>
    <col min="5139" max="5376" width="9.140625" style="1117"/>
    <col min="5377" max="5377" width="7.28515625" style="1117" customWidth="1"/>
    <col min="5378" max="5378" width="7.5703125" style="1117" customWidth="1"/>
    <col min="5379" max="5379" width="64.28515625" style="1117" customWidth="1"/>
    <col min="5380" max="5381" width="7.28515625" style="1117" customWidth="1"/>
    <col min="5382" max="5382" width="12.7109375" style="1117" customWidth="1"/>
    <col min="5383" max="5383" width="12.85546875" style="1117" customWidth="1"/>
    <col min="5384" max="5384" width="9.140625" style="1117"/>
    <col min="5385" max="5385" width="14.85546875" style="1117" customWidth="1"/>
    <col min="5386" max="5386" width="14.28515625" style="1117" customWidth="1"/>
    <col min="5387" max="5387" width="15.85546875" style="1117" customWidth="1"/>
    <col min="5388" max="5388" width="14.7109375" style="1117" customWidth="1"/>
    <col min="5389" max="5391" width="9.140625" style="1117"/>
    <col min="5392" max="5392" width="15.85546875" style="1117" customWidth="1"/>
    <col min="5393" max="5393" width="9.140625" style="1117"/>
    <col min="5394" max="5394" width="14.5703125" style="1117" customWidth="1"/>
    <col min="5395" max="5632" width="9.140625" style="1117"/>
    <col min="5633" max="5633" width="7.28515625" style="1117" customWidth="1"/>
    <col min="5634" max="5634" width="7.5703125" style="1117" customWidth="1"/>
    <col min="5635" max="5635" width="64.28515625" style="1117" customWidth="1"/>
    <col min="5636" max="5637" width="7.28515625" style="1117" customWidth="1"/>
    <col min="5638" max="5638" width="12.7109375" style="1117" customWidth="1"/>
    <col min="5639" max="5639" width="12.85546875" style="1117" customWidth="1"/>
    <col min="5640" max="5640" width="9.140625" style="1117"/>
    <col min="5641" max="5641" width="14.85546875" style="1117" customWidth="1"/>
    <col min="5642" max="5642" width="14.28515625" style="1117" customWidth="1"/>
    <col min="5643" max="5643" width="15.85546875" style="1117" customWidth="1"/>
    <col min="5644" max="5644" width="14.7109375" style="1117" customWidth="1"/>
    <col min="5645" max="5647" width="9.140625" style="1117"/>
    <col min="5648" max="5648" width="15.85546875" style="1117" customWidth="1"/>
    <col min="5649" max="5649" width="9.140625" style="1117"/>
    <col min="5650" max="5650" width="14.5703125" style="1117" customWidth="1"/>
    <col min="5651" max="5888" width="9.140625" style="1117"/>
    <col min="5889" max="5889" width="7.28515625" style="1117" customWidth="1"/>
    <col min="5890" max="5890" width="7.5703125" style="1117" customWidth="1"/>
    <col min="5891" max="5891" width="64.28515625" style="1117" customWidth="1"/>
    <col min="5892" max="5893" width="7.28515625" style="1117" customWidth="1"/>
    <col min="5894" max="5894" width="12.7109375" style="1117" customWidth="1"/>
    <col min="5895" max="5895" width="12.85546875" style="1117" customWidth="1"/>
    <col min="5896" max="5896" width="9.140625" style="1117"/>
    <col min="5897" max="5897" width="14.85546875" style="1117" customWidth="1"/>
    <col min="5898" max="5898" width="14.28515625" style="1117" customWidth="1"/>
    <col min="5899" max="5899" width="15.85546875" style="1117" customWidth="1"/>
    <col min="5900" max="5900" width="14.7109375" style="1117" customWidth="1"/>
    <col min="5901" max="5903" width="9.140625" style="1117"/>
    <col min="5904" max="5904" width="15.85546875" style="1117" customWidth="1"/>
    <col min="5905" max="5905" width="9.140625" style="1117"/>
    <col min="5906" max="5906" width="14.5703125" style="1117" customWidth="1"/>
    <col min="5907" max="6144" width="9.140625" style="1117"/>
    <col min="6145" max="6145" width="7.28515625" style="1117" customWidth="1"/>
    <col min="6146" max="6146" width="7.5703125" style="1117" customWidth="1"/>
    <col min="6147" max="6147" width="64.28515625" style="1117" customWidth="1"/>
    <col min="6148" max="6149" width="7.28515625" style="1117" customWidth="1"/>
    <col min="6150" max="6150" width="12.7109375" style="1117" customWidth="1"/>
    <col min="6151" max="6151" width="12.85546875" style="1117" customWidth="1"/>
    <col min="6152" max="6152" width="9.140625" style="1117"/>
    <col min="6153" max="6153" width="14.85546875" style="1117" customWidth="1"/>
    <col min="6154" max="6154" width="14.28515625" style="1117" customWidth="1"/>
    <col min="6155" max="6155" width="15.85546875" style="1117" customWidth="1"/>
    <col min="6156" max="6156" width="14.7109375" style="1117" customWidth="1"/>
    <col min="6157" max="6159" width="9.140625" style="1117"/>
    <col min="6160" max="6160" width="15.85546875" style="1117" customWidth="1"/>
    <col min="6161" max="6161" width="9.140625" style="1117"/>
    <col min="6162" max="6162" width="14.5703125" style="1117" customWidth="1"/>
    <col min="6163" max="6400" width="9.140625" style="1117"/>
    <col min="6401" max="6401" width="7.28515625" style="1117" customWidth="1"/>
    <col min="6402" max="6402" width="7.5703125" style="1117" customWidth="1"/>
    <col min="6403" max="6403" width="64.28515625" style="1117" customWidth="1"/>
    <col min="6404" max="6405" width="7.28515625" style="1117" customWidth="1"/>
    <col min="6406" max="6406" width="12.7109375" style="1117" customWidth="1"/>
    <col min="6407" max="6407" width="12.85546875" style="1117" customWidth="1"/>
    <col min="6408" max="6408" width="9.140625" style="1117"/>
    <col min="6409" max="6409" width="14.85546875" style="1117" customWidth="1"/>
    <col min="6410" max="6410" width="14.28515625" style="1117" customWidth="1"/>
    <col min="6411" max="6411" width="15.85546875" style="1117" customWidth="1"/>
    <col min="6412" max="6412" width="14.7109375" style="1117" customWidth="1"/>
    <col min="6413" max="6415" width="9.140625" style="1117"/>
    <col min="6416" max="6416" width="15.85546875" style="1117" customWidth="1"/>
    <col min="6417" max="6417" width="9.140625" style="1117"/>
    <col min="6418" max="6418" width="14.5703125" style="1117" customWidth="1"/>
    <col min="6419" max="6656" width="9.140625" style="1117"/>
    <col min="6657" max="6657" width="7.28515625" style="1117" customWidth="1"/>
    <col min="6658" max="6658" width="7.5703125" style="1117" customWidth="1"/>
    <col min="6659" max="6659" width="64.28515625" style="1117" customWidth="1"/>
    <col min="6660" max="6661" width="7.28515625" style="1117" customWidth="1"/>
    <col min="6662" max="6662" width="12.7109375" style="1117" customWidth="1"/>
    <col min="6663" max="6663" width="12.85546875" style="1117" customWidth="1"/>
    <col min="6664" max="6664" width="9.140625" style="1117"/>
    <col min="6665" max="6665" width="14.85546875" style="1117" customWidth="1"/>
    <col min="6666" max="6666" width="14.28515625" style="1117" customWidth="1"/>
    <col min="6667" max="6667" width="15.85546875" style="1117" customWidth="1"/>
    <col min="6668" max="6668" width="14.7109375" style="1117" customWidth="1"/>
    <col min="6669" max="6671" width="9.140625" style="1117"/>
    <col min="6672" max="6672" width="15.85546875" style="1117" customWidth="1"/>
    <col min="6673" max="6673" width="9.140625" style="1117"/>
    <col min="6674" max="6674" width="14.5703125" style="1117" customWidth="1"/>
    <col min="6675" max="6912" width="9.140625" style="1117"/>
    <col min="6913" max="6913" width="7.28515625" style="1117" customWidth="1"/>
    <col min="6914" max="6914" width="7.5703125" style="1117" customWidth="1"/>
    <col min="6915" max="6915" width="64.28515625" style="1117" customWidth="1"/>
    <col min="6916" max="6917" width="7.28515625" style="1117" customWidth="1"/>
    <col min="6918" max="6918" width="12.7109375" style="1117" customWidth="1"/>
    <col min="6919" max="6919" width="12.85546875" style="1117" customWidth="1"/>
    <col min="6920" max="6920" width="9.140625" style="1117"/>
    <col min="6921" max="6921" width="14.85546875" style="1117" customWidth="1"/>
    <col min="6922" max="6922" width="14.28515625" style="1117" customWidth="1"/>
    <col min="6923" max="6923" width="15.85546875" style="1117" customWidth="1"/>
    <col min="6924" max="6924" width="14.7109375" style="1117" customWidth="1"/>
    <col min="6925" max="6927" width="9.140625" style="1117"/>
    <col min="6928" max="6928" width="15.85546875" style="1117" customWidth="1"/>
    <col min="6929" max="6929" width="9.140625" style="1117"/>
    <col min="6930" max="6930" width="14.5703125" style="1117" customWidth="1"/>
    <col min="6931" max="7168" width="9.140625" style="1117"/>
    <col min="7169" max="7169" width="7.28515625" style="1117" customWidth="1"/>
    <col min="7170" max="7170" width="7.5703125" style="1117" customWidth="1"/>
    <col min="7171" max="7171" width="64.28515625" style="1117" customWidth="1"/>
    <col min="7172" max="7173" width="7.28515625" style="1117" customWidth="1"/>
    <col min="7174" max="7174" width="12.7109375" style="1117" customWidth="1"/>
    <col min="7175" max="7175" width="12.85546875" style="1117" customWidth="1"/>
    <col min="7176" max="7176" width="9.140625" style="1117"/>
    <col min="7177" max="7177" width="14.85546875" style="1117" customWidth="1"/>
    <col min="7178" max="7178" width="14.28515625" style="1117" customWidth="1"/>
    <col min="7179" max="7179" width="15.85546875" style="1117" customWidth="1"/>
    <col min="7180" max="7180" width="14.7109375" style="1117" customWidth="1"/>
    <col min="7181" max="7183" width="9.140625" style="1117"/>
    <col min="7184" max="7184" width="15.85546875" style="1117" customWidth="1"/>
    <col min="7185" max="7185" width="9.140625" style="1117"/>
    <col min="7186" max="7186" width="14.5703125" style="1117" customWidth="1"/>
    <col min="7187" max="7424" width="9.140625" style="1117"/>
    <col min="7425" max="7425" width="7.28515625" style="1117" customWidth="1"/>
    <col min="7426" max="7426" width="7.5703125" style="1117" customWidth="1"/>
    <col min="7427" max="7427" width="64.28515625" style="1117" customWidth="1"/>
    <col min="7428" max="7429" width="7.28515625" style="1117" customWidth="1"/>
    <col min="7430" max="7430" width="12.7109375" style="1117" customWidth="1"/>
    <col min="7431" max="7431" width="12.85546875" style="1117" customWidth="1"/>
    <col min="7432" max="7432" width="9.140625" style="1117"/>
    <col min="7433" max="7433" width="14.85546875" style="1117" customWidth="1"/>
    <col min="7434" max="7434" width="14.28515625" style="1117" customWidth="1"/>
    <col min="7435" max="7435" width="15.85546875" style="1117" customWidth="1"/>
    <col min="7436" max="7436" width="14.7109375" style="1117" customWidth="1"/>
    <col min="7437" max="7439" width="9.140625" style="1117"/>
    <col min="7440" max="7440" width="15.85546875" style="1117" customWidth="1"/>
    <col min="7441" max="7441" width="9.140625" style="1117"/>
    <col min="7442" max="7442" width="14.5703125" style="1117" customWidth="1"/>
    <col min="7443" max="7680" width="9.140625" style="1117"/>
    <col min="7681" max="7681" width="7.28515625" style="1117" customWidth="1"/>
    <col min="7682" max="7682" width="7.5703125" style="1117" customWidth="1"/>
    <col min="7683" max="7683" width="64.28515625" style="1117" customWidth="1"/>
    <col min="7684" max="7685" width="7.28515625" style="1117" customWidth="1"/>
    <col min="7686" max="7686" width="12.7109375" style="1117" customWidth="1"/>
    <col min="7687" max="7687" width="12.85546875" style="1117" customWidth="1"/>
    <col min="7688" max="7688" width="9.140625" style="1117"/>
    <col min="7689" max="7689" width="14.85546875" style="1117" customWidth="1"/>
    <col min="7690" max="7690" width="14.28515625" style="1117" customWidth="1"/>
    <col min="7691" max="7691" width="15.85546875" style="1117" customWidth="1"/>
    <col min="7692" max="7692" width="14.7109375" style="1117" customWidth="1"/>
    <col min="7693" max="7695" width="9.140625" style="1117"/>
    <col min="7696" max="7696" width="15.85546875" style="1117" customWidth="1"/>
    <col min="7697" max="7697" width="9.140625" style="1117"/>
    <col min="7698" max="7698" width="14.5703125" style="1117" customWidth="1"/>
    <col min="7699" max="7936" width="9.140625" style="1117"/>
    <col min="7937" max="7937" width="7.28515625" style="1117" customWidth="1"/>
    <col min="7938" max="7938" width="7.5703125" style="1117" customWidth="1"/>
    <col min="7939" max="7939" width="64.28515625" style="1117" customWidth="1"/>
    <col min="7940" max="7941" width="7.28515625" style="1117" customWidth="1"/>
    <col min="7942" max="7942" width="12.7109375" style="1117" customWidth="1"/>
    <col min="7943" max="7943" width="12.85546875" style="1117" customWidth="1"/>
    <col min="7944" max="7944" width="9.140625" style="1117"/>
    <col min="7945" max="7945" width="14.85546875" style="1117" customWidth="1"/>
    <col min="7946" max="7946" width="14.28515625" style="1117" customWidth="1"/>
    <col min="7947" max="7947" width="15.85546875" style="1117" customWidth="1"/>
    <col min="7948" max="7948" width="14.7109375" style="1117" customWidth="1"/>
    <col min="7949" max="7951" width="9.140625" style="1117"/>
    <col min="7952" max="7952" width="15.85546875" style="1117" customWidth="1"/>
    <col min="7953" max="7953" width="9.140625" style="1117"/>
    <col min="7954" max="7954" width="14.5703125" style="1117" customWidth="1"/>
    <col min="7955" max="8192" width="9.140625" style="1117"/>
    <col min="8193" max="8193" width="7.28515625" style="1117" customWidth="1"/>
    <col min="8194" max="8194" width="7.5703125" style="1117" customWidth="1"/>
    <col min="8195" max="8195" width="64.28515625" style="1117" customWidth="1"/>
    <col min="8196" max="8197" width="7.28515625" style="1117" customWidth="1"/>
    <col min="8198" max="8198" width="12.7109375" style="1117" customWidth="1"/>
    <col min="8199" max="8199" width="12.85546875" style="1117" customWidth="1"/>
    <col min="8200" max="8200" width="9.140625" style="1117"/>
    <col min="8201" max="8201" width="14.85546875" style="1117" customWidth="1"/>
    <col min="8202" max="8202" width="14.28515625" style="1117" customWidth="1"/>
    <col min="8203" max="8203" width="15.85546875" style="1117" customWidth="1"/>
    <col min="8204" max="8204" width="14.7109375" style="1117" customWidth="1"/>
    <col min="8205" max="8207" width="9.140625" style="1117"/>
    <col min="8208" max="8208" width="15.85546875" style="1117" customWidth="1"/>
    <col min="8209" max="8209" width="9.140625" style="1117"/>
    <col min="8210" max="8210" width="14.5703125" style="1117" customWidth="1"/>
    <col min="8211" max="8448" width="9.140625" style="1117"/>
    <col min="8449" max="8449" width="7.28515625" style="1117" customWidth="1"/>
    <col min="8450" max="8450" width="7.5703125" style="1117" customWidth="1"/>
    <col min="8451" max="8451" width="64.28515625" style="1117" customWidth="1"/>
    <col min="8452" max="8453" width="7.28515625" style="1117" customWidth="1"/>
    <col min="8454" max="8454" width="12.7109375" style="1117" customWidth="1"/>
    <col min="8455" max="8455" width="12.85546875" style="1117" customWidth="1"/>
    <col min="8456" max="8456" width="9.140625" style="1117"/>
    <col min="8457" max="8457" width="14.85546875" style="1117" customWidth="1"/>
    <col min="8458" max="8458" width="14.28515625" style="1117" customWidth="1"/>
    <col min="8459" max="8459" width="15.85546875" style="1117" customWidth="1"/>
    <col min="8460" max="8460" width="14.7109375" style="1117" customWidth="1"/>
    <col min="8461" max="8463" width="9.140625" style="1117"/>
    <col min="8464" max="8464" width="15.85546875" style="1117" customWidth="1"/>
    <col min="8465" max="8465" width="9.140625" style="1117"/>
    <col min="8466" max="8466" width="14.5703125" style="1117" customWidth="1"/>
    <col min="8467" max="8704" width="9.140625" style="1117"/>
    <col min="8705" max="8705" width="7.28515625" style="1117" customWidth="1"/>
    <col min="8706" max="8706" width="7.5703125" style="1117" customWidth="1"/>
    <col min="8707" max="8707" width="64.28515625" style="1117" customWidth="1"/>
    <col min="8708" max="8709" width="7.28515625" style="1117" customWidth="1"/>
    <col min="8710" max="8710" width="12.7109375" style="1117" customWidth="1"/>
    <col min="8711" max="8711" width="12.85546875" style="1117" customWidth="1"/>
    <col min="8712" max="8712" width="9.140625" style="1117"/>
    <col min="8713" max="8713" width="14.85546875" style="1117" customWidth="1"/>
    <col min="8714" max="8714" width="14.28515625" style="1117" customWidth="1"/>
    <col min="8715" max="8715" width="15.85546875" style="1117" customWidth="1"/>
    <col min="8716" max="8716" width="14.7109375" style="1117" customWidth="1"/>
    <col min="8717" max="8719" width="9.140625" style="1117"/>
    <col min="8720" max="8720" width="15.85546875" style="1117" customWidth="1"/>
    <col min="8721" max="8721" width="9.140625" style="1117"/>
    <col min="8722" max="8722" width="14.5703125" style="1117" customWidth="1"/>
    <col min="8723" max="8960" width="9.140625" style="1117"/>
    <col min="8961" max="8961" width="7.28515625" style="1117" customWidth="1"/>
    <col min="8962" max="8962" width="7.5703125" style="1117" customWidth="1"/>
    <col min="8963" max="8963" width="64.28515625" style="1117" customWidth="1"/>
    <col min="8964" max="8965" width="7.28515625" style="1117" customWidth="1"/>
    <col min="8966" max="8966" width="12.7109375" style="1117" customWidth="1"/>
    <col min="8967" max="8967" width="12.85546875" style="1117" customWidth="1"/>
    <col min="8968" max="8968" width="9.140625" style="1117"/>
    <col min="8969" max="8969" width="14.85546875" style="1117" customWidth="1"/>
    <col min="8970" max="8970" width="14.28515625" style="1117" customWidth="1"/>
    <col min="8971" max="8971" width="15.85546875" style="1117" customWidth="1"/>
    <col min="8972" max="8972" width="14.7109375" style="1117" customWidth="1"/>
    <col min="8973" max="8975" width="9.140625" style="1117"/>
    <col min="8976" max="8976" width="15.85546875" style="1117" customWidth="1"/>
    <col min="8977" max="8977" width="9.140625" style="1117"/>
    <col min="8978" max="8978" width="14.5703125" style="1117" customWidth="1"/>
    <col min="8979" max="9216" width="9.140625" style="1117"/>
    <col min="9217" max="9217" width="7.28515625" style="1117" customWidth="1"/>
    <col min="9218" max="9218" width="7.5703125" style="1117" customWidth="1"/>
    <col min="9219" max="9219" width="64.28515625" style="1117" customWidth="1"/>
    <col min="9220" max="9221" width="7.28515625" style="1117" customWidth="1"/>
    <col min="9222" max="9222" width="12.7109375" style="1117" customWidth="1"/>
    <col min="9223" max="9223" width="12.85546875" style="1117" customWidth="1"/>
    <col min="9224" max="9224" width="9.140625" style="1117"/>
    <col min="9225" max="9225" width="14.85546875" style="1117" customWidth="1"/>
    <col min="9226" max="9226" width="14.28515625" style="1117" customWidth="1"/>
    <col min="9227" max="9227" width="15.85546875" style="1117" customWidth="1"/>
    <col min="9228" max="9228" width="14.7109375" style="1117" customWidth="1"/>
    <col min="9229" max="9231" width="9.140625" style="1117"/>
    <col min="9232" max="9232" width="15.85546875" style="1117" customWidth="1"/>
    <col min="9233" max="9233" width="9.140625" style="1117"/>
    <col min="9234" max="9234" width="14.5703125" style="1117" customWidth="1"/>
    <col min="9235" max="9472" width="9.140625" style="1117"/>
    <col min="9473" max="9473" width="7.28515625" style="1117" customWidth="1"/>
    <col min="9474" max="9474" width="7.5703125" style="1117" customWidth="1"/>
    <col min="9475" max="9475" width="64.28515625" style="1117" customWidth="1"/>
    <col min="9476" max="9477" width="7.28515625" style="1117" customWidth="1"/>
    <col min="9478" max="9478" width="12.7109375" style="1117" customWidth="1"/>
    <col min="9479" max="9479" width="12.85546875" style="1117" customWidth="1"/>
    <col min="9480" max="9480" width="9.140625" style="1117"/>
    <col min="9481" max="9481" width="14.85546875" style="1117" customWidth="1"/>
    <col min="9482" max="9482" width="14.28515625" style="1117" customWidth="1"/>
    <col min="9483" max="9483" width="15.85546875" style="1117" customWidth="1"/>
    <col min="9484" max="9484" width="14.7109375" style="1117" customWidth="1"/>
    <col min="9485" max="9487" width="9.140625" style="1117"/>
    <col min="9488" max="9488" width="15.85546875" style="1117" customWidth="1"/>
    <col min="9489" max="9489" width="9.140625" style="1117"/>
    <col min="9490" max="9490" width="14.5703125" style="1117" customWidth="1"/>
    <col min="9491" max="9728" width="9.140625" style="1117"/>
    <col min="9729" max="9729" width="7.28515625" style="1117" customWidth="1"/>
    <col min="9730" max="9730" width="7.5703125" style="1117" customWidth="1"/>
    <col min="9731" max="9731" width="64.28515625" style="1117" customWidth="1"/>
    <col min="9732" max="9733" width="7.28515625" style="1117" customWidth="1"/>
    <col min="9734" max="9734" width="12.7109375" style="1117" customWidth="1"/>
    <col min="9735" max="9735" width="12.85546875" style="1117" customWidth="1"/>
    <col min="9736" max="9736" width="9.140625" style="1117"/>
    <col min="9737" max="9737" width="14.85546875" style="1117" customWidth="1"/>
    <col min="9738" max="9738" width="14.28515625" style="1117" customWidth="1"/>
    <col min="9739" max="9739" width="15.85546875" style="1117" customWidth="1"/>
    <col min="9740" max="9740" width="14.7109375" style="1117" customWidth="1"/>
    <col min="9741" max="9743" width="9.140625" style="1117"/>
    <col min="9744" max="9744" width="15.85546875" style="1117" customWidth="1"/>
    <col min="9745" max="9745" width="9.140625" style="1117"/>
    <col min="9746" max="9746" width="14.5703125" style="1117" customWidth="1"/>
    <col min="9747" max="9984" width="9.140625" style="1117"/>
    <col min="9985" max="9985" width="7.28515625" style="1117" customWidth="1"/>
    <col min="9986" max="9986" width="7.5703125" style="1117" customWidth="1"/>
    <col min="9987" max="9987" width="64.28515625" style="1117" customWidth="1"/>
    <col min="9988" max="9989" width="7.28515625" style="1117" customWidth="1"/>
    <col min="9990" max="9990" width="12.7109375" style="1117" customWidth="1"/>
    <col min="9991" max="9991" width="12.85546875" style="1117" customWidth="1"/>
    <col min="9992" max="9992" width="9.140625" style="1117"/>
    <col min="9993" max="9993" width="14.85546875" style="1117" customWidth="1"/>
    <col min="9994" max="9994" width="14.28515625" style="1117" customWidth="1"/>
    <col min="9995" max="9995" width="15.85546875" style="1117" customWidth="1"/>
    <col min="9996" max="9996" width="14.7109375" style="1117" customWidth="1"/>
    <col min="9997" max="9999" width="9.140625" style="1117"/>
    <col min="10000" max="10000" width="15.85546875" style="1117" customWidth="1"/>
    <col min="10001" max="10001" width="9.140625" style="1117"/>
    <col min="10002" max="10002" width="14.5703125" style="1117" customWidth="1"/>
    <col min="10003" max="10240" width="9.140625" style="1117"/>
    <col min="10241" max="10241" width="7.28515625" style="1117" customWidth="1"/>
    <col min="10242" max="10242" width="7.5703125" style="1117" customWidth="1"/>
    <col min="10243" max="10243" width="64.28515625" style="1117" customWidth="1"/>
    <col min="10244" max="10245" width="7.28515625" style="1117" customWidth="1"/>
    <col min="10246" max="10246" width="12.7109375" style="1117" customWidth="1"/>
    <col min="10247" max="10247" width="12.85546875" style="1117" customWidth="1"/>
    <col min="10248" max="10248" width="9.140625" style="1117"/>
    <col min="10249" max="10249" width="14.85546875" style="1117" customWidth="1"/>
    <col min="10250" max="10250" width="14.28515625" style="1117" customWidth="1"/>
    <col min="10251" max="10251" width="15.85546875" style="1117" customWidth="1"/>
    <col min="10252" max="10252" width="14.7109375" style="1117" customWidth="1"/>
    <col min="10253" max="10255" width="9.140625" style="1117"/>
    <col min="10256" max="10256" width="15.85546875" style="1117" customWidth="1"/>
    <col min="10257" max="10257" width="9.140625" style="1117"/>
    <col min="10258" max="10258" width="14.5703125" style="1117" customWidth="1"/>
    <col min="10259" max="10496" width="9.140625" style="1117"/>
    <col min="10497" max="10497" width="7.28515625" style="1117" customWidth="1"/>
    <col min="10498" max="10498" width="7.5703125" style="1117" customWidth="1"/>
    <col min="10499" max="10499" width="64.28515625" style="1117" customWidth="1"/>
    <col min="10500" max="10501" width="7.28515625" style="1117" customWidth="1"/>
    <col min="10502" max="10502" width="12.7109375" style="1117" customWidth="1"/>
    <col min="10503" max="10503" width="12.85546875" style="1117" customWidth="1"/>
    <col min="10504" max="10504" width="9.140625" style="1117"/>
    <col min="10505" max="10505" width="14.85546875" style="1117" customWidth="1"/>
    <col min="10506" max="10506" width="14.28515625" style="1117" customWidth="1"/>
    <col min="10507" max="10507" width="15.85546875" style="1117" customWidth="1"/>
    <col min="10508" max="10508" width="14.7109375" style="1117" customWidth="1"/>
    <col min="10509" max="10511" width="9.140625" style="1117"/>
    <col min="10512" max="10512" width="15.85546875" style="1117" customWidth="1"/>
    <col min="10513" max="10513" width="9.140625" style="1117"/>
    <col min="10514" max="10514" width="14.5703125" style="1117" customWidth="1"/>
    <col min="10515" max="10752" width="9.140625" style="1117"/>
    <col min="10753" max="10753" width="7.28515625" style="1117" customWidth="1"/>
    <col min="10754" max="10754" width="7.5703125" style="1117" customWidth="1"/>
    <col min="10755" max="10755" width="64.28515625" style="1117" customWidth="1"/>
    <col min="10756" max="10757" width="7.28515625" style="1117" customWidth="1"/>
    <col min="10758" max="10758" width="12.7109375" style="1117" customWidth="1"/>
    <col min="10759" max="10759" width="12.85546875" style="1117" customWidth="1"/>
    <col min="10760" max="10760" width="9.140625" style="1117"/>
    <col min="10761" max="10761" width="14.85546875" style="1117" customWidth="1"/>
    <col min="10762" max="10762" width="14.28515625" style="1117" customWidth="1"/>
    <col min="10763" max="10763" width="15.85546875" style="1117" customWidth="1"/>
    <col min="10764" max="10764" width="14.7109375" style="1117" customWidth="1"/>
    <col min="10765" max="10767" width="9.140625" style="1117"/>
    <col min="10768" max="10768" width="15.85546875" style="1117" customWidth="1"/>
    <col min="10769" max="10769" width="9.140625" style="1117"/>
    <col min="10770" max="10770" width="14.5703125" style="1117" customWidth="1"/>
    <col min="10771" max="11008" width="9.140625" style="1117"/>
    <col min="11009" max="11009" width="7.28515625" style="1117" customWidth="1"/>
    <col min="11010" max="11010" width="7.5703125" style="1117" customWidth="1"/>
    <col min="11011" max="11011" width="64.28515625" style="1117" customWidth="1"/>
    <col min="11012" max="11013" width="7.28515625" style="1117" customWidth="1"/>
    <col min="11014" max="11014" width="12.7109375" style="1117" customWidth="1"/>
    <col min="11015" max="11015" width="12.85546875" style="1117" customWidth="1"/>
    <col min="11016" max="11016" width="9.140625" style="1117"/>
    <col min="11017" max="11017" width="14.85546875" style="1117" customWidth="1"/>
    <col min="11018" max="11018" width="14.28515625" style="1117" customWidth="1"/>
    <col min="11019" max="11019" width="15.85546875" style="1117" customWidth="1"/>
    <col min="11020" max="11020" width="14.7109375" style="1117" customWidth="1"/>
    <col min="11021" max="11023" width="9.140625" style="1117"/>
    <col min="11024" max="11024" width="15.85546875" style="1117" customWidth="1"/>
    <col min="11025" max="11025" width="9.140625" style="1117"/>
    <col min="11026" max="11026" width="14.5703125" style="1117" customWidth="1"/>
    <col min="11027" max="11264" width="9.140625" style="1117"/>
    <col min="11265" max="11265" width="7.28515625" style="1117" customWidth="1"/>
    <col min="11266" max="11266" width="7.5703125" style="1117" customWidth="1"/>
    <col min="11267" max="11267" width="64.28515625" style="1117" customWidth="1"/>
    <col min="11268" max="11269" width="7.28515625" style="1117" customWidth="1"/>
    <col min="11270" max="11270" width="12.7109375" style="1117" customWidth="1"/>
    <col min="11271" max="11271" width="12.85546875" style="1117" customWidth="1"/>
    <col min="11272" max="11272" width="9.140625" style="1117"/>
    <col min="11273" max="11273" width="14.85546875" style="1117" customWidth="1"/>
    <col min="11274" max="11274" width="14.28515625" style="1117" customWidth="1"/>
    <col min="11275" max="11275" width="15.85546875" style="1117" customWidth="1"/>
    <col min="11276" max="11276" width="14.7109375" style="1117" customWidth="1"/>
    <col min="11277" max="11279" width="9.140625" style="1117"/>
    <col min="11280" max="11280" width="15.85546875" style="1117" customWidth="1"/>
    <col min="11281" max="11281" width="9.140625" style="1117"/>
    <col min="11282" max="11282" width="14.5703125" style="1117" customWidth="1"/>
    <col min="11283" max="11520" width="9.140625" style="1117"/>
    <col min="11521" max="11521" width="7.28515625" style="1117" customWidth="1"/>
    <col min="11522" max="11522" width="7.5703125" style="1117" customWidth="1"/>
    <col min="11523" max="11523" width="64.28515625" style="1117" customWidth="1"/>
    <col min="11524" max="11525" width="7.28515625" style="1117" customWidth="1"/>
    <col min="11526" max="11526" width="12.7109375" style="1117" customWidth="1"/>
    <col min="11527" max="11527" width="12.85546875" style="1117" customWidth="1"/>
    <col min="11528" max="11528" width="9.140625" style="1117"/>
    <col min="11529" max="11529" width="14.85546875" style="1117" customWidth="1"/>
    <col min="11530" max="11530" width="14.28515625" style="1117" customWidth="1"/>
    <col min="11531" max="11531" width="15.85546875" style="1117" customWidth="1"/>
    <col min="11532" max="11532" width="14.7109375" style="1117" customWidth="1"/>
    <col min="11533" max="11535" width="9.140625" style="1117"/>
    <col min="11536" max="11536" width="15.85546875" style="1117" customWidth="1"/>
    <col min="11537" max="11537" width="9.140625" style="1117"/>
    <col min="11538" max="11538" width="14.5703125" style="1117" customWidth="1"/>
    <col min="11539" max="11776" width="9.140625" style="1117"/>
    <col min="11777" max="11777" width="7.28515625" style="1117" customWidth="1"/>
    <col min="11778" max="11778" width="7.5703125" style="1117" customWidth="1"/>
    <col min="11779" max="11779" width="64.28515625" style="1117" customWidth="1"/>
    <col min="11780" max="11781" width="7.28515625" style="1117" customWidth="1"/>
    <col min="11782" max="11782" width="12.7109375" style="1117" customWidth="1"/>
    <col min="11783" max="11783" width="12.85546875" style="1117" customWidth="1"/>
    <col min="11784" max="11784" width="9.140625" style="1117"/>
    <col min="11785" max="11785" width="14.85546875" style="1117" customWidth="1"/>
    <col min="11786" max="11786" width="14.28515625" style="1117" customWidth="1"/>
    <col min="11787" max="11787" width="15.85546875" style="1117" customWidth="1"/>
    <col min="11788" max="11788" width="14.7109375" style="1117" customWidth="1"/>
    <col min="11789" max="11791" width="9.140625" style="1117"/>
    <col min="11792" max="11792" width="15.85546875" style="1117" customWidth="1"/>
    <col min="11793" max="11793" width="9.140625" style="1117"/>
    <col min="11794" max="11794" width="14.5703125" style="1117" customWidth="1"/>
    <col min="11795" max="12032" width="9.140625" style="1117"/>
    <col min="12033" max="12033" width="7.28515625" style="1117" customWidth="1"/>
    <col min="12034" max="12034" width="7.5703125" style="1117" customWidth="1"/>
    <col min="12035" max="12035" width="64.28515625" style="1117" customWidth="1"/>
    <col min="12036" max="12037" width="7.28515625" style="1117" customWidth="1"/>
    <col min="12038" max="12038" width="12.7109375" style="1117" customWidth="1"/>
    <col min="12039" max="12039" width="12.85546875" style="1117" customWidth="1"/>
    <col min="12040" max="12040" width="9.140625" style="1117"/>
    <col min="12041" max="12041" width="14.85546875" style="1117" customWidth="1"/>
    <col min="12042" max="12042" width="14.28515625" style="1117" customWidth="1"/>
    <col min="12043" max="12043" width="15.85546875" style="1117" customWidth="1"/>
    <col min="12044" max="12044" width="14.7109375" style="1117" customWidth="1"/>
    <col min="12045" max="12047" width="9.140625" style="1117"/>
    <col min="12048" max="12048" width="15.85546875" style="1117" customWidth="1"/>
    <col min="12049" max="12049" width="9.140625" style="1117"/>
    <col min="12050" max="12050" width="14.5703125" style="1117" customWidth="1"/>
    <col min="12051" max="12288" width="9.140625" style="1117"/>
    <col min="12289" max="12289" width="7.28515625" style="1117" customWidth="1"/>
    <col min="12290" max="12290" width="7.5703125" style="1117" customWidth="1"/>
    <col min="12291" max="12291" width="64.28515625" style="1117" customWidth="1"/>
    <col min="12292" max="12293" width="7.28515625" style="1117" customWidth="1"/>
    <col min="12294" max="12294" width="12.7109375" style="1117" customWidth="1"/>
    <col min="12295" max="12295" width="12.85546875" style="1117" customWidth="1"/>
    <col min="12296" max="12296" width="9.140625" style="1117"/>
    <col min="12297" max="12297" width="14.85546875" style="1117" customWidth="1"/>
    <col min="12298" max="12298" width="14.28515625" style="1117" customWidth="1"/>
    <col min="12299" max="12299" width="15.85546875" style="1117" customWidth="1"/>
    <col min="12300" max="12300" width="14.7109375" style="1117" customWidth="1"/>
    <col min="12301" max="12303" width="9.140625" style="1117"/>
    <col min="12304" max="12304" width="15.85546875" style="1117" customWidth="1"/>
    <col min="12305" max="12305" width="9.140625" style="1117"/>
    <col min="12306" max="12306" width="14.5703125" style="1117" customWidth="1"/>
    <col min="12307" max="12544" width="9.140625" style="1117"/>
    <col min="12545" max="12545" width="7.28515625" style="1117" customWidth="1"/>
    <col min="12546" max="12546" width="7.5703125" style="1117" customWidth="1"/>
    <col min="12547" max="12547" width="64.28515625" style="1117" customWidth="1"/>
    <col min="12548" max="12549" width="7.28515625" style="1117" customWidth="1"/>
    <col min="12550" max="12550" width="12.7109375" style="1117" customWidth="1"/>
    <col min="12551" max="12551" width="12.85546875" style="1117" customWidth="1"/>
    <col min="12552" max="12552" width="9.140625" style="1117"/>
    <col min="12553" max="12553" width="14.85546875" style="1117" customWidth="1"/>
    <col min="12554" max="12554" width="14.28515625" style="1117" customWidth="1"/>
    <col min="12555" max="12555" width="15.85546875" style="1117" customWidth="1"/>
    <col min="12556" max="12556" width="14.7109375" style="1117" customWidth="1"/>
    <col min="12557" max="12559" width="9.140625" style="1117"/>
    <col min="12560" max="12560" width="15.85546875" style="1117" customWidth="1"/>
    <col min="12561" max="12561" width="9.140625" style="1117"/>
    <col min="12562" max="12562" width="14.5703125" style="1117" customWidth="1"/>
    <col min="12563" max="12800" width="9.140625" style="1117"/>
    <col min="12801" max="12801" width="7.28515625" style="1117" customWidth="1"/>
    <col min="12802" max="12802" width="7.5703125" style="1117" customWidth="1"/>
    <col min="12803" max="12803" width="64.28515625" style="1117" customWidth="1"/>
    <col min="12804" max="12805" width="7.28515625" style="1117" customWidth="1"/>
    <col min="12806" max="12806" width="12.7109375" style="1117" customWidth="1"/>
    <col min="12807" max="12807" width="12.85546875" style="1117" customWidth="1"/>
    <col min="12808" max="12808" width="9.140625" style="1117"/>
    <col min="12809" max="12809" width="14.85546875" style="1117" customWidth="1"/>
    <col min="12810" max="12810" width="14.28515625" style="1117" customWidth="1"/>
    <col min="12811" max="12811" width="15.85546875" style="1117" customWidth="1"/>
    <col min="12812" max="12812" width="14.7109375" style="1117" customWidth="1"/>
    <col min="12813" max="12815" width="9.140625" style="1117"/>
    <col min="12816" max="12816" width="15.85546875" style="1117" customWidth="1"/>
    <col min="12817" max="12817" width="9.140625" style="1117"/>
    <col min="12818" max="12818" width="14.5703125" style="1117" customWidth="1"/>
    <col min="12819" max="13056" width="9.140625" style="1117"/>
    <col min="13057" max="13057" width="7.28515625" style="1117" customWidth="1"/>
    <col min="13058" max="13058" width="7.5703125" style="1117" customWidth="1"/>
    <col min="13059" max="13059" width="64.28515625" style="1117" customWidth="1"/>
    <col min="13060" max="13061" width="7.28515625" style="1117" customWidth="1"/>
    <col min="13062" max="13062" width="12.7109375" style="1117" customWidth="1"/>
    <col min="13063" max="13063" width="12.85546875" style="1117" customWidth="1"/>
    <col min="13064" max="13064" width="9.140625" style="1117"/>
    <col min="13065" max="13065" width="14.85546875" style="1117" customWidth="1"/>
    <col min="13066" max="13066" width="14.28515625" style="1117" customWidth="1"/>
    <col min="13067" max="13067" width="15.85546875" style="1117" customWidth="1"/>
    <col min="13068" max="13068" width="14.7109375" style="1117" customWidth="1"/>
    <col min="13069" max="13071" width="9.140625" style="1117"/>
    <col min="13072" max="13072" width="15.85546875" style="1117" customWidth="1"/>
    <col min="13073" max="13073" width="9.140625" style="1117"/>
    <col min="13074" max="13074" width="14.5703125" style="1117" customWidth="1"/>
    <col min="13075" max="13312" width="9.140625" style="1117"/>
    <col min="13313" max="13313" width="7.28515625" style="1117" customWidth="1"/>
    <col min="13314" max="13314" width="7.5703125" style="1117" customWidth="1"/>
    <col min="13315" max="13315" width="64.28515625" style="1117" customWidth="1"/>
    <col min="13316" max="13317" width="7.28515625" style="1117" customWidth="1"/>
    <col min="13318" max="13318" width="12.7109375" style="1117" customWidth="1"/>
    <col min="13319" max="13319" width="12.85546875" style="1117" customWidth="1"/>
    <col min="13320" max="13320" width="9.140625" style="1117"/>
    <col min="13321" max="13321" width="14.85546875" style="1117" customWidth="1"/>
    <col min="13322" max="13322" width="14.28515625" style="1117" customWidth="1"/>
    <col min="13323" max="13323" width="15.85546875" style="1117" customWidth="1"/>
    <col min="13324" max="13324" width="14.7109375" style="1117" customWidth="1"/>
    <col min="13325" max="13327" width="9.140625" style="1117"/>
    <col min="13328" max="13328" width="15.85546875" style="1117" customWidth="1"/>
    <col min="13329" max="13329" width="9.140625" style="1117"/>
    <col min="13330" max="13330" width="14.5703125" style="1117" customWidth="1"/>
    <col min="13331" max="13568" width="9.140625" style="1117"/>
    <col min="13569" max="13569" width="7.28515625" style="1117" customWidth="1"/>
    <col min="13570" max="13570" width="7.5703125" style="1117" customWidth="1"/>
    <col min="13571" max="13571" width="64.28515625" style="1117" customWidth="1"/>
    <col min="13572" max="13573" width="7.28515625" style="1117" customWidth="1"/>
    <col min="13574" max="13574" width="12.7109375" style="1117" customWidth="1"/>
    <col min="13575" max="13575" width="12.85546875" style="1117" customWidth="1"/>
    <col min="13576" max="13576" width="9.140625" style="1117"/>
    <col min="13577" max="13577" width="14.85546875" style="1117" customWidth="1"/>
    <col min="13578" max="13578" width="14.28515625" style="1117" customWidth="1"/>
    <col min="13579" max="13579" width="15.85546875" style="1117" customWidth="1"/>
    <col min="13580" max="13580" width="14.7109375" style="1117" customWidth="1"/>
    <col min="13581" max="13583" width="9.140625" style="1117"/>
    <col min="13584" max="13584" width="15.85546875" style="1117" customWidth="1"/>
    <col min="13585" max="13585" width="9.140625" style="1117"/>
    <col min="13586" max="13586" width="14.5703125" style="1117" customWidth="1"/>
    <col min="13587" max="13824" width="9.140625" style="1117"/>
    <col min="13825" max="13825" width="7.28515625" style="1117" customWidth="1"/>
    <col min="13826" max="13826" width="7.5703125" style="1117" customWidth="1"/>
    <col min="13827" max="13827" width="64.28515625" style="1117" customWidth="1"/>
    <col min="13828" max="13829" width="7.28515625" style="1117" customWidth="1"/>
    <col min="13830" max="13830" width="12.7109375" style="1117" customWidth="1"/>
    <col min="13831" max="13831" width="12.85546875" style="1117" customWidth="1"/>
    <col min="13832" max="13832" width="9.140625" style="1117"/>
    <col min="13833" max="13833" width="14.85546875" style="1117" customWidth="1"/>
    <col min="13834" max="13834" width="14.28515625" style="1117" customWidth="1"/>
    <col min="13835" max="13835" width="15.85546875" style="1117" customWidth="1"/>
    <col min="13836" max="13836" width="14.7109375" style="1117" customWidth="1"/>
    <col min="13837" max="13839" width="9.140625" style="1117"/>
    <col min="13840" max="13840" width="15.85546875" style="1117" customWidth="1"/>
    <col min="13841" max="13841" width="9.140625" style="1117"/>
    <col min="13842" max="13842" width="14.5703125" style="1117" customWidth="1"/>
    <col min="13843" max="14080" width="9.140625" style="1117"/>
    <col min="14081" max="14081" width="7.28515625" style="1117" customWidth="1"/>
    <col min="14082" max="14082" width="7.5703125" style="1117" customWidth="1"/>
    <col min="14083" max="14083" width="64.28515625" style="1117" customWidth="1"/>
    <col min="14084" max="14085" width="7.28515625" style="1117" customWidth="1"/>
    <col min="14086" max="14086" width="12.7109375" style="1117" customWidth="1"/>
    <col min="14087" max="14087" width="12.85546875" style="1117" customWidth="1"/>
    <col min="14088" max="14088" width="9.140625" style="1117"/>
    <col min="14089" max="14089" width="14.85546875" style="1117" customWidth="1"/>
    <col min="14090" max="14090" width="14.28515625" style="1117" customWidth="1"/>
    <col min="14091" max="14091" width="15.85546875" style="1117" customWidth="1"/>
    <col min="14092" max="14092" width="14.7109375" style="1117" customWidth="1"/>
    <col min="14093" max="14095" width="9.140625" style="1117"/>
    <col min="14096" max="14096" width="15.85546875" style="1117" customWidth="1"/>
    <col min="14097" max="14097" width="9.140625" style="1117"/>
    <col min="14098" max="14098" width="14.5703125" style="1117" customWidth="1"/>
    <col min="14099" max="14336" width="9.140625" style="1117"/>
    <col min="14337" max="14337" width="7.28515625" style="1117" customWidth="1"/>
    <col min="14338" max="14338" width="7.5703125" style="1117" customWidth="1"/>
    <col min="14339" max="14339" width="64.28515625" style="1117" customWidth="1"/>
    <col min="14340" max="14341" width="7.28515625" style="1117" customWidth="1"/>
    <col min="14342" max="14342" width="12.7109375" style="1117" customWidth="1"/>
    <col min="14343" max="14343" width="12.85546875" style="1117" customWidth="1"/>
    <col min="14344" max="14344" width="9.140625" style="1117"/>
    <col min="14345" max="14345" width="14.85546875" style="1117" customWidth="1"/>
    <col min="14346" max="14346" width="14.28515625" style="1117" customWidth="1"/>
    <col min="14347" max="14347" width="15.85546875" style="1117" customWidth="1"/>
    <col min="14348" max="14348" width="14.7109375" style="1117" customWidth="1"/>
    <col min="14349" max="14351" width="9.140625" style="1117"/>
    <col min="14352" max="14352" width="15.85546875" style="1117" customWidth="1"/>
    <col min="14353" max="14353" width="9.140625" style="1117"/>
    <col min="14354" max="14354" width="14.5703125" style="1117" customWidth="1"/>
    <col min="14355" max="14592" width="9.140625" style="1117"/>
    <col min="14593" max="14593" width="7.28515625" style="1117" customWidth="1"/>
    <col min="14594" max="14594" width="7.5703125" style="1117" customWidth="1"/>
    <col min="14595" max="14595" width="64.28515625" style="1117" customWidth="1"/>
    <col min="14596" max="14597" width="7.28515625" style="1117" customWidth="1"/>
    <col min="14598" max="14598" width="12.7109375" style="1117" customWidth="1"/>
    <col min="14599" max="14599" width="12.85546875" style="1117" customWidth="1"/>
    <col min="14600" max="14600" width="9.140625" style="1117"/>
    <col min="14601" max="14601" width="14.85546875" style="1117" customWidth="1"/>
    <col min="14602" max="14602" width="14.28515625" style="1117" customWidth="1"/>
    <col min="14603" max="14603" width="15.85546875" style="1117" customWidth="1"/>
    <col min="14604" max="14604" width="14.7109375" style="1117" customWidth="1"/>
    <col min="14605" max="14607" width="9.140625" style="1117"/>
    <col min="14608" max="14608" width="15.85546875" style="1117" customWidth="1"/>
    <col min="14609" max="14609" width="9.140625" style="1117"/>
    <col min="14610" max="14610" width="14.5703125" style="1117" customWidth="1"/>
    <col min="14611" max="14848" width="9.140625" style="1117"/>
    <col min="14849" max="14849" width="7.28515625" style="1117" customWidth="1"/>
    <col min="14850" max="14850" width="7.5703125" style="1117" customWidth="1"/>
    <col min="14851" max="14851" width="64.28515625" style="1117" customWidth="1"/>
    <col min="14852" max="14853" width="7.28515625" style="1117" customWidth="1"/>
    <col min="14854" max="14854" width="12.7109375" style="1117" customWidth="1"/>
    <col min="14855" max="14855" width="12.85546875" style="1117" customWidth="1"/>
    <col min="14856" max="14856" width="9.140625" style="1117"/>
    <col min="14857" max="14857" width="14.85546875" style="1117" customWidth="1"/>
    <col min="14858" max="14858" width="14.28515625" style="1117" customWidth="1"/>
    <col min="14859" max="14859" width="15.85546875" style="1117" customWidth="1"/>
    <col min="14860" max="14860" width="14.7109375" style="1117" customWidth="1"/>
    <col min="14861" max="14863" width="9.140625" style="1117"/>
    <col min="14864" max="14864" width="15.85546875" style="1117" customWidth="1"/>
    <col min="14865" max="14865" width="9.140625" style="1117"/>
    <col min="14866" max="14866" width="14.5703125" style="1117" customWidth="1"/>
    <col min="14867" max="15104" width="9.140625" style="1117"/>
    <col min="15105" max="15105" width="7.28515625" style="1117" customWidth="1"/>
    <col min="15106" max="15106" width="7.5703125" style="1117" customWidth="1"/>
    <col min="15107" max="15107" width="64.28515625" style="1117" customWidth="1"/>
    <col min="15108" max="15109" width="7.28515625" style="1117" customWidth="1"/>
    <col min="15110" max="15110" width="12.7109375" style="1117" customWidth="1"/>
    <col min="15111" max="15111" width="12.85546875" style="1117" customWidth="1"/>
    <col min="15112" max="15112" width="9.140625" style="1117"/>
    <col min="15113" max="15113" width="14.85546875" style="1117" customWidth="1"/>
    <col min="15114" max="15114" width="14.28515625" style="1117" customWidth="1"/>
    <col min="15115" max="15115" width="15.85546875" style="1117" customWidth="1"/>
    <col min="15116" max="15116" width="14.7109375" style="1117" customWidth="1"/>
    <col min="15117" max="15119" width="9.140625" style="1117"/>
    <col min="15120" max="15120" width="15.85546875" style="1117" customWidth="1"/>
    <col min="15121" max="15121" width="9.140625" style="1117"/>
    <col min="15122" max="15122" width="14.5703125" style="1117" customWidth="1"/>
    <col min="15123" max="15360" width="9.140625" style="1117"/>
    <col min="15361" max="15361" width="7.28515625" style="1117" customWidth="1"/>
    <col min="15362" max="15362" width="7.5703125" style="1117" customWidth="1"/>
    <col min="15363" max="15363" width="64.28515625" style="1117" customWidth="1"/>
    <col min="15364" max="15365" width="7.28515625" style="1117" customWidth="1"/>
    <col min="15366" max="15366" width="12.7109375" style="1117" customWidth="1"/>
    <col min="15367" max="15367" width="12.85546875" style="1117" customWidth="1"/>
    <col min="15368" max="15368" width="9.140625" style="1117"/>
    <col min="15369" max="15369" width="14.85546875" style="1117" customWidth="1"/>
    <col min="15370" max="15370" width="14.28515625" style="1117" customWidth="1"/>
    <col min="15371" max="15371" width="15.85546875" style="1117" customWidth="1"/>
    <col min="15372" max="15372" width="14.7109375" style="1117" customWidth="1"/>
    <col min="15373" max="15375" width="9.140625" style="1117"/>
    <col min="15376" max="15376" width="15.85546875" style="1117" customWidth="1"/>
    <col min="15377" max="15377" width="9.140625" style="1117"/>
    <col min="15378" max="15378" width="14.5703125" style="1117" customWidth="1"/>
    <col min="15379" max="15616" width="9.140625" style="1117"/>
    <col min="15617" max="15617" width="7.28515625" style="1117" customWidth="1"/>
    <col min="15618" max="15618" width="7.5703125" style="1117" customWidth="1"/>
    <col min="15619" max="15619" width="64.28515625" style="1117" customWidth="1"/>
    <col min="15620" max="15621" width="7.28515625" style="1117" customWidth="1"/>
    <col min="15622" max="15622" width="12.7109375" style="1117" customWidth="1"/>
    <col min="15623" max="15623" width="12.85546875" style="1117" customWidth="1"/>
    <col min="15624" max="15624" width="9.140625" style="1117"/>
    <col min="15625" max="15625" width="14.85546875" style="1117" customWidth="1"/>
    <col min="15626" max="15626" width="14.28515625" style="1117" customWidth="1"/>
    <col min="15627" max="15627" width="15.85546875" style="1117" customWidth="1"/>
    <col min="15628" max="15628" width="14.7109375" style="1117" customWidth="1"/>
    <col min="15629" max="15631" width="9.140625" style="1117"/>
    <col min="15632" max="15632" width="15.85546875" style="1117" customWidth="1"/>
    <col min="15633" max="15633" width="9.140625" style="1117"/>
    <col min="15634" max="15634" width="14.5703125" style="1117" customWidth="1"/>
    <col min="15635" max="15872" width="9.140625" style="1117"/>
    <col min="15873" max="15873" width="7.28515625" style="1117" customWidth="1"/>
    <col min="15874" max="15874" width="7.5703125" style="1117" customWidth="1"/>
    <col min="15875" max="15875" width="64.28515625" style="1117" customWidth="1"/>
    <col min="15876" max="15877" width="7.28515625" style="1117" customWidth="1"/>
    <col min="15878" max="15878" width="12.7109375" style="1117" customWidth="1"/>
    <col min="15879" max="15879" width="12.85546875" style="1117" customWidth="1"/>
    <col min="15880" max="15880" width="9.140625" style="1117"/>
    <col min="15881" max="15881" width="14.85546875" style="1117" customWidth="1"/>
    <col min="15882" max="15882" width="14.28515625" style="1117" customWidth="1"/>
    <col min="15883" max="15883" width="15.85546875" style="1117" customWidth="1"/>
    <col min="15884" max="15884" width="14.7109375" style="1117" customWidth="1"/>
    <col min="15885" max="15887" width="9.140625" style="1117"/>
    <col min="15888" max="15888" width="15.85546875" style="1117" customWidth="1"/>
    <col min="15889" max="15889" width="9.140625" style="1117"/>
    <col min="15890" max="15890" width="14.5703125" style="1117" customWidth="1"/>
    <col min="15891" max="16128" width="9.140625" style="1117"/>
    <col min="16129" max="16129" width="7.28515625" style="1117" customWidth="1"/>
    <col min="16130" max="16130" width="7.5703125" style="1117" customWidth="1"/>
    <col min="16131" max="16131" width="64.28515625" style="1117" customWidth="1"/>
    <col min="16132" max="16133" width="7.28515625" style="1117" customWidth="1"/>
    <col min="16134" max="16134" width="12.7109375" style="1117" customWidth="1"/>
    <col min="16135" max="16135" width="12.85546875" style="1117" customWidth="1"/>
    <col min="16136" max="16136" width="9.140625" style="1117"/>
    <col min="16137" max="16137" width="14.85546875" style="1117" customWidth="1"/>
    <col min="16138" max="16138" width="14.28515625" style="1117" customWidth="1"/>
    <col min="16139" max="16139" width="15.85546875" style="1117" customWidth="1"/>
    <col min="16140" max="16140" width="14.7109375" style="1117" customWidth="1"/>
    <col min="16141" max="16143" width="9.140625" style="1117"/>
    <col min="16144" max="16144" width="15.85546875" style="1117" customWidth="1"/>
    <col min="16145" max="16145" width="9.140625" style="1117"/>
    <col min="16146" max="16146" width="14.5703125" style="1117" customWidth="1"/>
    <col min="16147" max="16384" width="9.140625" style="1117"/>
  </cols>
  <sheetData>
    <row r="1" spans="1:9" ht="15.75" customHeight="1">
      <c r="A1" s="1276" t="s">
        <v>7629</v>
      </c>
      <c r="B1" s="1276"/>
      <c r="C1" s="1276"/>
      <c r="D1" s="1276"/>
      <c r="E1" s="1276"/>
      <c r="F1" s="1276"/>
      <c r="G1" s="1276"/>
    </row>
    <row r="2" spans="1:9" ht="12.75" customHeight="1">
      <c r="A2" s="1277"/>
      <c r="B2" s="1277"/>
      <c r="C2" s="1277"/>
      <c r="D2" s="1277"/>
      <c r="E2" s="1277"/>
      <c r="F2" s="1277"/>
      <c r="G2" s="1277"/>
    </row>
    <row r="3" spans="1:9" ht="16.5" customHeight="1">
      <c r="A3" s="1277"/>
      <c r="B3" s="1277"/>
      <c r="C3" s="1277"/>
      <c r="D3" s="1277"/>
      <c r="E3" s="1277"/>
      <c r="F3" s="1277"/>
      <c r="G3" s="1277"/>
    </row>
    <row r="4" spans="1:9" ht="12.75" customHeight="1">
      <c r="A4" s="1277"/>
      <c r="B4" s="1277"/>
      <c r="C4" s="1277"/>
      <c r="D4" s="1277"/>
      <c r="E4" s="1277"/>
      <c r="F4" s="1277"/>
      <c r="G4" s="1277"/>
    </row>
    <row r="5" spans="1:9" ht="17.25" customHeight="1">
      <c r="A5" s="1278"/>
      <c r="B5" s="1278"/>
      <c r="C5" s="1278"/>
      <c r="D5" s="1278"/>
      <c r="E5" s="1278"/>
      <c r="F5" s="1278"/>
      <c r="G5" s="1278"/>
    </row>
    <row r="6" spans="1:9" ht="12.75" customHeight="1">
      <c r="A6" s="1279" t="s">
        <v>61</v>
      </c>
      <c r="B6" s="1279" t="s">
        <v>7605</v>
      </c>
      <c r="C6" s="1281" t="s">
        <v>7338</v>
      </c>
      <c r="D6" s="1283" t="s">
        <v>137</v>
      </c>
      <c r="E6" s="1283" t="s">
        <v>7606</v>
      </c>
      <c r="F6" s="1285" t="s">
        <v>7607</v>
      </c>
      <c r="G6" s="1283" t="s">
        <v>7608</v>
      </c>
    </row>
    <row r="7" spans="1:9">
      <c r="A7" s="1279"/>
      <c r="B7" s="1279"/>
      <c r="C7" s="1281"/>
      <c r="D7" s="1283"/>
      <c r="E7" s="1283"/>
      <c r="F7" s="1285"/>
      <c r="G7" s="1283"/>
    </row>
    <row r="8" spans="1:9">
      <c r="A8" s="1280"/>
      <c r="B8" s="1280"/>
      <c r="C8" s="1282"/>
      <c r="D8" s="1284"/>
      <c r="E8" s="1284"/>
      <c r="F8" s="1286"/>
      <c r="G8" s="1284"/>
    </row>
    <row r="9" spans="1:9" ht="12.75" customHeight="1">
      <c r="A9" s="1118"/>
      <c r="B9" s="1118"/>
      <c r="C9" s="1121"/>
      <c r="D9" s="1122"/>
      <c r="E9" s="1122"/>
      <c r="F9" s="1123"/>
      <c r="G9" s="1122"/>
    </row>
    <row r="10" spans="1:9" ht="12.75" customHeight="1">
      <c r="A10" s="1118"/>
      <c r="B10" s="1118"/>
      <c r="C10" s="1121"/>
      <c r="D10" s="1122"/>
      <c r="E10" s="1122"/>
      <c r="F10" s="1123"/>
      <c r="G10" s="1122"/>
    </row>
    <row r="11" spans="1:9" ht="12.75" customHeight="1">
      <c r="A11" s="1119"/>
      <c r="B11" s="1120"/>
      <c r="C11" s="1122"/>
      <c r="D11" s="1122"/>
      <c r="E11" s="1122"/>
      <c r="F11" s="1123"/>
      <c r="G11" s="1122"/>
    </row>
    <row r="12" spans="1:9" s="1130" customFormat="1" ht="12.75" customHeight="1">
      <c r="A12" s="1124">
        <v>2</v>
      </c>
      <c r="B12" s="1125" t="s">
        <v>2992</v>
      </c>
      <c r="C12" s="1126" t="s">
        <v>7629</v>
      </c>
      <c r="D12" s="1127"/>
      <c r="E12" s="1127"/>
      <c r="F12" s="1128"/>
      <c r="G12" s="1129"/>
    </row>
    <row r="13" spans="1:9" s="1130" customFormat="1" ht="12.75" customHeight="1">
      <c r="A13" s="1119"/>
      <c r="B13" s="1131"/>
      <c r="C13" s="1132" t="s">
        <v>7630</v>
      </c>
      <c r="D13" s="1122"/>
      <c r="E13" s="1122"/>
      <c r="F13" s="1133"/>
      <c r="G13" s="1134"/>
    </row>
    <row r="14" spans="1:9" s="1130" customFormat="1" ht="43.2">
      <c r="A14" s="1119"/>
      <c r="B14" s="1135"/>
      <c r="C14" s="1136" t="s">
        <v>7631</v>
      </c>
      <c r="D14" s="1122" t="s">
        <v>7612</v>
      </c>
      <c r="E14" s="1122">
        <v>4</v>
      </c>
      <c r="F14" s="1133"/>
      <c r="G14" s="1134">
        <f>F14*E14</f>
        <v>0</v>
      </c>
      <c r="I14" s="1137"/>
    </row>
    <row r="15" spans="1:9" s="1130" customFormat="1" ht="10.8">
      <c r="A15" s="1119"/>
      <c r="B15" s="1135"/>
      <c r="C15" s="1136" t="s">
        <v>7632</v>
      </c>
      <c r="D15" s="1122" t="s">
        <v>7612</v>
      </c>
      <c r="E15" s="1122">
        <v>4</v>
      </c>
      <c r="F15" s="1133"/>
      <c r="G15" s="1134">
        <f t="shared" ref="G15:G23" si="0">F15*E15</f>
        <v>0</v>
      </c>
      <c r="I15" s="1137"/>
    </row>
    <row r="16" spans="1:9" s="1130" customFormat="1" ht="10.8">
      <c r="A16" s="1119"/>
      <c r="B16" s="1135"/>
      <c r="C16" s="1139" t="s">
        <v>7614</v>
      </c>
      <c r="D16" s="1122"/>
      <c r="E16" s="1122"/>
      <c r="F16" s="1133"/>
      <c r="G16" s="1134"/>
      <c r="I16" s="1137"/>
    </row>
    <row r="17" spans="1:9" s="1130" customFormat="1" ht="10.8">
      <c r="A17" s="1119"/>
      <c r="B17" s="1135"/>
      <c r="C17" s="1130" t="s">
        <v>7615</v>
      </c>
      <c r="D17" s="1122" t="s">
        <v>155</v>
      </c>
      <c r="E17" s="1122">
        <v>100</v>
      </c>
      <c r="F17" s="1133"/>
      <c r="G17" s="1134">
        <f>F17*E17</f>
        <v>0</v>
      </c>
      <c r="I17" s="1137"/>
    </row>
    <row r="18" spans="1:9" s="1130" customFormat="1" ht="21.6">
      <c r="A18" s="1119"/>
      <c r="B18" s="1135"/>
      <c r="C18" s="1140" t="s">
        <v>7616</v>
      </c>
      <c r="D18" s="1122" t="s">
        <v>155</v>
      </c>
      <c r="E18" s="1122">
        <v>100</v>
      </c>
      <c r="F18" s="1133"/>
      <c r="G18" s="1134">
        <f>F18*E18</f>
        <v>0</v>
      </c>
      <c r="I18" s="1137"/>
    </row>
    <row r="19" spans="1:9" s="1130" customFormat="1" ht="21.6">
      <c r="A19" s="1119"/>
      <c r="B19" s="1135"/>
      <c r="C19" s="1140" t="s">
        <v>7633</v>
      </c>
      <c r="D19" s="1122" t="s">
        <v>155</v>
      </c>
      <c r="E19" s="1122">
        <v>100</v>
      </c>
      <c r="F19" s="1133"/>
      <c r="G19" s="1134">
        <f>F19*E19</f>
        <v>0</v>
      </c>
      <c r="I19" s="1137"/>
    </row>
    <row r="20" spans="1:9" s="1130" customFormat="1" ht="10.8">
      <c r="A20" s="1119"/>
      <c r="B20" s="1138"/>
      <c r="C20" s="1139" t="s">
        <v>7634</v>
      </c>
      <c r="D20" s="1122"/>
      <c r="E20" s="1122"/>
      <c r="F20" s="1133"/>
      <c r="G20" s="1134">
        <f t="shared" si="0"/>
        <v>0</v>
      </c>
      <c r="I20" s="1137"/>
    </row>
    <row r="21" spans="1:9" s="1130" customFormat="1" ht="43.2">
      <c r="A21" s="1119"/>
      <c r="B21" s="1138"/>
      <c r="C21" s="1144" t="s">
        <v>7635</v>
      </c>
      <c r="D21" s="1122" t="s">
        <v>7612</v>
      </c>
      <c r="E21" s="1122">
        <v>2</v>
      </c>
      <c r="F21" s="1133"/>
      <c r="G21" s="1134">
        <f t="shared" si="0"/>
        <v>0</v>
      </c>
      <c r="H21" s="1137"/>
      <c r="I21" s="1137"/>
    </row>
    <row r="22" spans="1:9" s="1130" customFormat="1" ht="41.25" customHeight="1">
      <c r="A22" s="1119"/>
      <c r="B22" s="1138"/>
      <c r="C22" s="1144" t="s">
        <v>7636</v>
      </c>
      <c r="D22" s="1122" t="s">
        <v>7612</v>
      </c>
      <c r="E22" s="1122">
        <v>2</v>
      </c>
      <c r="F22" s="1133"/>
      <c r="G22" s="1134">
        <f t="shared" si="0"/>
        <v>0</v>
      </c>
    </row>
    <row r="23" spans="1:9" s="1130" customFormat="1" ht="21.6">
      <c r="A23" s="1119"/>
      <c r="B23" s="1138"/>
      <c r="C23" s="1141" t="s">
        <v>7621</v>
      </c>
      <c r="D23" s="1122" t="s">
        <v>4713</v>
      </c>
      <c r="E23" s="1122">
        <v>4</v>
      </c>
      <c r="F23" s="1133"/>
      <c r="G23" s="1134">
        <f t="shared" si="0"/>
        <v>0</v>
      </c>
    </row>
    <row r="24" spans="1:9" s="1130" customFormat="1" ht="12.75" customHeight="1">
      <c r="A24" s="1145"/>
      <c r="B24" s="1146"/>
      <c r="C24" s="1147" t="s">
        <v>7637</v>
      </c>
      <c r="D24" s="1148"/>
      <c r="E24" s="1148"/>
      <c r="F24" s="1149"/>
      <c r="G24" s="1150">
        <f>SUM(G14:G23)</f>
        <v>0</v>
      </c>
      <c r="I24" s="1137"/>
    </row>
    <row r="25" spans="1:9" s="1130" customFormat="1" ht="12.75" customHeight="1">
      <c r="A25" s="1154"/>
      <c r="B25" s="1155"/>
      <c r="C25" s="1139"/>
      <c r="D25" s="1122"/>
      <c r="E25" s="1122"/>
      <c r="F25" s="1133"/>
      <c r="G25" s="1160"/>
      <c r="I25" s="1137"/>
    </row>
    <row r="26" spans="1:9" s="1130" customFormat="1" ht="12.75" customHeight="1">
      <c r="A26" s="1121"/>
      <c r="B26" s="1151"/>
      <c r="C26" s="1132"/>
      <c r="D26" s="1122"/>
      <c r="E26" s="1122"/>
      <c r="F26" s="1133"/>
      <c r="G26" s="1152"/>
    </row>
    <row r="27" spans="1:9" s="1130" customFormat="1" ht="10.8">
      <c r="A27" s="1121"/>
      <c r="B27" s="1151"/>
      <c r="C27" s="1136"/>
      <c r="D27" s="1122"/>
      <c r="E27" s="1122"/>
      <c r="F27" s="1133"/>
    </row>
    <row r="28" spans="1:9" s="1130" customFormat="1" ht="10.8">
      <c r="A28" s="1121"/>
      <c r="B28" s="1151"/>
      <c r="C28" s="1136"/>
      <c r="D28" s="1122"/>
      <c r="E28" s="1122"/>
      <c r="F28" s="1133"/>
      <c r="G28" s="1134"/>
    </row>
    <row r="29" spans="1:9" ht="12.75" customHeight="1">
      <c r="B29" s="1151"/>
      <c r="C29" s="1136"/>
      <c r="D29" s="1122"/>
      <c r="E29" s="1122"/>
      <c r="F29" s="1133"/>
      <c r="G29" s="1134"/>
    </row>
    <row r="30" spans="1:9" ht="12.75" customHeight="1">
      <c r="C30" s="1130"/>
      <c r="D30" s="1122"/>
      <c r="E30" s="1122"/>
      <c r="F30" s="1133"/>
      <c r="G30" s="1134"/>
    </row>
    <row r="31" spans="1:9" ht="12.75" customHeight="1">
      <c r="C31" s="1130"/>
      <c r="D31" s="1122"/>
      <c r="E31" s="1122"/>
      <c r="F31" s="1133"/>
      <c r="G31" s="1134"/>
    </row>
    <row r="32" spans="1:9">
      <c r="C32" s="1130"/>
      <c r="D32" s="1122"/>
      <c r="E32" s="1122"/>
      <c r="F32" s="1156"/>
      <c r="G32" s="1137"/>
    </row>
    <row r="36" spans="2:10" ht="12.75" customHeight="1"/>
    <row r="37" spans="2:10" ht="12.75" customHeight="1"/>
    <row r="38" spans="2:10" s="1154" customFormat="1" ht="12.75" customHeight="1">
      <c r="B38" s="1155"/>
      <c r="C38" s="1117"/>
      <c r="D38" s="1157"/>
      <c r="E38" s="1157"/>
      <c r="F38" s="1158"/>
      <c r="G38" s="1117"/>
      <c r="H38" s="1117"/>
      <c r="I38" s="1117"/>
      <c r="J38" s="1117"/>
    </row>
    <row r="39" spans="2:10" s="1154" customFormat="1" ht="12.75" customHeight="1">
      <c r="B39" s="1155"/>
      <c r="C39" s="1117"/>
      <c r="D39" s="1157"/>
      <c r="E39" s="1157"/>
      <c r="F39" s="1158"/>
      <c r="G39" s="1117"/>
      <c r="H39" s="1117"/>
      <c r="I39" s="1117"/>
      <c r="J39" s="1117"/>
    </row>
    <row r="50" spans="1:10" s="1157" customFormat="1">
      <c r="A50" s="1154"/>
      <c r="B50" s="1155"/>
      <c r="C50" s="1159"/>
      <c r="F50" s="1158"/>
      <c r="G50" s="1117"/>
      <c r="H50" s="1117"/>
      <c r="I50" s="1117"/>
      <c r="J50" s="1117"/>
    </row>
  </sheetData>
  <mergeCells count="8">
    <mergeCell ref="A1:G5"/>
    <mergeCell ref="A6:A8"/>
    <mergeCell ref="B6:B8"/>
    <mergeCell ref="C6:C8"/>
    <mergeCell ref="D6:D8"/>
    <mergeCell ref="E6:E8"/>
    <mergeCell ref="F6:F8"/>
    <mergeCell ref="G6:G8"/>
  </mergeCells>
  <pageMargins left="0.59055118110236215" right="0.39370078740157483" top="1.1811023622047243" bottom="0.59055118110236215" header="0.31496062992125984" footer="0.11811023622047244"/>
  <pageSetup paperSize="9" orientation="portrait" useFirstPageNumber="1" r:id="rId1"/>
  <headerFooter alignWithMargins="0">
    <oddFooter xml:space="preserve">&amp;C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2905"/>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1186"/>
      <c r="M2" s="1186"/>
      <c r="N2" s="1186"/>
      <c r="O2" s="1186"/>
      <c r="P2" s="1186"/>
      <c r="Q2" s="1186"/>
      <c r="R2" s="1186"/>
      <c r="S2" s="1186"/>
      <c r="T2" s="1186"/>
      <c r="U2" s="1186"/>
      <c r="V2" s="1186"/>
      <c r="AT2" s="18" t="s">
        <v>92</v>
      </c>
      <c r="AZ2" s="178" t="s">
        <v>345</v>
      </c>
      <c r="BA2" s="178" t="s">
        <v>346</v>
      </c>
      <c r="BB2" s="178" t="s">
        <v>32</v>
      </c>
      <c r="BC2" s="178" t="s">
        <v>347</v>
      </c>
      <c r="BD2" s="178" t="s">
        <v>168</v>
      </c>
    </row>
    <row r="3" spans="2:56" ht="6.9" customHeight="1">
      <c r="B3" s="19"/>
      <c r="C3" s="20"/>
      <c r="D3" s="20"/>
      <c r="E3" s="20"/>
      <c r="F3" s="20"/>
      <c r="G3" s="20"/>
      <c r="H3" s="20"/>
      <c r="I3" s="20"/>
      <c r="J3" s="20"/>
      <c r="K3" s="20"/>
      <c r="L3" s="21"/>
      <c r="AT3" s="18" t="s">
        <v>89</v>
      </c>
      <c r="AZ3" s="178" t="s">
        <v>348</v>
      </c>
      <c r="BA3" s="178" t="s">
        <v>349</v>
      </c>
      <c r="BB3" s="178" t="s">
        <v>32</v>
      </c>
      <c r="BC3" s="178" t="s">
        <v>350</v>
      </c>
      <c r="BD3" s="178" t="s">
        <v>168</v>
      </c>
    </row>
    <row r="4" spans="2:56" ht="24.9" customHeight="1">
      <c r="B4" s="21"/>
      <c r="D4" s="22" t="s">
        <v>123</v>
      </c>
      <c r="L4" s="21"/>
      <c r="M4" s="87" t="s">
        <v>10</v>
      </c>
      <c r="AT4" s="18" t="s">
        <v>4</v>
      </c>
      <c r="AZ4" s="178" t="s">
        <v>351</v>
      </c>
      <c r="BA4" s="178" t="s">
        <v>352</v>
      </c>
      <c r="BB4" s="178" t="s">
        <v>32</v>
      </c>
      <c r="BC4" s="178" t="s">
        <v>353</v>
      </c>
      <c r="BD4" s="178" t="s">
        <v>168</v>
      </c>
    </row>
    <row r="5" spans="2:56" ht="6.9" customHeight="1">
      <c r="B5" s="21"/>
      <c r="L5" s="21"/>
      <c r="AZ5" s="178" t="s">
        <v>354</v>
      </c>
      <c r="BA5" s="178" t="s">
        <v>355</v>
      </c>
      <c r="BB5" s="178" t="s">
        <v>32</v>
      </c>
      <c r="BC5" s="178" t="s">
        <v>356</v>
      </c>
      <c r="BD5" s="178" t="s">
        <v>168</v>
      </c>
    </row>
    <row r="6" spans="2:56" ht="12" customHeight="1">
      <c r="B6" s="21"/>
      <c r="D6" s="28" t="s">
        <v>16</v>
      </c>
      <c r="L6" s="21"/>
      <c r="AZ6" s="178" t="s">
        <v>357</v>
      </c>
      <c r="BA6" s="178" t="s">
        <v>358</v>
      </c>
      <c r="BB6" s="178" t="s">
        <v>32</v>
      </c>
      <c r="BC6" s="178" t="s">
        <v>359</v>
      </c>
      <c r="BD6" s="178" t="s">
        <v>168</v>
      </c>
    </row>
    <row r="7" spans="2:56" ht="16.5" customHeight="1">
      <c r="B7" s="21"/>
      <c r="E7" s="1217" t="str">
        <f>'Rekapitulace stavby'!K6</f>
        <v>Dostavba sportovně rekreačního areálu Petynka</v>
      </c>
      <c r="F7" s="1218"/>
      <c r="G7" s="1218"/>
      <c r="H7" s="1218"/>
      <c r="L7" s="21"/>
      <c r="AZ7" s="178" t="s">
        <v>360</v>
      </c>
      <c r="BA7" s="178" t="s">
        <v>361</v>
      </c>
      <c r="BB7" s="178" t="s">
        <v>32</v>
      </c>
      <c r="BC7" s="178" t="s">
        <v>362</v>
      </c>
      <c r="BD7" s="178" t="s">
        <v>168</v>
      </c>
    </row>
    <row r="8" spans="2:56" s="1" customFormat="1" ht="12" customHeight="1">
      <c r="B8" s="34"/>
      <c r="D8" s="28" t="s">
        <v>124</v>
      </c>
      <c r="L8" s="34"/>
      <c r="AZ8" s="178" t="s">
        <v>363</v>
      </c>
      <c r="BA8" s="178" t="s">
        <v>364</v>
      </c>
      <c r="BB8" s="178" t="s">
        <v>32</v>
      </c>
      <c r="BC8" s="178" t="s">
        <v>365</v>
      </c>
      <c r="BD8" s="178" t="s">
        <v>168</v>
      </c>
    </row>
    <row r="9" spans="2:56" s="1" customFormat="1" ht="16.5" customHeight="1">
      <c r="B9" s="34"/>
      <c r="E9" s="1210" t="s">
        <v>366</v>
      </c>
      <c r="F9" s="1216"/>
      <c r="G9" s="1216"/>
      <c r="H9" s="1216"/>
      <c r="L9" s="34"/>
      <c r="AZ9" s="178" t="s">
        <v>367</v>
      </c>
      <c r="BA9" s="178" t="s">
        <v>368</v>
      </c>
      <c r="BB9" s="178" t="s">
        <v>32</v>
      </c>
      <c r="BC9" s="178" t="s">
        <v>369</v>
      </c>
      <c r="BD9" s="178" t="s">
        <v>168</v>
      </c>
    </row>
    <row r="10" spans="2:56" s="1" customFormat="1">
      <c r="B10" s="34"/>
      <c r="L10" s="34"/>
      <c r="AZ10" s="178" t="s">
        <v>370</v>
      </c>
      <c r="BA10" s="178" t="s">
        <v>371</v>
      </c>
      <c r="BB10" s="178" t="s">
        <v>32</v>
      </c>
      <c r="BC10" s="178" t="s">
        <v>372</v>
      </c>
      <c r="BD10" s="178" t="s">
        <v>168</v>
      </c>
    </row>
    <row r="11" spans="2:56" s="1" customFormat="1" ht="12" customHeight="1">
      <c r="B11" s="34"/>
      <c r="D11" s="28" t="s">
        <v>18</v>
      </c>
      <c r="F11" s="26" t="s">
        <v>19</v>
      </c>
      <c r="I11" s="28" t="s">
        <v>20</v>
      </c>
      <c r="J11" s="26" t="s">
        <v>32</v>
      </c>
      <c r="L11" s="34"/>
      <c r="AZ11" s="178" t="s">
        <v>373</v>
      </c>
      <c r="BA11" s="178" t="s">
        <v>374</v>
      </c>
      <c r="BB11" s="178" t="s">
        <v>32</v>
      </c>
      <c r="BC11" s="178" t="s">
        <v>375</v>
      </c>
      <c r="BD11" s="178" t="s">
        <v>168</v>
      </c>
    </row>
    <row r="12" spans="2:56" s="1" customFormat="1" ht="12" customHeight="1">
      <c r="B12" s="34"/>
      <c r="D12" s="28" t="s">
        <v>22</v>
      </c>
      <c r="F12" s="26" t="s">
        <v>23</v>
      </c>
      <c r="I12" s="28" t="s">
        <v>24</v>
      </c>
      <c r="J12" s="51" t="str">
        <f>'Rekapitulace stavby'!AN8</f>
        <v>21. 7. 2025</v>
      </c>
      <c r="L12" s="34"/>
      <c r="AZ12" s="178" t="s">
        <v>376</v>
      </c>
      <c r="BA12" s="178" t="s">
        <v>377</v>
      </c>
      <c r="BB12" s="178" t="s">
        <v>32</v>
      </c>
      <c r="BC12" s="178" t="s">
        <v>378</v>
      </c>
      <c r="BD12" s="178" t="s">
        <v>168</v>
      </c>
    </row>
    <row r="13" spans="2:56" s="1" customFormat="1" ht="10.8" customHeight="1">
      <c r="B13" s="34"/>
      <c r="L13" s="34"/>
      <c r="AZ13" s="178" t="s">
        <v>379</v>
      </c>
      <c r="BA13" s="178" t="s">
        <v>380</v>
      </c>
      <c r="BB13" s="178" t="s">
        <v>32</v>
      </c>
      <c r="BC13" s="178" t="s">
        <v>381</v>
      </c>
      <c r="BD13" s="178" t="s">
        <v>168</v>
      </c>
    </row>
    <row r="14" spans="2:56" s="1" customFormat="1" ht="12" customHeight="1">
      <c r="B14" s="34"/>
      <c r="D14" s="28" t="s">
        <v>30</v>
      </c>
      <c r="I14" s="28" t="s">
        <v>31</v>
      </c>
      <c r="J14" s="26" t="s">
        <v>32</v>
      </c>
      <c r="L14" s="34"/>
      <c r="AZ14" s="178" t="s">
        <v>382</v>
      </c>
      <c r="BA14" s="178" t="s">
        <v>383</v>
      </c>
      <c r="BB14" s="178" t="s">
        <v>32</v>
      </c>
      <c r="BC14" s="178" t="s">
        <v>384</v>
      </c>
      <c r="BD14" s="178" t="s">
        <v>168</v>
      </c>
    </row>
    <row r="15" spans="2:56" s="1" customFormat="1" ht="18" customHeight="1">
      <c r="B15" s="34"/>
      <c r="E15" s="26" t="s">
        <v>33</v>
      </c>
      <c r="I15" s="28" t="s">
        <v>34</v>
      </c>
      <c r="J15" s="26" t="s">
        <v>32</v>
      </c>
      <c r="L15" s="34"/>
      <c r="AZ15" s="178" t="s">
        <v>385</v>
      </c>
      <c r="BA15" s="178" t="s">
        <v>386</v>
      </c>
      <c r="BB15" s="178" t="s">
        <v>32</v>
      </c>
      <c r="BC15" s="178" t="s">
        <v>387</v>
      </c>
      <c r="BD15" s="178" t="s">
        <v>168</v>
      </c>
    </row>
    <row r="16" spans="2:56" s="1" customFormat="1" ht="6.9" customHeight="1">
      <c r="B16" s="34"/>
      <c r="L16" s="34"/>
      <c r="AZ16" s="178" t="s">
        <v>388</v>
      </c>
      <c r="BA16" s="178" t="s">
        <v>389</v>
      </c>
      <c r="BB16" s="178" t="s">
        <v>32</v>
      </c>
      <c r="BC16" s="178" t="s">
        <v>390</v>
      </c>
      <c r="BD16" s="178" t="s">
        <v>168</v>
      </c>
    </row>
    <row r="17" spans="2:56" s="1" customFormat="1" ht="12" customHeight="1">
      <c r="B17" s="34"/>
      <c r="D17" s="28" t="s">
        <v>35</v>
      </c>
      <c r="I17" s="28" t="s">
        <v>31</v>
      </c>
      <c r="J17" s="29" t="str">
        <f>'Rekapitulace stavby'!AN13</f>
        <v>Vyplň údaj</v>
      </c>
      <c r="L17" s="34"/>
      <c r="AZ17" s="178" t="s">
        <v>391</v>
      </c>
      <c r="BA17" s="178" t="s">
        <v>392</v>
      </c>
      <c r="BB17" s="178" t="s">
        <v>32</v>
      </c>
      <c r="BC17" s="178" t="s">
        <v>393</v>
      </c>
      <c r="BD17" s="178" t="s">
        <v>168</v>
      </c>
    </row>
    <row r="18" spans="2:56" s="1" customFormat="1" ht="18" customHeight="1">
      <c r="B18" s="34"/>
      <c r="E18" s="1219" t="str">
        <f>'Rekapitulace stavby'!E14</f>
        <v>Vyplň údaj</v>
      </c>
      <c r="F18" s="1202"/>
      <c r="G18" s="1202"/>
      <c r="H18" s="1202"/>
      <c r="I18" s="28" t="s">
        <v>34</v>
      </c>
      <c r="J18" s="29" t="str">
        <f>'Rekapitulace stavby'!AN14</f>
        <v>Vyplň údaj</v>
      </c>
      <c r="L18" s="34"/>
      <c r="AZ18" s="178" t="s">
        <v>394</v>
      </c>
      <c r="BA18" s="178" t="s">
        <v>395</v>
      </c>
      <c r="BB18" s="178" t="s">
        <v>32</v>
      </c>
      <c r="BC18" s="178" t="s">
        <v>396</v>
      </c>
      <c r="BD18" s="178" t="s">
        <v>168</v>
      </c>
    </row>
    <row r="19" spans="2:56" s="1" customFormat="1" ht="6.9" customHeight="1">
      <c r="B19" s="34"/>
      <c r="L19" s="34"/>
      <c r="AZ19" s="178" t="s">
        <v>397</v>
      </c>
      <c r="BA19" s="178" t="s">
        <v>398</v>
      </c>
      <c r="BB19" s="178" t="s">
        <v>32</v>
      </c>
      <c r="BC19" s="178" t="s">
        <v>381</v>
      </c>
      <c r="BD19" s="178" t="s">
        <v>168</v>
      </c>
    </row>
    <row r="20" spans="2:56" s="1" customFormat="1" ht="12" customHeight="1">
      <c r="B20" s="34"/>
      <c r="D20" s="28" t="s">
        <v>37</v>
      </c>
      <c r="I20" s="28" t="s">
        <v>31</v>
      </c>
      <c r="J20" s="26" t="s">
        <v>32</v>
      </c>
      <c r="L20" s="34"/>
      <c r="AZ20" s="178" t="s">
        <v>399</v>
      </c>
      <c r="BA20" s="178" t="s">
        <v>400</v>
      </c>
      <c r="BB20" s="178" t="s">
        <v>32</v>
      </c>
      <c r="BC20" s="178" t="s">
        <v>401</v>
      </c>
      <c r="BD20" s="178" t="s">
        <v>168</v>
      </c>
    </row>
    <row r="21" spans="2:56" s="1" customFormat="1" ht="18" customHeight="1">
      <c r="B21" s="34"/>
      <c r="E21" s="26" t="s">
        <v>39</v>
      </c>
      <c r="I21" s="28" t="s">
        <v>34</v>
      </c>
      <c r="J21" s="26" t="s">
        <v>32</v>
      </c>
      <c r="L21" s="34"/>
      <c r="AZ21" s="178" t="s">
        <v>402</v>
      </c>
      <c r="BA21" s="178" t="s">
        <v>403</v>
      </c>
      <c r="BB21" s="178" t="s">
        <v>32</v>
      </c>
      <c r="BC21" s="178" t="s">
        <v>404</v>
      </c>
      <c r="BD21" s="178" t="s">
        <v>168</v>
      </c>
    </row>
    <row r="22" spans="2:56" s="1" customFormat="1" ht="6.9" customHeight="1">
      <c r="B22" s="34"/>
      <c r="L22" s="34"/>
      <c r="AZ22" s="178" t="s">
        <v>405</v>
      </c>
      <c r="BA22" s="178" t="s">
        <v>406</v>
      </c>
      <c r="BB22" s="178" t="s">
        <v>32</v>
      </c>
      <c r="BC22" s="178" t="s">
        <v>407</v>
      </c>
      <c r="BD22" s="178" t="s">
        <v>168</v>
      </c>
    </row>
    <row r="23" spans="2:56" s="1" customFormat="1" ht="12" customHeight="1">
      <c r="B23" s="34"/>
      <c r="D23" s="28" t="s">
        <v>41</v>
      </c>
      <c r="I23" s="28" t="s">
        <v>31</v>
      </c>
      <c r="J23" s="26" t="str">
        <f>IF('Rekapitulace stavby'!AN19="","",'Rekapitulace stavby'!AN19)</f>
        <v/>
      </c>
      <c r="L23" s="34"/>
      <c r="AZ23" s="178" t="s">
        <v>408</v>
      </c>
      <c r="BA23" s="178" t="s">
        <v>409</v>
      </c>
      <c r="BB23" s="178" t="s">
        <v>32</v>
      </c>
      <c r="BC23" s="178" t="s">
        <v>410</v>
      </c>
      <c r="BD23" s="178" t="s">
        <v>168</v>
      </c>
    </row>
    <row r="24" spans="2:56" s="1" customFormat="1" ht="18" customHeight="1">
      <c r="B24" s="34"/>
      <c r="E24" s="26" t="str">
        <f>IF('Rekapitulace stavby'!E20="","",'Rekapitulace stavby'!E20)</f>
        <v xml:space="preserve"> </v>
      </c>
      <c r="I24" s="28" t="s">
        <v>34</v>
      </c>
      <c r="J24" s="26" t="str">
        <f>IF('Rekapitulace stavby'!AN20="","",'Rekapitulace stavby'!AN20)</f>
        <v/>
      </c>
      <c r="L24" s="34"/>
      <c r="AZ24" s="178" t="s">
        <v>411</v>
      </c>
      <c r="BA24" s="178" t="s">
        <v>412</v>
      </c>
      <c r="BB24" s="178" t="s">
        <v>32</v>
      </c>
      <c r="BC24" s="178" t="s">
        <v>413</v>
      </c>
      <c r="BD24" s="178" t="s">
        <v>168</v>
      </c>
    </row>
    <row r="25" spans="2:56" s="1" customFormat="1" ht="6.9" customHeight="1">
      <c r="B25" s="34"/>
      <c r="L25" s="34"/>
      <c r="AZ25" s="178" t="s">
        <v>414</v>
      </c>
      <c r="BA25" s="178" t="s">
        <v>415</v>
      </c>
      <c r="BB25" s="178" t="s">
        <v>32</v>
      </c>
      <c r="BC25" s="178" t="s">
        <v>416</v>
      </c>
      <c r="BD25" s="178" t="s">
        <v>168</v>
      </c>
    </row>
    <row r="26" spans="2:56" s="1" customFormat="1" ht="12" customHeight="1">
      <c r="B26" s="34"/>
      <c r="D26" s="28" t="s">
        <v>44</v>
      </c>
      <c r="L26" s="34"/>
      <c r="AZ26" s="178" t="s">
        <v>417</v>
      </c>
      <c r="BA26" s="178" t="s">
        <v>418</v>
      </c>
      <c r="BB26" s="178" t="s">
        <v>32</v>
      </c>
      <c r="BC26" s="178" t="s">
        <v>419</v>
      </c>
      <c r="BD26" s="178" t="s">
        <v>168</v>
      </c>
    </row>
    <row r="27" spans="2:56" s="7" customFormat="1" ht="71.25" customHeight="1">
      <c r="B27" s="88"/>
      <c r="E27" s="1206" t="s">
        <v>126</v>
      </c>
      <c r="F27" s="1206"/>
      <c r="G27" s="1206"/>
      <c r="H27" s="1206"/>
      <c r="L27" s="88"/>
      <c r="AZ27" s="179" t="s">
        <v>420</v>
      </c>
      <c r="BA27" s="179" t="s">
        <v>421</v>
      </c>
      <c r="BB27" s="179" t="s">
        <v>32</v>
      </c>
      <c r="BC27" s="179" t="s">
        <v>422</v>
      </c>
      <c r="BD27" s="179" t="s">
        <v>168</v>
      </c>
    </row>
    <row r="28" spans="2:56" s="1" customFormat="1" ht="6.9" customHeight="1">
      <c r="B28" s="34"/>
      <c r="L28" s="34"/>
      <c r="AZ28" s="178" t="s">
        <v>423</v>
      </c>
      <c r="BA28" s="178" t="s">
        <v>424</v>
      </c>
      <c r="BB28" s="178" t="s">
        <v>32</v>
      </c>
      <c r="BC28" s="178" t="s">
        <v>425</v>
      </c>
      <c r="BD28" s="178" t="s">
        <v>168</v>
      </c>
    </row>
    <row r="29" spans="2:56" s="1" customFormat="1" ht="6.9" customHeight="1">
      <c r="B29" s="34"/>
      <c r="D29" s="52"/>
      <c r="E29" s="52"/>
      <c r="F29" s="52"/>
      <c r="G29" s="52"/>
      <c r="H29" s="52"/>
      <c r="I29" s="52"/>
      <c r="J29" s="52"/>
      <c r="K29" s="52"/>
      <c r="L29" s="34"/>
      <c r="AZ29" s="178" t="s">
        <v>426</v>
      </c>
      <c r="BA29" s="178" t="s">
        <v>427</v>
      </c>
      <c r="BB29" s="178" t="s">
        <v>32</v>
      </c>
      <c r="BC29" s="178" t="s">
        <v>428</v>
      </c>
      <c r="BD29" s="178" t="s">
        <v>168</v>
      </c>
    </row>
    <row r="30" spans="2:56" s="1" customFormat="1" ht="25.35" customHeight="1">
      <c r="B30" s="34"/>
      <c r="D30" s="89" t="s">
        <v>46</v>
      </c>
      <c r="J30" s="65">
        <f>ROUND(J109, 0)</f>
        <v>0</v>
      </c>
      <c r="L30" s="34"/>
      <c r="AZ30" s="178" t="s">
        <v>429</v>
      </c>
      <c r="BA30" s="178" t="s">
        <v>430</v>
      </c>
      <c r="BB30" s="178" t="s">
        <v>32</v>
      </c>
      <c r="BC30" s="178" t="s">
        <v>431</v>
      </c>
      <c r="BD30" s="178" t="s">
        <v>168</v>
      </c>
    </row>
    <row r="31" spans="2:56" s="1" customFormat="1" ht="6.9" customHeight="1">
      <c r="B31" s="34"/>
      <c r="D31" s="52"/>
      <c r="E31" s="52"/>
      <c r="F31" s="52"/>
      <c r="G31" s="52"/>
      <c r="H31" s="52"/>
      <c r="I31" s="52"/>
      <c r="J31" s="52"/>
      <c r="K31" s="52"/>
      <c r="L31" s="34"/>
      <c r="AZ31" s="178" t="s">
        <v>432</v>
      </c>
      <c r="BA31" s="178" t="s">
        <v>433</v>
      </c>
      <c r="BB31" s="178" t="s">
        <v>32</v>
      </c>
      <c r="BC31" s="178" t="s">
        <v>356</v>
      </c>
      <c r="BD31" s="178" t="s">
        <v>168</v>
      </c>
    </row>
    <row r="32" spans="2:56" s="1" customFormat="1" ht="14.4" customHeight="1">
      <c r="B32" s="34"/>
      <c r="F32" s="37" t="s">
        <v>48</v>
      </c>
      <c r="I32" s="37" t="s">
        <v>47</v>
      </c>
      <c r="J32" s="37" t="s">
        <v>49</v>
      </c>
      <c r="L32" s="34"/>
      <c r="AZ32" s="178" t="s">
        <v>434</v>
      </c>
      <c r="BA32" s="178" t="s">
        <v>435</v>
      </c>
      <c r="BB32" s="178" t="s">
        <v>32</v>
      </c>
      <c r="BC32" s="178" t="s">
        <v>425</v>
      </c>
      <c r="BD32" s="178" t="s">
        <v>168</v>
      </c>
    </row>
    <row r="33" spans="2:56" s="1" customFormat="1" ht="14.4" customHeight="1">
      <c r="B33" s="34"/>
      <c r="D33" s="54" t="s">
        <v>50</v>
      </c>
      <c r="E33" s="28" t="s">
        <v>51</v>
      </c>
      <c r="F33" s="90">
        <f>ROUND((SUM(BE109:BE2904)),  0)</f>
        <v>0</v>
      </c>
      <c r="I33" s="91">
        <v>0.21</v>
      </c>
      <c r="J33" s="90">
        <f>ROUND(((SUM(BE109:BE2904))*I33),  0)</f>
        <v>0</v>
      </c>
      <c r="L33" s="34"/>
      <c r="AZ33" s="178" t="s">
        <v>436</v>
      </c>
      <c r="BA33" s="178" t="s">
        <v>437</v>
      </c>
      <c r="BB33" s="178" t="s">
        <v>32</v>
      </c>
      <c r="BC33" s="178" t="s">
        <v>428</v>
      </c>
      <c r="BD33" s="178" t="s">
        <v>168</v>
      </c>
    </row>
    <row r="34" spans="2:56" s="1" customFormat="1" ht="14.4" customHeight="1">
      <c r="B34" s="34"/>
      <c r="E34" s="28" t="s">
        <v>52</v>
      </c>
      <c r="F34" s="90">
        <f>ROUND((SUM(BF109:BF2904)),  0)</f>
        <v>0</v>
      </c>
      <c r="I34" s="91">
        <v>0.12</v>
      </c>
      <c r="J34" s="90">
        <f>ROUND(((SUM(BF109:BF2904))*I34),  0)</f>
        <v>0</v>
      </c>
      <c r="L34" s="34"/>
      <c r="AZ34" s="178" t="s">
        <v>438</v>
      </c>
      <c r="BA34" s="178" t="s">
        <v>439</v>
      </c>
      <c r="BB34" s="178" t="s">
        <v>32</v>
      </c>
      <c r="BC34" s="178" t="s">
        <v>440</v>
      </c>
      <c r="BD34" s="178" t="s">
        <v>168</v>
      </c>
    </row>
    <row r="35" spans="2:56" s="1" customFormat="1" ht="14.4" hidden="1" customHeight="1">
      <c r="B35" s="34"/>
      <c r="E35" s="28" t="s">
        <v>53</v>
      </c>
      <c r="F35" s="90">
        <f>ROUND((SUM(BG109:BG2904)),  0)</f>
        <v>0</v>
      </c>
      <c r="I35" s="91">
        <v>0.21</v>
      </c>
      <c r="J35" s="90">
        <f>0</f>
        <v>0</v>
      </c>
      <c r="L35" s="34"/>
      <c r="AZ35" s="178" t="s">
        <v>441</v>
      </c>
      <c r="BA35" s="178" t="s">
        <v>442</v>
      </c>
      <c r="BB35" s="178" t="s">
        <v>32</v>
      </c>
      <c r="BC35" s="178" t="s">
        <v>443</v>
      </c>
      <c r="BD35" s="178" t="s">
        <v>168</v>
      </c>
    </row>
    <row r="36" spans="2:56" s="1" customFormat="1" ht="14.4" hidden="1" customHeight="1">
      <c r="B36" s="34"/>
      <c r="E36" s="28" t="s">
        <v>54</v>
      </c>
      <c r="F36" s="90">
        <f>ROUND((SUM(BH109:BH2904)),  0)</f>
        <v>0</v>
      </c>
      <c r="I36" s="91">
        <v>0.12</v>
      </c>
      <c r="J36" s="90">
        <f>0</f>
        <v>0</v>
      </c>
      <c r="L36" s="34"/>
      <c r="AZ36" s="178" t="s">
        <v>444</v>
      </c>
      <c r="BA36" s="178" t="s">
        <v>445</v>
      </c>
      <c r="BB36" s="178" t="s">
        <v>32</v>
      </c>
      <c r="BC36" s="178" t="s">
        <v>446</v>
      </c>
      <c r="BD36" s="178" t="s">
        <v>168</v>
      </c>
    </row>
    <row r="37" spans="2:56" s="1" customFormat="1" ht="14.4" hidden="1" customHeight="1">
      <c r="B37" s="34"/>
      <c r="E37" s="28" t="s">
        <v>55</v>
      </c>
      <c r="F37" s="90">
        <f>ROUND((SUM(BI109:BI2904)),  0)</f>
        <v>0</v>
      </c>
      <c r="I37" s="91">
        <v>0</v>
      </c>
      <c r="J37" s="90">
        <f>0</f>
        <v>0</v>
      </c>
      <c r="L37" s="34"/>
      <c r="AZ37" s="178" t="s">
        <v>447</v>
      </c>
      <c r="BA37" s="178" t="s">
        <v>448</v>
      </c>
      <c r="BB37" s="178" t="s">
        <v>32</v>
      </c>
      <c r="BC37" s="178" t="s">
        <v>419</v>
      </c>
      <c r="BD37" s="178" t="s">
        <v>168</v>
      </c>
    </row>
    <row r="38" spans="2:56" s="1" customFormat="1" ht="6.9" customHeight="1">
      <c r="B38" s="34"/>
      <c r="L38" s="34"/>
      <c r="AZ38" s="178" t="s">
        <v>449</v>
      </c>
      <c r="BA38" s="178" t="s">
        <v>450</v>
      </c>
      <c r="BB38" s="178" t="s">
        <v>32</v>
      </c>
      <c r="BC38" s="178" t="s">
        <v>451</v>
      </c>
      <c r="BD38" s="178" t="s">
        <v>168</v>
      </c>
    </row>
    <row r="39" spans="2:56" s="1" customFormat="1" ht="25.35" customHeight="1">
      <c r="B39" s="34"/>
      <c r="C39" s="92"/>
      <c r="D39" s="93" t="s">
        <v>56</v>
      </c>
      <c r="E39" s="56"/>
      <c r="F39" s="56"/>
      <c r="G39" s="94" t="s">
        <v>57</v>
      </c>
      <c r="H39" s="95" t="s">
        <v>58</v>
      </c>
      <c r="I39" s="56"/>
      <c r="J39" s="96">
        <f>SUM(J30:J37)</f>
        <v>0</v>
      </c>
      <c r="K39" s="97"/>
      <c r="L39" s="34"/>
      <c r="AZ39" s="178" t="s">
        <v>452</v>
      </c>
      <c r="BA39" s="178" t="s">
        <v>453</v>
      </c>
      <c r="BB39" s="178" t="s">
        <v>32</v>
      </c>
      <c r="BC39" s="178" t="s">
        <v>290</v>
      </c>
      <c r="BD39" s="178" t="s">
        <v>168</v>
      </c>
    </row>
    <row r="40" spans="2:56" s="1" customFormat="1" ht="14.4" customHeight="1">
      <c r="B40" s="43"/>
      <c r="C40" s="44"/>
      <c r="D40" s="44"/>
      <c r="E40" s="44"/>
      <c r="F40" s="44"/>
      <c r="G40" s="44"/>
      <c r="H40" s="44"/>
      <c r="I40" s="44"/>
      <c r="J40" s="44"/>
      <c r="K40" s="44"/>
      <c r="L40" s="34"/>
      <c r="AZ40" s="178" t="s">
        <v>454</v>
      </c>
      <c r="BA40" s="178" t="s">
        <v>455</v>
      </c>
      <c r="BB40" s="178" t="s">
        <v>32</v>
      </c>
      <c r="BC40" s="178" t="s">
        <v>456</v>
      </c>
      <c r="BD40" s="178" t="s">
        <v>168</v>
      </c>
    </row>
    <row r="41" spans="2:56">
      <c r="AZ41" s="178" t="s">
        <v>457</v>
      </c>
      <c r="BA41" s="178" t="s">
        <v>458</v>
      </c>
      <c r="BB41" s="178" t="s">
        <v>32</v>
      </c>
      <c r="BC41" s="178" t="s">
        <v>459</v>
      </c>
      <c r="BD41" s="178" t="s">
        <v>168</v>
      </c>
    </row>
    <row r="42" spans="2:56">
      <c r="AZ42" s="178" t="s">
        <v>460</v>
      </c>
      <c r="BA42" s="178" t="s">
        <v>461</v>
      </c>
      <c r="BB42" s="178" t="s">
        <v>32</v>
      </c>
      <c r="BC42" s="178" t="s">
        <v>462</v>
      </c>
      <c r="BD42" s="178" t="s">
        <v>168</v>
      </c>
    </row>
    <row r="43" spans="2:56">
      <c r="AZ43" s="178" t="s">
        <v>463</v>
      </c>
      <c r="BA43" s="178" t="s">
        <v>464</v>
      </c>
      <c r="BB43" s="178" t="s">
        <v>32</v>
      </c>
      <c r="BC43" s="178" t="s">
        <v>465</v>
      </c>
      <c r="BD43" s="178" t="s">
        <v>168</v>
      </c>
    </row>
    <row r="44" spans="2:56" s="1" customFormat="1" ht="6.9" customHeight="1">
      <c r="B44" s="45"/>
      <c r="C44" s="46"/>
      <c r="D44" s="46"/>
      <c r="E44" s="46"/>
      <c r="F44" s="46"/>
      <c r="G44" s="46"/>
      <c r="H44" s="46"/>
      <c r="I44" s="46"/>
      <c r="J44" s="46"/>
      <c r="K44" s="46"/>
      <c r="L44" s="34"/>
      <c r="AZ44" s="178" t="s">
        <v>466</v>
      </c>
      <c r="BA44" s="178" t="s">
        <v>467</v>
      </c>
      <c r="BB44" s="178" t="s">
        <v>32</v>
      </c>
      <c r="BC44" s="178" t="s">
        <v>468</v>
      </c>
      <c r="BD44" s="178" t="s">
        <v>168</v>
      </c>
    </row>
    <row r="45" spans="2:56" s="1" customFormat="1" ht="24.9" customHeight="1">
      <c r="B45" s="34"/>
      <c r="C45" s="22" t="s">
        <v>127</v>
      </c>
      <c r="L45" s="34"/>
      <c r="AZ45" s="178" t="s">
        <v>469</v>
      </c>
      <c r="BA45" s="178" t="s">
        <v>470</v>
      </c>
      <c r="BB45" s="178" t="s">
        <v>32</v>
      </c>
      <c r="BC45" s="178" t="s">
        <v>471</v>
      </c>
      <c r="BD45" s="178" t="s">
        <v>168</v>
      </c>
    </row>
    <row r="46" spans="2:56" s="1" customFormat="1" ht="6.9" customHeight="1">
      <c r="B46" s="34"/>
      <c r="L46" s="34"/>
      <c r="AZ46" s="178" t="s">
        <v>472</v>
      </c>
      <c r="BA46" s="178" t="s">
        <v>473</v>
      </c>
      <c r="BB46" s="178" t="s">
        <v>32</v>
      </c>
      <c r="BC46" s="178" t="s">
        <v>474</v>
      </c>
      <c r="BD46" s="178" t="s">
        <v>168</v>
      </c>
    </row>
    <row r="47" spans="2:56" s="1" customFormat="1" ht="12" customHeight="1">
      <c r="B47" s="34"/>
      <c r="C47" s="28" t="s">
        <v>16</v>
      </c>
      <c r="L47" s="34"/>
      <c r="AZ47" s="178" t="s">
        <v>475</v>
      </c>
      <c r="BA47" s="178" t="s">
        <v>476</v>
      </c>
      <c r="BB47" s="178" t="s">
        <v>32</v>
      </c>
      <c r="BC47" s="178" t="s">
        <v>477</v>
      </c>
      <c r="BD47" s="178" t="s">
        <v>168</v>
      </c>
    </row>
    <row r="48" spans="2:56" s="1" customFormat="1" ht="16.5" customHeight="1">
      <c r="B48" s="34"/>
      <c r="E48" s="1217" t="str">
        <f>E7</f>
        <v>Dostavba sportovně rekreačního areálu Petynka</v>
      </c>
      <c r="F48" s="1218"/>
      <c r="G48" s="1218"/>
      <c r="H48" s="1218"/>
      <c r="L48" s="34"/>
      <c r="AZ48" s="178" t="s">
        <v>478</v>
      </c>
      <c r="BA48" s="178" t="s">
        <v>479</v>
      </c>
      <c r="BB48" s="178" t="s">
        <v>32</v>
      </c>
      <c r="BC48" s="178" t="s">
        <v>480</v>
      </c>
      <c r="BD48" s="178" t="s">
        <v>168</v>
      </c>
    </row>
    <row r="49" spans="2:56" s="1" customFormat="1" ht="12" customHeight="1">
      <c r="B49" s="34"/>
      <c r="C49" s="28" t="s">
        <v>124</v>
      </c>
      <c r="L49" s="34"/>
      <c r="AZ49" s="178" t="s">
        <v>481</v>
      </c>
      <c r="BA49" s="178" t="s">
        <v>482</v>
      </c>
      <c r="BB49" s="178" t="s">
        <v>32</v>
      </c>
      <c r="BC49" s="178" t="s">
        <v>483</v>
      </c>
      <c r="BD49" s="178" t="s">
        <v>168</v>
      </c>
    </row>
    <row r="50" spans="2:56" s="1" customFormat="1" ht="16.5" customHeight="1">
      <c r="B50" s="34"/>
      <c r="E50" s="1210" t="str">
        <f>E9</f>
        <v>02 - SO 02 - Dostavba - 1. část</v>
      </c>
      <c r="F50" s="1216"/>
      <c r="G50" s="1216"/>
      <c r="H50" s="1216"/>
      <c r="L50" s="34"/>
      <c r="AZ50" s="178" t="s">
        <v>484</v>
      </c>
      <c r="BA50" s="178" t="s">
        <v>485</v>
      </c>
      <c r="BB50" s="178" t="s">
        <v>32</v>
      </c>
      <c r="BC50" s="178" t="s">
        <v>486</v>
      </c>
      <c r="BD50" s="178" t="s">
        <v>168</v>
      </c>
    </row>
    <row r="51" spans="2:56" s="1" customFormat="1" ht="6.9" customHeight="1">
      <c r="B51" s="34"/>
      <c r="L51" s="34"/>
      <c r="AZ51" s="178" t="s">
        <v>487</v>
      </c>
      <c r="BA51" s="178" t="s">
        <v>488</v>
      </c>
      <c r="BB51" s="178" t="s">
        <v>32</v>
      </c>
      <c r="BC51" s="178" t="s">
        <v>489</v>
      </c>
      <c r="BD51" s="178" t="s">
        <v>168</v>
      </c>
    </row>
    <row r="52" spans="2:56" s="1" customFormat="1" ht="12" customHeight="1">
      <c r="B52" s="34"/>
      <c r="C52" s="28" t="s">
        <v>22</v>
      </c>
      <c r="F52" s="26" t="str">
        <f>F12</f>
        <v>Praha</v>
      </c>
      <c r="I52" s="28" t="s">
        <v>24</v>
      </c>
      <c r="J52" s="51" t="str">
        <f>IF(J12="","",J12)</f>
        <v>21. 7. 2025</v>
      </c>
      <c r="L52" s="34"/>
      <c r="AZ52" s="178" t="s">
        <v>490</v>
      </c>
      <c r="BA52" s="178" t="s">
        <v>491</v>
      </c>
      <c r="BB52" s="178" t="s">
        <v>32</v>
      </c>
      <c r="BC52" s="178" t="s">
        <v>492</v>
      </c>
      <c r="BD52" s="178" t="s">
        <v>168</v>
      </c>
    </row>
    <row r="53" spans="2:56" s="1" customFormat="1" ht="6.9" customHeight="1">
      <c r="B53" s="34"/>
      <c r="L53" s="34"/>
      <c r="AZ53" s="178" t="s">
        <v>493</v>
      </c>
      <c r="BA53" s="178" t="s">
        <v>494</v>
      </c>
      <c r="BB53" s="178" t="s">
        <v>32</v>
      </c>
      <c r="BC53" s="178" t="s">
        <v>495</v>
      </c>
      <c r="BD53" s="178" t="s">
        <v>168</v>
      </c>
    </row>
    <row r="54" spans="2:56" s="1" customFormat="1" ht="25.65" customHeight="1">
      <c r="B54" s="34"/>
      <c r="C54" s="28" t="s">
        <v>30</v>
      </c>
      <c r="F54" s="26" t="str">
        <f>E15</f>
        <v>SNEO, a.s.</v>
      </c>
      <c r="I54" s="28" t="s">
        <v>37</v>
      </c>
      <c r="J54" s="32" t="str">
        <f>E21</f>
        <v>Ateliér 11 Hradec Králové s.r.o.</v>
      </c>
      <c r="L54" s="34"/>
      <c r="AZ54" s="178" t="s">
        <v>496</v>
      </c>
      <c r="BA54" s="178" t="s">
        <v>497</v>
      </c>
      <c r="BB54" s="178" t="s">
        <v>32</v>
      </c>
      <c r="BC54" s="178" t="s">
        <v>498</v>
      </c>
      <c r="BD54" s="178" t="s">
        <v>168</v>
      </c>
    </row>
    <row r="55" spans="2:56" s="1" customFormat="1" ht="15.15" customHeight="1">
      <c r="B55" s="34"/>
      <c r="C55" s="28" t="s">
        <v>35</v>
      </c>
      <c r="F55" s="26" t="str">
        <f>IF(E18="","",E18)</f>
        <v>Vyplň údaj</v>
      </c>
      <c r="I55" s="28" t="s">
        <v>41</v>
      </c>
      <c r="J55" s="32" t="str">
        <f>E24</f>
        <v xml:space="preserve"> </v>
      </c>
      <c r="L55" s="34"/>
      <c r="AZ55" s="178" t="s">
        <v>499</v>
      </c>
      <c r="BA55" s="178" t="s">
        <v>500</v>
      </c>
      <c r="BB55" s="178" t="s">
        <v>32</v>
      </c>
      <c r="BC55" s="178" t="s">
        <v>501</v>
      </c>
      <c r="BD55" s="178" t="s">
        <v>168</v>
      </c>
    </row>
    <row r="56" spans="2:56" s="1" customFormat="1" ht="10.35" customHeight="1">
      <c r="B56" s="34"/>
      <c r="L56" s="34"/>
      <c r="AZ56" s="178" t="s">
        <v>502</v>
      </c>
      <c r="BA56" s="178" t="s">
        <v>503</v>
      </c>
      <c r="BB56" s="178" t="s">
        <v>32</v>
      </c>
      <c r="BC56" s="178" t="s">
        <v>504</v>
      </c>
      <c r="BD56" s="178" t="s">
        <v>168</v>
      </c>
    </row>
    <row r="57" spans="2:56" s="1" customFormat="1" ht="29.25" customHeight="1">
      <c r="B57" s="34"/>
      <c r="C57" s="98" t="s">
        <v>128</v>
      </c>
      <c r="D57" s="92"/>
      <c r="E57" s="92"/>
      <c r="F57" s="92"/>
      <c r="G57" s="92"/>
      <c r="H57" s="92"/>
      <c r="I57" s="92"/>
      <c r="J57" s="99" t="s">
        <v>129</v>
      </c>
      <c r="K57" s="92"/>
      <c r="L57" s="34"/>
      <c r="AZ57" s="178" t="s">
        <v>505</v>
      </c>
      <c r="BA57" s="178" t="s">
        <v>506</v>
      </c>
      <c r="BB57" s="178" t="s">
        <v>32</v>
      </c>
      <c r="BC57" s="178" t="s">
        <v>507</v>
      </c>
      <c r="BD57" s="178" t="s">
        <v>168</v>
      </c>
    </row>
    <row r="58" spans="2:56" s="1" customFormat="1" ht="10.35" customHeight="1">
      <c r="B58" s="34"/>
      <c r="L58" s="34"/>
      <c r="AZ58" s="178" t="s">
        <v>508</v>
      </c>
      <c r="BA58" s="178" t="s">
        <v>509</v>
      </c>
      <c r="BB58" s="178" t="s">
        <v>32</v>
      </c>
      <c r="BC58" s="178" t="s">
        <v>510</v>
      </c>
      <c r="BD58" s="178" t="s">
        <v>168</v>
      </c>
    </row>
    <row r="59" spans="2:56" s="1" customFormat="1" ht="22.8" customHeight="1">
      <c r="B59" s="34"/>
      <c r="C59" s="100" t="s">
        <v>78</v>
      </c>
      <c r="J59" s="65">
        <f>J109</f>
        <v>0</v>
      </c>
      <c r="L59" s="34"/>
      <c r="AU59" s="18" t="s">
        <v>130</v>
      </c>
      <c r="AZ59" s="178" t="s">
        <v>511</v>
      </c>
      <c r="BA59" s="178" t="s">
        <v>512</v>
      </c>
      <c r="BB59" s="178" t="s">
        <v>32</v>
      </c>
      <c r="BC59" s="178" t="s">
        <v>513</v>
      </c>
      <c r="BD59" s="178" t="s">
        <v>168</v>
      </c>
    </row>
    <row r="60" spans="2:56" s="8" customFormat="1" ht="24.9" customHeight="1">
      <c r="B60" s="101"/>
      <c r="D60" s="102" t="s">
        <v>131</v>
      </c>
      <c r="E60" s="103"/>
      <c r="F60" s="103"/>
      <c r="G60" s="103"/>
      <c r="H60" s="103"/>
      <c r="I60" s="103"/>
      <c r="J60" s="104">
        <f>J110</f>
        <v>0</v>
      </c>
      <c r="L60" s="101"/>
      <c r="AZ60" s="180" t="s">
        <v>514</v>
      </c>
      <c r="BA60" s="180" t="s">
        <v>515</v>
      </c>
      <c r="BB60" s="180" t="s">
        <v>32</v>
      </c>
      <c r="BC60" s="180" t="s">
        <v>516</v>
      </c>
      <c r="BD60" s="180" t="s">
        <v>168</v>
      </c>
    </row>
    <row r="61" spans="2:56" s="9" customFormat="1" ht="19.95" customHeight="1">
      <c r="B61" s="105"/>
      <c r="D61" s="106" t="s">
        <v>132</v>
      </c>
      <c r="E61" s="107"/>
      <c r="F61" s="107"/>
      <c r="G61" s="107"/>
      <c r="H61" s="107"/>
      <c r="I61" s="107"/>
      <c r="J61" s="108">
        <f>J111</f>
        <v>0</v>
      </c>
      <c r="L61" s="105"/>
      <c r="AZ61" s="181" t="s">
        <v>517</v>
      </c>
      <c r="BA61" s="181" t="s">
        <v>518</v>
      </c>
      <c r="BB61" s="181" t="s">
        <v>32</v>
      </c>
      <c r="BC61" s="181" t="s">
        <v>302</v>
      </c>
      <c r="BD61" s="181" t="s">
        <v>168</v>
      </c>
    </row>
    <row r="62" spans="2:56" s="9" customFormat="1" ht="19.95" customHeight="1">
      <c r="B62" s="105"/>
      <c r="D62" s="106" t="s">
        <v>519</v>
      </c>
      <c r="E62" s="107"/>
      <c r="F62" s="107"/>
      <c r="G62" s="107"/>
      <c r="H62" s="107"/>
      <c r="I62" s="107"/>
      <c r="J62" s="108">
        <f>J262</f>
        <v>0</v>
      </c>
      <c r="L62" s="105"/>
      <c r="AZ62" s="181" t="s">
        <v>520</v>
      </c>
      <c r="BA62" s="181" t="s">
        <v>521</v>
      </c>
      <c r="BB62" s="181" t="s">
        <v>32</v>
      </c>
      <c r="BC62" s="181" t="s">
        <v>522</v>
      </c>
      <c r="BD62" s="181" t="s">
        <v>168</v>
      </c>
    </row>
    <row r="63" spans="2:56" s="9" customFormat="1" ht="19.95" customHeight="1">
      <c r="B63" s="105"/>
      <c r="D63" s="106" t="s">
        <v>523</v>
      </c>
      <c r="E63" s="107"/>
      <c r="F63" s="107"/>
      <c r="G63" s="107"/>
      <c r="H63" s="107"/>
      <c r="I63" s="107"/>
      <c r="J63" s="108">
        <f>J764</f>
        <v>0</v>
      </c>
      <c r="L63" s="105"/>
      <c r="AZ63" s="181" t="s">
        <v>524</v>
      </c>
      <c r="BA63" s="181" t="s">
        <v>525</v>
      </c>
      <c r="BB63" s="181" t="s">
        <v>32</v>
      </c>
      <c r="BC63" s="181" t="s">
        <v>526</v>
      </c>
      <c r="BD63" s="181" t="s">
        <v>168</v>
      </c>
    </row>
    <row r="64" spans="2:56" s="9" customFormat="1" ht="19.95" customHeight="1">
      <c r="B64" s="105"/>
      <c r="D64" s="106" t="s">
        <v>527</v>
      </c>
      <c r="E64" s="107"/>
      <c r="F64" s="107"/>
      <c r="G64" s="107"/>
      <c r="H64" s="107"/>
      <c r="I64" s="107"/>
      <c r="J64" s="108">
        <f>J1267</f>
        <v>0</v>
      </c>
      <c r="L64" s="105"/>
      <c r="AZ64" s="181" t="s">
        <v>528</v>
      </c>
      <c r="BA64" s="181" t="s">
        <v>529</v>
      </c>
      <c r="BB64" s="181" t="s">
        <v>32</v>
      </c>
      <c r="BC64" s="181" t="s">
        <v>530</v>
      </c>
      <c r="BD64" s="181" t="s">
        <v>168</v>
      </c>
    </row>
    <row r="65" spans="2:56" s="9" customFormat="1" ht="19.95" customHeight="1">
      <c r="B65" s="105"/>
      <c r="D65" s="106" t="s">
        <v>531</v>
      </c>
      <c r="E65" s="107"/>
      <c r="F65" s="107"/>
      <c r="G65" s="107"/>
      <c r="H65" s="107"/>
      <c r="I65" s="107"/>
      <c r="J65" s="108">
        <f>J1519</f>
        <v>0</v>
      </c>
      <c r="L65" s="105"/>
      <c r="AZ65" s="181" t="s">
        <v>532</v>
      </c>
      <c r="BA65" s="181" t="s">
        <v>533</v>
      </c>
      <c r="BB65" s="181" t="s">
        <v>32</v>
      </c>
      <c r="BC65" s="181" t="s">
        <v>534</v>
      </c>
      <c r="BD65" s="181" t="s">
        <v>168</v>
      </c>
    </row>
    <row r="66" spans="2:56" s="9" customFormat="1" ht="19.95" customHeight="1">
      <c r="B66" s="105"/>
      <c r="D66" s="106" t="s">
        <v>535</v>
      </c>
      <c r="E66" s="107"/>
      <c r="F66" s="107"/>
      <c r="G66" s="107"/>
      <c r="H66" s="107"/>
      <c r="I66" s="107"/>
      <c r="J66" s="108">
        <f>J1527</f>
        <v>0</v>
      </c>
      <c r="L66" s="105"/>
      <c r="AZ66" s="181" t="s">
        <v>536</v>
      </c>
      <c r="BA66" s="181" t="s">
        <v>537</v>
      </c>
      <c r="BB66" s="181" t="s">
        <v>32</v>
      </c>
      <c r="BC66" s="181" t="s">
        <v>538</v>
      </c>
      <c r="BD66" s="181" t="s">
        <v>168</v>
      </c>
    </row>
    <row r="67" spans="2:56" s="9" customFormat="1" ht="19.95" customHeight="1">
      <c r="B67" s="105"/>
      <c r="D67" s="106" t="s">
        <v>539</v>
      </c>
      <c r="E67" s="107"/>
      <c r="F67" s="107"/>
      <c r="G67" s="107"/>
      <c r="H67" s="107"/>
      <c r="I67" s="107"/>
      <c r="J67" s="108">
        <f>J1686</f>
        <v>0</v>
      </c>
      <c r="L67" s="105"/>
      <c r="AZ67" s="181" t="s">
        <v>540</v>
      </c>
      <c r="BA67" s="181" t="s">
        <v>541</v>
      </c>
      <c r="BB67" s="181" t="s">
        <v>32</v>
      </c>
      <c r="BC67" s="181" t="s">
        <v>542</v>
      </c>
      <c r="BD67" s="181" t="s">
        <v>168</v>
      </c>
    </row>
    <row r="68" spans="2:56" s="9" customFormat="1" ht="19.95" customHeight="1">
      <c r="B68" s="105"/>
      <c r="D68" s="106" t="s">
        <v>133</v>
      </c>
      <c r="E68" s="107"/>
      <c r="F68" s="107"/>
      <c r="G68" s="107"/>
      <c r="H68" s="107"/>
      <c r="I68" s="107"/>
      <c r="J68" s="108">
        <f>J1696</f>
        <v>0</v>
      </c>
      <c r="L68" s="105"/>
      <c r="AZ68" s="181" t="s">
        <v>543</v>
      </c>
      <c r="BA68" s="181" t="s">
        <v>544</v>
      </c>
      <c r="BB68" s="181" t="s">
        <v>32</v>
      </c>
      <c r="BC68" s="181" t="s">
        <v>545</v>
      </c>
      <c r="BD68" s="181" t="s">
        <v>168</v>
      </c>
    </row>
    <row r="69" spans="2:56" s="9" customFormat="1" ht="19.95" customHeight="1">
      <c r="B69" s="105"/>
      <c r="D69" s="106" t="s">
        <v>546</v>
      </c>
      <c r="E69" s="107"/>
      <c r="F69" s="107"/>
      <c r="G69" s="107"/>
      <c r="H69" s="107"/>
      <c r="I69" s="107"/>
      <c r="J69" s="108">
        <f>J2029</f>
        <v>0</v>
      </c>
      <c r="L69" s="105"/>
      <c r="AZ69" s="181" t="s">
        <v>547</v>
      </c>
      <c r="BA69" s="181" t="s">
        <v>548</v>
      </c>
      <c r="BB69" s="181" t="s">
        <v>32</v>
      </c>
      <c r="BC69" s="181" t="s">
        <v>549</v>
      </c>
      <c r="BD69" s="181" t="s">
        <v>168</v>
      </c>
    </row>
    <row r="70" spans="2:56" s="8" customFormat="1" ht="24.9" customHeight="1">
      <c r="B70" s="101"/>
      <c r="D70" s="102" t="s">
        <v>550</v>
      </c>
      <c r="E70" s="103"/>
      <c r="F70" s="103"/>
      <c r="G70" s="103"/>
      <c r="H70" s="103"/>
      <c r="I70" s="103"/>
      <c r="J70" s="104">
        <f>J2032</f>
        <v>0</v>
      </c>
      <c r="L70" s="101"/>
      <c r="AZ70" s="180" t="s">
        <v>551</v>
      </c>
      <c r="BA70" s="180" t="s">
        <v>552</v>
      </c>
      <c r="BB70" s="180" t="s">
        <v>32</v>
      </c>
      <c r="BC70" s="180" t="s">
        <v>553</v>
      </c>
      <c r="BD70" s="180" t="s">
        <v>168</v>
      </c>
    </row>
    <row r="71" spans="2:56" s="9" customFormat="1" ht="19.95" customHeight="1">
      <c r="B71" s="105"/>
      <c r="D71" s="106" t="s">
        <v>554</v>
      </c>
      <c r="E71" s="107"/>
      <c r="F71" s="107"/>
      <c r="G71" s="107"/>
      <c r="H71" s="107"/>
      <c r="I71" s="107"/>
      <c r="J71" s="108">
        <f>J2033</f>
        <v>0</v>
      </c>
      <c r="L71" s="105"/>
      <c r="AZ71" s="181" t="s">
        <v>555</v>
      </c>
      <c r="BA71" s="181" t="s">
        <v>556</v>
      </c>
      <c r="BB71" s="181" t="s">
        <v>32</v>
      </c>
      <c r="BC71" s="181" t="s">
        <v>557</v>
      </c>
      <c r="BD71" s="181" t="s">
        <v>168</v>
      </c>
    </row>
    <row r="72" spans="2:56" s="9" customFormat="1" ht="19.95" customHeight="1">
      <c r="B72" s="105"/>
      <c r="D72" s="106" t="s">
        <v>558</v>
      </c>
      <c r="E72" s="107"/>
      <c r="F72" s="107"/>
      <c r="G72" s="107"/>
      <c r="H72" s="107"/>
      <c r="I72" s="107"/>
      <c r="J72" s="108">
        <f>J2053</f>
        <v>0</v>
      </c>
      <c r="L72" s="105"/>
      <c r="AZ72" s="181" t="s">
        <v>559</v>
      </c>
      <c r="BA72" s="181" t="s">
        <v>560</v>
      </c>
      <c r="BB72" s="181" t="s">
        <v>32</v>
      </c>
      <c r="BC72" s="181" t="s">
        <v>561</v>
      </c>
      <c r="BD72" s="181" t="s">
        <v>168</v>
      </c>
    </row>
    <row r="73" spans="2:56" s="9" customFormat="1" ht="19.95" customHeight="1">
      <c r="B73" s="105"/>
      <c r="D73" s="106" t="s">
        <v>562</v>
      </c>
      <c r="E73" s="107"/>
      <c r="F73" s="107"/>
      <c r="G73" s="107"/>
      <c r="H73" s="107"/>
      <c r="I73" s="107"/>
      <c r="J73" s="108">
        <f>J2280</f>
        <v>0</v>
      </c>
      <c r="L73" s="105"/>
      <c r="AZ73" s="181" t="s">
        <v>563</v>
      </c>
      <c r="BA73" s="181" t="s">
        <v>564</v>
      </c>
      <c r="BB73" s="181" t="s">
        <v>32</v>
      </c>
      <c r="BC73" s="181" t="s">
        <v>565</v>
      </c>
      <c r="BD73" s="181" t="s">
        <v>168</v>
      </c>
    </row>
    <row r="74" spans="2:56" s="9" customFormat="1" ht="19.95" customHeight="1">
      <c r="B74" s="105"/>
      <c r="D74" s="106" t="s">
        <v>566</v>
      </c>
      <c r="E74" s="107"/>
      <c r="F74" s="107"/>
      <c r="G74" s="107"/>
      <c r="H74" s="107"/>
      <c r="I74" s="107"/>
      <c r="J74" s="108">
        <f>J2400</f>
        <v>0</v>
      </c>
      <c r="L74" s="105"/>
      <c r="AZ74" s="181" t="s">
        <v>567</v>
      </c>
      <c r="BA74" s="181" t="s">
        <v>568</v>
      </c>
      <c r="BB74" s="181" t="s">
        <v>32</v>
      </c>
      <c r="BC74" s="181" t="s">
        <v>8</v>
      </c>
      <c r="BD74" s="181" t="s">
        <v>168</v>
      </c>
    </row>
    <row r="75" spans="2:56" s="9" customFormat="1" ht="19.95" customHeight="1">
      <c r="B75" s="105"/>
      <c r="D75" s="106" t="s">
        <v>569</v>
      </c>
      <c r="E75" s="107"/>
      <c r="F75" s="107"/>
      <c r="G75" s="107"/>
      <c r="H75" s="107"/>
      <c r="I75" s="107"/>
      <c r="J75" s="108">
        <f>J2403</f>
        <v>0</v>
      </c>
      <c r="L75" s="105"/>
      <c r="AZ75" s="181" t="s">
        <v>570</v>
      </c>
      <c r="BA75" s="181" t="s">
        <v>571</v>
      </c>
      <c r="BB75" s="181" t="s">
        <v>32</v>
      </c>
      <c r="BC75" s="181" t="s">
        <v>572</v>
      </c>
      <c r="BD75" s="181" t="s">
        <v>168</v>
      </c>
    </row>
    <row r="76" spans="2:56" s="9" customFormat="1" ht="19.95" customHeight="1">
      <c r="B76" s="105"/>
      <c r="D76" s="106" t="s">
        <v>573</v>
      </c>
      <c r="E76" s="107"/>
      <c r="F76" s="107"/>
      <c r="G76" s="107"/>
      <c r="H76" s="107"/>
      <c r="I76" s="107"/>
      <c r="J76" s="108">
        <f>J2405</f>
        <v>0</v>
      </c>
      <c r="L76" s="105"/>
      <c r="AZ76" s="181" t="s">
        <v>574</v>
      </c>
      <c r="BA76" s="181" t="s">
        <v>575</v>
      </c>
      <c r="BB76" s="181" t="s">
        <v>32</v>
      </c>
      <c r="BC76" s="181" t="s">
        <v>576</v>
      </c>
      <c r="BD76" s="181" t="s">
        <v>168</v>
      </c>
    </row>
    <row r="77" spans="2:56" s="9" customFormat="1" ht="19.95" customHeight="1">
      <c r="B77" s="105"/>
      <c r="D77" s="106" t="s">
        <v>577</v>
      </c>
      <c r="E77" s="107"/>
      <c r="F77" s="107"/>
      <c r="G77" s="107"/>
      <c r="H77" s="107"/>
      <c r="I77" s="107"/>
      <c r="J77" s="108">
        <f>J2412</f>
        <v>0</v>
      </c>
      <c r="L77" s="105"/>
      <c r="AZ77" s="181" t="s">
        <v>578</v>
      </c>
      <c r="BA77" s="181" t="s">
        <v>579</v>
      </c>
      <c r="BB77" s="181" t="s">
        <v>32</v>
      </c>
      <c r="BC77" s="181" t="s">
        <v>580</v>
      </c>
      <c r="BD77" s="181" t="s">
        <v>168</v>
      </c>
    </row>
    <row r="78" spans="2:56" s="9" customFormat="1" ht="19.95" customHeight="1">
      <c r="B78" s="105"/>
      <c r="D78" s="106" t="s">
        <v>581</v>
      </c>
      <c r="E78" s="107"/>
      <c r="F78" s="107"/>
      <c r="G78" s="107"/>
      <c r="H78" s="107"/>
      <c r="I78" s="107"/>
      <c r="J78" s="108">
        <f>J2414</f>
        <v>0</v>
      </c>
      <c r="L78" s="105"/>
      <c r="AZ78" s="181" t="s">
        <v>582</v>
      </c>
      <c r="BA78" s="181" t="s">
        <v>583</v>
      </c>
      <c r="BB78" s="181" t="s">
        <v>32</v>
      </c>
      <c r="BC78" s="181" t="s">
        <v>584</v>
      </c>
      <c r="BD78" s="181" t="s">
        <v>168</v>
      </c>
    </row>
    <row r="79" spans="2:56" s="9" customFormat="1" ht="19.95" customHeight="1">
      <c r="B79" s="105"/>
      <c r="D79" s="106" t="s">
        <v>585</v>
      </c>
      <c r="E79" s="107"/>
      <c r="F79" s="107"/>
      <c r="G79" s="107"/>
      <c r="H79" s="107"/>
      <c r="I79" s="107"/>
      <c r="J79" s="108">
        <f>J2422</f>
        <v>0</v>
      </c>
      <c r="L79" s="105"/>
      <c r="AZ79" s="181" t="s">
        <v>586</v>
      </c>
      <c r="BA79" s="181" t="s">
        <v>587</v>
      </c>
      <c r="BB79" s="181" t="s">
        <v>32</v>
      </c>
      <c r="BC79" s="181" t="s">
        <v>588</v>
      </c>
      <c r="BD79" s="181" t="s">
        <v>168</v>
      </c>
    </row>
    <row r="80" spans="2:56" s="9" customFormat="1" ht="19.95" customHeight="1">
      <c r="B80" s="105"/>
      <c r="D80" s="106" t="s">
        <v>589</v>
      </c>
      <c r="E80" s="107"/>
      <c r="F80" s="107"/>
      <c r="G80" s="107"/>
      <c r="H80" s="107"/>
      <c r="I80" s="107"/>
      <c r="J80" s="108">
        <f>J2426</f>
        <v>0</v>
      </c>
      <c r="L80" s="105"/>
      <c r="AZ80" s="181" t="s">
        <v>590</v>
      </c>
      <c r="BA80" s="181" t="s">
        <v>591</v>
      </c>
      <c r="BB80" s="181" t="s">
        <v>32</v>
      </c>
      <c r="BC80" s="181" t="s">
        <v>592</v>
      </c>
      <c r="BD80" s="181" t="s">
        <v>168</v>
      </c>
    </row>
    <row r="81" spans="2:56" s="9" customFormat="1" ht="19.95" customHeight="1">
      <c r="B81" s="105"/>
      <c r="D81" s="106" t="s">
        <v>593</v>
      </c>
      <c r="E81" s="107"/>
      <c r="F81" s="107"/>
      <c r="G81" s="107"/>
      <c r="H81" s="107"/>
      <c r="I81" s="107"/>
      <c r="J81" s="108">
        <f>J2480</f>
        <v>0</v>
      </c>
      <c r="L81" s="105"/>
      <c r="AZ81" s="181" t="s">
        <v>594</v>
      </c>
      <c r="BA81" s="181" t="s">
        <v>595</v>
      </c>
      <c r="BB81" s="181" t="s">
        <v>32</v>
      </c>
      <c r="BC81" s="181" t="s">
        <v>596</v>
      </c>
      <c r="BD81" s="181" t="s">
        <v>168</v>
      </c>
    </row>
    <row r="82" spans="2:56" s="9" customFormat="1" ht="19.95" customHeight="1">
      <c r="B82" s="105"/>
      <c r="D82" s="106" t="s">
        <v>597</v>
      </c>
      <c r="E82" s="107"/>
      <c r="F82" s="107"/>
      <c r="G82" s="107"/>
      <c r="H82" s="107"/>
      <c r="I82" s="107"/>
      <c r="J82" s="108">
        <f>J2565</f>
        <v>0</v>
      </c>
      <c r="L82" s="105"/>
      <c r="AZ82" s="181" t="s">
        <v>598</v>
      </c>
      <c r="BA82" s="181" t="s">
        <v>599</v>
      </c>
      <c r="BB82" s="181" t="s">
        <v>32</v>
      </c>
      <c r="BC82" s="181" t="s">
        <v>600</v>
      </c>
      <c r="BD82" s="181" t="s">
        <v>168</v>
      </c>
    </row>
    <row r="83" spans="2:56" s="9" customFormat="1" ht="19.95" customHeight="1">
      <c r="B83" s="105"/>
      <c r="D83" s="106" t="s">
        <v>601</v>
      </c>
      <c r="E83" s="107"/>
      <c r="F83" s="107"/>
      <c r="G83" s="107"/>
      <c r="H83" s="107"/>
      <c r="I83" s="107"/>
      <c r="J83" s="108">
        <f>J2745</f>
        <v>0</v>
      </c>
      <c r="L83" s="105"/>
      <c r="AZ83" s="181" t="s">
        <v>602</v>
      </c>
      <c r="BA83" s="181" t="s">
        <v>603</v>
      </c>
      <c r="BB83" s="181" t="s">
        <v>32</v>
      </c>
      <c r="BC83" s="181" t="s">
        <v>157</v>
      </c>
      <c r="BD83" s="181" t="s">
        <v>168</v>
      </c>
    </row>
    <row r="84" spans="2:56" s="9" customFormat="1" ht="19.95" customHeight="1">
      <c r="B84" s="105"/>
      <c r="D84" s="106" t="s">
        <v>604</v>
      </c>
      <c r="E84" s="107"/>
      <c r="F84" s="107"/>
      <c r="G84" s="107"/>
      <c r="H84" s="107"/>
      <c r="I84" s="107"/>
      <c r="J84" s="108">
        <f>J2749</f>
        <v>0</v>
      </c>
      <c r="L84" s="105"/>
      <c r="AZ84" s="181" t="s">
        <v>605</v>
      </c>
      <c r="BA84" s="181" t="s">
        <v>606</v>
      </c>
      <c r="BB84" s="181" t="s">
        <v>32</v>
      </c>
      <c r="BC84" s="181" t="s">
        <v>607</v>
      </c>
      <c r="BD84" s="181" t="s">
        <v>168</v>
      </c>
    </row>
    <row r="85" spans="2:56" s="9" customFormat="1" ht="19.95" customHeight="1">
      <c r="B85" s="105"/>
      <c r="D85" s="106" t="s">
        <v>608</v>
      </c>
      <c r="E85" s="107"/>
      <c r="F85" s="107"/>
      <c r="G85" s="107"/>
      <c r="H85" s="107"/>
      <c r="I85" s="107"/>
      <c r="J85" s="108">
        <f>J2823</f>
        <v>0</v>
      </c>
      <c r="L85" s="105"/>
      <c r="AZ85" s="181" t="s">
        <v>609</v>
      </c>
      <c r="BA85" s="181" t="s">
        <v>610</v>
      </c>
      <c r="BB85" s="181" t="s">
        <v>32</v>
      </c>
      <c r="BC85" s="181" t="s">
        <v>611</v>
      </c>
      <c r="BD85" s="181" t="s">
        <v>168</v>
      </c>
    </row>
    <row r="86" spans="2:56" s="9" customFormat="1" ht="19.95" customHeight="1">
      <c r="B86" s="105"/>
      <c r="D86" s="106" t="s">
        <v>612</v>
      </c>
      <c r="E86" s="107"/>
      <c r="F86" s="107"/>
      <c r="G86" s="107"/>
      <c r="H86" s="107"/>
      <c r="I86" s="107"/>
      <c r="J86" s="108">
        <f>J2881</f>
        <v>0</v>
      </c>
      <c r="L86" s="105"/>
      <c r="AZ86" s="181" t="s">
        <v>613</v>
      </c>
      <c r="BA86" s="181" t="s">
        <v>614</v>
      </c>
      <c r="BB86" s="181" t="s">
        <v>32</v>
      </c>
      <c r="BC86" s="181" t="s">
        <v>615</v>
      </c>
      <c r="BD86" s="181" t="s">
        <v>168</v>
      </c>
    </row>
    <row r="87" spans="2:56" s="8" customFormat="1" ht="24.9" customHeight="1">
      <c r="B87" s="101"/>
      <c r="D87" s="102" t="s">
        <v>616</v>
      </c>
      <c r="E87" s="103"/>
      <c r="F87" s="103"/>
      <c r="G87" s="103"/>
      <c r="H87" s="103"/>
      <c r="I87" s="103"/>
      <c r="J87" s="104">
        <f>J2883</f>
        <v>0</v>
      </c>
      <c r="L87" s="101"/>
      <c r="AZ87" s="180" t="s">
        <v>617</v>
      </c>
      <c r="BA87" s="180" t="s">
        <v>618</v>
      </c>
      <c r="BB87" s="180" t="s">
        <v>32</v>
      </c>
      <c r="BC87" s="180" t="s">
        <v>619</v>
      </c>
      <c r="BD87" s="180" t="s">
        <v>168</v>
      </c>
    </row>
    <row r="88" spans="2:56" s="9" customFormat="1" ht="19.95" customHeight="1">
      <c r="B88" s="105"/>
      <c r="D88" s="106" t="s">
        <v>620</v>
      </c>
      <c r="E88" s="107"/>
      <c r="F88" s="107"/>
      <c r="G88" s="107"/>
      <c r="H88" s="107"/>
      <c r="I88" s="107"/>
      <c r="J88" s="108">
        <f>J2884</f>
        <v>0</v>
      </c>
      <c r="L88" s="105"/>
      <c r="AZ88" s="181" t="s">
        <v>621</v>
      </c>
      <c r="BA88" s="181" t="s">
        <v>622</v>
      </c>
      <c r="BB88" s="181" t="s">
        <v>32</v>
      </c>
      <c r="BC88" s="181" t="s">
        <v>623</v>
      </c>
      <c r="BD88" s="181" t="s">
        <v>168</v>
      </c>
    </row>
    <row r="89" spans="2:56" s="9" customFormat="1" ht="19.95" customHeight="1">
      <c r="B89" s="105"/>
      <c r="D89" s="106" t="s">
        <v>624</v>
      </c>
      <c r="E89" s="107"/>
      <c r="F89" s="107"/>
      <c r="G89" s="107"/>
      <c r="H89" s="107"/>
      <c r="I89" s="107"/>
      <c r="J89" s="108">
        <f>J2888</f>
        <v>0</v>
      </c>
      <c r="L89" s="105"/>
      <c r="AZ89" s="181" t="s">
        <v>625</v>
      </c>
      <c r="BA89" s="181" t="s">
        <v>626</v>
      </c>
      <c r="BB89" s="181" t="s">
        <v>32</v>
      </c>
      <c r="BC89" s="181" t="s">
        <v>627</v>
      </c>
      <c r="BD89" s="181" t="s">
        <v>168</v>
      </c>
    </row>
    <row r="90" spans="2:56" s="1" customFormat="1" ht="21.75" customHeight="1">
      <c r="B90" s="34"/>
      <c r="L90" s="34"/>
      <c r="AZ90" s="178" t="s">
        <v>628</v>
      </c>
      <c r="BA90" s="178" t="s">
        <v>629</v>
      </c>
      <c r="BB90" s="178" t="s">
        <v>32</v>
      </c>
      <c r="BC90" s="178" t="s">
        <v>630</v>
      </c>
      <c r="BD90" s="178" t="s">
        <v>168</v>
      </c>
    </row>
    <row r="91" spans="2:56" s="1" customFormat="1" ht="6.9" customHeight="1">
      <c r="B91" s="43"/>
      <c r="C91" s="44"/>
      <c r="D91" s="44"/>
      <c r="E91" s="44"/>
      <c r="F91" s="44"/>
      <c r="G91" s="44"/>
      <c r="H91" s="44"/>
      <c r="I91" s="44"/>
      <c r="J91" s="44"/>
      <c r="K91" s="44"/>
      <c r="L91" s="34"/>
      <c r="AZ91" s="178" t="s">
        <v>631</v>
      </c>
      <c r="BA91" s="178" t="s">
        <v>632</v>
      </c>
      <c r="BB91" s="178" t="s">
        <v>32</v>
      </c>
      <c r="BC91" s="178" t="s">
        <v>633</v>
      </c>
      <c r="BD91" s="178" t="s">
        <v>168</v>
      </c>
    </row>
    <row r="92" spans="2:56">
      <c r="AZ92" s="178" t="s">
        <v>634</v>
      </c>
      <c r="BA92" s="178" t="s">
        <v>635</v>
      </c>
      <c r="BB92" s="178" t="s">
        <v>32</v>
      </c>
      <c r="BC92" s="178" t="s">
        <v>636</v>
      </c>
      <c r="BD92" s="178" t="s">
        <v>168</v>
      </c>
    </row>
    <row r="93" spans="2:56">
      <c r="AZ93" s="178" t="s">
        <v>637</v>
      </c>
      <c r="BA93" s="178" t="s">
        <v>638</v>
      </c>
      <c r="BB93" s="178" t="s">
        <v>32</v>
      </c>
      <c r="BC93" s="178" t="s">
        <v>639</v>
      </c>
      <c r="BD93" s="178" t="s">
        <v>168</v>
      </c>
    </row>
    <row r="94" spans="2:56">
      <c r="AZ94" s="178" t="s">
        <v>640</v>
      </c>
      <c r="BA94" s="178" t="s">
        <v>641</v>
      </c>
      <c r="BB94" s="178" t="s">
        <v>32</v>
      </c>
      <c r="BC94" s="178" t="s">
        <v>642</v>
      </c>
      <c r="BD94" s="178" t="s">
        <v>168</v>
      </c>
    </row>
    <row r="95" spans="2:56" s="1" customFormat="1" ht="6.9" customHeight="1">
      <c r="B95" s="45"/>
      <c r="C95" s="46"/>
      <c r="D95" s="46"/>
      <c r="E95" s="46"/>
      <c r="F95" s="46"/>
      <c r="G95" s="46"/>
      <c r="H95" s="46"/>
      <c r="I95" s="46"/>
      <c r="J95" s="46"/>
      <c r="K95" s="46"/>
      <c r="L95" s="34"/>
      <c r="AZ95" s="178" t="s">
        <v>643</v>
      </c>
      <c r="BA95" s="178" t="s">
        <v>644</v>
      </c>
      <c r="BB95" s="178" t="s">
        <v>32</v>
      </c>
      <c r="BC95" s="178" t="s">
        <v>645</v>
      </c>
      <c r="BD95" s="178" t="s">
        <v>168</v>
      </c>
    </row>
    <row r="96" spans="2:56" s="1" customFormat="1" ht="24.9" customHeight="1">
      <c r="B96" s="34"/>
      <c r="C96" s="22" t="s">
        <v>135</v>
      </c>
      <c r="L96" s="34"/>
      <c r="AZ96" s="178" t="s">
        <v>646</v>
      </c>
      <c r="BA96" s="178" t="s">
        <v>647</v>
      </c>
      <c r="BB96" s="178" t="s">
        <v>32</v>
      </c>
      <c r="BC96" s="178" t="s">
        <v>648</v>
      </c>
      <c r="BD96" s="178" t="s">
        <v>168</v>
      </c>
    </row>
    <row r="97" spans="2:65" s="1" customFormat="1" ht="6.9" customHeight="1">
      <c r="B97" s="34"/>
      <c r="L97" s="34"/>
      <c r="AZ97" s="178" t="s">
        <v>649</v>
      </c>
      <c r="BA97" s="178" t="s">
        <v>650</v>
      </c>
      <c r="BB97" s="178" t="s">
        <v>32</v>
      </c>
      <c r="BC97" s="178" t="s">
        <v>651</v>
      </c>
      <c r="BD97" s="178" t="s">
        <v>168</v>
      </c>
    </row>
    <row r="98" spans="2:65" s="1" customFormat="1" ht="12" customHeight="1">
      <c r="B98" s="34"/>
      <c r="C98" s="28" t="s">
        <v>16</v>
      </c>
      <c r="L98" s="34"/>
      <c r="AZ98" s="178" t="s">
        <v>652</v>
      </c>
      <c r="BA98" s="178" t="s">
        <v>653</v>
      </c>
      <c r="BB98" s="178" t="s">
        <v>32</v>
      </c>
      <c r="BC98" s="178" t="s">
        <v>654</v>
      </c>
      <c r="BD98" s="178" t="s">
        <v>168</v>
      </c>
    </row>
    <row r="99" spans="2:65" s="1" customFormat="1" ht="16.5" customHeight="1">
      <c r="B99" s="34"/>
      <c r="E99" s="1217" t="str">
        <f>E7</f>
        <v>Dostavba sportovně rekreačního areálu Petynka</v>
      </c>
      <c r="F99" s="1218"/>
      <c r="G99" s="1218"/>
      <c r="H99" s="1218"/>
      <c r="L99" s="34"/>
      <c r="AZ99" s="178" t="s">
        <v>655</v>
      </c>
      <c r="BA99" s="178" t="s">
        <v>656</v>
      </c>
      <c r="BB99" s="178" t="s">
        <v>32</v>
      </c>
      <c r="BC99" s="178" t="s">
        <v>657</v>
      </c>
      <c r="BD99" s="178" t="s">
        <v>168</v>
      </c>
    </row>
    <row r="100" spans="2:65" s="1" customFormat="1" ht="12" customHeight="1">
      <c r="B100" s="34"/>
      <c r="C100" s="28" t="s">
        <v>124</v>
      </c>
      <c r="L100" s="34"/>
      <c r="AZ100" s="178" t="s">
        <v>658</v>
      </c>
      <c r="BA100" s="178" t="s">
        <v>659</v>
      </c>
      <c r="BB100" s="178" t="s">
        <v>32</v>
      </c>
      <c r="BC100" s="178" t="s">
        <v>660</v>
      </c>
      <c r="BD100" s="178" t="s">
        <v>168</v>
      </c>
    </row>
    <row r="101" spans="2:65" s="1" customFormat="1" ht="16.5" customHeight="1">
      <c r="B101" s="34"/>
      <c r="E101" s="1210" t="str">
        <f>E9</f>
        <v>02 - SO 02 - Dostavba - 1. část</v>
      </c>
      <c r="F101" s="1216"/>
      <c r="G101" s="1216"/>
      <c r="H101" s="1216"/>
      <c r="L101" s="34"/>
      <c r="AZ101" s="178" t="s">
        <v>661</v>
      </c>
      <c r="BA101" s="178" t="s">
        <v>662</v>
      </c>
      <c r="BB101" s="178" t="s">
        <v>32</v>
      </c>
      <c r="BC101" s="178" t="s">
        <v>663</v>
      </c>
      <c r="BD101" s="178" t="s">
        <v>168</v>
      </c>
    </row>
    <row r="102" spans="2:65" s="1" customFormat="1" ht="6.9" customHeight="1">
      <c r="B102" s="34"/>
      <c r="L102" s="34"/>
      <c r="AZ102" s="178" t="s">
        <v>664</v>
      </c>
      <c r="BA102" s="178" t="s">
        <v>665</v>
      </c>
      <c r="BB102" s="178" t="s">
        <v>32</v>
      </c>
      <c r="BC102" s="178" t="s">
        <v>666</v>
      </c>
      <c r="BD102" s="178" t="s">
        <v>168</v>
      </c>
    </row>
    <row r="103" spans="2:65" s="1" customFormat="1" ht="12" customHeight="1">
      <c r="B103" s="34"/>
      <c r="C103" s="28" t="s">
        <v>22</v>
      </c>
      <c r="F103" s="26" t="str">
        <f>F12</f>
        <v>Praha</v>
      </c>
      <c r="I103" s="28" t="s">
        <v>24</v>
      </c>
      <c r="J103" s="51" t="str">
        <f>IF(J12="","",J12)</f>
        <v>21. 7. 2025</v>
      </c>
      <c r="L103" s="34"/>
      <c r="AZ103" s="178" t="s">
        <v>667</v>
      </c>
      <c r="BA103" s="178" t="s">
        <v>668</v>
      </c>
      <c r="BB103" s="178" t="s">
        <v>32</v>
      </c>
      <c r="BC103" s="178" t="s">
        <v>669</v>
      </c>
      <c r="BD103" s="178" t="s">
        <v>168</v>
      </c>
    </row>
    <row r="104" spans="2:65" s="1" customFormat="1" ht="6.9" customHeight="1">
      <c r="B104" s="34"/>
      <c r="L104" s="34"/>
      <c r="AZ104" s="178" t="s">
        <v>670</v>
      </c>
      <c r="BA104" s="178" t="s">
        <v>671</v>
      </c>
      <c r="BB104" s="178" t="s">
        <v>32</v>
      </c>
      <c r="BC104" s="178" t="s">
        <v>214</v>
      </c>
      <c r="BD104" s="178" t="s">
        <v>168</v>
      </c>
    </row>
    <row r="105" spans="2:65" s="1" customFormat="1" ht="25.65" customHeight="1">
      <c r="B105" s="34"/>
      <c r="C105" s="28" t="s">
        <v>30</v>
      </c>
      <c r="F105" s="26" t="str">
        <f>E15</f>
        <v>SNEO, a.s.</v>
      </c>
      <c r="I105" s="28" t="s">
        <v>37</v>
      </c>
      <c r="J105" s="32" t="str">
        <f>E21</f>
        <v>Ateliér 11 Hradec Králové s.r.o.</v>
      </c>
      <c r="L105" s="34"/>
      <c r="AZ105" s="178" t="s">
        <v>672</v>
      </c>
      <c r="BA105" s="178" t="s">
        <v>673</v>
      </c>
      <c r="BB105" s="178" t="s">
        <v>32</v>
      </c>
      <c r="BC105" s="178" t="s">
        <v>674</v>
      </c>
      <c r="BD105" s="178" t="s">
        <v>168</v>
      </c>
    </row>
    <row r="106" spans="2:65" s="1" customFormat="1" ht="15.15" customHeight="1">
      <c r="B106" s="34"/>
      <c r="C106" s="28" t="s">
        <v>35</v>
      </c>
      <c r="F106" s="26" t="str">
        <f>IF(E18="","",E18)</f>
        <v>Vyplň údaj</v>
      </c>
      <c r="I106" s="28" t="s">
        <v>41</v>
      </c>
      <c r="J106" s="32" t="str">
        <f>E24</f>
        <v xml:space="preserve"> </v>
      </c>
      <c r="L106" s="34"/>
      <c r="AZ106" s="178" t="s">
        <v>675</v>
      </c>
      <c r="BA106" s="178" t="s">
        <v>676</v>
      </c>
      <c r="BB106" s="178" t="s">
        <v>32</v>
      </c>
      <c r="BC106" s="178" t="s">
        <v>214</v>
      </c>
      <c r="BD106" s="178" t="s">
        <v>168</v>
      </c>
    </row>
    <row r="107" spans="2:65" s="1" customFormat="1" ht="10.35" customHeight="1">
      <c r="B107" s="34"/>
      <c r="L107" s="34"/>
      <c r="AZ107" s="178" t="s">
        <v>677</v>
      </c>
      <c r="BA107" s="178" t="s">
        <v>678</v>
      </c>
      <c r="BB107" s="178" t="s">
        <v>32</v>
      </c>
      <c r="BC107" s="178" t="s">
        <v>679</v>
      </c>
      <c r="BD107" s="178" t="s">
        <v>168</v>
      </c>
    </row>
    <row r="108" spans="2:65" s="10" customFormat="1" ht="29.25" customHeight="1">
      <c r="B108" s="109"/>
      <c r="C108" s="110" t="s">
        <v>136</v>
      </c>
      <c r="D108" s="111" t="s">
        <v>65</v>
      </c>
      <c r="E108" s="111" t="s">
        <v>61</v>
      </c>
      <c r="F108" s="111" t="s">
        <v>62</v>
      </c>
      <c r="G108" s="111" t="s">
        <v>137</v>
      </c>
      <c r="H108" s="111" t="s">
        <v>138</v>
      </c>
      <c r="I108" s="111" t="s">
        <v>139</v>
      </c>
      <c r="J108" s="111" t="s">
        <v>129</v>
      </c>
      <c r="K108" s="112" t="s">
        <v>140</v>
      </c>
      <c r="L108" s="109"/>
      <c r="M108" s="58" t="s">
        <v>32</v>
      </c>
      <c r="N108" s="59" t="s">
        <v>50</v>
      </c>
      <c r="O108" s="59" t="s">
        <v>141</v>
      </c>
      <c r="P108" s="59" t="s">
        <v>142</v>
      </c>
      <c r="Q108" s="59" t="s">
        <v>143</v>
      </c>
      <c r="R108" s="59" t="s">
        <v>144</v>
      </c>
      <c r="S108" s="59" t="s">
        <v>145</v>
      </c>
      <c r="T108" s="60" t="s">
        <v>146</v>
      </c>
      <c r="AZ108" s="179" t="s">
        <v>680</v>
      </c>
      <c r="BA108" s="179" t="s">
        <v>681</v>
      </c>
      <c r="BB108" s="179" t="s">
        <v>32</v>
      </c>
      <c r="BC108" s="179" t="s">
        <v>669</v>
      </c>
      <c r="BD108" s="179" t="s">
        <v>168</v>
      </c>
    </row>
    <row r="109" spans="2:65" s="1" customFormat="1" ht="22.8" customHeight="1">
      <c r="B109" s="34"/>
      <c r="C109" s="63" t="s">
        <v>147</v>
      </c>
      <c r="J109" s="113">
        <f>BK109</f>
        <v>0</v>
      </c>
      <c r="L109" s="34"/>
      <c r="M109" s="61"/>
      <c r="N109" s="52"/>
      <c r="O109" s="52"/>
      <c r="P109" s="114">
        <f>P110+P2032+P2883</f>
        <v>0</v>
      </c>
      <c r="Q109" s="52"/>
      <c r="R109" s="114">
        <f>R110+R2032+R2883</f>
        <v>22393.590269070002</v>
      </c>
      <c r="S109" s="52"/>
      <c r="T109" s="115">
        <f>T110+T2032+T2883</f>
        <v>97.896713599999998</v>
      </c>
      <c r="AT109" s="18" t="s">
        <v>79</v>
      </c>
      <c r="AU109" s="18" t="s">
        <v>130</v>
      </c>
      <c r="AZ109" s="178" t="s">
        <v>682</v>
      </c>
      <c r="BA109" s="178" t="s">
        <v>683</v>
      </c>
      <c r="BB109" s="178" t="s">
        <v>32</v>
      </c>
      <c r="BC109" s="178" t="s">
        <v>684</v>
      </c>
      <c r="BD109" s="178" t="s">
        <v>168</v>
      </c>
      <c r="BK109" s="116">
        <f>BK110+BK2032+BK2883</f>
        <v>0</v>
      </c>
    </row>
    <row r="110" spans="2:65" s="11" customFormat="1" ht="25.95" customHeight="1">
      <c r="B110" s="117"/>
      <c r="D110" s="118" t="s">
        <v>79</v>
      </c>
      <c r="E110" s="119" t="s">
        <v>148</v>
      </c>
      <c r="F110" s="119" t="s">
        <v>149</v>
      </c>
      <c r="I110" s="120"/>
      <c r="J110" s="121">
        <f>BK110</f>
        <v>0</v>
      </c>
      <c r="L110" s="117"/>
      <c r="M110" s="122"/>
      <c r="P110" s="123">
        <f>P111+P262+P764+P1267+P1519+P1527+P1686+P1696+P2029</f>
        <v>0</v>
      </c>
      <c r="R110" s="123">
        <f>R111+R262+R764+R1267+R1519+R1527+R1686+R1696+R2029</f>
        <v>22002.295681010004</v>
      </c>
      <c r="T110" s="124">
        <f>T111+T262+T764+T1267+T1519+T1527+T1686+T1696+T2029</f>
        <v>97.896713599999998</v>
      </c>
      <c r="AR110" s="118" t="s">
        <v>40</v>
      </c>
      <c r="AT110" s="125" t="s">
        <v>79</v>
      </c>
      <c r="AU110" s="125" t="s">
        <v>80</v>
      </c>
      <c r="AY110" s="118" t="s">
        <v>150</v>
      </c>
      <c r="AZ110" s="178" t="s">
        <v>685</v>
      </c>
      <c r="BA110" s="178" t="s">
        <v>686</v>
      </c>
      <c r="BB110" s="178" t="s">
        <v>32</v>
      </c>
      <c r="BC110" s="178" t="s">
        <v>687</v>
      </c>
      <c r="BD110" s="178" t="s">
        <v>168</v>
      </c>
      <c r="BK110" s="126">
        <f>BK111+BK262+BK764+BK1267+BK1519+BK1527+BK1686+BK1696+BK2029</f>
        <v>0</v>
      </c>
    </row>
    <row r="111" spans="2:65" s="11" customFormat="1" ht="22.8" customHeight="1">
      <c r="B111" s="117"/>
      <c r="D111" s="118" t="s">
        <v>79</v>
      </c>
      <c r="E111" s="127" t="s">
        <v>40</v>
      </c>
      <c r="F111" s="127" t="s">
        <v>151</v>
      </c>
      <c r="I111" s="120"/>
      <c r="J111" s="128">
        <f>BK111</f>
        <v>0</v>
      </c>
      <c r="L111" s="117"/>
      <c r="M111" s="122"/>
      <c r="P111" s="123">
        <f>SUM(P112:P261)</f>
        <v>0</v>
      </c>
      <c r="R111" s="123">
        <f>SUM(R112:R261)</f>
        <v>93.886966879999989</v>
      </c>
      <c r="T111" s="124">
        <f>SUM(T112:T261)</f>
        <v>0</v>
      </c>
      <c r="AR111" s="118" t="s">
        <v>40</v>
      </c>
      <c r="AT111" s="125" t="s">
        <v>79</v>
      </c>
      <c r="AU111" s="125" t="s">
        <v>40</v>
      </c>
      <c r="AY111" s="118" t="s">
        <v>150</v>
      </c>
      <c r="AZ111" s="178" t="s">
        <v>688</v>
      </c>
      <c r="BA111" s="178" t="s">
        <v>689</v>
      </c>
      <c r="BB111" s="178" t="s">
        <v>32</v>
      </c>
      <c r="BC111" s="178" t="s">
        <v>690</v>
      </c>
      <c r="BD111" s="178" t="s">
        <v>168</v>
      </c>
      <c r="BK111" s="126">
        <f>SUM(BK112:BK261)</f>
        <v>0</v>
      </c>
    </row>
    <row r="112" spans="2:65" s="1" customFormat="1" ht="16.5" customHeight="1">
      <c r="B112" s="34"/>
      <c r="C112" s="129" t="s">
        <v>40</v>
      </c>
      <c r="D112" s="182" t="s">
        <v>152</v>
      </c>
      <c r="E112" s="130" t="s">
        <v>691</v>
      </c>
      <c r="F112" s="131" t="s">
        <v>692</v>
      </c>
      <c r="G112" s="132" t="s">
        <v>693</v>
      </c>
      <c r="H112" s="133">
        <v>90</v>
      </c>
      <c r="I112" s="134"/>
      <c r="J112" s="135">
        <f>ROUND(I112*H112,2)</f>
        <v>0</v>
      </c>
      <c r="K112" s="131" t="s">
        <v>172</v>
      </c>
      <c r="L112" s="34"/>
      <c r="M112" s="136" t="s">
        <v>32</v>
      </c>
      <c r="N112" s="137" t="s">
        <v>51</v>
      </c>
      <c r="P112" s="138">
        <f>O112*H112</f>
        <v>0</v>
      </c>
      <c r="Q112" s="138">
        <v>7.1900000000000002E-3</v>
      </c>
      <c r="R112" s="138">
        <f>Q112*H112</f>
        <v>0.64710000000000001</v>
      </c>
      <c r="S112" s="138">
        <v>0</v>
      </c>
      <c r="T112" s="139">
        <f>S112*H112</f>
        <v>0</v>
      </c>
      <c r="AR112" s="140" t="s">
        <v>157</v>
      </c>
      <c r="AT112" s="140" t="s">
        <v>152</v>
      </c>
      <c r="AU112" s="140" t="s">
        <v>89</v>
      </c>
      <c r="AY112" s="18" t="s">
        <v>150</v>
      </c>
      <c r="AZ112" s="178" t="s">
        <v>694</v>
      </c>
      <c r="BA112" s="178" t="s">
        <v>695</v>
      </c>
      <c r="BB112" s="178" t="s">
        <v>32</v>
      </c>
      <c r="BC112" s="178" t="s">
        <v>696</v>
      </c>
      <c r="BD112" s="178" t="s">
        <v>168</v>
      </c>
      <c r="BE112" s="141">
        <f>IF(N112="základní",J112,0)</f>
        <v>0</v>
      </c>
      <c r="BF112" s="141">
        <f>IF(N112="snížená",J112,0)</f>
        <v>0</v>
      </c>
      <c r="BG112" s="141">
        <f>IF(N112="zákl. přenesená",J112,0)</f>
        <v>0</v>
      </c>
      <c r="BH112" s="141">
        <f>IF(N112="sníž. přenesená",J112,0)</f>
        <v>0</v>
      </c>
      <c r="BI112" s="141">
        <f>IF(N112="nulová",J112,0)</f>
        <v>0</v>
      </c>
      <c r="BJ112" s="18" t="s">
        <v>40</v>
      </c>
      <c r="BK112" s="141">
        <f>ROUND(I112*H112,2)</f>
        <v>0</v>
      </c>
      <c r="BL112" s="18" t="s">
        <v>157</v>
      </c>
      <c r="BM112" s="140" t="s">
        <v>697</v>
      </c>
    </row>
    <row r="113" spans="2:65" s="1" customFormat="1">
      <c r="B113" s="34"/>
      <c r="D113" s="163" t="s">
        <v>174</v>
      </c>
      <c r="F113" s="164" t="s">
        <v>698</v>
      </c>
      <c r="I113" s="165"/>
      <c r="L113" s="34"/>
      <c r="M113" s="166"/>
      <c r="T113" s="55"/>
      <c r="AT113" s="18" t="s">
        <v>174</v>
      </c>
      <c r="AU113" s="18" t="s">
        <v>89</v>
      </c>
      <c r="AZ113" s="178" t="s">
        <v>699</v>
      </c>
      <c r="BA113" s="178" t="s">
        <v>700</v>
      </c>
      <c r="BB113" s="178" t="s">
        <v>32</v>
      </c>
      <c r="BC113" s="178" t="s">
        <v>701</v>
      </c>
      <c r="BD113" s="178" t="s">
        <v>168</v>
      </c>
    </row>
    <row r="114" spans="2:65" s="12" customFormat="1">
      <c r="B114" s="142"/>
      <c r="D114" s="143" t="s">
        <v>159</v>
      </c>
      <c r="E114" s="144" t="s">
        <v>32</v>
      </c>
      <c r="F114" s="145" t="s">
        <v>702</v>
      </c>
      <c r="H114" s="144" t="s">
        <v>32</v>
      </c>
      <c r="I114" s="146"/>
      <c r="L114" s="142"/>
      <c r="M114" s="147"/>
      <c r="T114" s="148"/>
      <c r="AT114" s="144" t="s">
        <v>159</v>
      </c>
      <c r="AU114" s="144" t="s">
        <v>89</v>
      </c>
      <c r="AV114" s="12" t="s">
        <v>40</v>
      </c>
      <c r="AW114" s="12" t="s">
        <v>38</v>
      </c>
      <c r="AX114" s="12" t="s">
        <v>80</v>
      </c>
      <c r="AY114" s="144" t="s">
        <v>150</v>
      </c>
      <c r="AZ114" s="178" t="s">
        <v>703</v>
      </c>
      <c r="BA114" s="178" t="s">
        <v>704</v>
      </c>
      <c r="BB114" s="178" t="s">
        <v>32</v>
      </c>
      <c r="BC114" s="178" t="s">
        <v>705</v>
      </c>
      <c r="BD114" s="178" t="s">
        <v>168</v>
      </c>
    </row>
    <row r="115" spans="2:65" s="12" customFormat="1">
      <c r="B115" s="142"/>
      <c r="D115" s="143" t="s">
        <v>159</v>
      </c>
      <c r="E115" s="144" t="s">
        <v>32</v>
      </c>
      <c r="F115" s="145" t="s">
        <v>706</v>
      </c>
      <c r="H115" s="144" t="s">
        <v>32</v>
      </c>
      <c r="I115" s="146"/>
      <c r="L115" s="142"/>
      <c r="M115" s="147"/>
      <c r="T115" s="148"/>
      <c r="AT115" s="144" t="s">
        <v>159</v>
      </c>
      <c r="AU115" s="144" t="s">
        <v>89</v>
      </c>
      <c r="AV115" s="12" t="s">
        <v>40</v>
      </c>
      <c r="AW115" s="12" t="s">
        <v>38</v>
      </c>
      <c r="AX115" s="12" t="s">
        <v>80</v>
      </c>
      <c r="AY115" s="144" t="s">
        <v>150</v>
      </c>
      <c r="AZ115" s="178" t="s">
        <v>707</v>
      </c>
      <c r="BA115" s="178" t="s">
        <v>708</v>
      </c>
      <c r="BB115" s="178" t="s">
        <v>32</v>
      </c>
      <c r="BC115" s="178" t="s">
        <v>709</v>
      </c>
      <c r="BD115" s="178" t="s">
        <v>168</v>
      </c>
    </row>
    <row r="116" spans="2:65" s="12" customFormat="1">
      <c r="B116" s="142"/>
      <c r="D116" s="143" t="s">
        <v>159</v>
      </c>
      <c r="E116" s="144" t="s">
        <v>32</v>
      </c>
      <c r="F116" s="145" t="s">
        <v>710</v>
      </c>
      <c r="H116" s="144" t="s">
        <v>32</v>
      </c>
      <c r="I116" s="146"/>
      <c r="L116" s="142"/>
      <c r="M116" s="147"/>
      <c r="T116" s="148"/>
      <c r="AT116" s="144" t="s">
        <v>159</v>
      </c>
      <c r="AU116" s="144" t="s">
        <v>89</v>
      </c>
      <c r="AV116" s="12" t="s">
        <v>40</v>
      </c>
      <c r="AW116" s="12" t="s">
        <v>38</v>
      </c>
      <c r="AX116" s="12" t="s">
        <v>80</v>
      </c>
      <c r="AY116" s="144" t="s">
        <v>150</v>
      </c>
      <c r="AZ116" s="178" t="s">
        <v>711</v>
      </c>
      <c r="BA116" s="178" t="s">
        <v>712</v>
      </c>
      <c r="BB116" s="178" t="s">
        <v>32</v>
      </c>
      <c r="BC116" s="178" t="s">
        <v>713</v>
      </c>
      <c r="BD116" s="178" t="s">
        <v>168</v>
      </c>
    </row>
    <row r="117" spans="2:65" s="12" customFormat="1">
      <c r="B117" s="142"/>
      <c r="D117" s="143" t="s">
        <v>159</v>
      </c>
      <c r="E117" s="144" t="s">
        <v>32</v>
      </c>
      <c r="F117" s="145" t="s">
        <v>714</v>
      </c>
      <c r="H117" s="144" t="s">
        <v>32</v>
      </c>
      <c r="I117" s="146"/>
      <c r="L117" s="142"/>
      <c r="M117" s="147"/>
      <c r="T117" s="148"/>
      <c r="AT117" s="144" t="s">
        <v>159</v>
      </c>
      <c r="AU117" s="144" t="s">
        <v>89</v>
      </c>
      <c r="AV117" s="12" t="s">
        <v>40</v>
      </c>
      <c r="AW117" s="12" t="s">
        <v>38</v>
      </c>
      <c r="AX117" s="12" t="s">
        <v>80</v>
      </c>
      <c r="AY117" s="144" t="s">
        <v>150</v>
      </c>
      <c r="AZ117" s="178" t="s">
        <v>715</v>
      </c>
      <c r="BA117" s="178" t="s">
        <v>716</v>
      </c>
      <c r="BB117" s="178" t="s">
        <v>32</v>
      </c>
      <c r="BC117" s="178" t="s">
        <v>717</v>
      </c>
      <c r="BD117" s="178" t="s">
        <v>168</v>
      </c>
    </row>
    <row r="118" spans="2:65" s="12" customFormat="1">
      <c r="B118" s="142"/>
      <c r="D118" s="143" t="s">
        <v>159</v>
      </c>
      <c r="E118" s="144" t="s">
        <v>32</v>
      </c>
      <c r="F118" s="145" t="s">
        <v>718</v>
      </c>
      <c r="H118" s="144" t="s">
        <v>32</v>
      </c>
      <c r="I118" s="146"/>
      <c r="L118" s="142"/>
      <c r="M118" s="147"/>
      <c r="T118" s="148"/>
      <c r="AT118" s="144" t="s">
        <v>159</v>
      </c>
      <c r="AU118" s="144" t="s">
        <v>89</v>
      </c>
      <c r="AV118" s="12" t="s">
        <v>40</v>
      </c>
      <c r="AW118" s="12" t="s">
        <v>38</v>
      </c>
      <c r="AX118" s="12" t="s">
        <v>80</v>
      </c>
      <c r="AY118" s="144" t="s">
        <v>150</v>
      </c>
      <c r="AZ118" s="178" t="s">
        <v>719</v>
      </c>
      <c r="BA118" s="178" t="s">
        <v>720</v>
      </c>
      <c r="BB118" s="178" t="s">
        <v>32</v>
      </c>
      <c r="BC118" s="178" t="s">
        <v>721</v>
      </c>
      <c r="BD118" s="178" t="s">
        <v>168</v>
      </c>
    </row>
    <row r="119" spans="2:65" s="13" customFormat="1">
      <c r="B119" s="149"/>
      <c r="D119" s="143" t="s">
        <v>159</v>
      </c>
      <c r="E119" s="150" t="s">
        <v>32</v>
      </c>
      <c r="F119" s="151" t="s">
        <v>345</v>
      </c>
      <c r="H119" s="152">
        <v>90</v>
      </c>
      <c r="I119" s="153"/>
      <c r="L119" s="149"/>
      <c r="M119" s="154"/>
      <c r="T119" s="155"/>
      <c r="AT119" s="150" t="s">
        <v>159</v>
      </c>
      <c r="AU119" s="150" t="s">
        <v>89</v>
      </c>
      <c r="AV119" s="13" t="s">
        <v>89</v>
      </c>
      <c r="AW119" s="13" t="s">
        <v>38</v>
      </c>
      <c r="AX119" s="13" t="s">
        <v>40</v>
      </c>
      <c r="AY119" s="150" t="s">
        <v>150</v>
      </c>
      <c r="AZ119" s="178" t="s">
        <v>722</v>
      </c>
      <c r="BA119" s="178" t="s">
        <v>723</v>
      </c>
      <c r="BB119" s="178" t="s">
        <v>32</v>
      </c>
      <c r="BC119" s="178" t="s">
        <v>724</v>
      </c>
      <c r="BD119" s="178" t="s">
        <v>168</v>
      </c>
    </row>
    <row r="120" spans="2:65" s="1" customFormat="1" ht="24.15" customHeight="1">
      <c r="B120" s="34"/>
      <c r="C120" s="129" t="s">
        <v>89</v>
      </c>
      <c r="D120" s="182" t="s">
        <v>152</v>
      </c>
      <c r="E120" s="130" t="s">
        <v>725</v>
      </c>
      <c r="F120" s="131" t="s">
        <v>726</v>
      </c>
      <c r="G120" s="132" t="s">
        <v>727</v>
      </c>
      <c r="H120" s="133">
        <v>12960</v>
      </c>
      <c r="I120" s="134"/>
      <c r="J120" s="135">
        <f>ROUND(I120*H120,2)</f>
        <v>0</v>
      </c>
      <c r="K120" s="131" t="s">
        <v>172</v>
      </c>
      <c r="L120" s="34"/>
      <c r="M120" s="136" t="s">
        <v>32</v>
      </c>
      <c r="N120" s="137" t="s">
        <v>51</v>
      </c>
      <c r="P120" s="138">
        <f>O120*H120</f>
        <v>0</v>
      </c>
      <c r="Q120" s="138">
        <v>3.0000000000000001E-5</v>
      </c>
      <c r="R120" s="138">
        <f>Q120*H120</f>
        <v>0.38880000000000003</v>
      </c>
      <c r="S120" s="138">
        <v>0</v>
      </c>
      <c r="T120" s="139">
        <f>S120*H120</f>
        <v>0</v>
      </c>
      <c r="AR120" s="140" t="s">
        <v>157</v>
      </c>
      <c r="AT120" s="140" t="s">
        <v>152</v>
      </c>
      <c r="AU120" s="140" t="s">
        <v>89</v>
      </c>
      <c r="AY120" s="18" t="s">
        <v>150</v>
      </c>
      <c r="AZ120" s="178" t="s">
        <v>728</v>
      </c>
      <c r="BA120" s="178" t="s">
        <v>729</v>
      </c>
      <c r="BB120" s="178" t="s">
        <v>32</v>
      </c>
      <c r="BC120" s="178" t="s">
        <v>730</v>
      </c>
      <c r="BD120" s="178" t="s">
        <v>168</v>
      </c>
      <c r="BE120" s="141">
        <f>IF(N120="základní",J120,0)</f>
        <v>0</v>
      </c>
      <c r="BF120" s="141">
        <f>IF(N120="snížená",J120,0)</f>
        <v>0</v>
      </c>
      <c r="BG120" s="141">
        <f>IF(N120="zákl. přenesená",J120,0)</f>
        <v>0</v>
      </c>
      <c r="BH120" s="141">
        <f>IF(N120="sníž. přenesená",J120,0)</f>
        <v>0</v>
      </c>
      <c r="BI120" s="141">
        <f>IF(N120="nulová",J120,0)</f>
        <v>0</v>
      </c>
      <c r="BJ120" s="18" t="s">
        <v>40</v>
      </c>
      <c r="BK120" s="141">
        <f>ROUND(I120*H120,2)</f>
        <v>0</v>
      </c>
      <c r="BL120" s="18" t="s">
        <v>157</v>
      </c>
      <c r="BM120" s="140" t="s">
        <v>731</v>
      </c>
    </row>
    <row r="121" spans="2:65" s="1" customFormat="1">
      <c r="B121" s="34"/>
      <c r="D121" s="163" t="s">
        <v>174</v>
      </c>
      <c r="F121" s="164" t="s">
        <v>732</v>
      </c>
      <c r="I121" s="165"/>
      <c r="L121" s="34"/>
      <c r="M121" s="166"/>
      <c r="T121" s="55"/>
      <c r="AT121" s="18" t="s">
        <v>174</v>
      </c>
      <c r="AU121" s="18" t="s">
        <v>89</v>
      </c>
      <c r="AZ121" s="178" t="s">
        <v>733</v>
      </c>
      <c r="BA121" s="178" t="s">
        <v>734</v>
      </c>
      <c r="BB121" s="178" t="s">
        <v>32</v>
      </c>
      <c r="BC121" s="178" t="s">
        <v>735</v>
      </c>
      <c r="BD121" s="178" t="s">
        <v>168</v>
      </c>
    </row>
    <row r="122" spans="2:65" s="1" customFormat="1" ht="76.8">
      <c r="B122" s="34"/>
      <c r="D122" s="143" t="s">
        <v>195</v>
      </c>
      <c r="F122" s="167" t="s">
        <v>736</v>
      </c>
      <c r="I122" s="165"/>
      <c r="L122" s="34"/>
      <c r="M122" s="166"/>
      <c r="T122" s="55"/>
      <c r="AT122" s="18" t="s">
        <v>195</v>
      </c>
      <c r="AU122" s="18" t="s">
        <v>89</v>
      </c>
      <c r="AZ122" s="178" t="s">
        <v>737</v>
      </c>
      <c r="BA122" s="178" t="s">
        <v>738</v>
      </c>
      <c r="BB122" s="178" t="s">
        <v>32</v>
      </c>
      <c r="BC122" s="178" t="s">
        <v>739</v>
      </c>
      <c r="BD122" s="178" t="s">
        <v>168</v>
      </c>
    </row>
    <row r="123" spans="2:65" s="12" customFormat="1">
      <c r="B123" s="142"/>
      <c r="D123" s="143" t="s">
        <v>159</v>
      </c>
      <c r="E123" s="144" t="s">
        <v>32</v>
      </c>
      <c r="F123" s="145" t="s">
        <v>702</v>
      </c>
      <c r="H123" s="144" t="s">
        <v>32</v>
      </c>
      <c r="I123" s="146"/>
      <c r="L123" s="142"/>
      <c r="M123" s="147"/>
      <c r="T123" s="148"/>
      <c r="AT123" s="144" t="s">
        <v>159</v>
      </c>
      <c r="AU123" s="144" t="s">
        <v>89</v>
      </c>
      <c r="AV123" s="12" t="s">
        <v>40</v>
      </c>
      <c r="AW123" s="12" t="s">
        <v>38</v>
      </c>
      <c r="AX123" s="12" t="s">
        <v>80</v>
      </c>
      <c r="AY123" s="144" t="s">
        <v>150</v>
      </c>
      <c r="AZ123" s="178" t="s">
        <v>740</v>
      </c>
      <c r="BA123" s="178" t="s">
        <v>741</v>
      </c>
      <c r="BB123" s="178" t="s">
        <v>32</v>
      </c>
      <c r="BC123" s="178" t="s">
        <v>742</v>
      </c>
      <c r="BD123" s="178" t="s">
        <v>168</v>
      </c>
    </row>
    <row r="124" spans="2:65" s="12" customFormat="1">
      <c r="B124" s="142"/>
      <c r="D124" s="143" t="s">
        <v>159</v>
      </c>
      <c r="E124" s="144" t="s">
        <v>32</v>
      </c>
      <c r="F124" s="145" t="s">
        <v>743</v>
      </c>
      <c r="H124" s="144" t="s">
        <v>32</v>
      </c>
      <c r="I124" s="146"/>
      <c r="L124" s="142"/>
      <c r="M124" s="147"/>
      <c r="T124" s="148"/>
      <c r="AT124" s="144" t="s">
        <v>159</v>
      </c>
      <c r="AU124" s="144" t="s">
        <v>89</v>
      </c>
      <c r="AV124" s="12" t="s">
        <v>40</v>
      </c>
      <c r="AW124" s="12" t="s">
        <v>38</v>
      </c>
      <c r="AX124" s="12" t="s">
        <v>80</v>
      </c>
      <c r="AY124" s="144" t="s">
        <v>150</v>
      </c>
      <c r="AZ124" s="178" t="s">
        <v>744</v>
      </c>
      <c r="BA124" s="178" t="s">
        <v>745</v>
      </c>
      <c r="BB124" s="178" t="s">
        <v>32</v>
      </c>
      <c r="BC124" s="178" t="s">
        <v>40</v>
      </c>
      <c r="BD124" s="178" t="s">
        <v>168</v>
      </c>
    </row>
    <row r="125" spans="2:65" s="12" customFormat="1">
      <c r="B125" s="142"/>
      <c r="D125" s="143" t="s">
        <v>159</v>
      </c>
      <c r="E125" s="144" t="s">
        <v>32</v>
      </c>
      <c r="F125" s="145" t="s">
        <v>746</v>
      </c>
      <c r="H125" s="144" t="s">
        <v>32</v>
      </c>
      <c r="I125" s="146"/>
      <c r="L125" s="142"/>
      <c r="M125" s="147"/>
      <c r="T125" s="148"/>
      <c r="AT125" s="144" t="s">
        <v>159</v>
      </c>
      <c r="AU125" s="144" t="s">
        <v>89</v>
      </c>
      <c r="AV125" s="12" t="s">
        <v>40</v>
      </c>
      <c r="AW125" s="12" t="s">
        <v>38</v>
      </c>
      <c r="AX125" s="12" t="s">
        <v>80</v>
      </c>
      <c r="AY125" s="144" t="s">
        <v>150</v>
      </c>
      <c r="AZ125" s="178" t="s">
        <v>747</v>
      </c>
      <c r="BA125" s="178" t="s">
        <v>748</v>
      </c>
      <c r="BB125" s="178" t="s">
        <v>32</v>
      </c>
      <c r="BC125" s="178" t="s">
        <v>190</v>
      </c>
      <c r="BD125" s="178" t="s">
        <v>168</v>
      </c>
    </row>
    <row r="126" spans="2:65" s="12" customFormat="1">
      <c r="B126" s="142"/>
      <c r="D126" s="143" t="s">
        <v>159</v>
      </c>
      <c r="E126" s="144" t="s">
        <v>32</v>
      </c>
      <c r="F126" s="145" t="s">
        <v>749</v>
      </c>
      <c r="H126" s="144" t="s">
        <v>32</v>
      </c>
      <c r="I126" s="146"/>
      <c r="L126" s="142"/>
      <c r="M126" s="147"/>
      <c r="T126" s="148"/>
      <c r="AT126" s="144" t="s">
        <v>159</v>
      </c>
      <c r="AU126" s="144" t="s">
        <v>89</v>
      </c>
      <c r="AV126" s="12" t="s">
        <v>40</v>
      </c>
      <c r="AW126" s="12" t="s">
        <v>38</v>
      </c>
      <c r="AX126" s="12" t="s">
        <v>80</v>
      </c>
      <c r="AY126" s="144" t="s">
        <v>150</v>
      </c>
      <c r="AZ126" s="178" t="s">
        <v>750</v>
      </c>
      <c r="BA126" s="178" t="s">
        <v>751</v>
      </c>
      <c r="BB126" s="178" t="s">
        <v>32</v>
      </c>
      <c r="BC126" s="178" t="s">
        <v>752</v>
      </c>
      <c r="BD126" s="178" t="s">
        <v>168</v>
      </c>
    </row>
    <row r="127" spans="2:65" s="12" customFormat="1">
      <c r="B127" s="142"/>
      <c r="D127" s="143" t="s">
        <v>159</v>
      </c>
      <c r="E127" s="144" t="s">
        <v>32</v>
      </c>
      <c r="F127" s="145" t="s">
        <v>753</v>
      </c>
      <c r="H127" s="144" t="s">
        <v>32</v>
      </c>
      <c r="I127" s="146"/>
      <c r="L127" s="142"/>
      <c r="M127" s="147"/>
      <c r="T127" s="148"/>
      <c r="AT127" s="144" t="s">
        <v>159</v>
      </c>
      <c r="AU127" s="144" t="s">
        <v>89</v>
      </c>
      <c r="AV127" s="12" t="s">
        <v>40</v>
      </c>
      <c r="AW127" s="12" t="s">
        <v>38</v>
      </c>
      <c r="AX127" s="12" t="s">
        <v>80</v>
      </c>
      <c r="AY127" s="144" t="s">
        <v>150</v>
      </c>
      <c r="AZ127" s="178" t="s">
        <v>754</v>
      </c>
      <c r="BA127" s="178" t="s">
        <v>755</v>
      </c>
      <c r="BB127" s="178" t="s">
        <v>32</v>
      </c>
      <c r="BC127" s="178" t="s">
        <v>756</v>
      </c>
      <c r="BD127" s="178" t="s">
        <v>168</v>
      </c>
    </row>
    <row r="128" spans="2:65" s="13" customFormat="1">
      <c r="B128" s="149"/>
      <c r="D128" s="143" t="s">
        <v>159</v>
      </c>
      <c r="E128" s="150" t="s">
        <v>32</v>
      </c>
      <c r="F128" s="151" t="s">
        <v>348</v>
      </c>
      <c r="H128" s="152">
        <v>12960</v>
      </c>
      <c r="I128" s="153"/>
      <c r="L128" s="149"/>
      <c r="M128" s="154"/>
      <c r="T128" s="155"/>
      <c r="AT128" s="150" t="s">
        <v>159</v>
      </c>
      <c r="AU128" s="150" t="s">
        <v>89</v>
      </c>
      <c r="AV128" s="13" t="s">
        <v>89</v>
      </c>
      <c r="AW128" s="13" t="s">
        <v>38</v>
      </c>
      <c r="AX128" s="13" t="s">
        <v>40</v>
      </c>
      <c r="AY128" s="150" t="s">
        <v>150</v>
      </c>
      <c r="AZ128" s="178" t="s">
        <v>757</v>
      </c>
      <c r="BA128" s="178" t="s">
        <v>758</v>
      </c>
      <c r="BB128" s="178" t="s">
        <v>32</v>
      </c>
      <c r="BC128" s="178" t="s">
        <v>759</v>
      </c>
      <c r="BD128" s="178" t="s">
        <v>168</v>
      </c>
    </row>
    <row r="129" spans="2:65" s="1" customFormat="1" ht="37.799999999999997" customHeight="1">
      <c r="B129" s="34"/>
      <c r="C129" s="129" t="s">
        <v>168</v>
      </c>
      <c r="D129" s="182" t="s">
        <v>152</v>
      </c>
      <c r="E129" s="130" t="s">
        <v>760</v>
      </c>
      <c r="F129" s="131" t="s">
        <v>761</v>
      </c>
      <c r="G129" s="132" t="s">
        <v>762</v>
      </c>
      <c r="H129" s="133">
        <v>540</v>
      </c>
      <c r="I129" s="134"/>
      <c r="J129" s="135">
        <f>ROUND(I129*H129,2)</f>
        <v>0</v>
      </c>
      <c r="K129" s="131" t="s">
        <v>172</v>
      </c>
      <c r="L129" s="34"/>
      <c r="M129" s="136" t="s">
        <v>32</v>
      </c>
      <c r="N129" s="137" t="s">
        <v>51</v>
      </c>
      <c r="P129" s="138">
        <f>O129*H129</f>
        <v>0</v>
      </c>
      <c r="Q129" s="138">
        <v>0</v>
      </c>
      <c r="R129" s="138">
        <f>Q129*H129</f>
        <v>0</v>
      </c>
      <c r="S129" s="138">
        <v>0</v>
      </c>
      <c r="T129" s="139">
        <f>S129*H129</f>
        <v>0</v>
      </c>
      <c r="AR129" s="140" t="s">
        <v>157</v>
      </c>
      <c r="AT129" s="140" t="s">
        <v>152</v>
      </c>
      <c r="AU129" s="140" t="s">
        <v>89</v>
      </c>
      <c r="AY129" s="18" t="s">
        <v>150</v>
      </c>
      <c r="AZ129" s="178" t="s">
        <v>763</v>
      </c>
      <c r="BA129" s="178" t="s">
        <v>764</v>
      </c>
      <c r="BB129" s="178" t="s">
        <v>32</v>
      </c>
      <c r="BC129" s="178" t="s">
        <v>765</v>
      </c>
      <c r="BD129" s="178" t="s">
        <v>168</v>
      </c>
      <c r="BE129" s="141">
        <f>IF(N129="základní",J129,0)</f>
        <v>0</v>
      </c>
      <c r="BF129" s="141">
        <f>IF(N129="snížená",J129,0)</f>
        <v>0</v>
      </c>
      <c r="BG129" s="141">
        <f>IF(N129="zákl. přenesená",J129,0)</f>
        <v>0</v>
      </c>
      <c r="BH129" s="141">
        <f>IF(N129="sníž. přenesená",J129,0)</f>
        <v>0</v>
      </c>
      <c r="BI129" s="141">
        <f>IF(N129="nulová",J129,0)</f>
        <v>0</v>
      </c>
      <c r="BJ129" s="18" t="s">
        <v>40</v>
      </c>
      <c r="BK129" s="141">
        <f>ROUND(I129*H129,2)</f>
        <v>0</v>
      </c>
      <c r="BL129" s="18" t="s">
        <v>157</v>
      </c>
      <c r="BM129" s="140" t="s">
        <v>766</v>
      </c>
    </row>
    <row r="130" spans="2:65" s="1" customFormat="1">
      <c r="B130" s="34"/>
      <c r="D130" s="163" t="s">
        <v>174</v>
      </c>
      <c r="F130" s="164" t="s">
        <v>767</v>
      </c>
      <c r="I130" s="165"/>
      <c r="L130" s="34"/>
      <c r="M130" s="166"/>
      <c r="T130" s="55"/>
      <c r="AT130" s="18" t="s">
        <v>174</v>
      </c>
      <c r="AU130" s="18" t="s">
        <v>89</v>
      </c>
      <c r="AZ130" s="178" t="s">
        <v>768</v>
      </c>
      <c r="BA130" s="178" t="s">
        <v>769</v>
      </c>
      <c r="BB130" s="178" t="s">
        <v>32</v>
      </c>
      <c r="BC130" s="178" t="s">
        <v>770</v>
      </c>
      <c r="BD130" s="178" t="s">
        <v>168</v>
      </c>
    </row>
    <row r="131" spans="2:65" s="1" customFormat="1" ht="28.8">
      <c r="B131" s="34"/>
      <c r="D131" s="143" t="s">
        <v>195</v>
      </c>
      <c r="F131" s="167" t="s">
        <v>771</v>
      </c>
      <c r="I131" s="165"/>
      <c r="L131" s="34"/>
      <c r="M131" s="166"/>
      <c r="T131" s="55"/>
      <c r="AT131" s="18" t="s">
        <v>195</v>
      </c>
      <c r="AU131" s="18" t="s">
        <v>89</v>
      </c>
      <c r="AZ131" s="178" t="s">
        <v>772</v>
      </c>
      <c r="BA131" s="178" t="s">
        <v>773</v>
      </c>
      <c r="BB131" s="178" t="s">
        <v>32</v>
      </c>
      <c r="BC131" s="178" t="s">
        <v>774</v>
      </c>
      <c r="BD131" s="178" t="s">
        <v>168</v>
      </c>
    </row>
    <row r="132" spans="2:65" s="12" customFormat="1">
      <c r="B132" s="142"/>
      <c r="D132" s="143" t="s">
        <v>159</v>
      </c>
      <c r="E132" s="144" t="s">
        <v>32</v>
      </c>
      <c r="F132" s="145" t="s">
        <v>702</v>
      </c>
      <c r="H132" s="144" t="s">
        <v>32</v>
      </c>
      <c r="I132" s="146"/>
      <c r="L132" s="142"/>
      <c r="M132" s="147"/>
      <c r="T132" s="148"/>
      <c r="AT132" s="144" t="s">
        <v>159</v>
      </c>
      <c r="AU132" s="144" t="s">
        <v>89</v>
      </c>
      <c r="AV132" s="12" t="s">
        <v>40</v>
      </c>
      <c r="AW132" s="12" t="s">
        <v>38</v>
      </c>
      <c r="AX132" s="12" t="s">
        <v>80</v>
      </c>
      <c r="AY132" s="144" t="s">
        <v>150</v>
      </c>
      <c r="AZ132" s="178" t="s">
        <v>775</v>
      </c>
      <c r="BA132" s="178" t="s">
        <v>776</v>
      </c>
      <c r="BB132" s="178" t="s">
        <v>32</v>
      </c>
      <c r="BC132" s="178" t="s">
        <v>774</v>
      </c>
      <c r="BD132" s="178" t="s">
        <v>168</v>
      </c>
    </row>
    <row r="133" spans="2:65" s="12" customFormat="1">
      <c r="B133" s="142"/>
      <c r="D133" s="143" t="s">
        <v>159</v>
      </c>
      <c r="E133" s="144" t="s">
        <v>32</v>
      </c>
      <c r="F133" s="145" t="s">
        <v>777</v>
      </c>
      <c r="H133" s="144" t="s">
        <v>32</v>
      </c>
      <c r="I133" s="146"/>
      <c r="L133" s="142"/>
      <c r="M133" s="147"/>
      <c r="T133" s="148"/>
      <c r="AT133" s="144" t="s">
        <v>159</v>
      </c>
      <c r="AU133" s="144" t="s">
        <v>89</v>
      </c>
      <c r="AV133" s="12" t="s">
        <v>40</v>
      </c>
      <c r="AW133" s="12" t="s">
        <v>38</v>
      </c>
      <c r="AX133" s="12" t="s">
        <v>80</v>
      </c>
      <c r="AY133" s="144" t="s">
        <v>150</v>
      </c>
      <c r="AZ133" s="178" t="s">
        <v>778</v>
      </c>
      <c r="BA133" s="178" t="s">
        <v>779</v>
      </c>
      <c r="BB133" s="178" t="s">
        <v>32</v>
      </c>
      <c r="BC133" s="178" t="s">
        <v>780</v>
      </c>
      <c r="BD133" s="178" t="s">
        <v>168</v>
      </c>
    </row>
    <row r="134" spans="2:65" s="12" customFormat="1">
      <c r="B134" s="142"/>
      <c r="D134" s="143" t="s">
        <v>159</v>
      </c>
      <c r="E134" s="144" t="s">
        <v>32</v>
      </c>
      <c r="F134" s="145" t="s">
        <v>781</v>
      </c>
      <c r="H134" s="144" t="s">
        <v>32</v>
      </c>
      <c r="I134" s="146"/>
      <c r="L134" s="142"/>
      <c r="M134" s="147"/>
      <c r="T134" s="148"/>
      <c r="AT134" s="144" t="s">
        <v>159</v>
      </c>
      <c r="AU134" s="144" t="s">
        <v>89</v>
      </c>
      <c r="AV134" s="12" t="s">
        <v>40</v>
      </c>
      <c r="AW134" s="12" t="s">
        <v>38</v>
      </c>
      <c r="AX134" s="12" t="s">
        <v>80</v>
      </c>
      <c r="AY134" s="144" t="s">
        <v>150</v>
      </c>
      <c r="AZ134" s="178" t="s">
        <v>782</v>
      </c>
      <c r="BA134" s="178" t="s">
        <v>783</v>
      </c>
      <c r="BB134" s="178" t="s">
        <v>32</v>
      </c>
      <c r="BC134" s="178" t="s">
        <v>784</v>
      </c>
      <c r="BD134" s="178" t="s">
        <v>168</v>
      </c>
    </row>
    <row r="135" spans="2:65" s="13" customFormat="1">
      <c r="B135" s="149"/>
      <c r="D135" s="143" t="s">
        <v>159</v>
      </c>
      <c r="E135" s="150" t="s">
        <v>32</v>
      </c>
      <c r="F135" s="151" t="s">
        <v>351</v>
      </c>
      <c r="H135" s="152">
        <v>540</v>
      </c>
      <c r="I135" s="153"/>
      <c r="L135" s="149"/>
      <c r="M135" s="154"/>
      <c r="T135" s="155"/>
      <c r="AT135" s="150" t="s">
        <v>159</v>
      </c>
      <c r="AU135" s="150" t="s">
        <v>89</v>
      </c>
      <c r="AV135" s="13" t="s">
        <v>89</v>
      </c>
      <c r="AW135" s="13" t="s">
        <v>38</v>
      </c>
      <c r="AX135" s="13" t="s">
        <v>40</v>
      </c>
      <c r="AY135" s="150" t="s">
        <v>150</v>
      </c>
      <c r="AZ135" s="178" t="s">
        <v>785</v>
      </c>
      <c r="BA135" s="178" t="s">
        <v>786</v>
      </c>
      <c r="BB135" s="178" t="s">
        <v>32</v>
      </c>
      <c r="BC135" s="178" t="s">
        <v>784</v>
      </c>
      <c r="BD135" s="178" t="s">
        <v>168</v>
      </c>
    </row>
    <row r="136" spans="2:65" s="1" customFormat="1" ht="24.15" customHeight="1">
      <c r="B136" s="34"/>
      <c r="C136" s="129" t="s">
        <v>157</v>
      </c>
      <c r="D136" s="182" t="s">
        <v>152</v>
      </c>
      <c r="E136" s="130" t="s">
        <v>787</v>
      </c>
      <c r="F136" s="131" t="s">
        <v>788</v>
      </c>
      <c r="G136" s="132" t="s">
        <v>155</v>
      </c>
      <c r="H136" s="133">
        <v>3000</v>
      </c>
      <c r="I136" s="134"/>
      <c r="J136" s="135">
        <f>ROUND(I136*H136,2)</f>
        <v>0</v>
      </c>
      <c r="K136" s="131" t="s">
        <v>172</v>
      </c>
      <c r="L136" s="34"/>
      <c r="M136" s="136" t="s">
        <v>32</v>
      </c>
      <c r="N136" s="137" t="s">
        <v>51</v>
      </c>
      <c r="P136" s="138">
        <f>O136*H136</f>
        <v>0</v>
      </c>
      <c r="Q136" s="138">
        <v>0</v>
      </c>
      <c r="R136" s="138">
        <f>Q136*H136</f>
        <v>0</v>
      </c>
      <c r="S136" s="138">
        <v>0</v>
      </c>
      <c r="T136" s="139">
        <f>S136*H136</f>
        <v>0</v>
      </c>
      <c r="AR136" s="140" t="s">
        <v>157</v>
      </c>
      <c r="AT136" s="140" t="s">
        <v>152</v>
      </c>
      <c r="AU136" s="140" t="s">
        <v>89</v>
      </c>
      <c r="AY136" s="18" t="s">
        <v>150</v>
      </c>
      <c r="AZ136" s="178" t="s">
        <v>789</v>
      </c>
      <c r="BA136" s="178" t="s">
        <v>790</v>
      </c>
      <c r="BB136" s="178" t="s">
        <v>32</v>
      </c>
      <c r="BC136" s="178" t="s">
        <v>791</v>
      </c>
      <c r="BD136" s="178" t="s">
        <v>168</v>
      </c>
      <c r="BE136" s="141">
        <f>IF(N136="základní",J136,0)</f>
        <v>0</v>
      </c>
      <c r="BF136" s="141">
        <f>IF(N136="snížená",J136,0)</f>
        <v>0</v>
      </c>
      <c r="BG136" s="141">
        <f>IF(N136="zákl. přenesená",J136,0)</f>
        <v>0</v>
      </c>
      <c r="BH136" s="141">
        <f>IF(N136="sníž. přenesená",J136,0)</f>
        <v>0</v>
      </c>
      <c r="BI136" s="141">
        <f>IF(N136="nulová",J136,0)</f>
        <v>0</v>
      </c>
      <c r="BJ136" s="18" t="s">
        <v>40</v>
      </c>
      <c r="BK136" s="141">
        <f>ROUND(I136*H136,2)</f>
        <v>0</v>
      </c>
      <c r="BL136" s="18" t="s">
        <v>157</v>
      </c>
      <c r="BM136" s="140" t="s">
        <v>792</v>
      </c>
    </row>
    <row r="137" spans="2:65" s="1" customFormat="1">
      <c r="B137" s="34"/>
      <c r="D137" s="163" t="s">
        <v>174</v>
      </c>
      <c r="F137" s="164" t="s">
        <v>793</v>
      </c>
      <c r="I137" s="165"/>
      <c r="L137" s="34"/>
      <c r="M137" s="166"/>
      <c r="T137" s="55"/>
      <c r="AT137" s="18" t="s">
        <v>174</v>
      </c>
      <c r="AU137" s="18" t="s">
        <v>89</v>
      </c>
      <c r="AZ137" s="178" t="s">
        <v>794</v>
      </c>
      <c r="BA137" s="178" t="s">
        <v>795</v>
      </c>
      <c r="BB137" s="178" t="s">
        <v>32</v>
      </c>
      <c r="BC137" s="178" t="s">
        <v>791</v>
      </c>
      <c r="BD137" s="178" t="s">
        <v>168</v>
      </c>
    </row>
    <row r="138" spans="2:65" s="12" customFormat="1">
      <c r="B138" s="142"/>
      <c r="D138" s="143" t="s">
        <v>159</v>
      </c>
      <c r="E138" s="144" t="s">
        <v>32</v>
      </c>
      <c r="F138" s="145" t="s">
        <v>796</v>
      </c>
      <c r="H138" s="144" t="s">
        <v>32</v>
      </c>
      <c r="I138" s="146"/>
      <c r="L138" s="142"/>
      <c r="M138" s="147"/>
      <c r="T138" s="148"/>
      <c r="AT138" s="144" t="s">
        <v>159</v>
      </c>
      <c r="AU138" s="144" t="s">
        <v>89</v>
      </c>
      <c r="AV138" s="12" t="s">
        <v>40</v>
      </c>
      <c r="AW138" s="12" t="s">
        <v>38</v>
      </c>
      <c r="AX138" s="12" t="s">
        <v>80</v>
      </c>
      <c r="AY138" s="144" t="s">
        <v>150</v>
      </c>
      <c r="AZ138" s="178" t="s">
        <v>797</v>
      </c>
      <c r="BA138" s="178" t="s">
        <v>798</v>
      </c>
      <c r="BB138" s="178" t="s">
        <v>32</v>
      </c>
      <c r="BC138" s="178" t="s">
        <v>799</v>
      </c>
      <c r="BD138" s="178" t="s">
        <v>168</v>
      </c>
    </row>
    <row r="139" spans="2:65" s="13" customFormat="1">
      <c r="B139" s="149"/>
      <c r="D139" s="143" t="s">
        <v>159</v>
      </c>
      <c r="E139" s="150" t="s">
        <v>32</v>
      </c>
      <c r="F139" s="151" t="s">
        <v>800</v>
      </c>
      <c r="H139" s="152">
        <v>3000</v>
      </c>
      <c r="I139" s="153"/>
      <c r="L139" s="149"/>
      <c r="M139" s="154"/>
      <c r="T139" s="155"/>
      <c r="AT139" s="150" t="s">
        <v>159</v>
      </c>
      <c r="AU139" s="150" t="s">
        <v>89</v>
      </c>
      <c r="AV139" s="13" t="s">
        <v>89</v>
      </c>
      <c r="AW139" s="13" t="s">
        <v>38</v>
      </c>
      <c r="AX139" s="13" t="s">
        <v>40</v>
      </c>
      <c r="AY139" s="150" t="s">
        <v>150</v>
      </c>
      <c r="AZ139" s="178" t="s">
        <v>801</v>
      </c>
      <c r="BA139" s="178" t="s">
        <v>802</v>
      </c>
      <c r="BB139" s="178" t="s">
        <v>32</v>
      </c>
      <c r="BC139" s="178" t="s">
        <v>803</v>
      </c>
      <c r="BD139" s="178" t="s">
        <v>168</v>
      </c>
    </row>
    <row r="140" spans="2:65" s="1" customFormat="1" ht="44.25" customHeight="1">
      <c r="B140" s="34"/>
      <c r="C140" s="129" t="s">
        <v>183</v>
      </c>
      <c r="D140" s="129" t="s">
        <v>152</v>
      </c>
      <c r="E140" s="130" t="s">
        <v>804</v>
      </c>
      <c r="F140" s="131" t="s">
        <v>805</v>
      </c>
      <c r="G140" s="132" t="s">
        <v>165</v>
      </c>
      <c r="H140" s="133">
        <v>12308.156000000001</v>
      </c>
      <c r="I140" s="134"/>
      <c r="J140" s="135">
        <f>ROUND(I140*H140,2)</f>
        <v>0</v>
      </c>
      <c r="K140" s="131" t="s">
        <v>172</v>
      </c>
      <c r="L140" s="34"/>
      <c r="M140" s="136" t="s">
        <v>32</v>
      </c>
      <c r="N140" s="137" t="s">
        <v>51</v>
      </c>
      <c r="P140" s="138">
        <f>O140*H140</f>
        <v>0</v>
      </c>
      <c r="Q140" s="138">
        <v>0</v>
      </c>
      <c r="R140" s="138">
        <f>Q140*H140</f>
        <v>0</v>
      </c>
      <c r="S140" s="138">
        <v>0</v>
      </c>
      <c r="T140" s="139">
        <f>S140*H140</f>
        <v>0</v>
      </c>
      <c r="AR140" s="140" t="s">
        <v>157</v>
      </c>
      <c r="AT140" s="140" t="s">
        <v>152</v>
      </c>
      <c r="AU140" s="140" t="s">
        <v>89</v>
      </c>
      <c r="AY140" s="18" t="s">
        <v>150</v>
      </c>
      <c r="AZ140" s="178" t="s">
        <v>806</v>
      </c>
      <c r="BA140" s="178" t="s">
        <v>807</v>
      </c>
      <c r="BB140" s="178" t="s">
        <v>32</v>
      </c>
      <c r="BC140" s="178" t="s">
        <v>808</v>
      </c>
      <c r="BD140" s="178" t="s">
        <v>168</v>
      </c>
      <c r="BE140" s="141">
        <f>IF(N140="základní",J140,0)</f>
        <v>0</v>
      </c>
      <c r="BF140" s="141">
        <f>IF(N140="snížená",J140,0)</f>
        <v>0</v>
      </c>
      <c r="BG140" s="141">
        <f>IF(N140="zákl. přenesená",J140,0)</f>
        <v>0</v>
      </c>
      <c r="BH140" s="141">
        <f>IF(N140="sníž. přenesená",J140,0)</f>
        <v>0</v>
      </c>
      <c r="BI140" s="141">
        <f>IF(N140="nulová",J140,0)</f>
        <v>0</v>
      </c>
      <c r="BJ140" s="18" t="s">
        <v>40</v>
      </c>
      <c r="BK140" s="141">
        <f>ROUND(I140*H140,2)</f>
        <v>0</v>
      </c>
      <c r="BL140" s="18" t="s">
        <v>157</v>
      </c>
      <c r="BM140" s="140" t="s">
        <v>809</v>
      </c>
    </row>
    <row r="141" spans="2:65" s="1" customFormat="1">
      <c r="B141" s="34"/>
      <c r="D141" s="163" t="s">
        <v>174</v>
      </c>
      <c r="F141" s="164" t="s">
        <v>810</v>
      </c>
      <c r="I141" s="165"/>
      <c r="L141" s="34"/>
      <c r="M141" s="166"/>
      <c r="T141" s="55"/>
      <c r="AT141" s="18" t="s">
        <v>174</v>
      </c>
      <c r="AU141" s="18" t="s">
        <v>89</v>
      </c>
      <c r="AZ141" s="178" t="s">
        <v>811</v>
      </c>
      <c r="BA141" s="178" t="s">
        <v>812</v>
      </c>
      <c r="BB141" s="178" t="s">
        <v>32</v>
      </c>
      <c r="BC141" s="178" t="s">
        <v>813</v>
      </c>
      <c r="BD141" s="178" t="s">
        <v>168</v>
      </c>
    </row>
    <row r="142" spans="2:65" s="12" customFormat="1">
      <c r="B142" s="142"/>
      <c r="D142" s="143" t="s">
        <v>159</v>
      </c>
      <c r="E142" s="144" t="s">
        <v>32</v>
      </c>
      <c r="F142" s="145" t="s">
        <v>814</v>
      </c>
      <c r="H142" s="144" t="s">
        <v>32</v>
      </c>
      <c r="I142" s="146"/>
      <c r="L142" s="142"/>
      <c r="M142" s="147"/>
      <c r="T142" s="148"/>
      <c r="AT142" s="144" t="s">
        <v>159</v>
      </c>
      <c r="AU142" s="144" t="s">
        <v>89</v>
      </c>
      <c r="AV142" s="12" t="s">
        <v>40</v>
      </c>
      <c r="AW142" s="12" t="s">
        <v>38</v>
      </c>
      <c r="AX142" s="12" t="s">
        <v>80</v>
      </c>
      <c r="AY142" s="144" t="s">
        <v>150</v>
      </c>
      <c r="AZ142" s="178" t="s">
        <v>815</v>
      </c>
      <c r="BA142" s="178" t="s">
        <v>816</v>
      </c>
      <c r="BB142" s="178" t="s">
        <v>32</v>
      </c>
      <c r="BC142" s="178" t="s">
        <v>813</v>
      </c>
      <c r="BD142" s="178" t="s">
        <v>168</v>
      </c>
    </row>
    <row r="143" spans="2:65" s="12" customFormat="1">
      <c r="B143" s="142"/>
      <c r="D143" s="143" t="s">
        <v>159</v>
      </c>
      <c r="E143" s="144" t="s">
        <v>32</v>
      </c>
      <c r="F143" s="145" t="s">
        <v>817</v>
      </c>
      <c r="H143" s="144" t="s">
        <v>32</v>
      </c>
      <c r="I143" s="146"/>
      <c r="L143" s="142"/>
      <c r="M143" s="147"/>
      <c r="T143" s="148"/>
      <c r="AT143" s="144" t="s">
        <v>159</v>
      </c>
      <c r="AU143" s="144" t="s">
        <v>89</v>
      </c>
      <c r="AV143" s="12" t="s">
        <v>40</v>
      </c>
      <c r="AW143" s="12" t="s">
        <v>38</v>
      </c>
      <c r="AX143" s="12" t="s">
        <v>80</v>
      </c>
      <c r="AY143" s="144" t="s">
        <v>150</v>
      </c>
      <c r="AZ143" s="178" t="s">
        <v>818</v>
      </c>
      <c r="BA143" s="178" t="s">
        <v>819</v>
      </c>
      <c r="BB143" s="178" t="s">
        <v>32</v>
      </c>
      <c r="BC143" s="178" t="s">
        <v>820</v>
      </c>
      <c r="BD143" s="178" t="s">
        <v>168</v>
      </c>
    </row>
    <row r="144" spans="2:65" s="13" customFormat="1">
      <c r="B144" s="149"/>
      <c r="D144" s="143" t="s">
        <v>159</v>
      </c>
      <c r="E144" s="150" t="s">
        <v>32</v>
      </c>
      <c r="F144" s="151" t="s">
        <v>821</v>
      </c>
      <c r="H144" s="152">
        <v>3084.9780000000001</v>
      </c>
      <c r="I144" s="153"/>
      <c r="L144" s="149"/>
      <c r="M144" s="154"/>
      <c r="T144" s="155"/>
      <c r="AT144" s="150" t="s">
        <v>159</v>
      </c>
      <c r="AU144" s="150" t="s">
        <v>89</v>
      </c>
      <c r="AV144" s="13" t="s">
        <v>89</v>
      </c>
      <c r="AW144" s="13" t="s">
        <v>38</v>
      </c>
      <c r="AX144" s="13" t="s">
        <v>80</v>
      </c>
      <c r="AY144" s="150" t="s">
        <v>150</v>
      </c>
      <c r="AZ144" s="178" t="s">
        <v>822</v>
      </c>
      <c r="BA144" s="178" t="s">
        <v>823</v>
      </c>
      <c r="BB144" s="178" t="s">
        <v>32</v>
      </c>
      <c r="BC144" s="178" t="s">
        <v>824</v>
      </c>
      <c r="BD144" s="178" t="s">
        <v>168</v>
      </c>
    </row>
    <row r="145" spans="2:65" s="12" customFormat="1">
      <c r="B145" s="142"/>
      <c r="D145" s="143" t="s">
        <v>159</v>
      </c>
      <c r="E145" s="144" t="s">
        <v>32</v>
      </c>
      <c r="F145" s="145" t="s">
        <v>814</v>
      </c>
      <c r="H145" s="144" t="s">
        <v>32</v>
      </c>
      <c r="I145" s="146"/>
      <c r="L145" s="142"/>
      <c r="M145" s="147"/>
      <c r="T145" s="148"/>
      <c r="AT145" s="144" t="s">
        <v>159</v>
      </c>
      <c r="AU145" s="144" t="s">
        <v>89</v>
      </c>
      <c r="AV145" s="12" t="s">
        <v>40</v>
      </c>
      <c r="AW145" s="12" t="s">
        <v>38</v>
      </c>
      <c r="AX145" s="12" t="s">
        <v>80</v>
      </c>
      <c r="AY145" s="144" t="s">
        <v>150</v>
      </c>
      <c r="AZ145" s="178" t="s">
        <v>825</v>
      </c>
      <c r="BA145" s="178" t="s">
        <v>826</v>
      </c>
      <c r="BB145" s="178" t="s">
        <v>32</v>
      </c>
      <c r="BC145" s="178" t="s">
        <v>827</v>
      </c>
      <c r="BD145" s="178" t="s">
        <v>168</v>
      </c>
    </row>
    <row r="146" spans="2:65" s="12" customFormat="1">
      <c r="B146" s="142"/>
      <c r="D146" s="143" t="s">
        <v>159</v>
      </c>
      <c r="E146" s="144" t="s">
        <v>32</v>
      </c>
      <c r="F146" s="145" t="s">
        <v>828</v>
      </c>
      <c r="H146" s="144" t="s">
        <v>32</v>
      </c>
      <c r="I146" s="146"/>
      <c r="L146" s="142"/>
      <c r="M146" s="147"/>
      <c r="T146" s="148"/>
      <c r="AT146" s="144" t="s">
        <v>159</v>
      </c>
      <c r="AU146" s="144" t="s">
        <v>89</v>
      </c>
      <c r="AV146" s="12" t="s">
        <v>40</v>
      </c>
      <c r="AW146" s="12" t="s">
        <v>38</v>
      </c>
      <c r="AX146" s="12" t="s">
        <v>80</v>
      </c>
      <c r="AY146" s="144" t="s">
        <v>150</v>
      </c>
      <c r="AZ146" s="178" t="s">
        <v>829</v>
      </c>
      <c r="BA146" s="178" t="s">
        <v>830</v>
      </c>
      <c r="BB146" s="178" t="s">
        <v>32</v>
      </c>
      <c r="BC146" s="178" t="s">
        <v>831</v>
      </c>
      <c r="BD146" s="178" t="s">
        <v>168</v>
      </c>
    </row>
    <row r="147" spans="2:65" s="13" customFormat="1">
      <c r="B147" s="149"/>
      <c r="D147" s="143" t="s">
        <v>159</v>
      </c>
      <c r="E147" s="150" t="s">
        <v>32</v>
      </c>
      <c r="F147" s="151" t="s">
        <v>832</v>
      </c>
      <c r="H147" s="152">
        <v>7617.7659999999996</v>
      </c>
      <c r="I147" s="153"/>
      <c r="L147" s="149"/>
      <c r="M147" s="154"/>
      <c r="T147" s="155"/>
      <c r="AT147" s="150" t="s">
        <v>159</v>
      </c>
      <c r="AU147" s="150" t="s">
        <v>89</v>
      </c>
      <c r="AV147" s="13" t="s">
        <v>89</v>
      </c>
      <c r="AW147" s="13" t="s">
        <v>38</v>
      </c>
      <c r="AX147" s="13" t="s">
        <v>80</v>
      </c>
      <c r="AY147" s="150" t="s">
        <v>150</v>
      </c>
      <c r="AZ147" s="178" t="s">
        <v>833</v>
      </c>
      <c r="BA147" s="178" t="s">
        <v>834</v>
      </c>
      <c r="BB147" s="178" t="s">
        <v>32</v>
      </c>
      <c r="BC147" s="178" t="s">
        <v>835</v>
      </c>
      <c r="BD147" s="178" t="s">
        <v>168</v>
      </c>
    </row>
    <row r="148" spans="2:65" s="13" customFormat="1" ht="20.399999999999999">
      <c r="B148" s="149"/>
      <c r="D148" s="143" t="s">
        <v>159</v>
      </c>
      <c r="E148" s="150" t="s">
        <v>32</v>
      </c>
      <c r="F148" s="151" t="s">
        <v>836</v>
      </c>
      <c r="H148" s="152">
        <v>1605.412</v>
      </c>
      <c r="I148" s="153"/>
      <c r="L148" s="149"/>
      <c r="M148" s="154"/>
      <c r="T148" s="155"/>
      <c r="AT148" s="150" t="s">
        <v>159</v>
      </c>
      <c r="AU148" s="150" t="s">
        <v>89</v>
      </c>
      <c r="AV148" s="13" t="s">
        <v>89</v>
      </c>
      <c r="AW148" s="13" t="s">
        <v>38</v>
      </c>
      <c r="AX148" s="13" t="s">
        <v>80</v>
      </c>
      <c r="AY148" s="150" t="s">
        <v>150</v>
      </c>
      <c r="AZ148" s="178" t="s">
        <v>837</v>
      </c>
      <c r="BA148" s="178" t="s">
        <v>838</v>
      </c>
      <c r="BB148" s="178" t="s">
        <v>32</v>
      </c>
      <c r="BC148" s="178" t="s">
        <v>839</v>
      </c>
      <c r="BD148" s="178" t="s">
        <v>168</v>
      </c>
    </row>
    <row r="149" spans="2:65" s="14" customFormat="1">
      <c r="B149" s="156"/>
      <c r="D149" s="143" t="s">
        <v>159</v>
      </c>
      <c r="E149" s="157" t="s">
        <v>32</v>
      </c>
      <c r="F149" s="158" t="s">
        <v>162</v>
      </c>
      <c r="H149" s="159">
        <v>12308.156000000001</v>
      </c>
      <c r="I149" s="160"/>
      <c r="L149" s="156"/>
      <c r="M149" s="161"/>
      <c r="T149" s="162"/>
      <c r="AT149" s="157" t="s">
        <v>159</v>
      </c>
      <c r="AU149" s="157" t="s">
        <v>89</v>
      </c>
      <c r="AV149" s="14" t="s">
        <v>157</v>
      </c>
      <c r="AW149" s="14" t="s">
        <v>38</v>
      </c>
      <c r="AX149" s="14" t="s">
        <v>40</v>
      </c>
      <c r="AY149" s="157" t="s">
        <v>150</v>
      </c>
      <c r="AZ149" s="178" t="s">
        <v>840</v>
      </c>
      <c r="BA149" s="178" t="s">
        <v>841</v>
      </c>
      <c r="BB149" s="178" t="s">
        <v>32</v>
      </c>
      <c r="BC149" s="178" t="s">
        <v>842</v>
      </c>
      <c r="BD149" s="178" t="s">
        <v>168</v>
      </c>
    </row>
    <row r="150" spans="2:65" s="1" customFormat="1" ht="49.05" customHeight="1">
      <c r="B150" s="34"/>
      <c r="C150" s="129" t="s">
        <v>190</v>
      </c>
      <c r="D150" s="183" t="s">
        <v>152</v>
      </c>
      <c r="E150" s="130" t="s">
        <v>843</v>
      </c>
      <c r="F150" s="131" t="s">
        <v>844</v>
      </c>
      <c r="G150" s="132" t="s">
        <v>693</v>
      </c>
      <c r="H150" s="133">
        <v>726.61599999999999</v>
      </c>
      <c r="I150" s="134"/>
      <c r="J150" s="135">
        <f>ROUND(I150*H150,2)</f>
        <v>0</v>
      </c>
      <c r="K150" s="131" t="s">
        <v>172</v>
      </c>
      <c r="L150" s="34"/>
      <c r="M150" s="136" t="s">
        <v>32</v>
      </c>
      <c r="N150" s="137" t="s">
        <v>51</v>
      </c>
      <c r="P150" s="138">
        <f>O150*H150</f>
        <v>0</v>
      </c>
      <c r="Q150" s="138">
        <v>8.8000000000000003E-4</v>
      </c>
      <c r="R150" s="138">
        <f>Q150*H150</f>
        <v>0.63942208</v>
      </c>
      <c r="S150" s="138">
        <v>0</v>
      </c>
      <c r="T150" s="139">
        <f>S150*H150</f>
        <v>0</v>
      </c>
      <c r="AR150" s="140" t="s">
        <v>157</v>
      </c>
      <c r="AT150" s="140" t="s">
        <v>152</v>
      </c>
      <c r="AU150" s="140" t="s">
        <v>89</v>
      </c>
      <c r="AY150" s="18" t="s">
        <v>150</v>
      </c>
      <c r="AZ150" s="178" t="s">
        <v>845</v>
      </c>
      <c r="BA150" s="178" t="s">
        <v>846</v>
      </c>
      <c r="BB150" s="178" t="s">
        <v>32</v>
      </c>
      <c r="BC150" s="178" t="s">
        <v>847</v>
      </c>
      <c r="BD150" s="178" t="s">
        <v>168</v>
      </c>
      <c r="BE150" s="141">
        <f>IF(N150="základní",J150,0)</f>
        <v>0</v>
      </c>
      <c r="BF150" s="141">
        <f>IF(N150="snížená",J150,0)</f>
        <v>0</v>
      </c>
      <c r="BG150" s="141">
        <f>IF(N150="zákl. přenesená",J150,0)</f>
        <v>0</v>
      </c>
      <c r="BH150" s="141">
        <f>IF(N150="sníž. přenesená",J150,0)</f>
        <v>0</v>
      </c>
      <c r="BI150" s="141">
        <f>IF(N150="nulová",J150,0)</f>
        <v>0</v>
      </c>
      <c r="BJ150" s="18" t="s">
        <v>40</v>
      </c>
      <c r="BK150" s="141">
        <f>ROUND(I150*H150,2)</f>
        <v>0</v>
      </c>
      <c r="BL150" s="18" t="s">
        <v>157</v>
      </c>
      <c r="BM150" s="140" t="s">
        <v>848</v>
      </c>
    </row>
    <row r="151" spans="2:65" s="1" customFormat="1">
      <c r="B151" s="34"/>
      <c r="D151" s="163" t="s">
        <v>174</v>
      </c>
      <c r="F151" s="164" t="s">
        <v>849</v>
      </c>
      <c r="I151" s="165"/>
      <c r="L151" s="34"/>
      <c r="M151" s="166"/>
      <c r="T151" s="55"/>
      <c r="AT151" s="18" t="s">
        <v>174</v>
      </c>
      <c r="AU151" s="18" t="s">
        <v>89</v>
      </c>
      <c r="AZ151" s="178" t="s">
        <v>850</v>
      </c>
      <c r="BA151" s="178" t="s">
        <v>851</v>
      </c>
      <c r="BB151" s="178" t="s">
        <v>32</v>
      </c>
      <c r="BC151" s="178" t="s">
        <v>89</v>
      </c>
      <c r="BD151" s="178" t="s">
        <v>168</v>
      </c>
    </row>
    <row r="152" spans="2:65" s="1" customFormat="1" ht="19.2">
      <c r="B152" s="34"/>
      <c r="D152" s="143" t="s">
        <v>195</v>
      </c>
      <c r="F152" s="167" t="s">
        <v>852</v>
      </c>
      <c r="I152" s="165"/>
      <c r="L152" s="34"/>
      <c r="M152" s="166"/>
      <c r="T152" s="55"/>
      <c r="AT152" s="18" t="s">
        <v>195</v>
      </c>
      <c r="AU152" s="18" t="s">
        <v>89</v>
      </c>
      <c r="AZ152" s="178" t="s">
        <v>853</v>
      </c>
      <c r="BA152" s="178" t="s">
        <v>854</v>
      </c>
      <c r="BB152" s="178" t="s">
        <v>32</v>
      </c>
      <c r="BC152" s="178" t="s">
        <v>855</v>
      </c>
      <c r="BD152" s="178" t="s">
        <v>168</v>
      </c>
    </row>
    <row r="153" spans="2:65" s="12" customFormat="1">
      <c r="B153" s="142"/>
      <c r="D153" s="143" t="s">
        <v>159</v>
      </c>
      <c r="E153" s="144" t="s">
        <v>32</v>
      </c>
      <c r="F153" s="145" t="s">
        <v>702</v>
      </c>
      <c r="H153" s="144" t="s">
        <v>32</v>
      </c>
      <c r="I153" s="146"/>
      <c r="L153" s="142"/>
      <c r="M153" s="147"/>
      <c r="T153" s="148"/>
      <c r="AT153" s="144" t="s">
        <v>159</v>
      </c>
      <c r="AU153" s="144" t="s">
        <v>89</v>
      </c>
      <c r="AV153" s="12" t="s">
        <v>40</v>
      </c>
      <c r="AW153" s="12" t="s">
        <v>38</v>
      </c>
      <c r="AX153" s="12" t="s">
        <v>80</v>
      </c>
      <c r="AY153" s="144" t="s">
        <v>150</v>
      </c>
      <c r="AZ153" s="178" t="s">
        <v>856</v>
      </c>
      <c r="BA153" s="178" t="s">
        <v>857</v>
      </c>
      <c r="BB153" s="178" t="s">
        <v>32</v>
      </c>
      <c r="BC153" s="178" t="s">
        <v>858</v>
      </c>
      <c r="BD153" s="178" t="s">
        <v>168</v>
      </c>
    </row>
    <row r="154" spans="2:65" s="12" customFormat="1">
      <c r="B154" s="142"/>
      <c r="D154" s="143" t="s">
        <v>159</v>
      </c>
      <c r="E154" s="144" t="s">
        <v>32</v>
      </c>
      <c r="F154" s="145" t="s">
        <v>859</v>
      </c>
      <c r="H154" s="144" t="s">
        <v>32</v>
      </c>
      <c r="I154" s="146"/>
      <c r="L154" s="142"/>
      <c r="M154" s="147"/>
      <c r="T154" s="148"/>
      <c r="AT154" s="144" t="s">
        <v>159</v>
      </c>
      <c r="AU154" s="144" t="s">
        <v>89</v>
      </c>
      <c r="AV154" s="12" t="s">
        <v>40</v>
      </c>
      <c r="AW154" s="12" t="s">
        <v>38</v>
      </c>
      <c r="AX154" s="12" t="s">
        <v>80</v>
      </c>
      <c r="AY154" s="144" t="s">
        <v>150</v>
      </c>
      <c r="AZ154" s="178" t="s">
        <v>860</v>
      </c>
      <c r="BA154" s="178" t="s">
        <v>861</v>
      </c>
      <c r="BB154" s="178" t="s">
        <v>32</v>
      </c>
      <c r="BC154" s="178" t="s">
        <v>862</v>
      </c>
      <c r="BD154" s="178" t="s">
        <v>168</v>
      </c>
    </row>
    <row r="155" spans="2:65" s="12" customFormat="1">
      <c r="B155" s="142"/>
      <c r="D155" s="143" t="s">
        <v>159</v>
      </c>
      <c r="E155" s="144" t="s">
        <v>32</v>
      </c>
      <c r="F155" s="145" t="s">
        <v>863</v>
      </c>
      <c r="H155" s="144" t="s">
        <v>32</v>
      </c>
      <c r="I155" s="146"/>
      <c r="L155" s="142"/>
      <c r="M155" s="147"/>
      <c r="T155" s="148"/>
      <c r="AT155" s="144" t="s">
        <v>159</v>
      </c>
      <c r="AU155" s="144" t="s">
        <v>89</v>
      </c>
      <c r="AV155" s="12" t="s">
        <v>40</v>
      </c>
      <c r="AW155" s="12" t="s">
        <v>38</v>
      </c>
      <c r="AX155" s="12" t="s">
        <v>80</v>
      </c>
      <c r="AY155" s="144" t="s">
        <v>150</v>
      </c>
      <c r="AZ155" s="178" t="s">
        <v>864</v>
      </c>
      <c r="BA155" s="178" t="s">
        <v>865</v>
      </c>
      <c r="BB155" s="178" t="s">
        <v>32</v>
      </c>
      <c r="BC155" s="178" t="s">
        <v>866</v>
      </c>
      <c r="BD155" s="178" t="s">
        <v>168</v>
      </c>
    </row>
    <row r="156" spans="2:65" s="12" customFormat="1">
      <c r="B156" s="142"/>
      <c r="D156" s="143" t="s">
        <v>159</v>
      </c>
      <c r="E156" s="144" t="s">
        <v>32</v>
      </c>
      <c r="F156" s="145" t="s">
        <v>867</v>
      </c>
      <c r="H156" s="144" t="s">
        <v>32</v>
      </c>
      <c r="I156" s="146"/>
      <c r="L156" s="142"/>
      <c r="M156" s="147"/>
      <c r="T156" s="148"/>
      <c r="AT156" s="144" t="s">
        <v>159</v>
      </c>
      <c r="AU156" s="144" t="s">
        <v>89</v>
      </c>
      <c r="AV156" s="12" t="s">
        <v>40</v>
      </c>
      <c r="AW156" s="12" t="s">
        <v>38</v>
      </c>
      <c r="AX156" s="12" t="s">
        <v>80</v>
      </c>
      <c r="AY156" s="144" t="s">
        <v>150</v>
      </c>
      <c r="AZ156" s="178" t="s">
        <v>868</v>
      </c>
      <c r="BA156" s="178" t="s">
        <v>869</v>
      </c>
      <c r="BB156" s="178" t="s">
        <v>32</v>
      </c>
      <c r="BC156" s="178" t="s">
        <v>870</v>
      </c>
      <c r="BD156" s="178" t="s">
        <v>168</v>
      </c>
    </row>
    <row r="157" spans="2:65" s="13" customFormat="1">
      <c r="B157" s="149"/>
      <c r="D157" s="143" t="s">
        <v>159</v>
      </c>
      <c r="E157" s="150" t="s">
        <v>32</v>
      </c>
      <c r="F157" s="151" t="s">
        <v>354</v>
      </c>
      <c r="H157" s="152">
        <v>726.61599999999999</v>
      </c>
      <c r="I157" s="153"/>
      <c r="L157" s="149"/>
      <c r="M157" s="154"/>
      <c r="T157" s="155"/>
      <c r="AT157" s="150" t="s">
        <v>159</v>
      </c>
      <c r="AU157" s="150" t="s">
        <v>89</v>
      </c>
      <c r="AV157" s="13" t="s">
        <v>89</v>
      </c>
      <c r="AW157" s="13" t="s">
        <v>38</v>
      </c>
      <c r="AX157" s="13" t="s">
        <v>40</v>
      </c>
      <c r="AY157" s="150" t="s">
        <v>150</v>
      </c>
      <c r="AZ157" s="178" t="s">
        <v>871</v>
      </c>
      <c r="BA157" s="178" t="s">
        <v>872</v>
      </c>
      <c r="BB157" s="178" t="s">
        <v>32</v>
      </c>
      <c r="BC157" s="178" t="s">
        <v>873</v>
      </c>
      <c r="BD157" s="178" t="s">
        <v>168</v>
      </c>
    </row>
    <row r="158" spans="2:65" s="1" customFormat="1" ht="21.75" customHeight="1">
      <c r="B158" s="34"/>
      <c r="C158" s="184" t="s">
        <v>198</v>
      </c>
      <c r="D158" s="185" t="s">
        <v>874</v>
      </c>
      <c r="E158" s="186" t="s">
        <v>875</v>
      </c>
      <c r="F158" s="187" t="s">
        <v>876</v>
      </c>
      <c r="G158" s="188" t="s">
        <v>282</v>
      </c>
      <c r="H158" s="189">
        <v>2.6440000000000001</v>
      </c>
      <c r="I158" s="190"/>
      <c r="J158" s="191">
        <f>ROUND(I158*H158,2)</f>
        <v>0</v>
      </c>
      <c r="K158" s="187" t="s">
        <v>172</v>
      </c>
      <c r="L158" s="192"/>
      <c r="M158" s="193" t="s">
        <v>32</v>
      </c>
      <c r="N158" s="194" t="s">
        <v>51</v>
      </c>
      <c r="P158" s="138">
        <f>O158*H158</f>
        <v>0</v>
      </c>
      <c r="Q158" s="138">
        <v>1</v>
      </c>
      <c r="R158" s="138">
        <f>Q158*H158</f>
        <v>2.6440000000000001</v>
      </c>
      <c r="S158" s="138">
        <v>0</v>
      </c>
      <c r="T158" s="139">
        <f>S158*H158</f>
        <v>0</v>
      </c>
      <c r="AR158" s="140" t="s">
        <v>204</v>
      </c>
      <c r="AT158" s="140" t="s">
        <v>874</v>
      </c>
      <c r="AU158" s="140" t="s">
        <v>89</v>
      </c>
      <c r="AY158" s="18" t="s">
        <v>150</v>
      </c>
      <c r="BE158" s="141">
        <f>IF(N158="základní",J158,0)</f>
        <v>0</v>
      </c>
      <c r="BF158" s="141">
        <f>IF(N158="snížená",J158,0)</f>
        <v>0</v>
      </c>
      <c r="BG158" s="141">
        <f>IF(N158="zákl. přenesená",J158,0)</f>
        <v>0</v>
      </c>
      <c r="BH158" s="141">
        <f>IF(N158="sníž. přenesená",J158,0)</f>
        <v>0</v>
      </c>
      <c r="BI158" s="141">
        <f>IF(N158="nulová",J158,0)</f>
        <v>0</v>
      </c>
      <c r="BJ158" s="18" t="s">
        <v>40</v>
      </c>
      <c r="BK158" s="141">
        <f>ROUND(I158*H158,2)</f>
        <v>0</v>
      </c>
      <c r="BL158" s="18" t="s">
        <v>157</v>
      </c>
      <c r="BM158" s="140" t="s">
        <v>877</v>
      </c>
    </row>
    <row r="159" spans="2:65" s="1" customFormat="1" ht="19.2">
      <c r="B159" s="34"/>
      <c r="D159" s="143" t="s">
        <v>195</v>
      </c>
      <c r="F159" s="167" t="s">
        <v>852</v>
      </c>
      <c r="I159" s="165"/>
      <c r="L159" s="34"/>
      <c r="M159" s="166"/>
      <c r="T159" s="55"/>
      <c r="AT159" s="18" t="s">
        <v>195</v>
      </c>
      <c r="AU159" s="18" t="s">
        <v>89</v>
      </c>
    </row>
    <row r="160" spans="2:65" s="12" customFormat="1">
      <c r="B160" s="142"/>
      <c r="D160" s="143" t="s">
        <v>159</v>
      </c>
      <c r="E160" s="144" t="s">
        <v>32</v>
      </c>
      <c r="F160" s="145" t="s">
        <v>702</v>
      </c>
      <c r="H160" s="144" t="s">
        <v>32</v>
      </c>
      <c r="I160" s="146"/>
      <c r="L160" s="142"/>
      <c r="M160" s="147"/>
      <c r="T160" s="148"/>
      <c r="AT160" s="144" t="s">
        <v>159</v>
      </c>
      <c r="AU160" s="144" t="s">
        <v>89</v>
      </c>
      <c r="AV160" s="12" t="s">
        <v>40</v>
      </c>
      <c r="AW160" s="12" t="s">
        <v>38</v>
      </c>
      <c r="AX160" s="12" t="s">
        <v>80</v>
      </c>
      <c r="AY160" s="144" t="s">
        <v>150</v>
      </c>
    </row>
    <row r="161" spans="2:65" s="12" customFormat="1">
      <c r="B161" s="142"/>
      <c r="D161" s="143" t="s">
        <v>159</v>
      </c>
      <c r="E161" s="144" t="s">
        <v>32</v>
      </c>
      <c r="F161" s="145" t="s">
        <v>878</v>
      </c>
      <c r="H161" s="144" t="s">
        <v>32</v>
      </c>
      <c r="I161" s="146"/>
      <c r="L161" s="142"/>
      <c r="M161" s="147"/>
      <c r="T161" s="148"/>
      <c r="AT161" s="144" t="s">
        <v>159</v>
      </c>
      <c r="AU161" s="144" t="s">
        <v>89</v>
      </c>
      <c r="AV161" s="12" t="s">
        <v>40</v>
      </c>
      <c r="AW161" s="12" t="s">
        <v>38</v>
      </c>
      <c r="AX161" s="12" t="s">
        <v>80</v>
      </c>
      <c r="AY161" s="144" t="s">
        <v>150</v>
      </c>
    </row>
    <row r="162" spans="2:65" s="13" customFormat="1">
      <c r="B162" s="149"/>
      <c r="D162" s="143" t="s">
        <v>159</v>
      </c>
      <c r="E162" s="150" t="s">
        <v>32</v>
      </c>
      <c r="F162" s="151" t="s">
        <v>357</v>
      </c>
      <c r="H162" s="152">
        <v>2.448</v>
      </c>
      <c r="I162" s="153"/>
      <c r="L162" s="149"/>
      <c r="M162" s="154"/>
      <c r="T162" s="155"/>
      <c r="AT162" s="150" t="s">
        <v>159</v>
      </c>
      <c r="AU162" s="150" t="s">
        <v>89</v>
      </c>
      <c r="AV162" s="13" t="s">
        <v>89</v>
      </c>
      <c r="AW162" s="13" t="s">
        <v>38</v>
      </c>
      <c r="AX162" s="13" t="s">
        <v>40</v>
      </c>
      <c r="AY162" s="150" t="s">
        <v>150</v>
      </c>
    </row>
    <row r="163" spans="2:65" s="13" customFormat="1">
      <c r="B163" s="149"/>
      <c r="D163" s="143" t="s">
        <v>159</v>
      </c>
      <c r="F163" s="151" t="s">
        <v>879</v>
      </c>
      <c r="H163" s="152">
        <v>2.6440000000000001</v>
      </c>
      <c r="I163" s="153"/>
      <c r="L163" s="149"/>
      <c r="M163" s="154"/>
      <c r="T163" s="155"/>
      <c r="AT163" s="150" t="s">
        <v>159</v>
      </c>
      <c r="AU163" s="150" t="s">
        <v>89</v>
      </c>
      <c r="AV163" s="13" t="s">
        <v>89</v>
      </c>
      <c r="AW163" s="13" t="s">
        <v>4</v>
      </c>
      <c r="AX163" s="13" t="s">
        <v>40</v>
      </c>
      <c r="AY163" s="150" t="s">
        <v>150</v>
      </c>
    </row>
    <row r="164" spans="2:65" s="1" customFormat="1" ht="21.75" customHeight="1">
      <c r="B164" s="34"/>
      <c r="C164" s="184" t="s">
        <v>204</v>
      </c>
      <c r="D164" s="185" t="s">
        <v>874</v>
      </c>
      <c r="E164" s="186" t="s">
        <v>880</v>
      </c>
      <c r="F164" s="187" t="s">
        <v>881</v>
      </c>
      <c r="G164" s="188" t="s">
        <v>282</v>
      </c>
      <c r="H164" s="189">
        <v>45.628</v>
      </c>
      <c r="I164" s="190"/>
      <c r="J164" s="191">
        <f>ROUND(I164*H164,2)</f>
        <v>0</v>
      </c>
      <c r="K164" s="187" t="s">
        <v>172</v>
      </c>
      <c r="L164" s="192"/>
      <c r="M164" s="193" t="s">
        <v>32</v>
      </c>
      <c r="N164" s="194" t="s">
        <v>51</v>
      </c>
      <c r="P164" s="138">
        <f>O164*H164</f>
        <v>0</v>
      </c>
      <c r="Q164" s="138">
        <v>1</v>
      </c>
      <c r="R164" s="138">
        <f>Q164*H164</f>
        <v>45.628</v>
      </c>
      <c r="S164" s="138">
        <v>0</v>
      </c>
      <c r="T164" s="139">
        <f>S164*H164</f>
        <v>0</v>
      </c>
      <c r="AR164" s="140" t="s">
        <v>204</v>
      </c>
      <c r="AT164" s="140" t="s">
        <v>874</v>
      </c>
      <c r="AU164" s="140" t="s">
        <v>89</v>
      </c>
      <c r="AY164" s="18" t="s">
        <v>150</v>
      </c>
      <c r="BE164" s="141">
        <f>IF(N164="základní",J164,0)</f>
        <v>0</v>
      </c>
      <c r="BF164" s="141">
        <f>IF(N164="snížená",J164,0)</f>
        <v>0</v>
      </c>
      <c r="BG164" s="141">
        <f>IF(N164="zákl. přenesená",J164,0)</f>
        <v>0</v>
      </c>
      <c r="BH164" s="141">
        <f>IF(N164="sníž. přenesená",J164,0)</f>
        <v>0</v>
      </c>
      <c r="BI164" s="141">
        <f>IF(N164="nulová",J164,0)</f>
        <v>0</v>
      </c>
      <c r="BJ164" s="18" t="s">
        <v>40</v>
      </c>
      <c r="BK164" s="141">
        <f>ROUND(I164*H164,2)</f>
        <v>0</v>
      </c>
      <c r="BL164" s="18" t="s">
        <v>157</v>
      </c>
      <c r="BM164" s="140" t="s">
        <v>882</v>
      </c>
    </row>
    <row r="165" spans="2:65" s="1" customFormat="1" ht="19.2">
      <c r="B165" s="34"/>
      <c r="D165" s="143" t="s">
        <v>195</v>
      </c>
      <c r="F165" s="167" t="s">
        <v>852</v>
      </c>
      <c r="I165" s="165"/>
      <c r="L165" s="34"/>
      <c r="M165" s="166"/>
      <c r="T165" s="55"/>
      <c r="AT165" s="18" t="s">
        <v>195</v>
      </c>
      <c r="AU165" s="18" t="s">
        <v>89</v>
      </c>
    </row>
    <row r="166" spans="2:65" s="12" customFormat="1">
      <c r="B166" s="142"/>
      <c r="D166" s="143" t="s">
        <v>159</v>
      </c>
      <c r="E166" s="144" t="s">
        <v>32</v>
      </c>
      <c r="F166" s="145" t="s">
        <v>702</v>
      </c>
      <c r="H166" s="144" t="s">
        <v>32</v>
      </c>
      <c r="I166" s="146"/>
      <c r="L166" s="142"/>
      <c r="M166" s="147"/>
      <c r="T166" s="148"/>
      <c r="AT166" s="144" t="s">
        <v>159</v>
      </c>
      <c r="AU166" s="144" t="s">
        <v>89</v>
      </c>
      <c r="AV166" s="12" t="s">
        <v>40</v>
      </c>
      <c r="AW166" s="12" t="s">
        <v>38</v>
      </c>
      <c r="AX166" s="12" t="s">
        <v>80</v>
      </c>
      <c r="AY166" s="144" t="s">
        <v>150</v>
      </c>
    </row>
    <row r="167" spans="2:65" s="12" customFormat="1">
      <c r="B167" s="142"/>
      <c r="D167" s="143" t="s">
        <v>159</v>
      </c>
      <c r="E167" s="144" t="s">
        <v>32</v>
      </c>
      <c r="F167" s="145" t="s">
        <v>883</v>
      </c>
      <c r="H167" s="144" t="s">
        <v>32</v>
      </c>
      <c r="I167" s="146"/>
      <c r="L167" s="142"/>
      <c r="M167" s="147"/>
      <c r="T167" s="148"/>
      <c r="AT167" s="144" t="s">
        <v>159</v>
      </c>
      <c r="AU167" s="144" t="s">
        <v>89</v>
      </c>
      <c r="AV167" s="12" t="s">
        <v>40</v>
      </c>
      <c r="AW167" s="12" t="s">
        <v>38</v>
      </c>
      <c r="AX167" s="12" t="s">
        <v>80</v>
      </c>
      <c r="AY167" s="144" t="s">
        <v>150</v>
      </c>
    </row>
    <row r="168" spans="2:65" s="13" customFormat="1">
      <c r="B168" s="149"/>
      <c r="D168" s="143" t="s">
        <v>159</v>
      </c>
      <c r="E168" s="150" t="s">
        <v>32</v>
      </c>
      <c r="F168" s="151" t="s">
        <v>360</v>
      </c>
      <c r="H168" s="152">
        <v>42.247999999999998</v>
      </c>
      <c r="I168" s="153"/>
      <c r="L168" s="149"/>
      <c r="M168" s="154"/>
      <c r="T168" s="155"/>
      <c r="AT168" s="150" t="s">
        <v>159</v>
      </c>
      <c r="AU168" s="150" t="s">
        <v>89</v>
      </c>
      <c r="AV168" s="13" t="s">
        <v>89</v>
      </c>
      <c r="AW168" s="13" t="s">
        <v>38</v>
      </c>
      <c r="AX168" s="13" t="s">
        <v>40</v>
      </c>
      <c r="AY168" s="150" t="s">
        <v>150</v>
      </c>
    </row>
    <row r="169" spans="2:65" s="13" customFormat="1">
      <c r="B169" s="149"/>
      <c r="D169" s="143" t="s">
        <v>159</v>
      </c>
      <c r="F169" s="151" t="s">
        <v>884</v>
      </c>
      <c r="H169" s="152">
        <v>45.628</v>
      </c>
      <c r="I169" s="153"/>
      <c r="L169" s="149"/>
      <c r="M169" s="154"/>
      <c r="T169" s="155"/>
      <c r="AT169" s="150" t="s">
        <v>159</v>
      </c>
      <c r="AU169" s="150" t="s">
        <v>89</v>
      </c>
      <c r="AV169" s="13" t="s">
        <v>89</v>
      </c>
      <c r="AW169" s="13" t="s">
        <v>4</v>
      </c>
      <c r="AX169" s="13" t="s">
        <v>40</v>
      </c>
      <c r="AY169" s="150" t="s">
        <v>150</v>
      </c>
    </row>
    <row r="170" spans="2:65" s="1" customFormat="1" ht="24.15" customHeight="1">
      <c r="B170" s="34"/>
      <c r="C170" s="129" t="s">
        <v>210</v>
      </c>
      <c r="D170" s="183" t="s">
        <v>152</v>
      </c>
      <c r="E170" s="130" t="s">
        <v>885</v>
      </c>
      <c r="F170" s="131" t="s">
        <v>886</v>
      </c>
      <c r="G170" s="132" t="s">
        <v>693</v>
      </c>
      <c r="H170" s="133">
        <v>73.2</v>
      </c>
      <c r="I170" s="134"/>
      <c r="J170" s="135">
        <f>ROUND(I170*H170,2)</f>
        <v>0</v>
      </c>
      <c r="K170" s="131" t="s">
        <v>172</v>
      </c>
      <c r="L170" s="34"/>
      <c r="M170" s="136" t="s">
        <v>32</v>
      </c>
      <c r="N170" s="137" t="s">
        <v>51</v>
      </c>
      <c r="P170" s="138">
        <f>O170*H170</f>
        <v>0</v>
      </c>
      <c r="Q170" s="138">
        <v>0.15478</v>
      </c>
      <c r="R170" s="138">
        <f>Q170*H170</f>
        <v>11.329896</v>
      </c>
      <c r="S170" s="138">
        <v>0</v>
      </c>
      <c r="T170" s="139">
        <f>S170*H170</f>
        <v>0</v>
      </c>
      <c r="AR170" s="140" t="s">
        <v>157</v>
      </c>
      <c r="AT170" s="140" t="s">
        <v>152</v>
      </c>
      <c r="AU170" s="140" t="s">
        <v>89</v>
      </c>
      <c r="AY170" s="18" t="s">
        <v>150</v>
      </c>
      <c r="BE170" s="141">
        <f>IF(N170="základní",J170,0)</f>
        <v>0</v>
      </c>
      <c r="BF170" s="141">
        <f>IF(N170="snížená",J170,0)</f>
        <v>0</v>
      </c>
      <c r="BG170" s="141">
        <f>IF(N170="zákl. přenesená",J170,0)</f>
        <v>0</v>
      </c>
      <c r="BH170" s="141">
        <f>IF(N170="sníž. přenesená",J170,0)</f>
        <v>0</v>
      </c>
      <c r="BI170" s="141">
        <f>IF(N170="nulová",J170,0)</f>
        <v>0</v>
      </c>
      <c r="BJ170" s="18" t="s">
        <v>40</v>
      </c>
      <c r="BK170" s="141">
        <f>ROUND(I170*H170,2)</f>
        <v>0</v>
      </c>
      <c r="BL170" s="18" t="s">
        <v>157</v>
      </c>
      <c r="BM170" s="140" t="s">
        <v>887</v>
      </c>
    </row>
    <row r="171" spans="2:65" s="1" customFormat="1">
      <c r="B171" s="34"/>
      <c r="D171" s="163" t="s">
        <v>174</v>
      </c>
      <c r="F171" s="164" t="s">
        <v>888</v>
      </c>
      <c r="I171" s="165"/>
      <c r="L171" s="34"/>
      <c r="M171" s="166"/>
      <c r="T171" s="55"/>
      <c r="AT171" s="18" t="s">
        <v>174</v>
      </c>
      <c r="AU171" s="18" t="s">
        <v>89</v>
      </c>
    </row>
    <row r="172" spans="2:65" s="1" customFormat="1" ht="19.2">
      <c r="B172" s="34"/>
      <c r="D172" s="143" t="s">
        <v>195</v>
      </c>
      <c r="F172" s="167" t="s">
        <v>889</v>
      </c>
      <c r="I172" s="165"/>
      <c r="L172" s="34"/>
      <c r="M172" s="166"/>
      <c r="T172" s="55"/>
      <c r="AT172" s="18" t="s">
        <v>195</v>
      </c>
      <c r="AU172" s="18" t="s">
        <v>89</v>
      </c>
    </row>
    <row r="173" spans="2:65" s="12" customFormat="1">
      <c r="B173" s="142"/>
      <c r="D173" s="143" t="s">
        <v>159</v>
      </c>
      <c r="E173" s="144" t="s">
        <v>32</v>
      </c>
      <c r="F173" s="145" t="s">
        <v>702</v>
      </c>
      <c r="H173" s="144" t="s">
        <v>32</v>
      </c>
      <c r="I173" s="146"/>
      <c r="L173" s="142"/>
      <c r="M173" s="147"/>
      <c r="T173" s="148"/>
      <c r="AT173" s="144" t="s">
        <v>159</v>
      </c>
      <c r="AU173" s="144" t="s">
        <v>89</v>
      </c>
      <c r="AV173" s="12" t="s">
        <v>40</v>
      </c>
      <c r="AW173" s="12" t="s">
        <v>38</v>
      </c>
      <c r="AX173" s="12" t="s">
        <v>80</v>
      </c>
      <c r="AY173" s="144" t="s">
        <v>150</v>
      </c>
    </row>
    <row r="174" spans="2:65" s="12" customFormat="1">
      <c r="B174" s="142"/>
      <c r="D174" s="143" t="s">
        <v>159</v>
      </c>
      <c r="E174" s="144" t="s">
        <v>32</v>
      </c>
      <c r="F174" s="145" t="s">
        <v>859</v>
      </c>
      <c r="H174" s="144" t="s">
        <v>32</v>
      </c>
      <c r="I174" s="146"/>
      <c r="L174" s="142"/>
      <c r="M174" s="147"/>
      <c r="T174" s="148"/>
      <c r="AT174" s="144" t="s">
        <v>159</v>
      </c>
      <c r="AU174" s="144" t="s">
        <v>89</v>
      </c>
      <c r="AV174" s="12" t="s">
        <v>40</v>
      </c>
      <c r="AW174" s="12" t="s">
        <v>38</v>
      </c>
      <c r="AX174" s="12" t="s">
        <v>80</v>
      </c>
      <c r="AY174" s="144" t="s">
        <v>150</v>
      </c>
    </row>
    <row r="175" spans="2:65" s="12" customFormat="1">
      <c r="B175" s="142"/>
      <c r="D175" s="143" t="s">
        <v>159</v>
      </c>
      <c r="E175" s="144" t="s">
        <v>32</v>
      </c>
      <c r="F175" s="145" t="s">
        <v>890</v>
      </c>
      <c r="H175" s="144" t="s">
        <v>32</v>
      </c>
      <c r="I175" s="146"/>
      <c r="L175" s="142"/>
      <c r="M175" s="147"/>
      <c r="T175" s="148"/>
      <c r="AT175" s="144" t="s">
        <v>159</v>
      </c>
      <c r="AU175" s="144" t="s">
        <v>89</v>
      </c>
      <c r="AV175" s="12" t="s">
        <v>40</v>
      </c>
      <c r="AW175" s="12" t="s">
        <v>38</v>
      </c>
      <c r="AX175" s="12" t="s">
        <v>80</v>
      </c>
      <c r="AY175" s="144" t="s">
        <v>150</v>
      </c>
    </row>
    <row r="176" spans="2:65" s="12" customFormat="1">
      <c r="B176" s="142"/>
      <c r="D176" s="143" t="s">
        <v>159</v>
      </c>
      <c r="E176" s="144" t="s">
        <v>32</v>
      </c>
      <c r="F176" s="145" t="s">
        <v>891</v>
      </c>
      <c r="H176" s="144" t="s">
        <v>32</v>
      </c>
      <c r="I176" s="146"/>
      <c r="L176" s="142"/>
      <c r="M176" s="147"/>
      <c r="T176" s="148"/>
      <c r="AT176" s="144" t="s">
        <v>159</v>
      </c>
      <c r="AU176" s="144" t="s">
        <v>89</v>
      </c>
      <c r="AV176" s="12" t="s">
        <v>40</v>
      </c>
      <c r="AW176" s="12" t="s">
        <v>38</v>
      </c>
      <c r="AX176" s="12" t="s">
        <v>80</v>
      </c>
      <c r="AY176" s="144" t="s">
        <v>150</v>
      </c>
    </row>
    <row r="177" spans="2:65" s="13" customFormat="1">
      <c r="B177" s="149"/>
      <c r="D177" s="143" t="s">
        <v>159</v>
      </c>
      <c r="E177" s="150" t="s">
        <v>32</v>
      </c>
      <c r="F177" s="151" t="s">
        <v>363</v>
      </c>
      <c r="H177" s="152">
        <v>73.2</v>
      </c>
      <c r="I177" s="153"/>
      <c r="L177" s="149"/>
      <c r="M177" s="154"/>
      <c r="T177" s="155"/>
      <c r="AT177" s="150" t="s">
        <v>159</v>
      </c>
      <c r="AU177" s="150" t="s">
        <v>89</v>
      </c>
      <c r="AV177" s="13" t="s">
        <v>89</v>
      </c>
      <c r="AW177" s="13" t="s">
        <v>38</v>
      </c>
      <c r="AX177" s="13" t="s">
        <v>40</v>
      </c>
      <c r="AY177" s="150" t="s">
        <v>150</v>
      </c>
    </row>
    <row r="178" spans="2:65" s="1" customFormat="1" ht="33" customHeight="1">
      <c r="B178" s="34"/>
      <c r="C178" s="129" t="s">
        <v>214</v>
      </c>
      <c r="D178" s="183" t="s">
        <v>152</v>
      </c>
      <c r="E178" s="130" t="s">
        <v>892</v>
      </c>
      <c r="F178" s="131" t="s">
        <v>893</v>
      </c>
      <c r="G178" s="132" t="s">
        <v>155</v>
      </c>
      <c r="H178" s="133">
        <v>37.31</v>
      </c>
      <c r="I178" s="134"/>
      <c r="J178" s="135">
        <f>ROUND(I178*H178,2)</f>
        <v>0</v>
      </c>
      <c r="K178" s="131" t="s">
        <v>172</v>
      </c>
      <c r="L178" s="34"/>
      <c r="M178" s="136" t="s">
        <v>32</v>
      </c>
      <c r="N178" s="137" t="s">
        <v>51</v>
      </c>
      <c r="P178" s="138">
        <f>O178*H178</f>
        <v>0</v>
      </c>
      <c r="Q178" s="138">
        <v>2.64E-2</v>
      </c>
      <c r="R178" s="138">
        <f>Q178*H178</f>
        <v>0.98498400000000008</v>
      </c>
      <c r="S178" s="138">
        <v>0</v>
      </c>
      <c r="T178" s="139">
        <f>S178*H178</f>
        <v>0</v>
      </c>
      <c r="AR178" s="140" t="s">
        <v>157</v>
      </c>
      <c r="AT178" s="140" t="s">
        <v>152</v>
      </c>
      <c r="AU178" s="140" t="s">
        <v>89</v>
      </c>
      <c r="AY178" s="18" t="s">
        <v>150</v>
      </c>
      <c r="BE178" s="141">
        <f>IF(N178="základní",J178,0)</f>
        <v>0</v>
      </c>
      <c r="BF178" s="141">
        <f>IF(N178="snížená",J178,0)</f>
        <v>0</v>
      </c>
      <c r="BG178" s="141">
        <f>IF(N178="zákl. přenesená",J178,0)</f>
        <v>0</v>
      </c>
      <c r="BH178" s="141">
        <f>IF(N178="sníž. přenesená",J178,0)</f>
        <v>0</v>
      </c>
      <c r="BI178" s="141">
        <f>IF(N178="nulová",J178,0)</f>
        <v>0</v>
      </c>
      <c r="BJ178" s="18" t="s">
        <v>40</v>
      </c>
      <c r="BK178" s="141">
        <f>ROUND(I178*H178,2)</f>
        <v>0</v>
      </c>
      <c r="BL178" s="18" t="s">
        <v>157</v>
      </c>
      <c r="BM178" s="140" t="s">
        <v>894</v>
      </c>
    </row>
    <row r="179" spans="2:65" s="1" customFormat="1">
      <c r="B179" s="34"/>
      <c r="D179" s="163" t="s">
        <v>174</v>
      </c>
      <c r="F179" s="164" t="s">
        <v>895</v>
      </c>
      <c r="I179" s="165"/>
      <c r="L179" s="34"/>
      <c r="M179" s="166"/>
      <c r="T179" s="55"/>
      <c r="AT179" s="18" t="s">
        <v>174</v>
      </c>
      <c r="AU179" s="18" t="s">
        <v>89</v>
      </c>
    </row>
    <row r="180" spans="2:65" s="1" customFormat="1" ht="28.8">
      <c r="B180" s="34"/>
      <c r="D180" s="143" t="s">
        <v>195</v>
      </c>
      <c r="F180" s="167" t="s">
        <v>896</v>
      </c>
      <c r="I180" s="165"/>
      <c r="L180" s="34"/>
      <c r="M180" s="166"/>
      <c r="T180" s="55"/>
      <c r="AT180" s="18" t="s">
        <v>195</v>
      </c>
      <c r="AU180" s="18" t="s">
        <v>89</v>
      </c>
    </row>
    <row r="181" spans="2:65" s="12" customFormat="1">
      <c r="B181" s="142"/>
      <c r="D181" s="143" t="s">
        <v>159</v>
      </c>
      <c r="E181" s="144" t="s">
        <v>32</v>
      </c>
      <c r="F181" s="145" t="s">
        <v>702</v>
      </c>
      <c r="H181" s="144" t="s">
        <v>32</v>
      </c>
      <c r="I181" s="146"/>
      <c r="L181" s="142"/>
      <c r="M181" s="147"/>
      <c r="T181" s="148"/>
      <c r="AT181" s="144" t="s">
        <v>159</v>
      </c>
      <c r="AU181" s="144" t="s">
        <v>89</v>
      </c>
      <c r="AV181" s="12" t="s">
        <v>40</v>
      </c>
      <c r="AW181" s="12" t="s">
        <v>38</v>
      </c>
      <c r="AX181" s="12" t="s">
        <v>80</v>
      </c>
      <c r="AY181" s="144" t="s">
        <v>150</v>
      </c>
    </row>
    <row r="182" spans="2:65" s="12" customFormat="1">
      <c r="B182" s="142"/>
      <c r="D182" s="143" t="s">
        <v>159</v>
      </c>
      <c r="E182" s="144" t="s">
        <v>32</v>
      </c>
      <c r="F182" s="145" t="s">
        <v>859</v>
      </c>
      <c r="H182" s="144" t="s">
        <v>32</v>
      </c>
      <c r="I182" s="146"/>
      <c r="L182" s="142"/>
      <c r="M182" s="147"/>
      <c r="T182" s="148"/>
      <c r="AT182" s="144" t="s">
        <v>159</v>
      </c>
      <c r="AU182" s="144" t="s">
        <v>89</v>
      </c>
      <c r="AV182" s="12" t="s">
        <v>40</v>
      </c>
      <c r="AW182" s="12" t="s">
        <v>38</v>
      </c>
      <c r="AX182" s="12" t="s">
        <v>80</v>
      </c>
      <c r="AY182" s="144" t="s">
        <v>150</v>
      </c>
    </row>
    <row r="183" spans="2:65" s="12" customFormat="1">
      <c r="B183" s="142"/>
      <c r="D183" s="143" t="s">
        <v>159</v>
      </c>
      <c r="E183" s="144" t="s">
        <v>32</v>
      </c>
      <c r="F183" s="145" t="s">
        <v>897</v>
      </c>
      <c r="H183" s="144" t="s">
        <v>32</v>
      </c>
      <c r="I183" s="146"/>
      <c r="L183" s="142"/>
      <c r="M183" s="147"/>
      <c r="T183" s="148"/>
      <c r="AT183" s="144" t="s">
        <v>159</v>
      </c>
      <c r="AU183" s="144" t="s">
        <v>89</v>
      </c>
      <c r="AV183" s="12" t="s">
        <v>40</v>
      </c>
      <c r="AW183" s="12" t="s">
        <v>38</v>
      </c>
      <c r="AX183" s="12" t="s">
        <v>80</v>
      </c>
      <c r="AY183" s="144" t="s">
        <v>150</v>
      </c>
    </row>
    <row r="184" spans="2:65" s="13" customFormat="1">
      <c r="B184" s="149"/>
      <c r="D184" s="143" t="s">
        <v>159</v>
      </c>
      <c r="E184" s="150" t="s">
        <v>32</v>
      </c>
      <c r="F184" s="151" t="s">
        <v>367</v>
      </c>
      <c r="H184" s="152">
        <v>37.31</v>
      </c>
      <c r="I184" s="153"/>
      <c r="L184" s="149"/>
      <c r="M184" s="154"/>
      <c r="T184" s="155"/>
      <c r="AT184" s="150" t="s">
        <v>159</v>
      </c>
      <c r="AU184" s="150" t="s">
        <v>89</v>
      </c>
      <c r="AV184" s="13" t="s">
        <v>89</v>
      </c>
      <c r="AW184" s="13" t="s">
        <v>38</v>
      </c>
      <c r="AX184" s="13" t="s">
        <v>40</v>
      </c>
      <c r="AY184" s="150" t="s">
        <v>150</v>
      </c>
    </row>
    <row r="185" spans="2:65" s="1" customFormat="1" ht="33" customHeight="1">
      <c r="B185" s="34"/>
      <c r="C185" s="129" t="s">
        <v>218</v>
      </c>
      <c r="D185" s="183" t="s">
        <v>152</v>
      </c>
      <c r="E185" s="130" t="s">
        <v>898</v>
      </c>
      <c r="F185" s="131" t="s">
        <v>899</v>
      </c>
      <c r="G185" s="132" t="s">
        <v>155</v>
      </c>
      <c r="H185" s="133">
        <v>367.92</v>
      </c>
      <c r="I185" s="134"/>
      <c r="J185" s="135">
        <f>ROUND(I185*H185,2)</f>
        <v>0</v>
      </c>
      <c r="K185" s="131" t="s">
        <v>172</v>
      </c>
      <c r="L185" s="34"/>
      <c r="M185" s="136" t="s">
        <v>32</v>
      </c>
      <c r="N185" s="137" t="s">
        <v>51</v>
      </c>
      <c r="P185" s="138">
        <f>O185*H185</f>
        <v>0</v>
      </c>
      <c r="Q185" s="138">
        <v>2.9440000000000001E-2</v>
      </c>
      <c r="R185" s="138">
        <f>Q185*H185</f>
        <v>10.831564800000001</v>
      </c>
      <c r="S185" s="138">
        <v>0</v>
      </c>
      <c r="T185" s="139">
        <f>S185*H185</f>
        <v>0</v>
      </c>
      <c r="AR185" s="140" t="s">
        <v>157</v>
      </c>
      <c r="AT185" s="140" t="s">
        <v>152</v>
      </c>
      <c r="AU185" s="140" t="s">
        <v>89</v>
      </c>
      <c r="AY185" s="18" t="s">
        <v>150</v>
      </c>
      <c r="BE185" s="141">
        <f>IF(N185="základní",J185,0)</f>
        <v>0</v>
      </c>
      <c r="BF185" s="141">
        <f>IF(N185="snížená",J185,0)</f>
        <v>0</v>
      </c>
      <c r="BG185" s="141">
        <f>IF(N185="zákl. přenesená",J185,0)</f>
        <v>0</v>
      </c>
      <c r="BH185" s="141">
        <f>IF(N185="sníž. přenesená",J185,0)</f>
        <v>0</v>
      </c>
      <c r="BI185" s="141">
        <f>IF(N185="nulová",J185,0)</f>
        <v>0</v>
      </c>
      <c r="BJ185" s="18" t="s">
        <v>40</v>
      </c>
      <c r="BK185" s="141">
        <f>ROUND(I185*H185,2)</f>
        <v>0</v>
      </c>
      <c r="BL185" s="18" t="s">
        <v>157</v>
      </c>
      <c r="BM185" s="140" t="s">
        <v>900</v>
      </c>
    </row>
    <row r="186" spans="2:65" s="1" customFormat="1">
      <c r="B186" s="34"/>
      <c r="D186" s="163" t="s">
        <v>174</v>
      </c>
      <c r="F186" s="164" t="s">
        <v>901</v>
      </c>
      <c r="I186" s="165"/>
      <c r="L186" s="34"/>
      <c r="M186" s="166"/>
      <c r="T186" s="55"/>
      <c r="AT186" s="18" t="s">
        <v>174</v>
      </c>
      <c r="AU186" s="18" t="s">
        <v>89</v>
      </c>
    </row>
    <row r="187" spans="2:65" s="1" customFormat="1" ht="28.8">
      <c r="B187" s="34"/>
      <c r="D187" s="143" t="s">
        <v>195</v>
      </c>
      <c r="F187" s="167" t="s">
        <v>896</v>
      </c>
      <c r="I187" s="165"/>
      <c r="L187" s="34"/>
      <c r="M187" s="166"/>
      <c r="T187" s="55"/>
      <c r="AT187" s="18" t="s">
        <v>195</v>
      </c>
      <c r="AU187" s="18" t="s">
        <v>89</v>
      </c>
    </row>
    <row r="188" spans="2:65" s="12" customFormat="1">
      <c r="B188" s="142"/>
      <c r="D188" s="143" t="s">
        <v>159</v>
      </c>
      <c r="E188" s="144" t="s">
        <v>32</v>
      </c>
      <c r="F188" s="145" t="s">
        <v>702</v>
      </c>
      <c r="H188" s="144" t="s">
        <v>32</v>
      </c>
      <c r="I188" s="146"/>
      <c r="L188" s="142"/>
      <c r="M188" s="147"/>
      <c r="T188" s="148"/>
      <c r="AT188" s="144" t="s">
        <v>159</v>
      </c>
      <c r="AU188" s="144" t="s">
        <v>89</v>
      </c>
      <c r="AV188" s="12" t="s">
        <v>40</v>
      </c>
      <c r="AW188" s="12" t="s">
        <v>38</v>
      </c>
      <c r="AX188" s="12" t="s">
        <v>80</v>
      </c>
      <c r="AY188" s="144" t="s">
        <v>150</v>
      </c>
    </row>
    <row r="189" spans="2:65" s="12" customFormat="1">
      <c r="B189" s="142"/>
      <c r="D189" s="143" t="s">
        <v>159</v>
      </c>
      <c r="E189" s="144" t="s">
        <v>32</v>
      </c>
      <c r="F189" s="145" t="s">
        <v>859</v>
      </c>
      <c r="H189" s="144" t="s">
        <v>32</v>
      </c>
      <c r="I189" s="146"/>
      <c r="L189" s="142"/>
      <c r="M189" s="147"/>
      <c r="T189" s="148"/>
      <c r="AT189" s="144" t="s">
        <v>159</v>
      </c>
      <c r="AU189" s="144" t="s">
        <v>89</v>
      </c>
      <c r="AV189" s="12" t="s">
        <v>40</v>
      </c>
      <c r="AW189" s="12" t="s">
        <v>38</v>
      </c>
      <c r="AX189" s="12" t="s">
        <v>80</v>
      </c>
      <c r="AY189" s="144" t="s">
        <v>150</v>
      </c>
    </row>
    <row r="190" spans="2:65" s="12" customFormat="1">
      <c r="B190" s="142"/>
      <c r="D190" s="143" t="s">
        <v>159</v>
      </c>
      <c r="E190" s="144" t="s">
        <v>32</v>
      </c>
      <c r="F190" s="145" t="s">
        <v>902</v>
      </c>
      <c r="H190" s="144" t="s">
        <v>32</v>
      </c>
      <c r="I190" s="146"/>
      <c r="L190" s="142"/>
      <c r="M190" s="147"/>
      <c r="T190" s="148"/>
      <c r="AT190" s="144" t="s">
        <v>159</v>
      </c>
      <c r="AU190" s="144" t="s">
        <v>89</v>
      </c>
      <c r="AV190" s="12" t="s">
        <v>40</v>
      </c>
      <c r="AW190" s="12" t="s">
        <v>38</v>
      </c>
      <c r="AX190" s="12" t="s">
        <v>80</v>
      </c>
      <c r="AY190" s="144" t="s">
        <v>150</v>
      </c>
    </row>
    <row r="191" spans="2:65" s="13" customFormat="1">
      <c r="B191" s="149"/>
      <c r="D191" s="143" t="s">
        <v>159</v>
      </c>
      <c r="E191" s="150" t="s">
        <v>32</v>
      </c>
      <c r="F191" s="151" t="s">
        <v>370</v>
      </c>
      <c r="H191" s="152">
        <v>367.92</v>
      </c>
      <c r="I191" s="153"/>
      <c r="L191" s="149"/>
      <c r="M191" s="154"/>
      <c r="T191" s="155"/>
      <c r="AT191" s="150" t="s">
        <v>159</v>
      </c>
      <c r="AU191" s="150" t="s">
        <v>89</v>
      </c>
      <c r="AV191" s="13" t="s">
        <v>89</v>
      </c>
      <c r="AW191" s="13" t="s">
        <v>38</v>
      </c>
      <c r="AX191" s="13" t="s">
        <v>40</v>
      </c>
      <c r="AY191" s="150" t="s">
        <v>150</v>
      </c>
    </row>
    <row r="192" spans="2:65" s="1" customFormat="1" ht="37.799999999999997" customHeight="1">
      <c r="B192" s="34"/>
      <c r="C192" s="129" t="s">
        <v>8</v>
      </c>
      <c r="D192" s="183" t="s">
        <v>152</v>
      </c>
      <c r="E192" s="130" t="s">
        <v>903</v>
      </c>
      <c r="F192" s="131" t="s">
        <v>904</v>
      </c>
      <c r="G192" s="132" t="s">
        <v>693</v>
      </c>
      <c r="H192" s="133">
        <v>606</v>
      </c>
      <c r="I192" s="134"/>
      <c r="J192" s="135">
        <f>ROUND(I192*H192,2)</f>
        <v>0</v>
      </c>
      <c r="K192" s="131" t="s">
        <v>172</v>
      </c>
      <c r="L192" s="34"/>
      <c r="M192" s="136" t="s">
        <v>32</v>
      </c>
      <c r="N192" s="137" t="s">
        <v>51</v>
      </c>
      <c r="P192" s="138">
        <f>O192*H192</f>
        <v>0</v>
      </c>
      <c r="Q192" s="138">
        <v>3.363E-2</v>
      </c>
      <c r="R192" s="138">
        <f>Q192*H192</f>
        <v>20.37978</v>
      </c>
      <c r="S192" s="138">
        <v>0</v>
      </c>
      <c r="T192" s="139">
        <f>S192*H192</f>
        <v>0</v>
      </c>
      <c r="AR192" s="140" t="s">
        <v>157</v>
      </c>
      <c r="AT192" s="140" t="s">
        <v>152</v>
      </c>
      <c r="AU192" s="140" t="s">
        <v>89</v>
      </c>
      <c r="AY192" s="18" t="s">
        <v>150</v>
      </c>
      <c r="BE192" s="141">
        <f>IF(N192="základní",J192,0)</f>
        <v>0</v>
      </c>
      <c r="BF192" s="141">
        <f>IF(N192="snížená",J192,0)</f>
        <v>0</v>
      </c>
      <c r="BG192" s="141">
        <f>IF(N192="zákl. přenesená",J192,0)</f>
        <v>0</v>
      </c>
      <c r="BH192" s="141">
        <f>IF(N192="sníž. přenesená",J192,0)</f>
        <v>0</v>
      </c>
      <c r="BI192" s="141">
        <f>IF(N192="nulová",J192,0)</f>
        <v>0</v>
      </c>
      <c r="BJ192" s="18" t="s">
        <v>40</v>
      </c>
      <c r="BK192" s="141">
        <f>ROUND(I192*H192,2)</f>
        <v>0</v>
      </c>
      <c r="BL192" s="18" t="s">
        <v>157</v>
      </c>
      <c r="BM192" s="140" t="s">
        <v>905</v>
      </c>
    </row>
    <row r="193" spans="2:65" s="1" customFormat="1">
      <c r="B193" s="34"/>
      <c r="D193" s="163" t="s">
        <v>174</v>
      </c>
      <c r="F193" s="164" t="s">
        <v>906</v>
      </c>
      <c r="I193" s="165"/>
      <c r="L193" s="34"/>
      <c r="M193" s="166"/>
      <c r="T193" s="55"/>
      <c r="AT193" s="18" t="s">
        <v>174</v>
      </c>
      <c r="AU193" s="18" t="s">
        <v>89</v>
      </c>
    </row>
    <row r="194" spans="2:65" s="12" customFormat="1">
      <c r="B194" s="142"/>
      <c r="D194" s="143" t="s">
        <v>159</v>
      </c>
      <c r="E194" s="144" t="s">
        <v>32</v>
      </c>
      <c r="F194" s="145" t="s">
        <v>702</v>
      </c>
      <c r="H194" s="144" t="s">
        <v>32</v>
      </c>
      <c r="I194" s="146"/>
      <c r="L194" s="142"/>
      <c r="M194" s="147"/>
      <c r="T194" s="148"/>
      <c r="AT194" s="144" t="s">
        <v>159</v>
      </c>
      <c r="AU194" s="144" t="s">
        <v>89</v>
      </c>
      <c r="AV194" s="12" t="s">
        <v>40</v>
      </c>
      <c r="AW194" s="12" t="s">
        <v>38</v>
      </c>
      <c r="AX194" s="12" t="s">
        <v>80</v>
      </c>
      <c r="AY194" s="144" t="s">
        <v>150</v>
      </c>
    </row>
    <row r="195" spans="2:65" s="12" customFormat="1">
      <c r="B195" s="142"/>
      <c r="D195" s="143" t="s">
        <v>159</v>
      </c>
      <c r="E195" s="144" t="s">
        <v>32</v>
      </c>
      <c r="F195" s="145" t="s">
        <v>859</v>
      </c>
      <c r="H195" s="144" t="s">
        <v>32</v>
      </c>
      <c r="I195" s="146"/>
      <c r="L195" s="142"/>
      <c r="M195" s="147"/>
      <c r="T195" s="148"/>
      <c r="AT195" s="144" t="s">
        <v>159</v>
      </c>
      <c r="AU195" s="144" t="s">
        <v>89</v>
      </c>
      <c r="AV195" s="12" t="s">
        <v>40</v>
      </c>
      <c r="AW195" s="12" t="s">
        <v>38</v>
      </c>
      <c r="AX195" s="12" t="s">
        <v>80</v>
      </c>
      <c r="AY195" s="144" t="s">
        <v>150</v>
      </c>
    </row>
    <row r="196" spans="2:65" s="12" customFormat="1">
      <c r="B196" s="142"/>
      <c r="D196" s="143" t="s">
        <v>159</v>
      </c>
      <c r="E196" s="144" t="s">
        <v>32</v>
      </c>
      <c r="F196" s="145" t="s">
        <v>907</v>
      </c>
      <c r="H196" s="144" t="s">
        <v>32</v>
      </c>
      <c r="I196" s="146"/>
      <c r="L196" s="142"/>
      <c r="M196" s="147"/>
      <c r="T196" s="148"/>
      <c r="AT196" s="144" t="s">
        <v>159</v>
      </c>
      <c r="AU196" s="144" t="s">
        <v>89</v>
      </c>
      <c r="AV196" s="12" t="s">
        <v>40</v>
      </c>
      <c r="AW196" s="12" t="s">
        <v>38</v>
      </c>
      <c r="AX196" s="12" t="s">
        <v>80</v>
      </c>
      <c r="AY196" s="144" t="s">
        <v>150</v>
      </c>
    </row>
    <row r="197" spans="2:65" s="12" customFormat="1">
      <c r="B197" s="142"/>
      <c r="D197" s="143" t="s">
        <v>159</v>
      </c>
      <c r="E197" s="144" t="s">
        <v>32</v>
      </c>
      <c r="F197" s="145" t="s">
        <v>908</v>
      </c>
      <c r="H197" s="144" t="s">
        <v>32</v>
      </c>
      <c r="I197" s="146"/>
      <c r="L197" s="142"/>
      <c r="M197" s="147"/>
      <c r="T197" s="148"/>
      <c r="AT197" s="144" t="s">
        <v>159</v>
      </c>
      <c r="AU197" s="144" t="s">
        <v>89</v>
      </c>
      <c r="AV197" s="12" t="s">
        <v>40</v>
      </c>
      <c r="AW197" s="12" t="s">
        <v>38</v>
      </c>
      <c r="AX197" s="12" t="s">
        <v>80</v>
      </c>
      <c r="AY197" s="144" t="s">
        <v>150</v>
      </c>
    </row>
    <row r="198" spans="2:65" s="12" customFormat="1">
      <c r="B198" s="142"/>
      <c r="D198" s="143" t="s">
        <v>159</v>
      </c>
      <c r="E198" s="144" t="s">
        <v>32</v>
      </c>
      <c r="F198" s="145" t="s">
        <v>909</v>
      </c>
      <c r="H198" s="144" t="s">
        <v>32</v>
      </c>
      <c r="I198" s="146"/>
      <c r="L198" s="142"/>
      <c r="M198" s="147"/>
      <c r="T198" s="148"/>
      <c r="AT198" s="144" t="s">
        <v>159</v>
      </c>
      <c r="AU198" s="144" t="s">
        <v>89</v>
      </c>
      <c r="AV198" s="12" t="s">
        <v>40</v>
      </c>
      <c r="AW198" s="12" t="s">
        <v>38</v>
      </c>
      <c r="AX198" s="12" t="s">
        <v>80</v>
      </c>
      <c r="AY198" s="144" t="s">
        <v>150</v>
      </c>
    </row>
    <row r="199" spans="2:65" s="12" customFormat="1">
      <c r="B199" s="142"/>
      <c r="D199" s="143" t="s">
        <v>159</v>
      </c>
      <c r="E199" s="144" t="s">
        <v>32</v>
      </c>
      <c r="F199" s="145" t="s">
        <v>910</v>
      </c>
      <c r="H199" s="144" t="s">
        <v>32</v>
      </c>
      <c r="I199" s="146"/>
      <c r="L199" s="142"/>
      <c r="M199" s="147"/>
      <c r="T199" s="148"/>
      <c r="AT199" s="144" t="s">
        <v>159</v>
      </c>
      <c r="AU199" s="144" t="s">
        <v>89</v>
      </c>
      <c r="AV199" s="12" t="s">
        <v>40</v>
      </c>
      <c r="AW199" s="12" t="s">
        <v>38</v>
      </c>
      <c r="AX199" s="12" t="s">
        <v>80</v>
      </c>
      <c r="AY199" s="144" t="s">
        <v>150</v>
      </c>
    </row>
    <row r="200" spans="2:65" s="13" customFormat="1">
      <c r="B200" s="149"/>
      <c r="D200" s="143" t="s">
        <v>159</v>
      </c>
      <c r="E200" s="150" t="s">
        <v>32</v>
      </c>
      <c r="F200" s="151" t="s">
        <v>373</v>
      </c>
      <c r="H200" s="152">
        <v>606</v>
      </c>
      <c r="I200" s="153"/>
      <c r="L200" s="149"/>
      <c r="M200" s="154"/>
      <c r="T200" s="155"/>
      <c r="AT200" s="150" t="s">
        <v>159</v>
      </c>
      <c r="AU200" s="150" t="s">
        <v>89</v>
      </c>
      <c r="AV200" s="13" t="s">
        <v>89</v>
      </c>
      <c r="AW200" s="13" t="s">
        <v>38</v>
      </c>
      <c r="AX200" s="13" t="s">
        <v>40</v>
      </c>
      <c r="AY200" s="150" t="s">
        <v>150</v>
      </c>
    </row>
    <row r="201" spans="2:65" s="1" customFormat="1" ht="16.5" customHeight="1">
      <c r="B201" s="34"/>
      <c r="C201" s="184" t="s">
        <v>226</v>
      </c>
      <c r="D201" s="195" t="s">
        <v>874</v>
      </c>
      <c r="E201" s="186" t="s">
        <v>911</v>
      </c>
      <c r="F201" s="187" t="s">
        <v>912</v>
      </c>
      <c r="G201" s="188" t="s">
        <v>693</v>
      </c>
      <c r="H201" s="189">
        <v>606</v>
      </c>
      <c r="I201" s="190"/>
      <c r="J201" s="191">
        <f>ROUND(I201*H201,2)</f>
        <v>0</v>
      </c>
      <c r="K201" s="187" t="s">
        <v>32</v>
      </c>
      <c r="L201" s="192"/>
      <c r="M201" s="193" t="s">
        <v>32</v>
      </c>
      <c r="N201" s="194" t="s">
        <v>51</v>
      </c>
      <c r="P201" s="138">
        <f>O201*H201</f>
        <v>0</v>
      </c>
      <c r="Q201" s="138">
        <v>0</v>
      </c>
      <c r="R201" s="138">
        <f>Q201*H201</f>
        <v>0</v>
      </c>
      <c r="S201" s="138">
        <v>0</v>
      </c>
      <c r="T201" s="139">
        <f>S201*H201</f>
        <v>0</v>
      </c>
      <c r="AR201" s="140" t="s">
        <v>204</v>
      </c>
      <c r="AT201" s="140" t="s">
        <v>874</v>
      </c>
      <c r="AU201" s="140" t="s">
        <v>89</v>
      </c>
      <c r="AY201" s="18" t="s">
        <v>150</v>
      </c>
      <c r="BE201" s="141">
        <f>IF(N201="základní",J201,0)</f>
        <v>0</v>
      </c>
      <c r="BF201" s="141">
        <f>IF(N201="snížená",J201,0)</f>
        <v>0</v>
      </c>
      <c r="BG201" s="141">
        <f>IF(N201="zákl. přenesená",J201,0)</f>
        <v>0</v>
      </c>
      <c r="BH201" s="141">
        <f>IF(N201="sníž. přenesená",J201,0)</f>
        <v>0</v>
      </c>
      <c r="BI201" s="141">
        <f>IF(N201="nulová",J201,0)</f>
        <v>0</v>
      </c>
      <c r="BJ201" s="18" t="s">
        <v>40</v>
      </c>
      <c r="BK201" s="141">
        <f>ROUND(I201*H201,2)</f>
        <v>0</v>
      </c>
      <c r="BL201" s="18" t="s">
        <v>157</v>
      </c>
      <c r="BM201" s="140" t="s">
        <v>913</v>
      </c>
    </row>
    <row r="202" spans="2:65" s="1" customFormat="1" ht="37.799999999999997" customHeight="1">
      <c r="B202" s="34"/>
      <c r="C202" s="129" t="s">
        <v>235</v>
      </c>
      <c r="D202" s="183" t="s">
        <v>152</v>
      </c>
      <c r="E202" s="130" t="s">
        <v>914</v>
      </c>
      <c r="F202" s="131" t="s">
        <v>915</v>
      </c>
      <c r="G202" s="132" t="s">
        <v>693</v>
      </c>
      <c r="H202" s="133">
        <v>606</v>
      </c>
      <c r="I202" s="134"/>
      <c r="J202" s="135">
        <f>ROUND(I202*H202,2)</f>
        <v>0</v>
      </c>
      <c r="K202" s="131" t="s">
        <v>172</v>
      </c>
      <c r="L202" s="34"/>
      <c r="M202" s="136" t="s">
        <v>32</v>
      </c>
      <c r="N202" s="137" t="s">
        <v>51</v>
      </c>
      <c r="P202" s="138">
        <f>O202*H202</f>
        <v>0</v>
      </c>
      <c r="Q202" s="138">
        <v>3.6999999999999999E-4</v>
      </c>
      <c r="R202" s="138">
        <f>Q202*H202</f>
        <v>0.22422</v>
      </c>
      <c r="S202" s="138">
        <v>0</v>
      </c>
      <c r="T202" s="139">
        <f>S202*H202</f>
        <v>0</v>
      </c>
      <c r="AR202" s="140" t="s">
        <v>157</v>
      </c>
      <c r="AT202" s="140" t="s">
        <v>152</v>
      </c>
      <c r="AU202" s="140" t="s">
        <v>89</v>
      </c>
      <c r="AY202" s="18" t="s">
        <v>150</v>
      </c>
      <c r="BE202" s="141">
        <f>IF(N202="základní",J202,0)</f>
        <v>0</v>
      </c>
      <c r="BF202" s="141">
        <f>IF(N202="snížená",J202,0)</f>
        <v>0</v>
      </c>
      <c r="BG202" s="141">
        <f>IF(N202="zákl. přenesená",J202,0)</f>
        <v>0</v>
      </c>
      <c r="BH202" s="141">
        <f>IF(N202="sníž. přenesená",J202,0)</f>
        <v>0</v>
      </c>
      <c r="BI202" s="141">
        <f>IF(N202="nulová",J202,0)</f>
        <v>0</v>
      </c>
      <c r="BJ202" s="18" t="s">
        <v>40</v>
      </c>
      <c r="BK202" s="141">
        <f>ROUND(I202*H202,2)</f>
        <v>0</v>
      </c>
      <c r="BL202" s="18" t="s">
        <v>157</v>
      </c>
      <c r="BM202" s="140" t="s">
        <v>916</v>
      </c>
    </row>
    <row r="203" spans="2:65" s="1" customFormat="1">
      <c r="B203" s="34"/>
      <c r="D203" s="163" t="s">
        <v>174</v>
      </c>
      <c r="F203" s="164" t="s">
        <v>917</v>
      </c>
      <c r="I203" s="165"/>
      <c r="L203" s="34"/>
      <c r="M203" s="166"/>
      <c r="T203" s="55"/>
      <c r="AT203" s="18" t="s">
        <v>174</v>
      </c>
      <c r="AU203" s="18" t="s">
        <v>89</v>
      </c>
    </row>
    <row r="204" spans="2:65" s="12" customFormat="1">
      <c r="B204" s="142"/>
      <c r="D204" s="143" t="s">
        <v>159</v>
      </c>
      <c r="E204" s="144" t="s">
        <v>32</v>
      </c>
      <c r="F204" s="145" t="s">
        <v>702</v>
      </c>
      <c r="H204" s="144" t="s">
        <v>32</v>
      </c>
      <c r="I204" s="146"/>
      <c r="L204" s="142"/>
      <c r="M204" s="147"/>
      <c r="T204" s="148"/>
      <c r="AT204" s="144" t="s">
        <v>159</v>
      </c>
      <c r="AU204" s="144" t="s">
        <v>89</v>
      </c>
      <c r="AV204" s="12" t="s">
        <v>40</v>
      </c>
      <c r="AW204" s="12" t="s">
        <v>38</v>
      </c>
      <c r="AX204" s="12" t="s">
        <v>80</v>
      </c>
      <c r="AY204" s="144" t="s">
        <v>150</v>
      </c>
    </row>
    <row r="205" spans="2:65" s="12" customFormat="1">
      <c r="B205" s="142"/>
      <c r="D205" s="143" t="s">
        <v>159</v>
      </c>
      <c r="E205" s="144" t="s">
        <v>32</v>
      </c>
      <c r="F205" s="145" t="s">
        <v>859</v>
      </c>
      <c r="H205" s="144" t="s">
        <v>32</v>
      </c>
      <c r="I205" s="146"/>
      <c r="L205" s="142"/>
      <c r="M205" s="147"/>
      <c r="T205" s="148"/>
      <c r="AT205" s="144" t="s">
        <v>159</v>
      </c>
      <c r="AU205" s="144" t="s">
        <v>89</v>
      </c>
      <c r="AV205" s="12" t="s">
        <v>40</v>
      </c>
      <c r="AW205" s="12" t="s">
        <v>38</v>
      </c>
      <c r="AX205" s="12" t="s">
        <v>80</v>
      </c>
      <c r="AY205" s="144" t="s">
        <v>150</v>
      </c>
    </row>
    <row r="206" spans="2:65" s="12" customFormat="1">
      <c r="B206" s="142"/>
      <c r="D206" s="143" t="s">
        <v>159</v>
      </c>
      <c r="E206" s="144" t="s">
        <v>32</v>
      </c>
      <c r="F206" s="145" t="s">
        <v>907</v>
      </c>
      <c r="H206" s="144" t="s">
        <v>32</v>
      </c>
      <c r="I206" s="146"/>
      <c r="L206" s="142"/>
      <c r="M206" s="147"/>
      <c r="T206" s="148"/>
      <c r="AT206" s="144" t="s">
        <v>159</v>
      </c>
      <c r="AU206" s="144" t="s">
        <v>89</v>
      </c>
      <c r="AV206" s="12" t="s">
        <v>40</v>
      </c>
      <c r="AW206" s="12" t="s">
        <v>38</v>
      </c>
      <c r="AX206" s="12" t="s">
        <v>80</v>
      </c>
      <c r="AY206" s="144" t="s">
        <v>150</v>
      </c>
    </row>
    <row r="207" spans="2:65" s="12" customFormat="1">
      <c r="B207" s="142"/>
      <c r="D207" s="143" t="s">
        <v>159</v>
      </c>
      <c r="E207" s="144" t="s">
        <v>32</v>
      </c>
      <c r="F207" s="145" t="s">
        <v>908</v>
      </c>
      <c r="H207" s="144" t="s">
        <v>32</v>
      </c>
      <c r="I207" s="146"/>
      <c r="L207" s="142"/>
      <c r="M207" s="147"/>
      <c r="T207" s="148"/>
      <c r="AT207" s="144" t="s">
        <v>159</v>
      </c>
      <c r="AU207" s="144" t="s">
        <v>89</v>
      </c>
      <c r="AV207" s="12" t="s">
        <v>40</v>
      </c>
      <c r="AW207" s="12" t="s">
        <v>38</v>
      </c>
      <c r="AX207" s="12" t="s">
        <v>80</v>
      </c>
      <c r="AY207" s="144" t="s">
        <v>150</v>
      </c>
    </row>
    <row r="208" spans="2:65" s="12" customFormat="1">
      <c r="B208" s="142"/>
      <c r="D208" s="143" t="s">
        <v>159</v>
      </c>
      <c r="E208" s="144" t="s">
        <v>32</v>
      </c>
      <c r="F208" s="145" t="s">
        <v>909</v>
      </c>
      <c r="H208" s="144" t="s">
        <v>32</v>
      </c>
      <c r="I208" s="146"/>
      <c r="L208" s="142"/>
      <c r="M208" s="147"/>
      <c r="T208" s="148"/>
      <c r="AT208" s="144" t="s">
        <v>159</v>
      </c>
      <c r="AU208" s="144" t="s">
        <v>89</v>
      </c>
      <c r="AV208" s="12" t="s">
        <v>40</v>
      </c>
      <c r="AW208" s="12" t="s">
        <v>38</v>
      </c>
      <c r="AX208" s="12" t="s">
        <v>80</v>
      </c>
      <c r="AY208" s="144" t="s">
        <v>150</v>
      </c>
    </row>
    <row r="209" spans="2:65" s="12" customFormat="1">
      <c r="B209" s="142"/>
      <c r="D209" s="143" t="s">
        <v>159</v>
      </c>
      <c r="E209" s="144" t="s">
        <v>32</v>
      </c>
      <c r="F209" s="145" t="s">
        <v>910</v>
      </c>
      <c r="H209" s="144" t="s">
        <v>32</v>
      </c>
      <c r="I209" s="146"/>
      <c r="L209" s="142"/>
      <c r="M209" s="147"/>
      <c r="T209" s="148"/>
      <c r="AT209" s="144" t="s">
        <v>159</v>
      </c>
      <c r="AU209" s="144" t="s">
        <v>89</v>
      </c>
      <c r="AV209" s="12" t="s">
        <v>40</v>
      </c>
      <c r="AW209" s="12" t="s">
        <v>38</v>
      </c>
      <c r="AX209" s="12" t="s">
        <v>80</v>
      </c>
      <c r="AY209" s="144" t="s">
        <v>150</v>
      </c>
    </row>
    <row r="210" spans="2:65" s="13" customFormat="1">
      <c r="B210" s="149"/>
      <c r="D210" s="143" t="s">
        <v>159</v>
      </c>
      <c r="E210" s="150" t="s">
        <v>32</v>
      </c>
      <c r="F210" s="151" t="s">
        <v>373</v>
      </c>
      <c r="H210" s="152">
        <v>606</v>
      </c>
      <c r="I210" s="153"/>
      <c r="L210" s="149"/>
      <c r="M210" s="154"/>
      <c r="T210" s="155"/>
      <c r="AT210" s="150" t="s">
        <v>159</v>
      </c>
      <c r="AU210" s="150" t="s">
        <v>89</v>
      </c>
      <c r="AV210" s="13" t="s">
        <v>89</v>
      </c>
      <c r="AW210" s="13" t="s">
        <v>38</v>
      </c>
      <c r="AX210" s="13" t="s">
        <v>40</v>
      </c>
      <c r="AY210" s="150" t="s">
        <v>150</v>
      </c>
    </row>
    <row r="211" spans="2:65" s="1" customFormat="1" ht="24.15" customHeight="1">
      <c r="B211" s="34"/>
      <c r="C211" s="129" t="s">
        <v>239</v>
      </c>
      <c r="D211" s="183" t="s">
        <v>152</v>
      </c>
      <c r="E211" s="130" t="s">
        <v>918</v>
      </c>
      <c r="F211" s="131" t="s">
        <v>919</v>
      </c>
      <c r="G211" s="132" t="s">
        <v>171</v>
      </c>
      <c r="H211" s="133">
        <v>43</v>
      </c>
      <c r="I211" s="134"/>
      <c r="J211" s="135">
        <f>ROUND(I211*H211,2)</f>
        <v>0</v>
      </c>
      <c r="K211" s="131" t="s">
        <v>172</v>
      </c>
      <c r="L211" s="34"/>
      <c r="M211" s="136" t="s">
        <v>32</v>
      </c>
      <c r="N211" s="137" t="s">
        <v>51</v>
      </c>
      <c r="P211" s="138">
        <f>O211*H211</f>
        <v>0</v>
      </c>
      <c r="Q211" s="138">
        <v>4.4000000000000003E-3</v>
      </c>
      <c r="R211" s="138">
        <f>Q211*H211</f>
        <v>0.18920000000000001</v>
      </c>
      <c r="S211" s="138">
        <v>0</v>
      </c>
      <c r="T211" s="139">
        <f>S211*H211</f>
        <v>0</v>
      </c>
      <c r="AR211" s="140" t="s">
        <v>157</v>
      </c>
      <c r="AT211" s="140" t="s">
        <v>152</v>
      </c>
      <c r="AU211" s="140" t="s">
        <v>89</v>
      </c>
      <c r="AY211" s="18" t="s">
        <v>150</v>
      </c>
      <c r="BE211" s="141">
        <f>IF(N211="základní",J211,0)</f>
        <v>0</v>
      </c>
      <c r="BF211" s="141">
        <f>IF(N211="snížená",J211,0)</f>
        <v>0</v>
      </c>
      <c r="BG211" s="141">
        <f>IF(N211="zákl. přenesená",J211,0)</f>
        <v>0</v>
      </c>
      <c r="BH211" s="141">
        <f>IF(N211="sníž. přenesená",J211,0)</f>
        <v>0</v>
      </c>
      <c r="BI211" s="141">
        <f>IF(N211="nulová",J211,0)</f>
        <v>0</v>
      </c>
      <c r="BJ211" s="18" t="s">
        <v>40</v>
      </c>
      <c r="BK211" s="141">
        <f>ROUND(I211*H211,2)</f>
        <v>0</v>
      </c>
      <c r="BL211" s="18" t="s">
        <v>157</v>
      </c>
      <c r="BM211" s="140" t="s">
        <v>920</v>
      </c>
    </row>
    <row r="212" spans="2:65" s="1" customFormat="1">
      <c r="B212" s="34"/>
      <c r="D212" s="163" t="s">
        <v>174</v>
      </c>
      <c r="F212" s="164" t="s">
        <v>921</v>
      </c>
      <c r="I212" s="165"/>
      <c r="L212" s="34"/>
      <c r="M212" s="166"/>
      <c r="T212" s="55"/>
      <c r="AT212" s="18" t="s">
        <v>174</v>
      </c>
      <c r="AU212" s="18" t="s">
        <v>89</v>
      </c>
    </row>
    <row r="213" spans="2:65" s="12" customFormat="1">
      <c r="B213" s="142"/>
      <c r="D213" s="143" t="s">
        <v>159</v>
      </c>
      <c r="E213" s="144" t="s">
        <v>32</v>
      </c>
      <c r="F213" s="145" t="s">
        <v>702</v>
      </c>
      <c r="H213" s="144" t="s">
        <v>32</v>
      </c>
      <c r="I213" s="146"/>
      <c r="L213" s="142"/>
      <c r="M213" s="147"/>
      <c r="T213" s="148"/>
      <c r="AT213" s="144" t="s">
        <v>159</v>
      </c>
      <c r="AU213" s="144" t="s">
        <v>89</v>
      </c>
      <c r="AV213" s="12" t="s">
        <v>40</v>
      </c>
      <c r="AW213" s="12" t="s">
        <v>38</v>
      </c>
      <c r="AX213" s="12" t="s">
        <v>80</v>
      </c>
      <c r="AY213" s="144" t="s">
        <v>150</v>
      </c>
    </row>
    <row r="214" spans="2:65" s="12" customFormat="1">
      <c r="B214" s="142"/>
      <c r="D214" s="143" t="s">
        <v>159</v>
      </c>
      <c r="E214" s="144" t="s">
        <v>32</v>
      </c>
      <c r="F214" s="145" t="s">
        <v>859</v>
      </c>
      <c r="H214" s="144" t="s">
        <v>32</v>
      </c>
      <c r="I214" s="146"/>
      <c r="L214" s="142"/>
      <c r="M214" s="147"/>
      <c r="T214" s="148"/>
      <c r="AT214" s="144" t="s">
        <v>159</v>
      </c>
      <c r="AU214" s="144" t="s">
        <v>89</v>
      </c>
      <c r="AV214" s="12" t="s">
        <v>40</v>
      </c>
      <c r="AW214" s="12" t="s">
        <v>38</v>
      </c>
      <c r="AX214" s="12" t="s">
        <v>80</v>
      </c>
      <c r="AY214" s="144" t="s">
        <v>150</v>
      </c>
    </row>
    <row r="215" spans="2:65" s="12" customFormat="1">
      <c r="B215" s="142"/>
      <c r="D215" s="143" t="s">
        <v>159</v>
      </c>
      <c r="E215" s="144" t="s">
        <v>32</v>
      </c>
      <c r="F215" s="145" t="s">
        <v>922</v>
      </c>
      <c r="H215" s="144" t="s">
        <v>32</v>
      </c>
      <c r="I215" s="146"/>
      <c r="L215" s="142"/>
      <c r="M215" s="147"/>
      <c r="T215" s="148"/>
      <c r="AT215" s="144" t="s">
        <v>159</v>
      </c>
      <c r="AU215" s="144" t="s">
        <v>89</v>
      </c>
      <c r="AV215" s="12" t="s">
        <v>40</v>
      </c>
      <c r="AW215" s="12" t="s">
        <v>38</v>
      </c>
      <c r="AX215" s="12" t="s">
        <v>80</v>
      </c>
      <c r="AY215" s="144" t="s">
        <v>150</v>
      </c>
    </row>
    <row r="216" spans="2:65" s="12" customFormat="1">
      <c r="B216" s="142"/>
      <c r="D216" s="143" t="s">
        <v>159</v>
      </c>
      <c r="E216" s="144" t="s">
        <v>32</v>
      </c>
      <c r="F216" s="145" t="s">
        <v>923</v>
      </c>
      <c r="H216" s="144" t="s">
        <v>32</v>
      </c>
      <c r="I216" s="146"/>
      <c r="L216" s="142"/>
      <c r="M216" s="147"/>
      <c r="T216" s="148"/>
      <c r="AT216" s="144" t="s">
        <v>159</v>
      </c>
      <c r="AU216" s="144" t="s">
        <v>89</v>
      </c>
      <c r="AV216" s="12" t="s">
        <v>40</v>
      </c>
      <c r="AW216" s="12" t="s">
        <v>38</v>
      </c>
      <c r="AX216" s="12" t="s">
        <v>80</v>
      </c>
      <c r="AY216" s="144" t="s">
        <v>150</v>
      </c>
    </row>
    <row r="217" spans="2:65" s="12" customFormat="1">
      <c r="B217" s="142"/>
      <c r="D217" s="143" t="s">
        <v>159</v>
      </c>
      <c r="E217" s="144" t="s">
        <v>32</v>
      </c>
      <c r="F217" s="145" t="s">
        <v>924</v>
      </c>
      <c r="H217" s="144" t="s">
        <v>32</v>
      </c>
      <c r="I217" s="146"/>
      <c r="L217" s="142"/>
      <c r="M217" s="147"/>
      <c r="T217" s="148"/>
      <c r="AT217" s="144" t="s">
        <v>159</v>
      </c>
      <c r="AU217" s="144" t="s">
        <v>89</v>
      </c>
      <c r="AV217" s="12" t="s">
        <v>40</v>
      </c>
      <c r="AW217" s="12" t="s">
        <v>38</v>
      </c>
      <c r="AX217" s="12" t="s">
        <v>80</v>
      </c>
      <c r="AY217" s="144" t="s">
        <v>150</v>
      </c>
    </row>
    <row r="218" spans="2:65" s="12" customFormat="1">
      <c r="B218" s="142"/>
      <c r="D218" s="143" t="s">
        <v>159</v>
      </c>
      <c r="E218" s="144" t="s">
        <v>32</v>
      </c>
      <c r="F218" s="145" t="s">
        <v>925</v>
      </c>
      <c r="H218" s="144" t="s">
        <v>32</v>
      </c>
      <c r="I218" s="146"/>
      <c r="L218" s="142"/>
      <c r="M218" s="147"/>
      <c r="T218" s="148"/>
      <c r="AT218" s="144" t="s">
        <v>159</v>
      </c>
      <c r="AU218" s="144" t="s">
        <v>89</v>
      </c>
      <c r="AV218" s="12" t="s">
        <v>40</v>
      </c>
      <c r="AW218" s="12" t="s">
        <v>38</v>
      </c>
      <c r="AX218" s="12" t="s">
        <v>80</v>
      </c>
      <c r="AY218" s="144" t="s">
        <v>150</v>
      </c>
    </row>
    <row r="219" spans="2:65" s="13" customFormat="1">
      <c r="B219" s="149"/>
      <c r="D219" s="143" t="s">
        <v>159</v>
      </c>
      <c r="E219" s="150" t="s">
        <v>32</v>
      </c>
      <c r="F219" s="151" t="s">
        <v>376</v>
      </c>
      <c r="H219" s="152">
        <v>43</v>
      </c>
      <c r="I219" s="153"/>
      <c r="L219" s="149"/>
      <c r="M219" s="154"/>
      <c r="T219" s="155"/>
      <c r="AT219" s="150" t="s">
        <v>159</v>
      </c>
      <c r="AU219" s="150" t="s">
        <v>89</v>
      </c>
      <c r="AV219" s="13" t="s">
        <v>89</v>
      </c>
      <c r="AW219" s="13" t="s">
        <v>38</v>
      </c>
      <c r="AX219" s="13" t="s">
        <v>40</v>
      </c>
      <c r="AY219" s="150" t="s">
        <v>150</v>
      </c>
    </row>
    <row r="220" spans="2:65" s="1" customFormat="1" ht="62.7" customHeight="1">
      <c r="B220" s="34"/>
      <c r="C220" s="129" t="s">
        <v>244</v>
      </c>
      <c r="D220" s="129" t="s">
        <v>152</v>
      </c>
      <c r="E220" s="130" t="s">
        <v>926</v>
      </c>
      <c r="F220" s="131" t="s">
        <v>927</v>
      </c>
      <c r="G220" s="132" t="s">
        <v>165</v>
      </c>
      <c r="H220" s="133">
        <v>12308.156000000001</v>
      </c>
      <c r="I220" s="134"/>
      <c r="J220" s="135">
        <f>ROUND(I220*H220,2)</f>
        <v>0</v>
      </c>
      <c r="K220" s="131" t="s">
        <v>172</v>
      </c>
      <c r="L220" s="34"/>
      <c r="M220" s="136" t="s">
        <v>32</v>
      </c>
      <c r="N220" s="137" t="s">
        <v>51</v>
      </c>
      <c r="P220" s="138">
        <f>O220*H220</f>
        <v>0</v>
      </c>
      <c r="Q220" s="138">
        <v>0</v>
      </c>
      <c r="R220" s="138">
        <f>Q220*H220</f>
        <v>0</v>
      </c>
      <c r="S220" s="138">
        <v>0</v>
      </c>
      <c r="T220" s="139">
        <f>S220*H220</f>
        <v>0</v>
      </c>
      <c r="AR220" s="140" t="s">
        <v>157</v>
      </c>
      <c r="AT220" s="140" t="s">
        <v>152</v>
      </c>
      <c r="AU220" s="140" t="s">
        <v>89</v>
      </c>
      <c r="AY220" s="18" t="s">
        <v>150</v>
      </c>
      <c r="BE220" s="141">
        <f>IF(N220="základní",J220,0)</f>
        <v>0</v>
      </c>
      <c r="BF220" s="141">
        <f>IF(N220="snížená",J220,0)</f>
        <v>0</v>
      </c>
      <c r="BG220" s="141">
        <f>IF(N220="zákl. přenesená",J220,0)</f>
        <v>0</v>
      </c>
      <c r="BH220" s="141">
        <f>IF(N220="sníž. přenesená",J220,0)</f>
        <v>0</v>
      </c>
      <c r="BI220" s="141">
        <f>IF(N220="nulová",J220,0)</f>
        <v>0</v>
      </c>
      <c r="BJ220" s="18" t="s">
        <v>40</v>
      </c>
      <c r="BK220" s="141">
        <f>ROUND(I220*H220,2)</f>
        <v>0</v>
      </c>
      <c r="BL220" s="18" t="s">
        <v>157</v>
      </c>
      <c r="BM220" s="140" t="s">
        <v>928</v>
      </c>
    </row>
    <row r="221" spans="2:65" s="1" customFormat="1">
      <c r="B221" s="34"/>
      <c r="D221" s="163" t="s">
        <v>174</v>
      </c>
      <c r="F221" s="164" t="s">
        <v>929</v>
      </c>
      <c r="I221" s="165"/>
      <c r="L221" s="34"/>
      <c r="M221" s="166"/>
      <c r="T221" s="55"/>
      <c r="AT221" s="18" t="s">
        <v>174</v>
      </c>
      <c r="AU221" s="18" t="s">
        <v>89</v>
      </c>
    </row>
    <row r="222" spans="2:65" s="12" customFormat="1">
      <c r="B222" s="142"/>
      <c r="D222" s="143" t="s">
        <v>159</v>
      </c>
      <c r="E222" s="144" t="s">
        <v>32</v>
      </c>
      <c r="F222" s="145" t="s">
        <v>814</v>
      </c>
      <c r="H222" s="144" t="s">
        <v>32</v>
      </c>
      <c r="I222" s="146"/>
      <c r="L222" s="142"/>
      <c r="M222" s="147"/>
      <c r="T222" s="148"/>
      <c r="AT222" s="144" t="s">
        <v>159</v>
      </c>
      <c r="AU222" s="144" t="s">
        <v>89</v>
      </c>
      <c r="AV222" s="12" t="s">
        <v>40</v>
      </c>
      <c r="AW222" s="12" t="s">
        <v>38</v>
      </c>
      <c r="AX222" s="12" t="s">
        <v>80</v>
      </c>
      <c r="AY222" s="144" t="s">
        <v>150</v>
      </c>
    </row>
    <row r="223" spans="2:65" s="12" customFormat="1">
      <c r="B223" s="142"/>
      <c r="D223" s="143" t="s">
        <v>159</v>
      </c>
      <c r="E223" s="144" t="s">
        <v>32</v>
      </c>
      <c r="F223" s="145" t="s">
        <v>817</v>
      </c>
      <c r="H223" s="144" t="s">
        <v>32</v>
      </c>
      <c r="I223" s="146"/>
      <c r="L223" s="142"/>
      <c r="M223" s="147"/>
      <c r="T223" s="148"/>
      <c r="AT223" s="144" t="s">
        <v>159</v>
      </c>
      <c r="AU223" s="144" t="s">
        <v>89</v>
      </c>
      <c r="AV223" s="12" t="s">
        <v>40</v>
      </c>
      <c r="AW223" s="12" t="s">
        <v>38</v>
      </c>
      <c r="AX223" s="12" t="s">
        <v>80</v>
      </c>
      <c r="AY223" s="144" t="s">
        <v>150</v>
      </c>
    </row>
    <row r="224" spans="2:65" s="13" customFormat="1">
      <c r="B224" s="149"/>
      <c r="D224" s="143" t="s">
        <v>159</v>
      </c>
      <c r="E224" s="150" t="s">
        <v>32</v>
      </c>
      <c r="F224" s="151" t="s">
        <v>821</v>
      </c>
      <c r="H224" s="152">
        <v>3084.9780000000001</v>
      </c>
      <c r="I224" s="153"/>
      <c r="L224" s="149"/>
      <c r="M224" s="154"/>
      <c r="T224" s="155"/>
      <c r="AT224" s="150" t="s">
        <v>159</v>
      </c>
      <c r="AU224" s="150" t="s">
        <v>89</v>
      </c>
      <c r="AV224" s="13" t="s">
        <v>89</v>
      </c>
      <c r="AW224" s="13" t="s">
        <v>38</v>
      </c>
      <c r="AX224" s="13" t="s">
        <v>80</v>
      </c>
      <c r="AY224" s="150" t="s">
        <v>150</v>
      </c>
    </row>
    <row r="225" spans="2:65" s="12" customFormat="1">
      <c r="B225" s="142"/>
      <c r="D225" s="143" t="s">
        <v>159</v>
      </c>
      <c r="E225" s="144" t="s">
        <v>32</v>
      </c>
      <c r="F225" s="145" t="s">
        <v>814</v>
      </c>
      <c r="H225" s="144" t="s">
        <v>32</v>
      </c>
      <c r="I225" s="146"/>
      <c r="L225" s="142"/>
      <c r="M225" s="147"/>
      <c r="T225" s="148"/>
      <c r="AT225" s="144" t="s">
        <v>159</v>
      </c>
      <c r="AU225" s="144" t="s">
        <v>89</v>
      </c>
      <c r="AV225" s="12" t="s">
        <v>40</v>
      </c>
      <c r="AW225" s="12" t="s">
        <v>38</v>
      </c>
      <c r="AX225" s="12" t="s">
        <v>80</v>
      </c>
      <c r="AY225" s="144" t="s">
        <v>150</v>
      </c>
    </row>
    <row r="226" spans="2:65" s="12" customFormat="1">
      <c r="B226" s="142"/>
      <c r="D226" s="143" t="s">
        <v>159</v>
      </c>
      <c r="E226" s="144" t="s">
        <v>32</v>
      </c>
      <c r="F226" s="145" t="s">
        <v>828</v>
      </c>
      <c r="H226" s="144" t="s">
        <v>32</v>
      </c>
      <c r="I226" s="146"/>
      <c r="L226" s="142"/>
      <c r="M226" s="147"/>
      <c r="T226" s="148"/>
      <c r="AT226" s="144" t="s">
        <v>159</v>
      </c>
      <c r="AU226" s="144" t="s">
        <v>89</v>
      </c>
      <c r="AV226" s="12" t="s">
        <v>40</v>
      </c>
      <c r="AW226" s="12" t="s">
        <v>38</v>
      </c>
      <c r="AX226" s="12" t="s">
        <v>80</v>
      </c>
      <c r="AY226" s="144" t="s">
        <v>150</v>
      </c>
    </row>
    <row r="227" spans="2:65" s="13" customFormat="1">
      <c r="B227" s="149"/>
      <c r="D227" s="143" t="s">
        <v>159</v>
      </c>
      <c r="E227" s="150" t="s">
        <v>32</v>
      </c>
      <c r="F227" s="151" t="s">
        <v>832</v>
      </c>
      <c r="H227" s="152">
        <v>7617.7659999999996</v>
      </c>
      <c r="I227" s="153"/>
      <c r="L227" s="149"/>
      <c r="M227" s="154"/>
      <c r="T227" s="155"/>
      <c r="AT227" s="150" t="s">
        <v>159</v>
      </c>
      <c r="AU227" s="150" t="s">
        <v>89</v>
      </c>
      <c r="AV227" s="13" t="s">
        <v>89</v>
      </c>
      <c r="AW227" s="13" t="s">
        <v>38</v>
      </c>
      <c r="AX227" s="13" t="s">
        <v>80</v>
      </c>
      <c r="AY227" s="150" t="s">
        <v>150</v>
      </c>
    </row>
    <row r="228" spans="2:65" s="13" customFormat="1" ht="20.399999999999999">
      <c r="B228" s="149"/>
      <c r="D228" s="143" t="s">
        <v>159</v>
      </c>
      <c r="E228" s="150" t="s">
        <v>32</v>
      </c>
      <c r="F228" s="151" t="s">
        <v>836</v>
      </c>
      <c r="H228" s="152">
        <v>1605.412</v>
      </c>
      <c r="I228" s="153"/>
      <c r="L228" s="149"/>
      <c r="M228" s="154"/>
      <c r="T228" s="155"/>
      <c r="AT228" s="150" t="s">
        <v>159</v>
      </c>
      <c r="AU228" s="150" t="s">
        <v>89</v>
      </c>
      <c r="AV228" s="13" t="s">
        <v>89</v>
      </c>
      <c r="AW228" s="13" t="s">
        <v>38</v>
      </c>
      <c r="AX228" s="13" t="s">
        <v>80</v>
      </c>
      <c r="AY228" s="150" t="s">
        <v>150</v>
      </c>
    </row>
    <row r="229" spans="2:65" s="14" customFormat="1">
      <c r="B229" s="156"/>
      <c r="D229" s="143" t="s">
        <v>159</v>
      </c>
      <c r="E229" s="157" t="s">
        <v>32</v>
      </c>
      <c r="F229" s="158" t="s">
        <v>162</v>
      </c>
      <c r="H229" s="159">
        <v>12308.156000000001</v>
      </c>
      <c r="I229" s="160"/>
      <c r="L229" s="156"/>
      <c r="M229" s="161"/>
      <c r="T229" s="162"/>
      <c r="AT229" s="157" t="s">
        <v>159</v>
      </c>
      <c r="AU229" s="157" t="s">
        <v>89</v>
      </c>
      <c r="AV229" s="14" t="s">
        <v>157</v>
      </c>
      <c r="AW229" s="14" t="s">
        <v>38</v>
      </c>
      <c r="AX229" s="14" t="s">
        <v>40</v>
      </c>
      <c r="AY229" s="157" t="s">
        <v>150</v>
      </c>
    </row>
    <row r="230" spans="2:65" s="1" customFormat="1" ht="66.75" customHeight="1">
      <c r="B230" s="34"/>
      <c r="C230" s="129" t="s">
        <v>251</v>
      </c>
      <c r="D230" s="129" t="s">
        <v>152</v>
      </c>
      <c r="E230" s="130" t="s">
        <v>930</v>
      </c>
      <c r="F230" s="131" t="s">
        <v>931</v>
      </c>
      <c r="G230" s="132" t="s">
        <v>165</v>
      </c>
      <c r="H230" s="133">
        <v>184622.34</v>
      </c>
      <c r="I230" s="134"/>
      <c r="J230" s="135">
        <f>ROUND(I230*H230,2)</f>
        <v>0</v>
      </c>
      <c r="K230" s="131" t="s">
        <v>172</v>
      </c>
      <c r="L230" s="34"/>
      <c r="M230" s="136" t="s">
        <v>32</v>
      </c>
      <c r="N230" s="137" t="s">
        <v>51</v>
      </c>
      <c r="P230" s="138">
        <f>O230*H230</f>
        <v>0</v>
      </c>
      <c r="Q230" s="138">
        <v>0</v>
      </c>
      <c r="R230" s="138">
        <f>Q230*H230</f>
        <v>0</v>
      </c>
      <c r="S230" s="138">
        <v>0</v>
      </c>
      <c r="T230" s="139">
        <f>S230*H230</f>
        <v>0</v>
      </c>
      <c r="AR230" s="140" t="s">
        <v>157</v>
      </c>
      <c r="AT230" s="140" t="s">
        <v>152</v>
      </c>
      <c r="AU230" s="140" t="s">
        <v>89</v>
      </c>
      <c r="AY230" s="18" t="s">
        <v>150</v>
      </c>
      <c r="BE230" s="141">
        <f>IF(N230="základní",J230,0)</f>
        <v>0</v>
      </c>
      <c r="BF230" s="141">
        <f>IF(N230="snížená",J230,0)</f>
        <v>0</v>
      </c>
      <c r="BG230" s="141">
        <f>IF(N230="zákl. přenesená",J230,0)</f>
        <v>0</v>
      </c>
      <c r="BH230" s="141">
        <f>IF(N230="sníž. přenesená",J230,0)</f>
        <v>0</v>
      </c>
      <c r="BI230" s="141">
        <f>IF(N230="nulová",J230,0)</f>
        <v>0</v>
      </c>
      <c r="BJ230" s="18" t="s">
        <v>40</v>
      </c>
      <c r="BK230" s="141">
        <f>ROUND(I230*H230,2)</f>
        <v>0</v>
      </c>
      <c r="BL230" s="18" t="s">
        <v>157</v>
      </c>
      <c r="BM230" s="140" t="s">
        <v>932</v>
      </c>
    </row>
    <row r="231" spans="2:65" s="1" customFormat="1">
      <c r="B231" s="34"/>
      <c r="D231" s="163" t="s">
        <v>174</v>
      </c>
      <c r="F231" s="164" t="s">
        <v>933</v>
      </c>
      <c r="I231" s="165"/>
      <c r="L231" s="34"/>
      <c r="M231" s="166"/>
      <c r="T231" s="55"/>
      <c r="AT231" s="18" t="s">
        <v>174</v>
      </c>
      <c r="AU231" s="18" t="s">
        <v>89</v>
      </c>
    </row>
    <row r="232" spans="2:65" s="13" customFormat="1">
      <c r="B232" s="149"/>
      <c r="D232" s="143" t="s">
        <v>159</v>
      </c>
      <c r="E232" s="150" t="s">
        <v>32</v>
      </c>
      <c r="F232" s="151" t="s">
        <v>934</v>
      </c>
      <c r="H232" s="152">
        <v>184622.34</v>
      </c>
      <c r="I232" s="153"/>
      <c r="L232" s="149"/>
      <c r="M232" s="154"/>
      <c r="T232" s="155"/>
      <c r="AT232" s="150" t="s">
        <v>159</v>
      </c>
      <c r="AU232" s="150" t="s">
        <v>89</v>
      </c>
      <c r="AV232" s="13" t="s">
        <v>89</v>
      </c>
      <c r="AW232" s="13" t="s">
        <v>38</v>
      </c>
      <c r="AX232" s="13" t="s">
        <v>40</v>
      </c>
      <c r="AY232" s="150" t="s">
        <v>150</v>
      </c>
    </row>
    <row r="233" spans="2:65" s="1" customFormat="1" ht="37.799999999999997" customHeight="1">
      <c r="B233" s="34"/>
      <c r="C233" s="129" t="s">
        <v>259</v>
      </c>
      <c r="D233" s="183" t="s">
        <v>152</v>
      </c>
      <c r="E233" s="130" t="s">
        <v>935</v>
      </c>
      <c r="F233" s="131" t="s">
        <v>936</v>
      </c>
      <c r="G233" s="132" t="s">
        <v>155</v>
      </c>
      <c r="H233" s="133">
        <v>3504.7350000000001</v>
      </c>
      <c r="I233" s="134"/>
      <c r="J233" s="135">
        <f>ROUND(I233*H233,2)</f>
        <v>0</v>
      </c>
      <c r="K233" s="131" t="s">
        <v>172</v>
      </c>
      <c r="L233" s="34"/>
      <c r="M233" s="136" t="s">
        <v>32</v>
      </c>
      <c r="N233" s="137" t="s">
        <v>51</v>
      </c>
      <c r="P233" s="138">
        <f>O233*H233</f>
        <v>0</v>
      </c>
      <c r="Q233" s="138">
        <v>0</v>
      </c>
      <c r="R233" s="138">
        <f>Q233*H233</f>
        <v>0</v>
      </c>
      <c r="S233" s="138">
        <v>0</v>
      </c>
      <c r="T233" s="139">
        <f>S233*H233</f>
        <v>0</v>
      </c>
      <c r="AR233" s="140" t="s">
        <v>157</v>
      </c>
      <c r="AT233" s="140" t="s">
        <v>152</v>
      </c>
      <c r="AU233" s="140" t="s">
        <v>89</v>
      </c>
      <c r="AY233" s="18" t="s">
        <v>150</v>
      </c>
      <c r="BE233" s="141">
        <f>IF(N233="základní",J233,0)</f>
        <v>0</v>
      </c>
      <c r="BF233" s="141">
        <f>IF(N233="snížená",J233,0)</f>
        <v>0</v>
      </c>
      <c r="BG233" s="141">
        <f>IF(N233="zákl. přenesená",J233,0)</f>
        <v>0</v>
      </c>
      <c r="BH233" s="141">
        <f>IF(N233="sníž. přenesená",J233,0)</f>
        <v>0</v>
      </c>
      <c r="BI233" s="141">
        <f>IF(N233="nulová",J233,0)</f>
        <v>0</v>
      </c>
      <c r="BJ233" s="18" t="s">
        <v>40</v>
      </c>
      <c r="BK233" s="141">
        <f>ROUND(I233*H233,2)</f>
        <v>0</v>
      </c>
      <c r="BL233" s="18" t="s">
        <v>157</v>
      </c>
      <c r="BM233" s="140" t="s">
        <v>937</v>
      </c>
    </row>
    <row r="234" spans="2:65" s="1" customFormat="1">
      <c r="B234" s="34"/>
      <c r="D234" s="163" t="s">
        <v>174</v>
      </c>
      <c r="F234" s="164" t="s">
        <v>938</v>
      </c>
      <c r="I234" s="165"/>
      <c r="L234" s="34"/>
      <c r="M234" s="166"/>
      <c r="T234" s="55"/>
      <c r="AT234" s="18" t="s">
        <v>174</v>
      </c>
      <c r="AU234" s="18" t="s">
        <v>89</v>
      </c>
    </row>
    <row r="235" spans="2:65" s="12" customFormat="1">
      <c r="B235" s="142"/>
      <c r="D235" s="143" t="s">
        <v>159</v>
      </c>
      <c r="E235" s="144" t="s">
        <v>32</v>
      </c>
      <c r="F235" s="145" t="s">
        <v>702</v>
      </c>
      <c r="H235" s="144" t="s">
        <v>32</v>
      </c>
      <c r="I235" s="146"/>
      <c r="L235" s="142"/>
      <c r="M235" s="147"/>
      <c r="T235" s="148"/>
      <c r="AT235" s="144" t="s">
        <v>159</v>
      </c>
      <c r="AU235" s="144" t="s">
        <v>89</v>
      </c>
      <c r="AV235" s="12" t="s">
        <v>40</v>
      </c>
      <c r="AW235" s="12" t="s">
        <v>38</v>
      </c>
      <c r="AX235" s="12" t="s">
        <v>80</v>
      </c>
      <c r="AY235" s="144" t="s">
        <v>150</v>
      </c>
    </row>
    <row r="236" spans="2:65" s="12" customFormat="1">
      <c r="B236" s="142"/>
      <c r="D236" s="143" t="s">
        <v>159</v>
      </c>
      <c r="E236" s="144" t="s">
        <v>32</v>
      </c>
      <c r="F236" s="145" t="s">
        <v>939</v>
      </c>
      <c r="H236" s="144" t="s">
        <v>32</v>
      </c>
      <c r="I236" s="146"/>
      <c r="L236" s="142"/>
      <c r="M236" s="147"/>
      <c r="T236" s="148"/>
      <c r="AT236" s="144" t="s">
        <v>159</v>
      </c>
      <c r="AU236" s="144" t="s">
        <v>89</v>
      </c>
      <c r="AV236" s="12" t="s">
        <v>40</v>
      </c>
      <c r="AW236" s="12" t="s">
        <v>38</v>
      </c>
      <c r="AX236" s="12" t="s">
        <v>80</v>
      </c>
      <c r="AY236" s="144" t="s">
        <v>150</v>
      </c>
    </row>
    <row r="237" spans="2:65" s="12" customFormat="1">
      <c r="B237" s="142"/>
      <c r="D237" s="143" t="s">
        <v>159</v>
      </c>
      <c r="E237" s="144" t="s">
        <v>32</v>
      </c>
      <c r="F237" s="145" t="s">
        <v>940</v>
      </c>
      <c r="H237" s="144" t="s">
        <v>32</v>
      </c>
      <c r="I237" s="146"/>
      <c r="L237" s="142"/>
      <c r="M237" s="147"/>
      <c r="T237" s="148"/>
      <c r="AT237" s="144" t="s">
        <v>159</v>
      </c>
      <c r="AU237" s="144" t="s">
        <v>89</v>
      </c>
      <c r="AV237" s="12" t="s">
        <v>40</v>
      </c>
      <c r="AW237" s="12" t="s">
        <v>38</v>
      </c>
      <c r="AX237" s="12" t="s">
        <v>80</v>
      </c>
      <c r="AY237" s="144" t="s">
        <v>150</v>
      </c>
    </row>
    <row r="238" spans="2:65" s="12" customFormat="1">
      <c r="B238" s="142"/>
      <c r="D238" s="143" t="s">
        <v>159</v>
      </c>
      <c r="E238" s="144" t="s">
        <v>32</v>
      </c>
      <c r="F238" s="145" t="s">
        <v>941</v>
      </c>
      <c r="H238" s="144" t="s">
        <v>32</v>
      </c>
      <c r="I238" s="146"/>
      <c r="L238" s="142"/>
      <c r="M238" s="147"/>
      <c r="T238" s="148"/>
      <c r="AT238" s="144" t="s">
        <v>159</v>
      </c>
      <c r="AU238" s="144" t="s">
        <v>89</v>
      </c>
      <c r="AV238" s="12" t="s">
        <v>40</v>
      </c>
      <c r="AW238" s="12" t="s">
        <v>38</v>
      </c>
      <c r="AX238" s="12" t="s">
        <v>80</v>
      </c>
      <c r="AY238" s="144" t="s">
        <v>150</v>
      </c>
    </row>
    <row r="239" spans="2:65" s="13" customFormat="1">
      <c r="B239" s="149"/>
      <c r="D239" s="143" t="s">
        <v>159</v>
      </c>
      <c r="E239" s="150" t="s">
        <v>32</v>
      </c>
      <c r="F239" s="151" t="s">
        <v>379</v>
      </c>
      <c r="H239" s="152">
        <v>3504.7350000000001</v>
      </c>
      <c r="I239" s="153"/>
      <c r="L239" s="149"/>
      <c r="M239" s="154"/>
      <c r="T239" s="155"/>
      <c r="AT239" s="150" t="s">
        <v>159</v>
      </c>
      <c r="AU239" s="150" t="s">
        <v>89</v>
      </c>
      <c r="AV239" s="13" t="s">
        <v>89</v>
      </c>
      <c r="AW239" s="13" t="s">
        <v>38</v>
      </c>
      <c r="AX239" s="13" t="s">
        <v>40</v>
      </c>
      <c r="AY239" s="150" t="s">
        <v>150</v>
      </c>
    </row>
    <row r="240" spans="2:65" s="1" customFormat="1" ht="44.25" customHeight="1">
      <c r="B240" s="34"/>
      <c r="C240" s="129" t="s">
        <v>268</v>
      </c>
      <c r="D240" s="129" t="s">
        <v>152</v>
      </c>
      <c r="E240" s="130" t="s">
        <v>942</v>
      </c>
      <c r="F240" s="131" t="s">
        <v>337</v>
      </c>
      <c r="G240" s="132" t="s">
        <v>282</v>
      </c>
      <c r="H240" s="133">
        <v>24616.312000000002</v>
      </c>
      <c r="I240" s="134"/>
      <c r="J240" s="135">
        <f>ROUND(I240*H240,2)</f>
        <v>0</v>
      </c>
      <c r="K240" s="131" t="s">
        <v>172</v>
      </c>
      <c r="L240" s="34"/>
      <c r="M240" s="136" t="s">
        <v>32</v>
      </c>
      <c r="N240" s="137" t="s">
        <v>51</v>
      </c>
      <c r="P240" s="138">
        <f>O240*H240</f>
        <v>0</v>
      </c>
      <c r="Q240" s="138">
        <v>0</v>
      </c>
      <c r="R240" s="138">
        <f>Q240*H240</f>
        <v>0</v>
      </c>
      <c r="S240" s="138">
        <v>0</v>
      </c>
      <c r="T240" s="139">
        <f>S240*H240</f>
        <v>0</v>
      </c>
      <c r="AR240" s="140" t="s">
        <v>157</v>
      </c>
      <c r="AT240" s="140" t="s">
        <v>152</v>
      </c>
      <c r="AU240" s="140" t="s">
        <v>89</v>
      </c>
      <c r="AY240" s="18" t="s">
        <v>150</v>
      </c>
      <c r="BE240" s="141">
        <f>IF(N240="základní",J240,0)</f>
        <v>0</v>
      </c>
      <c r="BF240" s="141">
        <f>IF(N240="snížená",J240,0)</f>
        <v>0</v>
      </c>
      <c r="BG240" s="141">
        <f>IF(N240="zákl. přenesená",J240,0)</f>
        <v>0</v>
      </c>
      <c r="BH240" s="141">
        <f>IF(N240="sníž. přenesená",J240,0)</f>
        <v>0</v>
      </c>
      <c r="BI240" s="141">
        <f>IF(N240="nulová",J240,0)</f>
        <v>0</v>
      </c>
      <c r="BJ240" s="18" t="s">
        <v>40</v>
      </c>
      <c r="BK240" s="141">
        <f>ROUND(I240*H240,2)</f>
        <v>0</v>
      </c>
      <c r="BL240" s="18" t="s">
        <v>157</v>
      </c>
      <c r="BM240" s="140" t="s">
        <v>943</v>
      </c>
    </row>
    <row r="241" spans="2:65" s="1" customFormat="1">
      <c r="B241" s="34"/>
      <c r="D241" s="163" t="s">
        <v>174</v>
      </c>
      <c r="F241" s="164" t="s">
        <v>944</v>
      </c>
      <c r="I241" s="165"/>
      <c r="L241" s="34"/>
      <c r="M241" s="166"/>
      <c r="T241" s="55"/>
      <c r="AT241" s="18" t="s">
        <v>174</v>
      </c>
      <c r="AU241" s="18" t="s">
        <v>89</v>
      </c>
    </row>
    <row r="242" spans="2:65" s="13" customFormat="1">
      <c r="B242" s="149"/>
      <c r="D242" s="143" t="s">
        <v>159</v>
      </c>
      <c r="E242" s="150" t="s">
        <v>32</v>
      </c>
      <c r="F242" s="151" t="s">
        <v>945</v>
      </c>
      <c r="H242" s="152">
        <v>24616.312000000002</v>
      </c>
      <c r="I242" s="153"/>
      <c r="L242" s="149"/>
      <c r="M242" s="154"/>
      <c r="T242" s="155"/>
      <c r="AT242" s="150" t="s">
        <v>159</v>
      </c>
      <c r="AU242" s="150" t="s">
        <v>89</v>
      </c>
      <c r="AV242" s="13" t="s">
        <v>89</v>
      </c>
      <c r="AW242" s="13" t="s">
        <v>38</v>
      </c>
      <c r="AX242" s="13" t="s">
        <v>40</v>
      </c>
      <c r="AY242" s="150" t="s">
        <v>150</v>
      </c>
    </row>
    <row r="243" spans="2:65" s="1" customFormat="1" ht="49.05" customHeight="1">
      <c r="B243" s="34"/>
      <c r="C243" s="129" t="s">
        <v>279</v>
      </c>
      <c r="D243" s="129" t="s">
        <v>152</v>
      </c>
      <c r="E243" s="130" t="s">
        <v>946</v>
      </c>
      <c r="F243" s="131" t="s">
        <v>947</v>
      </c>
      <c r="G243" s="132" t="s">
        <v>165</v>
      </c>
      <c r="H243" s="133">
        <v>123.51900000000001</v>
      </c>
      <c r="I243" s="134"/>
      <c r="J243" s="135">
        <f>ROUND(I243*H243,2)</f>
        <v>0</v>
      </c>
      <c r="K243" s="131" t="s">
        <v>172</v>
      </c>
      <c r="L243" s="34"/>
      <c r="M243" s="136" t="s">
        <v>32</v>
      </c>
      <c r="N243" s="137" t="s">
        <v>51</v>
      </c>
      <c r="P243" s="138">
        <f>O243*H243</f>
        <v>0</v>
      </c>
      <c r="Q243" s="138">
        <v>0</v>
      </c>
      <c r="R243" s="138">
        <f>Q243*H243</f>
        <v>0</v>
      </c>
      <c r="S243" s="138">
        <v>0</v>
      </c>
      <c r="T243" s="139">
        <f>S243*H243</f>
        <v>0</v>
      </c>
      <c r="AR243" s="140" t="s">
        <v>157</v>
      </c>
      <c r="AT243" s="140" t="s">
        <v>152</v>
      </c>
      <c r="AU243" s="140" t="s">
        <v>89</v>
      </c>
      <c r="AY243" s="18" t="s">
        <v>150</v>
      </c>
      <c r="BE243" s="141">
        <f>IF(N243="základní",J243,0)</f>
        <v>0</v>
      </c>
      <c r="BF243" s="141">
        <f>IF(N243="snížená",J243,0)</f>
        <v>0</v>
      </c>
      <c r="BG243" s="141">
        <f>IF(N243="zákl. přenesená",J243,0)</f>
        <v>0</v>
      </c>
      <c r="BH243" s="141">
        <f>IF(N243="sníž. přenesená",J243,0)</f>
        <v>0</v>
      </c>
      <c r="BI243" s="141">
        <f>IF(N243="nulová",J243,0)</f>
        <v>0</v>
      </c>
      <c r="BJ243" s="18" t="s">
        <v>40</v>
      </c>
      <c r="BK243" s="141">
        <f>ROUND(I243*H243,2)</f>
        <v>0</v>
      </c>
      <c r="BL243" s="18" t="s">
        <v>157</v>
      </c>
      <c r="BM243" s="140" t="s">
        <v>948</v>
      </c>
    </row>
    <row r="244" spans="2:65" s="1" customFormat="1">
      <c r="B244" s="34"/>
      <c r="D244" s="163" t="s">
        <v>174</v>
      </c>
      <c r="F244" s="164" t="s">
        <v>949</v>
      </c>
      <c r="I244" s="165"/>
      <c r="L244" s="34"/>
      <c r="M244" s="166"/>
      <c r="T244" s="55"/>
      <c r="AT244" s="18" t="s">
        <v>174</v>
      </c>
      <c r="AU244" s="18" t="s">
        <v>89</v>
      </c>
    </row>
    <row r="245" spans="2:65" s="12" customFormat="1">
      <c r="B245" s="142"/>
      <c r="D245" s="143" t="s">
        <v>159</v>
      </c>
      <c r="E245" s="144" t="s">
        <v>32</v>
      </c>
      <c r="F245" s="145" t="s">
        <v>702</v>
      </c>
      <c r="H245" s="144" t="s">
        <v>32</v>
      </c>
      <c r="I245" s="146"/>
      <c r="L245" s="142"/>
      <c r="M245" s="147"/>
      <c r="T245" s="148"/>
      <c r="AT245" s="144" t="s">
        <v>159</v>
      </c>
      <c r="AU245" s="144" t="s">
        <v>89</v>
      </c>
      <c r="AV245" s="12" t="s">
        <v>40</v>
      </c>
      <c r="AW245" s="12" t="s">
        <v>38</v>
      </c>
      <c r="AX245" s="12" t="s">
        <v>80</v>
      </c>
      <c r="AY245" s="144" t="s">
        <v>150</v>
      </c>
    </row>
    <row r="246" spans="2:65" s="12" customFormat="1">
      <c r="B246" s="142"/>
      <c r="D246" s="143" t="s">
        <v>159</v>
      </c>
      <c r="E246" s="144" t="s">
        <v>32</v>
      </c>
      <c r="F246" s="145" t="s">
        <v>950</v>
      </c>
      <c r="H246" s="144" t="s">
        <v>32</v>
      </c>
      <c r="I246" s="146"/>
      <c r="L246" s="142"/>
      <c r="M246" s="147"/>
      <c r="T246" s="148"/>
      <c r="AT246" s="144" t="s">
        <v>159</v>
      </c>
      <c r="AU246" s="144" t="s">
        <v>89</v>
      </c>
      <c r="AV246" s="12" t="s">
        <v>40</v>
      </c>
      <c r="AW246" s="12" t="s">
        <v>38</v>
      </c>
      <c r="AX246" s="12" t="s">
        <v>80</v>
      </c>
      <c r="AY246" s="144" t="s">
        <v>150</v>
      </c>
    </row>
    <row r="247" spans="2:65" s="12" customFormat="1">
      <c r="B247" s="142"/>
      <c r="D247" s="143" t="s">
        <v>159</v>
      </c>
      <c r="E247" s="144" t="s">
        <v>32</v>
      </c>
      <c r="F247" s="145" t="s">
        <v>951</v>
      </c>
      <c r="H247" s="144" t="s">
        <v>32</v>
      </c>
      <c r="I247" s="146"/>
      <c r="L247" s="142"/>
      <c r="M247" s="147"/>
      <c r="T247" s="148"/>
      <c r="AT247" s="144" t="s">
        <v>159</v>
      </c>
      <c r="AU247" s="144" t="s">
        <v>89</v>
      </c>
      <c r="AV247" s="12" t="s">
        <v>40</v>
      </c>
      <c r="AW247" s="12" t="s">
        <v>38</v>
      </c>
      <c r="AX247" s="12" t="s">
        <v>80</v>
      </c>
      <c r="AY247" s="144" t="s">
        <v>150</v>
      </c>
    </row>
    <row r="248" spans="2:65" s="13" customFormat="1">
      <c r="B248" s="149"/>
      <c r="D248" s="143" t="s">
        <v>159</v>
      </c>
      <c r="E248" s="150" t="s">
        <v>32</v>
      </c>
      <c r="F248" s="151" t="s">
        <v>382</v>
      </c>
      <c r="H248" s="152">
        <v>123.51900000000001</v>
      </c>
      <c r="I248" s="153"/>
      <c r="L248" s="149"/>
      <c r="M248" s="154"/>
      <c r="T248" s="155"/>
      <c r="AT248" s="150" t="s">
        <v>159</v>
      </c>
      <c r="AU248" s="150" t="s">
        <v>89</v>
      </c>
      <c r="AV248" s="13" t="s">
        <v>89</v>
      </c>
      <c r="AW248" s="13" t="s">
        <v>38</v>
      </c>
      <c r="AX248" s="13" t="s">
        <v>40</v>
      </c>
      <c r="AY248" s="150" t="s">
        <v>150</v>
      </c>
    </row>
    <row r="249" spans="2:65" s="1" customFormat="1" ht="24.15" customHeight="1">
      <c r="B249" s="34"/>
      <c r="C249" s="129" t="s">
        <v>7</v>
      </c>
      <c r="D249" s="129" t="s">
        <v>152</v>
      </c>
      <c r="E249" s="130" t="s">
        <v>952</v>
      </c>
      <c r="F249" s="131" t="s">
        <v>953</v>
      </c>
      <c r="G249" s="132" t="s">
        <v>165</v>
      </c>
      <c r="H249" s="133">
        <v>123.51900000000001</v>
      </c>
      <c r="I249" s="134"/>
      <c r="J249" s="135">
        <f>ROUND(I249*H249,2)</f>
        <v>0</v>
      </c>
      <c r="K249" s="131" t="s">
        <v>172</v>
      </c>
      <c r="L249" s="34"/>
      <c r="M249" s="136" t="s">
        <v>32</v>
      </c>
      <c r="N249" s="137" t="s">
        <v>51</v>
      </c>
      <c r="P249" s="138">
        <f>O249*H249</f>
        <v>0</v>
      </c>
      <c r="Q249" s="138">
        <v>0</v>
      </c>
      <c r="R249" s="138">
        <f>Q249*H249</f>
        <v>0</v>
      </c>
      <c r="S249" s="138">
        <v>0</v>
      </c>
      <c r="T249" s="139">
        <f>S249*H249</f>
        <v>0</v>
      </c>
      <c r="AR249" s="140" t="s">
        <v>157</v>
      </c>
      <c r="AT249" s="140" t="s">
        <v>152</v>
      </c>
      <c r="AU249" s="140" t="s">
        <v>89</v>
      </c>
      <c r="AY249" s="18" t="s">
        <v>150</v>
      </c>
      <c r="BE249" s="141">
        <f>IF(N249="základní",J249,0)</f>
        <v>0</v>
      </c>
      <c r="BF249" s="141">
        <f>IF(N249="snížená",J249,0)</f>
        <v>0</v>
      </c>
      <c r="BG249" s="141">
        <f>IF(N249="zákl. přenesená",J249,0)</f>
        <v>0</v>
      </c>
      <c r="BH249" s="141">
        <f>IF(N249="sníž. přenesená",J249,0)</f>
        <v>0</v>
      </c>
      <c r="BI249" s="141">
        <f>IF(N249="nulová",J249,0)</f>
        <v>0</v>
      </c>
      <c r="BJ249" s="18" t="s">
        <v>40</v>
      </c>
      <c r="BK249" s="141">
        <f>ROUND(I249*H249,2)</f>
        <v>0</v>
      </c>
      <c r="BL249" s="18" t="s">
        <v>157</v>
      </c>
      <c r="BM249" s="140" t="s">
        <v>954</v>
      </c>
    </row>
    <row r="250" spans="2:65" s="1" customFormat="1">
      <c r="B250" s="34"/>
      <c r="D250" s="163" t="s">
        <v>174</v>
      </c>
      <c r="F250" s="164" t="s">
        <v>955</v>
      </c>
      <c r="I250" s="165"/>
      <c r="L250" s="34"/>
      <c r="M250" s="166"/>
      <c r="T250" s="55"/>
      <c r="AT250" s="18" t="s">
        <v>174</v>
      </c>
      <c r="AU250" s="18" t="s">
        <v>89</v>
      </c>
    </row>
    <row r="251" spans="2:65" s="12" customFormat="1">
      <c r="B251" s="142"/>
      <c r="D251" s="143" t="s">
        <v>159</v>
      </c>
      <c r="E251" s="144" t="s">
        <v>32</v>
      </c>
      <c r="F251" s="145" t="s">
        <v>702</v>
      </c>
      <c r="H251" s="144" t="s">
        <v>32</v>
      </c>
      <c r="I251" s="146"/>
      <c r="L251" s="142"/>
      <c r="M251" s="147"/>
      <c r="T251" s="148"/>
      <c r="AT251" s="144" t="s">
        <v>159</v>
      </c>
      <c r="AU251" s="144" t="s">
        <v>89</v>
      </c>
      <c r="AV251" s="12" t="s">
        <v>40</v>
      </c>
      <c r="AW251" s="12" t="s">
        <v>38</v>
      </c>
      <c r="AX251" s="12" t="s">
        <v>80</v>
      </c>
      <c r="AY251" s="144" t="s">
        <v>150</v>
      </c>
    </row>
    <row r="252" spans="2:65" s="12" customFormat="1">
      <c r="B252" s="142"/>
      <c r="D252" s="143" t="s">
        <v>159</v>
      </c>
      <c r="E252" s="144" t="s">
        <v>32</v>
      </c>
      <c r="F252" s="145" t="s">
        <v>950</v>
      </c>
      <c r="H252" s="144" t="s">
        <v>32</v>
      </c>
      <c r="I252" s="146"/>
      <c r="L252" s="142"/>
      <c r="M252" s="147"/>
      <c r="T252" s="148"/>
      <c r="AT252" s="144" t="s">
        <v>159</v>
      </c>
      <c r="AU252" s="144" t="s">
        <v>89</v>
      </c>
      <c r="AV252" s="12" t="s">
        <v>40</v>
      </c>
      <c r="AW252" s="12" t="s">
        <v>38</v>
      </c>
      <c r="AX252" s="12" t="s">
        <v>80</v>
      </c>
      <c r="AY252" s="144" t="s">
        <v>150</v>
      </c>
    </row>
    <row r="253" spans="2:65" s="12" customFormat="1">
      <c r="B253" s="142"/>
      <c r="D253" s="143" t="s">
        <v>159</v>
      </c>
      <c r="E253" s="144" t="s">
        <v>32</v>
      </c>
      <c r="F253" s="145" t="s">
        <v>951</v>
      </c>
      <c r="H253" s="144" t="s">
        <v>32</v>
      </c>
      <c r="I253" s="146"/>
      <c r="L253" s="142"/>
      <c r="M253" s="147"/>
      <c r="T253" s="148"/>
      <c r="AT253" s="144" t="s">
        <v>159</v>
      </c>
      <c r="AU253" s="144" t="s">
        <v>89</v>
      </c>
      <c r="AV253" s="12" t="s">
        <v>40</v>
      </c>
      <c r="AW253" s="12" t="s">
        <v>38</v>
      </c>
      <c r="AX253" s="12" t="s">
        <v>80</v>
      </c>
      <c r="AY253" s="144" t="s">
        <v>150</v>
      </c>
    </row>
    <row r="254" spans="2:65" s="13" customFormat="1">
      <c r="B254" s="149"/>
      <c r="D254" s="143" t="s">
        <v>159</v>
      </c>
      <c r="E254" s="150" t="s">
        <v>32</v>
      </c>
      <c r="F254" s="151" t="s">
        <v>382</v>
      </c>
      <c r="H254" s="152">
        <v>123.51900000000001</v>
      </c>
      <c r="I254" s="153"/>
      <c r="L254" s="149"/>
      <c r="M254" s="154"/>
      <c r="T254" s="155"/>
      <c r="AT254" s="150" t="s">
        <v>159</v>
      </c>
      <c r="AU254" s="150" t="s">
        <v>89</v>
      </c>
      <c r="AV254" s="13" t="s">
        <v>89</v>
      </c>
      <c r="AW254" s="13" t="s">
        <v>38</v>
      </c>
      <c r="AX254" s="13" t="s">
        <v>40</v>
      </c>
      <c r="AY254" s="150" t="s">
        <v>150</v>
      </c>
    </row>
    <row r="255" spans="2:65" s="1" customFormat="1" ht="33" customHeight="1">
      <c r="B255" s="34"/>
      <c r="C255" s="129" t="s">
        <v>290</v>
      </c>
      <c r="D255" s="183" t="s">
        <v>152</v>
      </c>
      <c r="E255" s="130" t="s">
        <v>956</v>
      </c>
      <c r="F255" s="131" t="s">
        <v>957</v>
      </c>
      <c r="G255" s="132" t="s">
        <v>155</v>
      </c>
      <c r="H255" s="133">
        <v>3504.7350000000001</v>
      </c>
      <c r="I255" s="134"/>
      <c r="J255" s="135">
        <f>ROUND(I255*H255,2)</f>
        <v>0</v>
      </c>
      <c r="K255" s="131" t="s">
        <v>172</v>
      </c>
      <c r="L255" s="34"/>
      <c r="M255" s="136" t="s">
        <v>32</v>
      </c>
      <c r="N255" s="137" t="s">
        <v>51</v>
      </c>
      <c r="P255" s="138">
        <f>O255*H255</f>
        <v>0</v>
      </c>
      <c r="Q255" s="138">
        <v>0</v>
      </c>
      <c r="R255" s="138">
        <f>Q255*H255</f>
        <v>0</v>
      </c>
      <c r="S255" s="138">
        <v>0</v>
      </c>
      <c r="T255" s="139">
        <f>S255*H255</f>
        <v>0</v>
      </c>
      <c r="AR255" s="140" t="s">
        <v>157</v>
      </c>
      <c r="AT255" s="140" t="s">
        <v>152</v>
      </c>
      <c r="AU255" s="140" t="s">
        <v>89</v>
      </c>
      <c r="AY255" s="18" t="s">
        <v>150</v>
      </c>
      <c r="BE255" s="141">
        <f>IF(N255="základní",J255,0)</f>
        <v>0</v>
      </c>
      <c r="BF255" s="141">
        <f>IF(N255="snížená",J255,0)</f>
        <v>0</v>
      </c>
      <c r="BG255" s="141">
        <f>IF(N255="zákl. přenesená",J255,0)</f>
        <v>0</v>
      </c>
      <c r="BH255" s="141">
        <f>IF(N255="sníž. přenesená",J255,0)</f>
        <v>0</v>
      </c>
      <c r="BI255" s="141">
        <f>IF(N255="nulová",J255,0)</f>
        <v>0</v>
      </c>
      <c r="BJ255" s="18" t="s">
        <v>40</v>
      </c>
      <c r="BK255" s="141">
        <f>ROUND(I255*H255,2)</f>
        <v>0</v>
      </c>
      <c r="BL255" s="18" t="s">
        <v>157</v>
      </c>
      <c r="BM255" s="140" t="s">
        <v>958</v>
      </c>
    </row>
    <row r="256" spans="2:65" s="1" customFormat="1">
      <c r="B256" s="34"/>
      <c r="D256" s="163" t="s">
        <v>174</v>
      </c>
      <c r="F256" s="164" t="s">
        <v>959</v>
      </c>
      <c r="I256" s="165"/>
      <c r="L256" s="34"/>
      <c r="M256" s="166"/>
      <c r="T256" s="55"/>
      <c r="AT256" s="18" t="s">
        <v>174</v>
      </c>
      <c r="AU256" s="18" t="s">
        <v>89</v>
      </c>
    </row>
    <row r="257" spans="2:65" s="12" customFormat="1">
      <c r="B257" s="142"/>
      <c r="D257" s="143" t="s">
        <v>159</v>
      </c>
      <c r="E257" s="144" t="s">
        <v>32</v>
      </c>
      <c r="F257" s="145" t="s">
        <v>702</v>
      </c>
      <c r="H257" s="144" t="s">
        <v>32</v>
      </c>
      <c r="I257" s="146"/>
      <c r="L257" s="142"/>
      <c r="M257" s="147"/>
      <c r="T257" s="148"/>
      <c r="AT257" s="144" t="s">
        <v>159</v>
      </c>
      <c r="AU257" s="144" t="s">
        <v>89</v>
      </c>
      <c r="AV257" s="12" t="s">
        <v>40</v>
      </c>
      <c r="AW257" s="12" t="s">
        <v>38</v>
      </c>
      <c r="AX257" s="12" t="s">
        <v>80</v>
      </c>
      <c r="AY257" s="144" t="s">
        <v>150</v>
      </c>
    </row>
    <row r="258" spans="2:65" s="12" customFormat="1">
      <c r="B258" s="142"/>
      <c r="D258" s="143" t="s">
        <v>159</v>
      </c>
      <c r="E258" s="144" t="s">
        <v>32</v>
      </c>
      <c r="F258" s="145" t="s">
        <v>939</v>
      </c>
      <c r="H258" s="144" t="s">
        <v>32</v>
      </c>
      <c r="I258" s="146"/>
      <c r="L258" s="142"/>
      <c r="M258" s="147"/>
      <c r="T258" s="148"/>
      <c r="AT258" s="144" t="s">
        <v>159</v>
      </c>
      <c r="AU258" s="144" t="s">
        <v>89</v>
      </c>
      <c r="AV258" s="12" t="s">
        <v>40</v>
      </c>
      <c r="AW258" s="12" t="s">
        <v>38</v>
      </c>
      <c r="AX258" s="12" t="s">
        <v>80</v>
      </c>
      <c r="AY258" s="144" t="s">
        <v>150</v>
      </c>
    </row>
    <row r="259" spans="2:65" s="12" customFormat="1">
      <c r="B259" s="142"/>
      <c r="D259" s="143" t="s">
        <v>159</v>
      </c>
      <c r="E259" s="144" t="s">
        <v>32</v>
      </c>
      <c r="F259" s="145" t="s">
        <v>940</v>
      </c>
      <c r="H259" s="144" t="s">
        <v>32</v>
      </c>
      <c r="I259" s="146"/>
      <c r="L259" s="142"/>
      <c r="M259" s="147"/>
      <c r="T259" s="148"/>
      <c r="AT259" s="144" t="s">
        <v>159</v>
      </c>
      <c r="AU259" s="144" t="s">
        <v>89</v>
      </c>
      <c r="AV259" s="12" t="s">
        <v>40</v>
      </c>
      <c r="AW259" s="12" t="s">
        <v>38</v>
      </c>
      <c r="AX259" s="12" t="s">
        <v>80</v>
      </c>
      <c r="AY259" s="144" t="s">
        <v>150</v>
      </c>
    </row>
    <row r="260" spans="2:65" s="12" customFormat="1">
      <c r="B260" s="142"/>
      <c r="D260" s="143" t="s">
        <v>159</v>
      </c>
      <c r="E260" s="144" t="s">
        <v>32</v>
      </c>
      <c r="F260" s="145" t="s">
        <v>941</v>
      </c>
      <c r="H260" s="144" t="s">
        <v>32</v>
      </c>
      <c r="I260" s="146"/>
      <c r="L260" s="142"/>
      <c r="M260" s="147"/>
      <c r="T260" s="148"/>
      <c r="AT260" s="144" t="s">
        <v>159</v>
      </c>
      <c r="AU260" s="144" t="s">
        <v>89</v>
      </c>
      <c r="AV260" s="12" t="s">
        <v>40</v>
      </c>
      <c r="AW260" s="12" t="s">
        <v>38</v>
      </c>
      <c r="AX260" s="12" t="s">
        <v>80</v>
      </c>
      <c r="AY260" s="144" t="s">
        <v>150</v>
      </c>
    </row>
    <row r="261" spans="2:65" s="13" customFormat="1">
      <c r="B261" s="149"/>
      <c r="D261" s="143" t="s">
        <v>159</v>
      </c>
      <c r="E261" s="150" t="s">
        <v>32</v>
      </c>
      <c r="F261" s="151" t="s">
        <v>379</v>
      </c>
      <c r="H261" s="152">
        <v>3504.7350000000001</v>
      </c>
      <c r="I261" s="153"/>
      <c r="L261" s="149"/>
      <c r="M261" s="154"/>
      <c r="T261" s="155"/>
      <c r="AT261" s="150" t="s">
        <v>159</v>
      </c>
      <c r="AU261" s="150" t="s">
        <v>89</v>
      </c>
      <c r="AV261" s="13" t="s">
        <v>89</v>
      </c>
      <c r="AW261" s="13" t="s">
        <v>38</v>
      </c>
      <c r="AX261" s="13" t="s">
        <v>40</v>
      </c>
      <c r="AY261" s="150" t="s">
        <v>150</v>
      </c>
    </row>
    <row r="262" spans="2:65" s="11" customFormat="1" ht="22.8" customHeight="1">
      <c r="B262" s="117"/>
      <c r="D262" s="118" t="s">
        <v>79</v>
      </c>
      <c r="E262" s="127" t="s">
        <v>89</v>
      </c>
      <c r="F262" s="127" t="s">
        <v>960</v>
      </c>
      <c r="I262" s="120"/>
      <c r="J262" s="128">
        <f>BK262</f>
        <v>0</v>
      </c>
      <c r="L262" s="117"/>
      <c r="M262" s="122"/>
      <c r="P262" s="123">
        <f>SUM(P263:P763)</f>
        <v>0</v>
      </c>
      <c r="R262" s="123">
        <f>SUM(R263:R763)</f>
        <v>13287.540618560006</v>
      </c>
      <c r="T262" s="124">
        <f>SUM(T263:T763)</f>
        <v>91.432999999999993</v>
      </c>
      <c r="AR262" s="118" t="s">
        <v>40</v>
      </c>
      <c r="AT262" s="125" t="s">
        <v>79</v>
      </c>
      <c r="AU262" s="125" t="s">
        <v>40</v>
      </c>
      <c r="AY262" s="118" t="s">
        <v>150</v>
      </c>
      <c r="BK262" s="126">
        <f>SUM(BK263:BK763)</f>
        <v>0</v>
      </c>
    </row>
    <row r="263" spans="2:65" s="1" customFormat="1" ht="44.25" customHeight="1">
      <c r="B263" s="34"/>
      <c r="C263" s="129" t="s">
        <v>302</v>
      </c>
      <c r="D263" s="182" t="s">
        <v>152</v>
      </c>
      <c r="E263" s="130" t="s">
        <v>961</v>
      </c>
      <c r="F263" s="131" t="s">
        <v>962</v>
      </c>
      <c r="G263" s="132" t="s">
        <v>165</v>
      </c>
      <c r="H263" s="133">
        <v>13.771000000000001</v>
      </c>
      <c r="I263" s="134"/>
      <c r="J263" s="135">
        <f>ROUND(I263*H263,2)</f>
        <v>0</v>
      </c>
      <c r="K263" s="131" t="s">
        <v>172</v>
      </c>
      <c r="L263" s="34"/>
      <c r="M263" s="136" t="s">
        <v>32</v>
      </c>
      <c r="N263" s="137" t="s">
        <v>51</v>
      </c>
      <c r="P263" s="138">
        <f>O263*H263</f>
        <v>0</v>
      </c>
      <c r="Q263" s="138">
        <v>0</v>
      </c>
      <c r="R263" s="138">
        <f>Q263*H263</f>
        <v>0</v>
      </c>
      <c r="S263" s="138">
        <v>0</v>
      </c>
      <c r="T263" s="139">
        <f>S263*H263</f>
        <v>0</v>
      </c>
      <c r="AR263" s="140" t="s">
        <v>157</v>
      </c>
      <c r="AT263" s="140" t="s">
        <v>152</v>
      </c>
      <c r="AU263" s="140" t="s">
        <v>89</v>
      </c>
      <c r="AY263" s="18" t="s">
        <v>150</v>
      </c>
      <c r="BE263" s="141">
        <f>IF(N263="základní",J263,0)</f>
        <v>0</v>
      </c>
      <c r="BF263" s="141">
        <f>IF(N263="snížená",J263,0)</f>
        <v>0</v>
      </c>
      <c r="BG263" s="141">
        <f>IF(N263="zákl. přenesená",J263,0)</f>
        <v>0</v>
      </c>
      <c r="BH263" s="141">
        <f>IF(N263="sníž. přenesená",J263,0)</f>
        <v>0</v>
      </c>
      <c r="BI263" s="141">
        <f>IF(N263="nulová",J263,0)</f>
        <v>0</v>
      </c>
      <c r="BJ263" s="18" t="s">
        <v>40</v>
      </c>
      <c r="BK263" s="141">
        <f>ROUND(I263*H263,2)</f>
        <v>0</v>
      </c>
      <c r="BL263" s="18" t="s">
        <v>157</v>
      </c>
      <c r="BM263" s="140" t="s">
        <v>963</v>
      </c>
    </row>
    <row r="264" spans="2:65" s="1" customFormat="1">
      <c r="B264" s="34"/>
      <c r="D264" s="163" t="s">
        <v>174</v>
      </c>
      <c r="F264" s="164" t="s">
        <v>964</v>
      </c>
      <c r="I264" s="165"/>
      <c r="L264" s="34"/>
      <c r="M264" s="166"/>
      <c r="T264" s="55"/>
      <c r="AT264" s="18" t="s">
        <v>174</v>
      </c>
      <c r="AU264" s="18" t="s">
        <v>89</v>
      </c>
    </row>
    <row r="265" spans="2:65" s="1" customFormat="1" ht="38.4">
      <c r="B265" s="34"/>
      <c r="D265" s="143" t="s">
        <v>195</v>
      </c>
      <c r="F265" s="167" t="s">
        <v>965</v>
      </c>
      <c r="I265" s="165"/>
      <c r="L265" s="34"/>
      <c r="M265" s="166"/>
      <c r="T265" s="55"/>
      <c r="AT265" s="18" t="s">
        <v>195</v>
      </c>
      <c r="AU265" s="18" t="s">
        <v>89</v>
      </c>
    </row>
    <row r="266" spans="2:65" s="12" customFormat="1">
      <c r="B266" s="142"/>
      <c r="D266" s="143" t="s">
        <v>159</v>
      </c>
      <c r="E266" s="144" t="s">
        <v>32</v>
      </c>
      <c r="F266" s="145" t="s">
        <v>702</v>
      </c>
      <c r="H266" s="144" t="s">
        <v>32</v>
      </c>
      <c r="I266" s="146"/>
      <c r="L266" s="142"/>
      <c r="M266" s="147"/>
      <c r="T266" s="148"/>
      <c r="AT266" s="144" t="s">
        <v>159</v>
      </c>
      <c r="AU266" s="144" t="s">
        <v>89</v>
      </c>
      <c r="AV266" s="12" t="s">
        <v>40</v>
      </c>
      <c r="AW266" s="12" t="s">
        <v>38</v>
      </c>
      <c r="AX266" s="12" t="s">
        <v>80</v>
      </c>
      <c r="AY266" s="144" t="s">
        <v>150</v>
      </c>
    </row>
    <row r="267" spans="2:65" s="12" customFormat="1">
      <c r="B267" s="142"/>
      <c r="D267" s="143" t="s">
        <v>159</v>
      </c>
      <c r="E267" s="144" t="s">
        <v>32</v>
      </c>
      <c r="F267" s="145" t="s">
        <v>966</v>
      </c>
      <c r="H267" s="144" t="s">
        <v>32</v>
      </c>
      <c r="I267" s="146"/>
      <c r="L267" s="142"/>
      <c r="M267" s="147"/>
      <c r="T267" s="148"/>
      <c r="AT267" s="144" t="s">
        <v>159</v>
      </c>
      <c r="AU267" s="144" t="s">
        <v>89</v>
      </c>
      <c r="AV267" s="12" t="s">
        <v>40</v>
      </c>
      <c r="AW267" s="12" t="s">
        <v>38</v>
      </c>
      <c r="AX267" s="12" t="s">
        <v>80</v>
      </c>
      <c r="AY267" s="144" t="s">
        <v>150</v>
      </c>
    </row>
    <row r="268" spans="2:65" s="12" customFormat="1">
      <c r="B268" s="142"/>
      <c r="D268" s="143" t="s">
        <v>159</v>
      </c>
      <c r="E268" s="144" t="s">
        <v>32</v>
      </c>
      <c r="F268" s="145" t="s">
        <v>967</v>
      </c>
      <c r="H268" s="144" t="s">
        <v>32</v>
      </c>
      <c r="I268" s="146"/>
      <c r="L268" s="142"/>
      <c r="M268" s="147"/>
      <c r="T268" s="148"/>
      <c r="AT268" s="144" t="s">
        <v>159</v>
      </c>
      <c r="AU268" s="144" t="s">
        <v>89</v>
      </c>
      <c r="AV268" s="12" t="s">
        <v>40</v>
      </c>
      <c r="AW268" s="12" t="s">
        <v>38</v>
      </c>
      <c r="AX268" s="12" t="s">
        <v>80</v>
      </c>
      <c r="AY268" s="144" t="s">
        <v>150</v>
      </c>
    </row>
    <row r="269" spans="2:65" s="12" customFormat="1">
      <c r="B269" s="142"/>
      <c r="D269" s="143" t="s">
        <v>159</v>
      </c>
      <c r="E269" s="144" t="s">
        <v>32</v>
      </c>
      <c r="F269" s="145" t="s">
        <v>968</v>
      </c>
      <c r="H269" s="144" t="s">
        <v>32</v>
      </c>
      <c r="I269" s="146"/>
      <c r="L269" s="142"/>
      <c r="M269" s="147"/>
      <c r="T269" s="148"/>
      <c r="AT269" s="144" t="s">
        <v>159</v>
      </c>
      <c r="AU269" s="144" t="s">
        <v>89</v>
      </c>
      <c r="AV269" s="12" t="s">
        <v>40</v>
      </c>
      <c r="AW269" s="12" t="s">
        <v>38</v>
      </c>
      <c r="AX269" s="12" t="s">
        <v>80</v>
      </c>
      <c r="AY269" s="144" t="s">
        <v>150</v>
      </c>
    </row>
    <row r="270" spans="2:65" s="12" customFormat="1" ht="20.399999999999999">
      <c r="B270" s="142"/>
      <c r="D270" s="143" t="s">
        <v>159</v>
      </c>
      <c r="E270" s="144" t="s">
        <v>32</v>
      </c>
      <c r="F270" s="145" t="s">
        <v>969</v>
      </c>
      <c r="H270" s="144" t="s">
        <v>32</v>
      </c>
      <c r="I270" s="146"/>
      <c r="L270" s="142"/>
      <c r="M270" s="147"/>
      <c r="T270" s="148"/>
      <c r="AT270" s="144" t="s">
        <v>159</v>
      </c>
      <c r="AU270" s="144" t="s">
        <v>89</v>
      </c>
      <c r="AV270" s="12" t="s">
        <v>40</v>
      </c>
      <c r="AW270" s="12" t="s">
        <v>38</v>
      </c>
      <c r="AX270" s="12" t="s">
        <v>80</v>
      </c>
      <c r="AY270" s="144" t="s">
        <v>150</v>
      </c>
    </row>
    <row r="271" spans="2:65" s="12" customFormat="1" ht="20.399999999999999">
      <c r="B271" s="142"/>
      <c r="D271" s="143" t="s">
        <v>159</v>
      </c>
      <c r="E271" s="144" t="s">
        <v>32</v>
      </c>
      <c r="F271" s="145" t="s">
        <v>970</v>
      </c>
      <c r="H271" s="144" t="s">
        <v>32</v>
      </c>
      <c r="I271" s="146"/>
      <c r="L271" s="142"/>
      <c r="M271" s="147"/>
      <c r="T271" s="148"/>
      <c r="AT271" s="144" t="s">
        <v>159</v>
      </c>
      <c r="AU271" s="144" t="s">
        <v>89</v>
      </c>
      <c r="AV271" s="12" t="s">
        <v>40</v>
      </c>
      <c r="AW271" s="12" t="s">
        <v>38</v>
      </c>
      <c r="AX271" s="12" t="s">
        <v>80</v>
      </c>
      <c r="AY271" s="144" t="s">
        <v>150</v>
      </c>
    </row>
    <row r="272" spans="2:65" s="12" customFormat="1" ht="20.399999999999999">
      <c r="B272" s="142"/>
      <c r="D272" s="143" t="s">
        <v>159</v>
      </c>
      <c r="E272" s="144" t="s">
        <v>32</v>
      </c>
      <c r="F272" s="145" t="s">
        <v>971</v>
      </c>
      <c r="H272" s="144" t="s">
        <v>32</v>
      </c>
      <c r="I272" s="146"/>
      <c r="L272" s="142"/>
      <c r="M272" s="147"/>
      <c r="T272" s="148"/>
      <c r="AT272" s="144" t="s">
        <v>159</v>
      </c>
      <c r="AU272" s="144" t="s">
        <v>89</v>
      </c>
      <c r="AV272" s="12" t="s">
        <v>40</v>
      </c>
      <c r="AW272" s="12" t="s">
        <v>38</v>
      </c>
      <c r="AX272" s="12" t="s">
        <v>80</v>
      </c>
      <c r="AY272" s="144" t="s">
        <v>150</v>
      </c>
    </row>
    <row r="273" spans="2:65" s="12" customFormat="1">
      <c r="B273" s="142"/>
      <c r="D273" s="143" t="s">
        <v>159</v>
      </c>
      <c r="E273" s="144" t="s">
        <v>32</v>
      </c>
      <c r="F273" s="145" t="s">
        <v>972</v>
      </c>
      <c r="H273" s="144" t="s">
        <v>32</v>
      </c>
      <c r="I273" s="146"/>
      <c r="L273" s="142"/>
      <c r="M273" s="147"/>
      <c r="T273" s="148"/>
      <c r="AT273" s="144" t="s">
        <v>159</v>
      </c>
      <c r="AU273" s="144" t="s">
        <v>89</v>
      </c>
      <c r="AV273" s="12" t="s">
        <v>40</v>
      </c>
      <c r="AW273" s="12" t="s">
        <v>38</v>
      </c>
      <c r="AX273" s="12" t="s">
        <v>80</v>
      </c>
      <c r="AY273" s="144" t="s">
        <v>150</v>
      </c>
    </row>
    <row r="274" spans="2:65" s="12" customFormat="1">
      <c r="B274" s="142"/>
      <c r="D274" s="143" t="s">
        <v>159</v>
      </c>
      <c r="E274" s="144" t="s">
        <v>32</v>
      </c>
      <c r="F274" s="145" t="s">
        <v>973</v>
      </c>
      <c r="H274" s="144" t="s">
        <v>32</v>
      </c>
      <c r="I274" s="146"/>
      <c r="L274" s="142"/>
      <c r="M274" s="147"/>
      <c r="T274" s="148"/>
      <c r="AT274" s="144" t="s">
        <v>159</v>
      </c>
      <c r="AU274" s="144" t="s">
        <v>89</v>
      </c>
      <c r="AV274" s="12" t="s">
        <v>40</v>
      </c>
      <c r="AW274" s="12" t="s">
        <v>38</v>
      </c>
      <c r="AX274" s="12" t="s">
        <v>80</v>
      </c>
      <c r="AY274" s="144" t="s">
        <v>150</v>
      </c>
    </row>
    <row r="275" spans="2:65" s="13" customFormat="1">
      <c r="B275" s="149"/>
      <c r="D275" s="143" t="s">
        <v>159</v>
      </c>
      <c r="E275" s="150" t="s">
        <v>32</v>
      </c>
      <c r="F275" s="151" t="s">
        <v>385</v>
      </c>
      <c r="H275" s="152">
        <v>13.771000000000001</v>
      </c>
      <c r="I275" s="153"/>
      <c r="L275" s="149"/>
      <c r="M275" s="154"/>
      <c r="T275" s="155"/>
      <c r="AT275" s="150" t="s">
        <v>159</v>
      </c>
      <c r="AU275" s="150" t="s">
        <v>89</v>
      </c>
      <c r="AV275" s="13" t="s">
        <v>89</v>
      </c>
      <c r="AW275" s="13" t="s">
        <v>38</v>
      </c>
      <c r="AX275" s="13" t="s">
        <v>40</v>
      </c>
      <c r="AY275" s="150" t="s">
        <v>150</v>
      </c>
    </row>
    <row r="276" spans="2:65" s="1" customFormat="1" ht="55.5" customHeight="1">
      <c r="B276" s="34"/>
      <c r="C276" s="129" t="s">
        <v>314</v>
      </c>
      <c r="D276" s="182" t="s">
        <v>152</v>
      </c>
      <c r="E276" s="130" t="s">
        <v>974</v>
      </c>
      <c r="F276" s="131" t="s">
        <v>975</v>
      </c>
      <c r="G276" s="132" t="s">
        <v>155</v>
      </c>
      <c r="H276" s="133">
        <v>205.44800000000001</v>
      </c>
      <c r="I276" s="134"/>
      <c r="J276" s="135">
        <f>ROUND(I276*H276,2)</f>
        <v>0</v>
      </c>
      <c r="K276" s="131" t="s">
        <v>172</v>
      </c>
      <c r="L276" s="34"/>
      <c r="M276" s="136" t="s">
        <v>32</v>
      </c>
      <c r="N276" s="137" t="s">
        <v>51</v>
      </c>
      <c r="P276" s="138">
        <f>O276*H276</f>
        <v>0</v>
      </c>
      <c r="Q276" s="138">
        <v>3.1E-4</v>
      </c>
      <c r="R276" s="138">
        <f>Q276*H276</f>
        <v>6.3688880000000003E-2</v>
      </c>
      <c r="S276" s="138">
        <v>0</v>
      </c>
      <c r="T276" s="139">
        <f>S276*H276</f>
        <v>0</v>
      </c>
      <c r="AR276" s="140" t="s">
        <v>157</v>
      </c>
      <c r="AT276" s="140" t="s">
        <v>152</v>
      </c>
      <c r="AU276" s="140" t="s">
        <v>89</v>
      </c>
      <c r="AY276" s="18" t="s">
        <v>150</v>
      </c>
      <c r="BE276" s="141">
        <f>IF(N276="základní",J276,0)</f>
        <v>0</v>
      </c>
      <c r="BF276" s="141">
        <f>IF(N276="snížená",J276,0)</f>
        <v>0</v>
      </c>
      <c r="BG276" s="141">
        <f>IF(N276="zákl. přenesená",J276,0)</f>
        <v>0</v>
      </c>
      <c r="BH276" s="141">
        <f>IF(N276="sníž. přenesená",J276,0)</f>
        <v>0</v>
      </c>
      <c r="BI276" s="141">
        <f>IF(N276="nulová",J276,0)</f>
        <v>0</v>
      </c>
      <c r="BJ276" s="18" t="s">
        <v>40</v>
      </c>
      <c r="BK276" s="141">
        <f>ROUND(I276*H276,2)</f>
        <v>0</v>
      </c>
      <c r="BL276" s="18" t="s">
        <v>157</v>
      </c>
      <c r="BM276" s="140" t="s">
        <v>976</v>
      </c>
    </row>
    <row r="277" spans="2:65" s="1" customFormat="1">
      <c r="B277" s="34"/>
      <c r="D277" s="163" t="s">
        <v>174</v>
      </c>
      <c r="F277" s="164" t="s">
        <v>977</v>
      </c>
      <c r="I277" s="165"/>
      <c r="L277" s="34"/>
      <c r="M277" s="166"/>
      <c r="T277" s="55"/>
      <c r="AT277" s="18" t="s">
        <v>174</v>
      </c>
      <c r="AU277" s="18" t="s">
        <v>89</v>
      </c>
    </row>
    <row r="278" spans="2:65" s="1" customFormat="1" ht="38.4">
      <c r="B278" s="34"/>
      <c r="D278" s="143" t="s">
        <v>195</v>
      </c>
      <c r="F278" s="167" t="s">
        <v>965</v>
      </c>
      <c r="I278" s="165"/>
      <c r="L278" s="34"/>
      <c r="M278" s="166"/>
      <c r="T278" s="55"/>
      <c r="AT278" s="18" t="s">
        <v>195</v>
      </c>
      <c r="AU278" s="18" t="s">
        <v>89</v>
      </c>
    </row>
    <row r="279" spans="2:65" s="12" customFormat="1">
      <c r="B279" s="142"/>
      <c r="D279" s="143" t="s">
        <v>159</v>
      </c>
      <c r="E279" s="144" t="s">
        <v>32</v>
      </c>
      <c r="F279" s="145" t="s">
        <v>702</v>
      </c>
      <c r="H279" s="144" t="s">
        <v>32</v>
      </c>
      <c r="I279" s="146"/>
      <c r="L279" s="142"/>
      <c r="M279" s="147"/>
      <c r="T279" s="148"/>
      <c r="AT279" s="144" t="s">
        <v>159</v>
      </c>
      <c r="AU279" s="144" t="s">
        <v>89</v>
      </c>
      <c r="AV279" s="12" t="s">
        <v>40</v>
      </c>
      <c r="AW279" s="12" t="s">
        <v>38</v>
      </c>
      <c r="AX279" s="12" t="s">
        <v>80</v>
      </c>
      <c r="AY279" s="144" t="s">
        <v>150</v>
      </c>
    </row>
    <row r="280" spans="2:65" s="12" customFormat="1">
      <c r="B280" s="142"/>
      <c r="D280" s="143" t="s">
        <v>159</v>
      </c>
      <c r="E280" s="144" t="s">
        <v>32</v>
      </c>
      <c r="F280" s="145" t="s">
        <v>978</v>
      </c>
      <c r="H280" s="144" t="s">
        <v>32</v>
      </c>
      <c r="I280" s="146"/>
      <c r="L280" s="142"/>
      <c r="M280" s="147"/>
      <c r="T280" s="148"/>
      <c r="AT280" s="144" t="s">
        <v>159</v>
      </c>
      <c r="AU280" s="144" t="s">
        <v>89</v>
      </c>
      <c r="AV280" s="12" t="s">
        <v>40</v>
      </c>
      <c r="AW280" s="12" t="s">
        <v>38</v>
      </c>
      <c r="AX280" s="12" t="s">
        <v>80</v>
      </c>
      <c r="AY280" s="144" t="s">
        <v>150</v>
      </c>
    </row>
    <row r="281" spans="2:65" s="12" customFormat="1" ht="20.399999999999999">
      <c r="B281" s="142"/>
      <c r="D281" s="143" t="s">
        <v>159</v>
      </c>
      <c r="E281" s="144" t="s">
        <v>32</v>
      </c>
      <c r="F281" s="145" t="s">
        <v>979</v>
      </c>
      <c r="H281" s="144" t="s">
        <v>32</v>
      </c>
      <c r="I281" s="146"/>
      <c r="L281" s="142"/>
      <c r="M281" s="147"/>
      <c r="T281" s="148"/>
      <c r="AT281" s="144" t="s">
        <v>159</v>
      </c>
      <c r="AU281" s="144" t="s">
        <v>89</v>
      </c>
      <c r="AV281" s="12" t="s">
        <v>40</v>
      </c>
      <c r="AW281" s="12" t="s">
        <v>38</v>
      </c>
      <c r="AX281" s="12" t="s">
        <v>80</v>
      </c>
      <c r="AY281" s="144" t="s">
        <v>150</v>
      </c>
    </row>
    <row r="282" spans="2:65" s="12" customFormat="1" ht="20.399999999999999">
      <c r="B282" s="142"/>
      <c r="D282" s="143" t="s">
        <v>159</v>
      </c>
      <c r="E282" s="144" t="s">
        <v>32</v>
      </c>
      <c r="F282" s="145" t="s">
        <v>980</v>
      </c>
      <c r="H282" s="144" t="s">
        <v>32</v>
      </c>
      <c r="I282" s="146"/>
      <c r="L282" s="142"/>
      <c r="M282" s="147"/>
      <c r="T282" s="148"/>
      <c r="AT282" s="144" t="s">
        <v>159</v>
      </c>
      <c r="AU282" s="144" t="s">
        <v>89</v>
      </c>
      <c r="AV282" s="12" t="s">
        <v>40</v>
      </c>
      <c r="AW282" s="12" t="s">
        <v>38</v>
      </c>
      <c r="AX282" s="12" t="s">
        <v>80</v>
      </c>
      <c r="AY282" s="144" t="s">
        <v>150</v>
      </c>
    </row>
    <row r="283" spans="2:65" s="12" customFormat="1" ht="20.399999999999999">
      <c r="B283" s="142"/>
      <c r="D283" s="143" t="s">
        <v>159</v>
      </c>
      <c r="E283" s="144" t="s">
        <v>32</v>
      </c>
      <c r="F283" s="145" t="s">
        <v>981</v>
      </c>
      <c r="H283" s="144" t="s">
        <v>32</v>
      </c>
      <c r="I283" s="146"/>
      <c r="L283" s="142"/>
      <c r="M283" s="147"/>
      <c r="T283" s="148"/>
      <c r="AT283" s="144" t="s">
        <v>159</v>
      </c>
      <c r="AU283" s="144" t="s">
        <v>89</v>
      </c>
      <c r="AV283" s="12" t="s">
        <v>40</v>
      </c>
      <c r="AW283" s="12" t="s">
        <v>38</v>
      </c>
      <c r="AX283" s="12" t="s">
        <v>80</v>
      </c>
      <c r="AY283" s="144" t="s">
        <v>150</v>
      </c>
    </row>
    <row r="284" spans="2:65" s="12" customFormat="1" ht="20.399999999999999">
      <c r="B284" s="142"/>
      <c r="D284" s="143" t="s">
        <v>159</v>
      </c>
      <c r="E284" s="144" t="s">
        <v>32</v>
      </c>
      <c r="F284" s="145" t="s">
        <v>982</v>
      </c>
      <c r="H284" s="144" t="s">
        <v>32</v>
      </c>
      <c r="I284" s="146"/>
      <c r="L284" s="142"/>
      <c r="M284" s="147"/>
      <c r="T284" s="148"/>
      <c r="AT284" s="144" t="s">
        <v>159</v>
      </c>
      <c r="AU284" s="144" t="s">
        <v>89</v>
      </c>
      <c r="AV284" s="12" t="s">
        <v>40</v>
      </c>
      <c r="AW284" s="12" t="s">
        <v>38</v>
      </c>
      <c r="AX284" s="12" t="s">
        <v>80</v>
      </c>
      <c r="AY284" s="144" t="s">
        <v>150</v>
      </c>
    </row>
    <row r="285" spans="2:65" s="13" customFormat="1">
      <c r="B285" s="149"/>
      <c r="D285" s="143" t="s">
        <v>159</v>
      </c>
      <c r="E285" s="150" t="s">
        <v>32</v>
      </c>
      <c r="F285" s="151" t="s">
        <v>388</v>
      </c>
      <c r="H285" s="152">
        <v>205.44800000000001</v>
      </c>
      <c r="I285" s="153"/>
      <c r="L285" s="149"/>
      <c r="M285" s="154"/>
      <c r="T285" s="155"/>
      <c r="AT285" s="150" t="s">
        <v>159</v>
      </c>
      <c r="AU285" s="150" t="s">
        <v>89</v>
      </c>
      <c r="AV285" s="13" t="s">
        <v>89</v>
      </c>
      <c r="AW285" s="13" t="s">
        <v>38</v>
      </c>
      <c r="AX285" s="13" t="s">
        <v>40</v>
      </c>
      <c r="AY285" s="150" t="s">
        <v>150</v>
      </c>
    </row>
    <row r="286" spans="2:65" s="1" customFormat="1" ht="24.15" customHeight="1">
      <c r="B286" s="34"/>
      <c r="C286" s="184" t="s">
        <v>319</v>
      </c>
      <c r="D286" s="196" t="s">
        <v>874</v>
      </c>
      <c r="E286" s="186" t="s">
        <v>983</v>
      </c>
      <c r="F286" s="187" t="s">
        <v>984</v>
      </c>
      <c r="G286" s="188" t="s">
        <v>155</v>
      </c>
      <c r="H286" s="189">
        <v>243.35300000000001</v>
      </c>
      <c r="I286" s="190"/>
      <c r="J286" s="191">
        <f>ROUND(I286*H286,2)</f>
        <v>0</v>
      </c>
      <c r="K286" s="187" t="s">
        <v>172</v>
      </c>
      <c r="L286" s="192"/>
      <c r="M286" s="193" t="s">
        <v>32</v>
      </c>
      <c r="N286" s="194" t="s">
        <v>51</v>
      </c>
      <c r="P286" s="138">
        <f>O286*H286</f>
        <v>0</v>
      </c>
      <c r="Q286" s="138">
        <v>2.9999999999999997E-4</v>
      </c>
      <c r="R286" s="138">
        <f>Q286*H286</f>
        <v>7.3005899999999999E-2</v>
      </c>
      <c r="S286" s="138">
        <v>0</v>
      </c>
      <c r="T286" s="139">
        <f>S286*H286</f>
        <v>0</v>
      </c>
      <c r="AR286" s="140" t="s">
        <v>204</v>
      </c>
      <c r="AT286" s="140" t="s">
        <v>874</v>
      </c>
      <c r="AU286" s="140" t="s">
        <v>89</v>
      </c>
      <c r="AY286" s="18" t="s">
        <v>150</v>
      </c>
      <c r="BE286" s="141">
        <f>IF(N286="základní",J286,0)</f>
        <v>0</v>
      </c>
      <c r="BF286" s="141">
        <f>IF(N286="snížená",J286,0)</f>
        <v>0</v>
      </c>
      <c r="BG286" s="141">
        <f>IF(N286="zákl. přenesená",J286,0)</f>
        <v>0</v>
      </c>
      <c r="BH286" s="141">
        <f>IF(N286="sníž. přenesená",J286,0)</f>
        <v>0</v>
      </c>
      <c r="BI286" s="141">
        <f>IF(N286="nulová",J286,0)</f>
        <v>0</v>
      </c>
      <c r="BJ286" s="18" t="s">
        <v>40</v>
      </c>
      <c r="BK286" s="141">
        <f>ROUND(I286*H286,2)</f>
        <v>0</v>
      </c>
      <c r="BL286" s="18" t="s">
        <v>157</v>
      </c>
      <c r="BM286" s="140" t="s">
        <v>985</v>
      </c>
    </row>
    <row r="287" spans="2:65" s="13" customFormat="1">
      <c r="B287" s="149"/>
      <c r="D287" s="143" t="s">
        <v>159</v>
      </c>
      <c r="F287" s="151" t="s">
        <v>986</v>
      </c>
      <c r="H287" s="152">
        <v>243.35300000000001</v>
      </c>
      <c r="I287" s="153"/>
      <c r="L287" s="149"/>
      <c r="M287" s="154"/>
      <c r="T287" s="155"/>
      <c r="AT287" s="150" t="s">
        <v>159</v>
      </c>
      <c r="AU287" s="150" t="s">
        <v>89</v>
      </c>
      <c r="AV287" s="13" t="s">
        <v>89</v>
      </c>
      <c r="AW287" s="13" t="s">
        <v>4</v>
      </c>
      <c r="AX287" s="13" t="s">
        <v>40</v>
      </c>
      <c r="AY287" s="150" t="s">
        <v>150</v>
      </c>
    </row>
    <row r="288" spans="2:65" s="1" customFormat="1" ht="16.5" customHeight="1">
      <c r="B288" s="34"/>
      <c r="C288" s="129" t="s">
        <v>324</v>
      </c>
      <c r="D288" s="182" t="s">
        <v>152</v>
      </c>
      <c r="E288" s="130" t="s">
        <v>987</v>
      </c>
      <c r="F288" s="131" t="s">
        <v>988</v>
      </c>
      <c r="G288" s="132" t="s">
        <v>165</v>
      </c>
      <c r="H288" s="133">
        <v>3.4089999999999998</v>
      </c>
      <c r="I288" s="134"/>
      <c r="J288" s="135">
        <f>ROUND(I288*H288,2)</f>
        <v>0</v>
      </c>
      <c r="K288" s="131" t="s">
        <v>172</v>
      </c>
      <c r="L288" s="34"/>
      <c r="M288" s="136" t="s">
        <v>32</v>
      </c>
      <c r="N288" s="137" t="s">
        <v>51</v>
      </c>
      <c r="P288" s="138">
        <f>O288*H288</f>
        <v>0</v>
      </c>
      <c r="Q288" s="138">
        <v>1.63</v>
      </c>
      <c r="R288" s="138">
        <f>Q288*H288</f>
        <v>5.5566699999999996</v>
      </c>
      <c r="S288" s="138">
        <v>0</v>
      </c>
      <c r="T288" s="139">
        <f>S288*H288</f>
        <v>0</v>
      </c>
      <c r="AR288" s="140" t="s">
        <v>157</v>
      </c>
      <c r="AT288" s="140" t="s">
        <v>152</v>
      </c>
      <c r="AU288" s="140" t="s">
        <v>89</v>
      </c>
      <c r="AY288" s="18" t="s">
        <v>150</v>
      </c>
      <c r="BE288" s="141">
        <f>IF(N288="základní",J288,0)</f>
        <v>0</v>
      </c>
      <c r="BF288" s="141">
        <f>IF(N288="snížená",J288,0)</f>
        <v>0</v>
      </c>
      <c r="BG288" s="141">
        <f>IF(N288="zákl. přenesená",J288,0)</f>
        <v>0</v>
      </c>
      <c r="BH288" s="141">
        <f>IF(N288="sníž. přenesená",J288,0)</f>
        <v>0</v>
      </c>
      <c r="BI288" s="141">
        <f>IF(N288="nulová",J288,0)</f>
        <v>0</v>
      </c>
      <c r="BJ288" s="18" t="s">
        <v>40</v>
      </c>
      <c r="BK288" s="141">
        <f>ROUND(I288*H288,2)</f>
        <v>0</v>
      </c>
      <c r="BL288" s="18" t="s">
        <v>157</v>
      </c>
      <c r="BM288" s="140" t="s">
        <v>989</v>
      </c>
    </row>
    <row r="289" spans="2:65" s="1" customFormat="1">
      <c r="B289" s="34"/>
      <c r="D289" s="163" t="s">
        <v>174</v>
      </c>
      <c r="F289" s="164" t="s">
        <v>990</v>
      </c>
      <c r="I289" s="165"/>
      <c r="L289" s="34"/>
      <c r="M289" s="166"/>
      <c r="T289" s="55"/>
      <c r="AT289" s="18" t="s">
        <v>174</v>
      </c>
      <c r="AU289" s="18" t="s">
        <v>89</v>
      </c>
    </row>
    <row r="290" spans="2:65" s="1" customFormat="1" ht="38.4">
      <c r="B290" s="34"/>
      <c r="D290" s="143" t="s">
        <v>195</v>
      </c>
      <c r="F290" s="167" t="s">
        <v>965</v>
      </c>
      <c r="I290" s="165"/>
      <c r="L290" s="34"/>
      <c r="M290" s="166"/>
      <c r="T290" s="55"/>
      <c r="AT290" s="18" t="s">
        <v>195</v>
      </c>
      <c r="AU290" s="18" t="s">
        <v>89</v>
      </c>
    </row>
    <row r="291" spans="2:65" s="12" customFormat="1">
      <c r="B291" s="142"/>
      <c r="D291" s="143" t="s">
        <v>159</v>
      </c>
      <c r="E291" s="144" t="s">
        <v>32</v>
      </c>
      <c r="F291" s="145" t="s">
        <v>702</v>
      </c>
      <c r="H291" s="144" t="s">
        <v>32</v>
      </c>
      <c r="I291" s="146"/>
      <c r="L291" s="142"/>
      <c r="M291" s="147"/>
      <c r="T291" s="148"/>
      <c r="AT291" s="144" t="s">
        <v>159</v>
      </c>
      <c r="AU291" s="144" t="s">
        <v>89</v>
      </c>
      <c r="AV291" s="12" t="s">
        <v>40</v>
      </c>
      <c r="AW291" s="12" t="s">
        <v>38</v>
      </c>
      <c r="AX291" s="12" t="s">
        <v>80</v>
      </c>
      <c r="AY291" s="144" t="s">
        <v>150</v>
      </c>
    </row>
    <row r="292" spans="2:65" s="12" customFormat="1">
      <c r="B292" s="142"/>
      <c r="D292" s="143" t="s">
        <v>159</v>
      </c>
      <c r="E292" s="144" t="s">
        <v>32</v>
      </c>
      <c r="F292" s="145" t="s">
        <v>991</v>
      </c>
      <c r="H292" s="144" t="s">
        <v>32</v>
      </c>
      <c r="I292" s="146"/>
      <c r="L292" s="142"/>
      <c r="M292" s="147"/>
      <c r="T292" s="148"/>
      <c r="AT292" s="144" t="s">
        <v>159</v>
      </c>
      <c r="AU292" s="144" t="s">
        <v>89</v>
      </c>
      <c r="AV292" s="12" t="s">
        <v>40</v>
      </c>
      <c r="AW292" s="12" t="s">
        <v>38</v>
      </c>
      <c r="AX292" s="12" t="s">
        <v>80</v>
      </c>
      <c r="AY292" s="144" t="s">
        <v>150</v>
      </c>
    </row>
    <row r="293" spans="2:65" s="12" customFormat="1">
      <c r="B293" s="142"/>
      <c r="D293" s="143" t="s">
        <v>159</v>
      </c>
      <c r="E293" s="144" t="s">
        <v>32</v>
      </c>
      <c r="F293" s="145" t="s">
        <v>992</v>
      </c>
      <c r="H293" s="144" t="s">
        <v>32</v>
      </c>
      <c r="I293" s="146"/>
      <c r="L293" s="142"/>
      <c r="M293" s="147"/>
      <c r="T293" s="148"/>
      <c r="AT293" s="144" t="s">
        <v>159</v>
      </c>
      <c r="AU293" s="144" t="s">
        <v>89</v>
      </c>
      <c r="AV293" s="12" t="s">
        <v>40</v>
      </c>
      <c r="AW293" s="12" t="s">
        <v>38</v>
      </c>
      <c r="AX293" s="12" t="s">
        <v>80</v>
      </c>
      <c r="AY293" s="144" t="s">
        <v>150</v>
      </c>
    </row>
    <row r="294" spans="2:65" s="12" customFormat="1">
      <c r="B294" s="142"/>
      <c r="D294" s="143" t="s">
        <v>159</v>
      </c>
      <c r="E294" s="144" t="s">
        <v>32</v>
      </c>
      <c r="F294" s="145" t="s">
        <v>993</v>
      </c>
      <c r="H294" s="144" t="s">
        <v>32</v>
      </c>
      <c r="I294" s="146"/>
      <c r="L294" s="142"/>
      <c r="M294" s="147"/>
      <c r="T294" s="148"/>
      <c r="AT294" s="144" t="s">
        <v>159</v>
      </c>
      <c r="AU294" s="144" t="s">
        <v>89</v>
      </c>
      <c r="AV294" s="12" t="s">
        <v>40</v>
      </c>
      <c r="AW294" s="12" t="s">
        <v>38</v>
      </c>
      <c r="AX294" s="12" t="s">
        <v>80</v>
      </c>
      <c r="AY294" s="144" t="s">
        <v>150</v>
      </c>
    </row>
    <row r="295" spans="2:65" s="12" customFormat="1">
      <c r="B295" s="142"/>
      <c r="D295" s="143" t="s">
        <v>159</v>
      </c>
      <c r="E295" s="144" t="s">
        <v>32</v>
      </c>
      <c r="F295" s="145" t="s">
        <v>994</v>
      </c>
      <c r="H295" s="144" t="s">
        <v>32</v>
      </c>
      <c r="I295" s="146"/>
      <c r="L295" s="142"/>
      <c r="M295" s="147"/>
      <c r="T295" s="148"/>
      <c r="AT295" s="144" t="s">
        <v>159</v>
      </c>
      <c r="AU295" s="144" t="s">
        <v>89</v>
      </c>
      <c r="AV295" s="12" t="s">
        <v>40</v>
      </c>
      <c r="AW295" s="12" t="s">
        <v>38</v>
      </c>
      <c r="AX295" s="12" t="s">
        <v>80</v>
      </c>
      <c r="AY295" s="144" t="s">
        <v>150</v>
      </c>
    </row>
    <row r="296" spans="2:65" s="13" customFormat="1">
      <c r="B296" s="149"/>
      <c r="D296" s="143" t="s">
        <v>159</v>
      </c>
      <c r="E296" s="150" t="s">
        <v>32</v>
      </c>
      <c r="F296" s="151" t="s">
        <v>391</v>
      </c>
      <c r="H296" s="152">
        <v>3.4089999999999998</v>
      </c>
      <c r="I296" s="153"/>
      <c r="L296" s="149"/>
      <c r="M296" s="154"/>
      <c r="T296" s="155"/>
      <c r="AT296" s="150" t="s">
        <v>159</v>
      </c>
      <c r="AU296" s="150" t="s">
        <v>89</v>
      </c>
      <c r="AV296" s="13" t="s">
        <v>89</v>
      </c>
      <c r="AW296" s="13" t="s">
        <v>38</v>
      </c>
      <c r="AX296" s="13" t="s">
        <v>40</v>
      </c>
      <c r="AY296" s="150" t="s">
        <v>150</v>
      </c>
    </row>
    <row r="297" spans="2:65" s="1" customFormat="1" ht="24.15" customHeight="1">
      <c r="B297" s="34"/>
      <c r="C297" s="129" t="s">
        <v>329</v>
      </c>
      <c r="D297" s="182" t="s">
        <v>152</v>
      </c>
      <c r="E297" s="130" t="s">
        <v>995</v>
      </c>
      <c r="F297" s="131" t="s">
        <v>996</v>
      </c>
      <c r="G297" s="132" t="s">
        <v>693</v>
      </c>
      <c r="H297" s="133">
        <v>113.61499999999999</v>
      </c>
      <c r="I297" s="134"/>
      <c r="J297" s="135">
        <f>ROUND(I297*H297,2)</f>
        <v>0</v>
      </c>
      <c r="K297" s="131" t="s">
        <v>172</v>
      </c>
      <c r="L297" s="34"/>
      <c r="M297" s="136" t="s">
        <v>32</v>
      </c>
      <c r="N297" s="137" t="s">
        <v>51</v>
      </c>
      <c r="P297" s="138">
        <f>O297*H297</f>
        <v>0</v>
      </c>
      <c r="Q297" s="138">
        <v>4.8999999999999998E-4</v>
      </c>
      <c r="R297" s="138">
        <f>Q297*H297</f>
        <v>5.5671349999999994E-2</v>
      </c>
      <c r="S297" s="138">
        <v>0</v>
      </c>
      <c r="T297" s="139">
        <f>S297*H297</f>
        <v>0</v>
      </c>
      <c r="AR297" s="140" t="s">
        <v>157</v>
      </c>
      <c r="AT297" s="140" t="s">
        <v>152</v>
      </c>
      <c r="AU297" s="140" t="s">
        <v>89</v>
      </c>
      <c r="AY297" s="18" t="s">
        <v>150</v>
      </c>
      <c r="BE297" s="141">
        <f>IF(N297="základní",J297,0)</f>
        <v>0</v>
      </c>
      <c r="BF297" s="141">
        <f>IF(N297="snížená",J297,0)</f>
        <v>0</v>
      </c>
      <c r="BG297" s="141">
        <f>IF(N297="zákl. přenesená",J297,0)</f>
        <v>0</v>
      </c>
      <c r="BH297" s="141">
        <f>IF(N297="sníž. přenesená",J297,0)</f>
        <v>0</v>
      </c>
      <c r="BI297" s="141">
        <f>IF(N297="nulová",J297,0)</f>
        <v>0</v>
      </c>
      <c r="BJ297" s="18" t="s">
        <v>40</v>
      </c>
      <c r="BK297" s="141">
        <f>ROUND(I297*H297,2)</f>
        <v>0</v>
      </c>
      <c r="BL297" s="18" t="s">
        <v>157</v>
      </c>
      <c r="BM297" s="140" t="s">
        <v>997</v>
      </c>
    </row>
    <row r="298" spans="2:65" s="1" customFormat="1">
      <c r="B298" s="34"/>
      <c r="D298" s="163" t="s">
        <v>174</v>
      </c>
      <c r="F298" s="164" t="s">
        <v>998</v>
      </c>
      <c r="I298" s="165"/>
      <c r="L298" s="34"/>
      <c r="M298" s="166"/>
      <c r="T298" s="55"/>
      <c r="AT298" s="18" t="s">
        <v>174</v>
      </c>
      <c r="AU298" s="18" t="s">
        <v>89</v>
      </c>
    </row>
    <row r="299" spans="2:65" s="12" customFormat="1">
      <c r="B299" s="142"/>
      <c r="D299" s="143" t="s">
        <v>159</v>
      </c>
      <c r="E299" s="144" t="s">
        <v>32</v>
      </c>
      <c r="F299" s="145" t="s">
        <v>702</v>
      </c>
      <c r="H299" s="144" t="s">
        <v>32</v>
      </c>
      <c r="I299" s="146"/>
      <c r="L299" s="142"/>
      <c r="M299" s="147"/>
      <c r="T299" s="148"/>
      <c r="AT299" s="144" t="s">
        <v>159</v>
      </c>
      <c r="AU299" s="144" t="s">
        <v>89</v>
      </c>
      <c r="AV299" s="12" t="s">
        <v>40</v>
      </c>
      <c r="AW299" s="12" t="s">
        <v>38</v>
      </c>
      <c r="AX299" s="12" t="s">
        <v>80</v>
      </c>
      <c r="AY299" s="144" t="s">
        <v>150</v>
      </c>
    </row>
    <row r="300" spans="2:65" s="12" customFormat="1">
      <c r="B300" s="142"/>
      <c r="D300" s="143" t="s">
        <v>159</v>
      </c>
      <c r="E300" s="144" t="s">
        <v>32</v>
      </c>
      <c r="F300" s="145" t="s">
        <v>999</v>
      </c>
      <c r="H300" s="144" t="s">
        <v>32</v>
      </c>
      <c r="I300" s="146"/>
      <c r="L300" s="142"/>
      <c r="M300" s="147"/>
      <c r="T300" s="148"/>
      <c r="AT300" s="144" t="s">
        <v>159</v>
      </c>
      <c r="AU300" s="144" t="s">
        <v>89</v>
      </c>
      <c r="AV300" s="12" t="s">
        <v>40</v>
      </c>
      <c r="AW300" s="12" t="s">
        <v>38</v>
      </c>
      <c r="AX300" s="12" t="s">
        <v>80</v>
      </c>
      <c r="AY300" s="144" t="s">
        <v>150</v>
      </c>
    </row>
    <row r="301" spans="2:65" s="12" customFormat="1">
      <c r="B301" s="142"/>
      <c r="D301" s="143" t="s">
        <v>159</v>
      </c>
      <c r="E301" s="144" t="s">
        <v>32</v>
      </c>
      <c r="F301" s="145" t="s">
        <v>967</v>
      </c>
      <c r="H301" s="144" t="s">
        <v>32</v>
      </c>
      <c r="I301" s="146"/>
      <c r="L301" s="142"/>
      <c r="M301" s="147"/>
      <c r="T301" s="148"/>
      <c r="AT301" s="144" t="s">
        <v>159</v>
      </c>
      <c r="AU301" s="144" t="s">
        <v>89</v>
      </c>
      <c r="AV301" s="12" t="s">
        <v>40</v>
      </c>
      <c r="AW301" s="12" t="s">
        <v>38</v>
      </c>
      <c r="AX301" s="12" t="s">
        <v>80</v>
      </c>
      <c r="AY301" s="144" t="s">
        <v>150</v>
      </c>
    </row>
    <row r="302" spans="2:65" s="12" customFormat="1">
      <c r="B302" s="142"/>
      <c r="D302" s="143" t="s">
        <v>159</v>
      </c>
      <c r="E302" s="144" t="s">
        <v>32</v>
      </c>
      <c r="F302" s="145" t="s">
        <v>1000</v>
      </c>
      <c r="H302" s="144" t="s">
        <v>32</v>
      </c>
      <c r="I302" s="146"/>
      <c r="L302" s="142"/>
      <c r="M302" s="147"/>
      <c r="T302" s="148"/>
      <c r="AT302" s="144" t="s">
        <v>159</v>
      </c>
      <c r="AU302" s="144" t="s">
        <v>89</v>
      </c>
      <c r="AV302" s="12" t="s">
        <v>40</v>
      </c>
      <c r="AW302" s="12" t="s">
        <v>38</v>
      </c>
      <c r="AX302" s="12" t="s">
        <v>80</v>
      </c>
      <c r="AY302" s="144" t="s">
        <v>150</v>
      </c>
    </row>
    <row r="303" spans="2:65" s="12" customFormat="1">
      <c r="B303" s="142"/>
      <c r="D303" s="143" t="s">
        <v>159</v>
      </c>
      <c r="E303" s="144" t="s">
        <v>32</v>
      </c>
      <c r="F303" s="145" t="s">
        <v>1001</v>
      </c>
      <c r="H303" s="144" t="s">
        <v>32</v>
      </c>
      <c r="I303" s="146"/>
      <c r="L303" s="142"/>
      <c r="M303" s="147"/>
      <c r="T303" s="148"/>
      <c r="AT303" s="144" t="s">
        <v>159</v>
      </c>
      <c r="AU303" s="144" t="s">
        <v>89</v>
      </c>
      <c r="AV303" s="12" t="s">
        <v>40</v>
      </c>
      <c r="AW303" s="12" t="s">
        <v>38</v>
      </c>
      <c r="AX303" s="12" t="s">
        <v>80</v>
      </c>
      <c r="AY303" s="144" t="s">
        <v>150</v>
      </c>
    </row>
    <row r="304" spans="2:65" s="12" customFormat="1">
      <c r="B304" s="142"/>
      <c r="D304" s="143" t="s">
        <v>159</v>
      </c>
      <c r="E304" s="144" t="s">
        <v>32</v>
      </c>
      <c r="F304" s="145" t="s">
        <v>1002</v>
      </c>
      <c r="H304" s="144" t="s">
        <v>32</v>
      </c>
      <c r="I304" s="146"/>
      <c r="L304" s="142"/>
      <c r="M304" s="147"/>
      <c r="T304" s="148"/>
      <c r="AT304" s="144" t="s">
        <v>159</v>
      </c>
      <c r="AU304" s="144" t="s">
        <v>89</v>
      </c>
      <c r="AV304" s="12" t="s">
        <v>40</v>
      </c>
      <c r="AW304" s="12" t="s">
        <v>38</v>
      </c>
      <c r="AX304" s="12" t="s">
        <v>80</v>
      </c>
      <c r="AY304" s="144" t="s">
        <v>150</v>
      </c>
    </row>
    <row r="305" spans="2:65" s="13" customFormat="1">
      <c r="B305" s="149"/>
      <c r="D305" s="143" t="s">
        <v>159</v>
      </c>
      <c r="E305" s="150" t="s">
        <v>32</v>
      </c>
      <c r="F305" s="151" t="s">
        <v>394</v>
      </c>
      <c r="H305" s="152">
        <v>113.61499999999999</v>
      </c>
      <c r="I305" s="153"/>
      <c r="L305" s="149"/>
      <c r="M305" s="154"/>
      <c r="T305" s="155"/>
      <c r="AT305" s="150" t="s">
        <v>159</v>
      </c>
      <c r="AU305" s="150" t="s">
        <v>89</v>
      </c>
      <c r="AV305" s="13" t="s">
        <v>89</v>
      </c>
      <c r="AW305" s="13" t="s">
        <v>38</v>
      </c>
      <c r="AX305" s="13" t="s">
        <v>40</v>
      </c>
      <c r="AY305" s="150" t="s">
        <v>150</v>
      </c>
    </row>
    <row r="306" spans="2:65" s="1" customFormat="1" ht="44.25" customHeight="1">
      <c r="B306" s="34"/>
      <c r="C306" s="129" t="s">
        <v>335</v>
      </c>
      <c r="D306" s="183" t="s">
        <v>152</v>
      </c>
      <c r="E306" s="130" t="s">
        <v>1003</v>
      </c>
      <c r="F306" s="131" t="s">
        <v>1004</v>
      </c>
      <c r="G306" s="132" t="s">
        <v>155</v>
      </c>
      <c r="H306" s="133">
        <v>3504.7350000000001</v>
      </c>
      <c r="I306" s="134"/>
      <c r="J306" s="135">
        <f>ROUND(I306*H306,2)</f>
        <v>0</v>
      </c>
      <c r="K306" s="131" t="s">
        <v>172</v>
      </c>
      <c r="L306" s="34"/>
      <c r="M306" s="136" t="s">
        <v>32</v>
      </c>
      <c r="N306" s="137" t="s">
        <v>51</v>
      </c>
      <c r="P306" s="138">
        <f>O306*H306</f>
        <v>0</v>
      </c>
      <c r="Q306" s="138">
        <v>2.2000000000000001E-4</v>
      </c>
      <c r="R306" s="138">
        <f>Q306*H306</f>
        <v>0.77104170000000005</v>
      </c>
      <c r="S306" s="138">
        <v>0</v>
      </c>
      <c r="T306" s="139">
        <f>S306*H306</f>
        <v>0</v>
      </c>
      <c r="AR306" s="140" t="s">
        <v>157</v>
      </c>
      <c r="AT306" s="140" t="s">
        <v>152</v>
      </c>
      <c r="AU306" s="140" t="s">
        <v>89</v>
      </c>
      <c r="AY306" s="18" t="s">
        <v>150</v>
      </c>
      <c r="BE306" s="141">
        <f>IF(N306="základní",J306,0)</f>
        <v>0</v>
      </c>
      <c r="BF306" s="141">
        <f>IF(N306="snížená",J306,0)</f>
        <v>0</v>
      </c>
      <c r="BG306" s="141">
        <f>IF(N306="zákl. přenesená",J306,0)</f>
        <v>0</v>
      </c>
      <c r="BH306" s="141">
        <f>IF(N306="sníž. přenesená",J306,0)</f>
        <v>0</v>
      </c>
      <c r="BI306" s="141">
        <f>IF(N306="nulová",J306,0)</f>
        <v>0</v>
      </c>
      <c r="BJ306" s="18" t="s">
        <v>40</v>
      </c>
      <c r="BK306" s="141">
        <f>ROUND(I306*H306,2)</f>
        <v>0</v>
      </c>
      <c r="BL306" s="18" t="s">
        <v>157</v>
      </c>
      <c r="BM306" s="140" t="s">
        <v>1005</v>
      </c>
    </row>
    <row r="307" spans="2:65" s="1" customFormat="1">
      <c r="B307" s="34"/>
      <c r="D307" s="163" t="s">
        <v>174</v>
      </c>
      <c r="F307" s="164" t="s">
        <v>1006</v>
      </c>
      <c r="I307" s="165"/>
      <c r="L307" s="34"/>
      <c r="M307" s="166"/>
      <c r="T307" s="55"/>
      <c r="AT307" s="18" t="s">
        <v>174</v>
      </c>
      <c r="AU307" s="18" t="s">
        <v>89</v>
      </c>
    </row>
    <row r="308" spans="2:65" s="12" customFormat="1">
      <c r="B308" s="142"/>
      <c r="D308" s="143" t="s">
        <v>159</v>
      </c>
      <c r="E308" s="144" t="s">
        <v>32</v>
      </c>
      <c r="F308" s="145" t="s">
        <v>702</v>
      </c>
      <c r="H308" s="144" t="s">
        <v>32</v>
      </c>
      <c r="I308" s="146"/>
      <c r="L308" s="142"/>
      <c r="M308" s="147"/>
      <c r="T308" s="148"/>
      <c r="AT308" s="144" t="s">
        <v>159</v>
      </c>
      <c r="AU308" s="144" t="s">
        <v>89</v>
      </c>
      <c r="AV308" s="12" t="s">
        <v>40</v>
      </c>
      <c r="AW308" s="12" t="s">
        <v>38</v>
      </c>
      <c r="AX308" s="12" t="s">
        <v>80</v>
      </c>
      <c r="AY308" s="144" t="s">
        <v>150</v>
      </c>
    </row>
    <row r="309" spans="2:65" s="12" customFormat="1">
      <c r="B309" s="142"/>
      <c r="D309" s="143" t="s">
        <v>159</v>
      </c>
      <c r="E309" s="144" t="s">
        <v>32</v>
      </c>
      <c r="F309" s="145" t="s">
        <v>1007</v>
      </c>
      <c r="H309" s="144" t="s">
        <v>32</v>
      </c>
      <c r="I309" s="146"/>
      <c r="L309" s="142"/>
      <c r="M309" s="147"/>
      <c r="T309" s="148"/>
      <c r="AT309" s="144" t="s">
        <v>159</v>
      </c>
      <c r="AU309" s="144" t="s">
        <v>89</v>
      </c>
      <c r="AV309" s="12" t="s">
        <v>40</v>
      </c>
      <c r="AW309" s="12" t="s">
        <v>38</v>
      </c>
      <c r="AX309" s="12" t="s">
        <v>80</v>
      </c>
      <c r="AY309" s="144" t="s">
        <v>150</v>
      </c>
    </row>
    <row r="310" spans="2:65" s="12" customFormat="1">
      <c r="B310" s="142"/>
      <c r="D310" s="143" t="s">
        <v>159</v>
      </c>
      <c r="E310" s="144" t="s">
        <v>32</v>
      </c>
      <c r="F310" s="145" t="s">
        <v>939</v>
      </c>
      <c r="H310" s="144" t="s">
        <v>32</v>
      </c>
      <c r="I310" s="146"/>
      <c r="L310" s="142"/>
      <c r="M310" s="147"/>
      <c r="T310" s="148"/>
      <c r="AT310" s="144" t="s">
        <v>159</v>
      </c>
      <c r="AU310" s="144" t="s">
        <v>89</v>
      </c>
      <c r="AV310" s="12" t="s">
        <v>40</v>
      </c>
      <c r="AW310" s="12" t="s">
        <v>38</v>
      </c>
      <c r="AX310" s="12" t="s">
        <v>80</v>
      </c>
      <c r="AY310" s="144" t="s">
        <v>150</v>
      </c>
    </row>
    <row r="311" spans="2:65" s="12" customFormat="1">
      <c r="B311" s="142"/>
      <c r="D311" s="143" t="s">
        <v>159</v>
      </c>
      <c r="E311" s="144" t="s">
        <v>32</v>
      </c>
      <c r="F311" s="145" t="s">
        <v>940</v>
      </c>
      <c r="H311" s="144" t="s">
        <v>32</v>
      </c>
      <c r="I311" s="146"/>
      <c r="L311" s="142"/>
      <c r="M311" s="147"/>
      <c r="T311" s="148"/>
      <c r="AT311" s="144" t="s">
        <v>159</v>
      </c>
      <c r="AU311" s="144" t="s">
        <v>89</v>
      </c>
      <c r="AV311" s="12" t="s">
        <v>40</v>
      </c>
      <c r="AW311" s="12" t="s">
        <v>38</v>
      </c>
      <c r="AX311" s="12" t="s">
        <v>80</v>
      </c>
      <c r="AY311" s="144" t="s">
        <v>150</v>
      </c>
    </row>
    <row r="312" spans="2:65" s="12" customFormat="1">
      <c r="B312" s="142"/>
      <c r="D312" s="143" t="s">
        <v>159</v>
      </c>
      <c r="E312" s="144" t="s">
        <v>32</v>
      </c>
      <c r="F312" s="145" t="s">
        <v>941</v>
      </c>
      <c r="H312" s="144" t="s">
        <v>32</v>
      </c>
      <c r="I312" s="146"/>
      <c r="L312" s="142"/>
      <c r="M312" s="147"/>
      <c r="T312" s="148"/>
      <c r="AT312" s="144" t="s">
        <v>159</v>
      </c>
      <c r="AU312" s="144" t="s">
        <v>89</v>
      </c>
      <c r="AV312" s="12" t="s">
        <v>40</v>
      </c>
      <c r="AW312" s="12" t="s">
        <v>38</v>
      </c>
      <c r="AX312" s="12" t="s">
        <v>80</v>
      </c>
      <c r="AY312" s="144" t="s">
        <v>150</v>
      </c>
    </row>
    <row r="313" spans="2:65" s="13" customFormat="1">
      <c r="B313" s="149"/>
      <c r="D313" s="143" t="s">
        <v>159</v>
      </c>
      <c r="E313" s="150" t="s">
        <v>32</v>
      </c>
      <c r="F313" s="151" t="s">
        <v>397</v>
      </c>
      <c r="H313" s="152">
        <v>3504.7350000000001</v>
      </c>
      <c r="I313" s="153"/>
      <c r="L313" s="149"/>
      <c r="M313" s="154"/>
      <c r="T313" s="155"/>
      <c r="AT313" s="150" t="s">
        <v>159</v>
      </c>
      <c r="AU313" s="150" t="s">
        <v>89</v>
      </c>
      <c r="AV313" s="13" t="s">
        <v>89</v>
      </c>
      <c r="AW313" s="13" t="s">
        <v>38</v>
      </c>
      <c r="AX313" s="13" t="s">
        <v>40</v>
      </c>
      <c r="AY313" s="150" t="s">
        <v>150</v>
      </c>
    </row>
    <row r="314" spans="2:65" s="1" customFormat="1" ht="24.15" customHeight="1">
      <c r="B314" s="34"/>
      <c r="C314" s="184" t="s">
        <v>340</v>
      </c>
      <c r="D314" s="185" t="s">
        <v>874</v>
      </c>
      <c r="E314" s="186" t="s">
        <v>983</v>
      </c>
      <c r="F314" s="187" t="s">
        <v>984</v>
      </c>
      <c r="G314" s="188" t="s">
        <v>155</v>
      </c>
      <c r="H314" s="189">
        <v>4151.3590000000004</v>
      </c>
      <c r="I314" s="190"/>
      <c r="J314" s="191">
        <f>ROUND(I314*H314,2)</f>
        <v>0</v>
      </c>
      <c r="K314" s="187" t="s">
        <v>172</v>
      </c>
      <c r="L314" s="192"/>
      <c r="M314" s="193" t="s">
        <v>32</v>
      </c>
      <c r="N314" s="194" t="s">
        <v>51</v>
      </c>
      <c r="P314" s="138">
        <f>O314*H314</f>
        <v>0</v>
      </c>
      <c r="Q314" s="138">
        <v>2.9999999999999997E-4</v>
      </c>
      <c r="R314" s="138">
        <f>Q314*H314</f>
        <v>1.2454076999999999</v>
      </c>
      <c r="S314" s="138">
        <v>0</v>
      </c>
      <c r="T314" s="139">
        <f>S314*H314</f>
        <v>0</v>
      </c>
      <c r="AR314" s="140" t="s">
        <v>204</v>
      </c>
      <c r="AT314" s="140" t="s">
        <v>874</v>
      </c>
      <c r="AU314" s="140" t="s">
        <v>89</v>
      </c>
      <c r="AY314" s="18" t="s">
        <v>150</v>
      </c>
      <c r="BE314" s="141">
        <f>IF(N314="základní",J314,0)</f>
        <v>0</v>
      </c>
      <c r="BF314" s="141">
        <f>IF(N314="snížená",J314,0)</f>
        <v>0</v>
      </c>
      <c r="BG314" s="141">
        <f>IF(N314="zákl. přenesená",J314,0)</f>
        <v>0</v>
      </c>
      <c r="BH314" s="141">
        <f>IF(N314="sníž. přenesená",J314,0)</f>
        <v>0</v>
      </c>
      <c r="BI314" s="141">
        <f>IF(N314="nulová",J314,0)</f>
        <v>0</v>
      </c>
      <c r="BJ314" s="18" t="s">
        <v>40</v>
      </c>
      <c r="BK314" s="141">
        <f>ROUND(I314*H314,2)</f>
        <v>0</v>
      </c>
      <c r="BL314" s="18" t="s">
        <v>157</v>
      </c>
      <c r="BM314" s="140" t="s">
        <v>1008</v>
      </c>
    </row>
    <row r="315" spans="2:65" s="13" customFormat="1">
      <c r="B315" s="149"/>
      <c r="D315" s="143" t="s">
        <v>159</v>
      </c>
      <c r="F315" s="151" t="s">
        <v>1009</v>
      </c>
      <c r="H315" s="152">
        <v>4151.3590000000004</v>
      </c>
      <c r="I315" s="153"/>
      <c r="L315" s="149"/>
      <c r="M315" s="154"/>
      <c r="T315" s="155"/>
      <c r="AT315" s="150" t="s">
        <v>159</v>
      </c>
      <c r="AU315" s="150" t="s">
        <v>89</v>
      </c>
      <c r="AV315" s="13" t="s">
        <v>89</v>
      </c>
      <c r="AW315" s="13" t="s">
        <v>4</v>
      </c>
      <c r="AX315" s="13" t="s">
        <v>40</v>
      </c>
      <c r="AY315" s="150" t="s">
        <v>150</v>
      </c>
    </row>
    <row r="316" spans="2:65" s="1" customFormat="1" ht="37.799999999999997" customHeight="1">
      <c r="B316" s="34"/>
      <c r="C316" s="129" t="s">
        <v>1010</v>
      </c>
      <c r="D316" s="129" t="s">
        <v>152</v>
      </c>
      <c r="E316" s="130" t="s">
        <v>1011</v>
      </c>
      <c r="F316" s="131" t="s">
        <v>1012</v>
      </c>
      <c r="G316" s="132" t="s">
        <v>165</v>
      </c>
      <c r="H316" s="133">
        <v>1.526</v>
      </c>
      <c r="I316" s="134"/>
      <c r="J316" s="135">
        <f>ROUND(I316*H316,2)</f>
        <v>0</v>
      </c>
      <c r="K316" s="131" t="s">
        <v>172</v>
      </c>
      <c r="L316" s="34"/>
      <c r="M316" s="136" t="s">
        <v>32</v>
      </c>
      <c r="N316" s="137" t="s">
        <v>51</v>
      </c>
      <c r="P316" s="138">
        <f>O316*H316</f>
        <v>0</v>
      </c>
      <c r="Q316" s="138">
        <v>2.30267</v>
      </c>
      <c r="R316" s="138">
        <f>Q316*H316</f>
        <v>3.5138744200000001</v>
      </c>
      <c r="S316" s="138">
        <v>0</v>
      </c>
      <c r="T316" s="139">
        <f>S316*H316</f>
        <v>0</v>
      </c>
      <c r="AR316" s="140" t="s">
        <v>157</v>
      </c>
      <c r="AT316" s="140" t="s">
        <v>152</v>
      </c>
      <c r="AU316" s="140" t="s">
        <v>89</v>
      </c>
      <c r="AY316" s="18" t="s">
        <v>150</v>
      </c>
      <c r="BE316" s="141">
        <f>IF(N316="základní",J316,0)</f>
        <v>0</v>
      </c>
      <c r="BF316" s="141">
        <f>IF(N316="snížená",J316,0)</f>
        <v>0</v>
      </c>
      <c r="BG316" s="141">
        <f>IF(N316="zákl. přenesená",J316,0)</f>
        <v>0</v>
      </c>
      <c r="BH316" s="141">
        <f>IF(N316="sníž. přenesená",J316,0)</f>
        <v>0</v>
      </c>
      <c r="BI316" s="141">
        <f>IF(N316="nulová",J316,0)</f>
        <v>0</v>
      </c>
      <c r="BJ316" s="18" t="s">
        <v>40</v>
      </c>
      <c r="BK316" s="141">
        <f>ROUND(I316*H316,2)</f>
        <v>0</v>
      </c>
      <c r="BL316" s="18" t="s">
        <v>157</v>
      </c>
      <c r="BM316" s="140" t="s">
        <v>1013</v>
      </c>
    </row>
    <row r="317" spans="2:65" s="1" customFormat="1">
      <c r="B317" s="34"/>
      <c r="D317" s="163" t="s">
        <v>174</v>
      </c>
      <c r="F317" s="164" t="s">
        <v>1014</v>
      </c>
      <c r="I317" s="165"/>
      <c r="L317" s="34"/>
      <c r="M317" s="166"/>
      <c r="T317" s="55"/>
      <c r="AT317" s="18" t="s">
        <v>174</v>
      </c>
      <c r="AU317" s="18" t="s">
        <v>89</v>
      </c>
    </row>
    <row r="318" spans="2:65" s="1" customFormat="1" ht="28.8">
      <c r="B318" s="34"/>
      <c r="D318" s="143" t="s">
        <v>195</v>
      </c>
      <c r="F318" s="167" t="s">
        <v>1015</v>
      </c>
      <c r="I318" s="165"/>
      <c r="L318" s="34"/>
      <c r="M318" s="166"/>
      <c r="T318" s="55"/>
      <c r="AT318" s="18" t="s">
        <v>195</v>
      </c>
      <c r="AU318" s="18" t="s">
        <v>89</v>
      </c>
    </row>
    <row r="319" spans="2:65" s="12" customFormat="1">
      <c r="B319" s="142"/>
      <c r="D319" s="143" t="s">
        <v>159</v>
      </c>
      <c r="E319" s="144" t="s">
        <v>32</v>
      </c>
      <c r="F319" s="145" t="s">
        <v>702</v>
      </c>
      <c r="H319" s="144" t="s">
        <v>32</v>
      </c>
      <c r="I319" s="146"/>
      <c r="L319" s="142"/>
      <c r="M319" s="147"/>
      <c r="T319" s="148"/>
      <c r="AT319" s="144" t="s">
        <v>159</v>
      </c>
      <c r="AU319" s="144" t="s">
        <v>89</v>
      </c>
      <c r="AV319" s="12" t="s">
        <v>40</v>
      </c>
      <c r="AW319" s="12" t="s">
        <v>38</v>
      </c>
      <c r="AX319" s="12" t="s">
        <v>80</v>
      </c>
      <c r="AY319" s="144" t="s">
        <v>150</v>
      </c>
    </row>
    <row r="320" spans="2:65" s="12" customFormat="1">
      <c r="B320" s="142"/>
      <c r="D320" s="143" t="s">
        <v>159</v>
      </c>
      <c r="E320" s="144" t="s">
        <v>32</v>
      </c>
      <c r="F320" s="145" t="s">
        <v>1016</v>
      </c>
      <c r="H320" s="144" t="s">
        <v>32</v>
      </c>
      <c r="I320" s="146"/>
      <c r="L320" s="142"/>
      <c r="M320" s="147"/>
      <c r="T320" s="148"/>
      <c r="AT320" s="144" t="s">
        <v>159</v>
      </c>
      <c r="AU320" s="144" t="s">
        <v>89</v>
      </c>
      <c r="AV320" s="12" t="s">
        <v>40</v>
      </c>
      <c r="AW320" s="12" t="s">
        <v>38</v>
      </c>
      <c r="AX320" s="12" t="s">
        <v>80</v>
      </c>
      <c r="AY320" s="144" t="s">
        <v>150</v>
      </c>
    </row>
    <row r="321" spans="2:65" s="12" customFormat="1">
      <c r="B321" s="142"/>
      <c r="D321" s="143" t="s">
        <v>159</v>
      </c>
      <c r="E321" s="144" t="s">
        <v>32</v>
      </c>
      <c r="F321" s="145" t="s">
        <v>1017</v>
      </c>
      <c r="H321" s="144" t="s">
        <v>32</v>
      </c>
      <c r="I321" s="146"/>
      <c r="L321" s="142"/>
      <c r="M321" s="147"/>
      <c r="T321" s="148"/>
      <c r="AT321" s="144" t="s">
        <v>159</v>
      </c>
      <c r="AU321" s="144" t="s">
        <v>89</v>
      </c>
      <c r="AV321" s="12" t="s">
        <v>40</v>
      </c>
      <c r="AW321" s="12" t="s">
        <v>38</v>
      </c>
      <c r="AX321" s="12" t="s">
        <v>80</v>
      </c>
      <c r="AY321" s="144" t="s">
        <v>150</v>
      </c>
    </row>
    <row r="322" spans="2:65" s="12" customFormat="1">
      <c r="B322" s="142"/>
      <c r="D322" s="143" t="s">
        <v>159</v>
      </c>
      <c r="E322" s="144" t="s">
        <v>32</v>
      </c>
      <c r="F322" s="145" t="s">
        <v>1017</v>
      </c>
      <c r="H322" s="144" t="s">
        <v>32</v>
      </c>
      <c r="I322" s="146"/>
      <c r="L322" s="142"/>
      <c r="M322" s="147"/>
      <c r="T322" s="148"/>
      <c r="AT322" s="144" t="s">
        <v>159</v>
      </c>
      <c r="AU322" s="144" t="s">
        <v>89</v>
      </c>
      <c r="AV322" s="12" t="s">
        <v>40</v>
      </c>
      <c r="AW322" s="12" t="s">
        <v>38</v>
      </c>
      <c r="AX322" s="12" t="s">
        <v>80</v>
      </c>
      <c r="AY322" s="144" t="s">
        <v>150</v>
      </c>
    </row>
    <row r="323" spans="2:65" s="12" customFormat="1">
      <c r="B323" s="142"/>
      <c r="D323" s="143" t="s">
        <v>159</v>
      </c>
      <c r="E323" s="144" t="s">
        <v>32</v>
      </c>
      <c r="F323" s="145" t="s">
        <v>1017</v>
      </c>
      <c r="H323" s="144" t="s">
        <v>32</v>
      </c>
      <c r="I323" s="146"/>
      <c r="L323" s="142"/>
      <c r="M323" s="147"/>
      <c r="T323" s="148"/>
      <c r="AT323" s="144" t="s">
        <v>159</v>
      </c>
      <c r="AU323" s="144" t="s">
        <v>89</v>
      </c>
      <c r="AV323" s="12" t="s">
        <v>40</v>
      </c>
      <c r="AW323" s="12" t="s">
        <v>38</v>
      </c>
      <c r="AX323" s="12" t="s">
        <v>80</v>
      </c>
      <c r="AY323" s="144" t="s">
        <v>150</v>
      </c>
    </row>
    <row r="324" spans="2:65" s="12" customFormat="1">
      <c r="B324" s="142"/>
      <c r="D324" s="143" t="s">
        <v>159</v>
      </c>
      <c r="E324" s="144" t="s">
        <v>32</v>
      </c>
      <c r="F324" s="145" t="s">
        <v>1018</v>
      </c>
      <c r="H324" s="144" t="s">
        <v>32</v>
      </c>
      <c r="I324" s="146"/>
      <c r="L324" s="142"/>
      <c r="M324" s="147"/>
      <c r="T324" s="148"/>
      <c r="AT324" s="144" t="s">
        <v>159</v>
      </c>
      <c r="AU324" s="144" t="s">
        <v>89</v>
      </c>
      <c r="AV324" s="12" t="s">
        <v>40</v>
      </c>
      <c r="AW324" s="12" t="s">
        <v>38</v>
      </c>
      <c r="AX324" s="12" t="s">
        <v>80</v>
      </c>
      <c r="AY324" s="144" t="s">
        <v>150</v>
      </c>
    </row>
    <row r="325" spans="2:65" s="12" customFormat="1">
      <c r="B325" s="142"/>
      <c r="D325" s="143" t="s">
        <v>159</v>
      </c>
      <c r="E325" s="144" t="s">
        <v>32</v>
      </c>
      <c r="F325" s="145" t="s">
        <v>1019</v>
      </c>
      <c r="H325" s="144" t="s">
        <v>32</v>
      </c>
      <c r="I325" s="146"/>
      <c r="L325" s="142"/>
      <c r="M325" s="147"/>
      <c r="T325" s="148"/>
      <c r="AT325" s="144" t="s">
        <v>159</v>
      </c>
      <c r="AU325" s="144" t="s">
        <v>89</v>
      </c>
      <c r="AV325" s="12" t="s">
        <v>40</v>
      </c>
      <c r="AW325" s="12" t="s">
        <v>38</v>
      </c>
      <c r="AX325" s="12" t="s">
        <v>80</v>
      </c>
      <c r="AY325" s="144" t="s">
        <v>150</v>
      </c>
    </row>
    <row r="326" spans="2:65" s="12" customFormat="1">
      <c r="B326" s="142"/>
      <c r="D326" s="143" t="s">
        <v>159</v>
      </c>
      <c r="E326" s="144" t="s">
        <v>32</v>
      </c>
      <c r="F326" s="145" t="s">
        <v>1020</v>
      </c>
      <c r="H326" s="144" t="s">
        <v>32</v>
      </c>
      <c r="I326" s="146"/>
      <c r="L326" s="142"/>
      <c r="M326" s="147"/>
      <c r="T326" s="148"/>
      <c r="AT326" s="144" t="s">
        <v>159</v>
      </c>
      <c r="AU326" s="144" t="s">
        <v>89</v>
      </c>
      <c r="AV326" s="12" t="s">
        <v>40</v>
      </c>
      <c r="AW326" s="12" t="s">
        <v>38</v>
      </c>
      <c r="AX326" s="12" t="s">
        <v>80</v>
      </c>
      <c r="AY326" s="144" t="s">
        <v>150</v>
      </c>
    </row>
    <row r="327" spans="2:65" s="13" customFormat="1">
      <c r="B327" s="149"/>
      <c r="D327" s="143" t="s">
        <v>159</v>
      </c>
      <c r="E327" s="150" t="s">
        <v>32</v>
      </c>
      <c r="F327" s="151" t="s">
        <v>399</v>
      </c>
      <c r="H327" s="152">
        <v>1.526</v>
      </c>
      <c r="I327" s="153"/>
      <c r="L327" s="149"/>
      <c r="M327" s="154"/>
      <c r="T327" s="155"/>
      <c r="AT327" s="150" t="s">
        <v>159</v>
      </c>
      <c r="AU327" s="150" t="s">
        <v>89</v>
      </c>
      <c r="AV327" s="13" t="s">
        <v>89</v>
      </c>
      <c r="AW327" s="13" t="s">
        <v>38</v>
      </c>
      <c r="AX327" s="13" t="s">
        <v>40</v>
      </c>
      <c r="AY327" s="150" t="s">
        <v>150</v>
      </c>
    </row>
    <row r="328" spans="2:65" s="1" customFormat="1" ht="37.799999999999997" customHeight="1">
      <c r="B328" s="34"/>
      <c r="C328" s="129" t="s">
        <v>1021</v>
      </c>
      <c r="D328" s="183" t="s">
        <v>152</v>
      </c>
      <c r="E328" s="130" t="s">
        <v>1011</v>
      </c>
      <c r="F328" s="131" t="s">
        <v>1012</v>
      </c>
      <c r="G328" s="132" t="s">
        <v>165</v>
      </c>
      <c r="H328" s="133">
        <v>181.37</v>
      </c>
      <c r="I328" s="134"/>
      <c r="J328" s="135">
        <f>ROUND(I328*H328,2)</f>
        <v>0</v>
      </c>
      <c r="K328" s="131" t="s">
        <v>172</v>
      </c>
      <c r="L328" s="34"/>
      <c r="M328" s="136" t="s">
        <v>32</v>
      </c>
      <c r="N328" s="137" t="s">
        <v>51</v>
      </c>
      <c r="P328" s="138">
        <f>O328*H328</f>
        <v>0</v>
      </c>
      <c r="Q328" s="138">
        <v>2.30267</v>
      </c>
      <c r="R328" s="138">
        <f>Q328*H328</f>
        <v>417.6352579</v>
      </c>
      <c r="S328" s="138">
        <v>0</v>
      </c>
      <c r="T328" s="139">
        <f>S328*H328</f>
        <v>0</v>
      </c>
      <c r="AR328" s="140" t="s">
        <v>157</v>
      </c>
      <c r="AT328" s="140" t="s">
        <v>152</v>
      </c>
      <c r="AU328" s="140" t="s">
        <v>89</v>
      </c>
      <c r="AY328" s="18" t="s">
        <v>150</v>
      </c>
      <c r="BE328" s="141">
        <f>IF(N328="základní",J328,0)</f>
        <v>0</v>
      </c>
      <c r="BF328" s="141">
        <f>IF(N328="snížená",J328,0)</f>
        <v>0</v>
      </c>
      <c r="BG328" s="141">
        <f>IF(N328="zákl. přenesená",J328,0)</f>
        <v>0</v>
      </c>
      <c r="BH328" s="141">
        <f>IF(N328="sníž. přenesená",J328,0)</f>
        <v>0</v>
      </c>
      <c r="BI328" s="141">
        <f>IF(N328="nulová",J328,0)</f>
        <v>0</v>
      </c>
      <c r="BJ328" s="18" t="s">
        <v>40</v>
      </c>
      <c r="BK328" s="141">
        <f>ROUND(I328*H328,2)</f>
        <v>0</v>
      </c>
      <c r="BL328" s="18" t="s">
        <v>157</v>
      </c>
      <c r="BM328" s="140" t="s">
        <v>1022</v>
      </c>
    </row>
    <row r="329" spans="2:65" s="1" customFormat="1">
      <c r="B329" s="34"/>
      <c r="D329" s="163" t="s">
        <v>174</v>
      </c>
      <c r="F329" s="164" t="s">
        <v>1014</v>
      </c>
      <c r="I329" s="165"/>
      <c r="L329" s="34"/>
      <c r="M329" s="166"/>
      <c r="T329" s="55"/>
      <c r="AT329" s="18" t="s">
        <v>174</v>
      </c>
      <c r="AU329" s="18" t="s">
        <v>89</v>
      </c>
    </row>
    <row r="330" spans="2:65" s="12" customFormat="1">
      <c r="B330" s="142"/>
      <c r="D330" s="143" t="s">
        <v>159</v>
      </c>
      <c r="E330" s="144" t="s">
        <v>32</v>
      </c>
      <c r="F330" s="145" t="s">
        <v>702</v>
      </c>
      <c r="H330" s="144" t="s">
        <v>32</v>
      </c>
      <c r="I330" s="146"/>
      <c r="L330" s="142"/>
      <c r="M330" s="147"/>
      <c r="T330" s="148"/>
      <c r="AT330" s="144" t="s">
        <v>159</v>
      </c>
      <c r="AU330" s="144" t="s">
        <v>89</v>
      </c>
      <c r="AV330" s="12" t="s">
        <v>40</v>
      </c>
      <c r="AW330" s="12" t="s">
        <v>38</v>
      </c>
      <c r="AX330" s="12" t="s">
        <v>80</v>
      </c>
      <c r="AY330" s="144" t="s">
        <v>150</v>
      </c>
    </row>
    <row r="331" spans="2:65" s="12" customFormat="1">
      <c r="B331" s="142"/>
      <c r="D331" s="143" t="s">
        <v>159</v>
      </c>
      <c r="E331" s="144" t="s">
        <v>32</v>
      </c>
      <c r="F331" s="145" t="s">
        <v>1023</v>
      </c>
      <c r="H331" s="144" t="s">
        <v>32</v>
      </c>
      <c r="I331" s="146"/>
      <c r="L331" s="142"/>
      <c r="M331" s="147"/>
      <c r="T331" s="148"/>
      <c r="AT331" s="144" t="s">
        <v>159</v>
      </c>
      <c r="AU331" s="144" t="s">
        <v>89</v>
      </c>
      <c r="AV331" s="12" t="s">
        <v>40</v>
      </c>
      <c r="AW331" s="12" t="s">
        <v>38</v>
      </c>
      <c r="AX331" s="12" t="s">
        <v>80</v>
      </c>
      <c r="AY331" s="144" t="s">
        <v>150</v>
      </c>
    </row>
    <row r="332" spans="2:65" s="12" customFormat="1">
      <c r="B332" s="142"/>
      <c r="D332" s="143" t="s">
        <v>159</v>
      </c>
      <c r="E332" s="144" t="s">
        <v>32</v>
      </c>
      <c r="F332" s="145" t="s">
        <v>1024</v>
      </c>
      <c r="H332" s="144" t="s">
        <v>32</v>
      </c>
      <c r="I332" s="146"/>
      <c r="L332" s="142"/>
      <c r="M332" s="147"/>
      <c r="T332" s="148"/>
      <c r="AT332" s="144" t="s">
        <v>159</v>
      </c>
      <c r="AU332" s="144" t="s">
        <v>89</v>
      </c>
      <c r="AV332" s="12" t="s">
        <v>40</v>
      </c>
      <c r="AW332" s="12" t="s">
        <v>38</v>
      </c>
      <c r="AX332" s="12" t="s">
        <v>80</v>
      </c>
      <c r="AY332" s="144" t="s">
        <v>150</v>
      </c>
    </row>
    <row r="333" spans="2:65" s="12" customFormat="1">
      <c r="B333" s="142"/>
      <c r="D333" s="143" t="s">
        <v>159</v>
      </c>
      <c r="E333" s="144" t="s">
        <v>32</v>
      </c>
      <c r="F333" s="145" t="s">
        <v>940</v>
      </c>
      <c r="H333" s="144" t="s">
        <v>32</v>
      </c>
      <c r="I333" s="146"/>
      <c r="L333" s="142"/>
      <c r="M333" s="147"/>
      <c r="T333" s="148"/>
      <c r="AT333" s="144" t="s">
        <v>159</v>
      </c>
      <c r="AU333" s="144" t="s">
        <v>89</v>
      </c>
      <c r="AV333" s="12" t="s">
        <v>40</v>
      </c>
      <c r="AW333" s="12" t="s">
        <v>38</v>
      </c>
      <c r="AX333" s="12" t="s">
        <v>80</v>
      </c>
      <c r="AY333" s="144" t="s">
        <v>150</v>
      </c>
    </row>
    <row r="334" spans="2:65" s="12" customFormat="1">
      <c r="B334" s="142"/>
      <c r="D334" s="143" t="s">
        <v>159</v>
      </c>
      <c r="E334" s="144" t="s">
        <v>32</v>
      </c>
      <c r="F334" s="145" t="s">
        <v>1025</v>
      </c>
      <c r="H334" s="144" t="s">
        <v>32</v>
      </c>
      <c r="I334" s="146"/>
      <c r="L334" s="142"/>
      <c r="M334" s="147"/>
      <c r="T334" s="148"/>
      <c r="AT334" s="144" t="s">
        <v>159</v>
      </c>
      <c r="AU334" s="144" t="s">
        <v>89</v>
      </c>
      <c r="AV334" s="12" t="s">
        <v>40</v>
      </c>
      <c r="AW334" s="12" t="s">
        <v>38</v>
      </c>
      <c r="AX334" s="12" t="s">
        <v>80</v>
      </c>
      <c r="AY334" s="144" t="s">
        <v>150</v>
      </c>
    </row>
    <row r="335" spans="2:65" s="12" customFormat="1">
      <c r="B335" s="142"/>
      <c r="D335" s="143" t="s">
        <v>159</v>
      </c>
      <c r="E335" s="144" t="s">
        <v>32</v>
      </c>
      <c r="F335" s="145" t="s">
        <v>1019</v>
      </c>
      <c r="H335" s="144" t="s">
        <v>32</v>
      </c>
      <c r="I335" s="146"/>
      <c r="L335" s="142"/>
      <c r="M335" s="147"/>
      <c r="T335" s="148"/>
      <c r="AT335" s="144" t="s">
        <v>159</v>
      </c>
      <c r="AU335" s="144" t="s">
        <v>89</v>
      </c>
      <c r="AV335" s="12" t="s">
        <v>40</v>
      </c>
      <c r="AW335" s="12" t="s">
        <v>38</v>
      </c>
      <c r="AX335" s="12" t="s">
        <v>80</v>
      </c>
      <c r="AY335" s="144" t="s">
        <v>150</v>
      </c>
    </row>
    <row r="336" spans="2:65" s="12" customFormat="1">
      <c r="B336" s="142"/>
      <c r="D336" s="143" t="s">
        <v>159</v>
      </c>
      <c r="E336" s="144" t="s">
        <v>32</v>
      </c>
      <c r="F336" s="145" t="s">
        <v>1026</v>
      </c>
      <c r="H336" s="144" t="s">
        <v>32</v>
      </c>
      <c r="I336" s="146"/>
      <c r="L336" s="142"/>
      <c r="M336" s="147"/>
      <c r="T336" s="148"/>
      <c r="AT336" s="144" t="s">
        <v>159</v>
      </c>
      <c r="AU336" s="144" t="s">
        <v>89</v>
      </c>
      <c r="AV336" s="12" t="s">
        <v>40</v>
      </c>
      <c r="AW336" s="12" t="s">
        <v>38</v>
      </c>
      <c r="AX336" s="12" t="s">
        <v>80</v>
      </c>
      <c r="AY336" s="144" t="s">
        <v>150</v>
      </c>
    </row>
    <row r="337" spans="2:65" s="13" customFormat="1">
      <c r="B337" s="149"/>
      <c r="D337" s="143" t="s">
        <v>159</v>
      </c>
      <c r="E337" s="150" t="s">
        <v>32</v>
      </c>
      <c r="F337" s="151" t="s">
        <v>402</v>
      </c>
      <c r="H337" s="152">
        <v>181.37</v>
      </c>
      <c r="I337" s="153"/>
      <c r="L337" s="149"/>
      <c r="M337" s="154"/>
      <c r="T337" s="155"/>
      <c r="AT337" s="150" t="s">
        <v>159</v>
      </c>
      <c r="AU337" s="150" t="s">
        <v>89</v>
      </c>
      <c r="AV337" s="13" t="s">
        <v>89</v>
      </c>
      <c r="AW337" s="13" t="s">
        <v>38</v>
      </c>
      <c r="AX337" s="13" t="s">
        <v>40</v>
      </c>
      <c r="AY337" s="150" t="s">
        <v>150</v>
      </c>
    </row>
    <row r="338" spans="2:65" s="1" customFormat="1" ht="21.75" customHeight="1">
      <c r="B338" s="34"/>
      <c r="C338" s="129" t="s">
        <v>1027</v>
      </c>
      <c r="D338" s="183" t="s">
        <v>152</v>
      </c>
      <c r="E338" s="130" t="s">
        <v>1028</v>
      </c>
      <c r="F338" s="131" t="s">
        <v>1029</v>
      </c>
      <c r="G338" s="132" t="s">
        <v>165</v>
      </c>
      <c r="H338" s="133">
        <v>1051.42</v>
      </c>
      <c r="I338" s="134"/>
      <c r="J338" s="135">
        <f>ROUND(I338*H338,2)</f>
        <v>0</v>
      </c>
      <c r="K338" s="131" t="s">
        <v>172</v>
      </c>
      <c r="L338" s="34"/>
      <c r="M338" s="136" t="s">
        <v>32</v>
      </c>
      <c r="N338" s="137" t="s">
        <v>51</v>
      </c>
      <c r="P338" s="138">
        <f>O338*H338</f>
        <v>0</v>
      </c>
      <c r="Q338" s="138">
        <v>2.16</v>
      </c>
      <c r="R338" s="138">
        <f>Q338*H338</f>
        <v>2271.0672000000004</v>
      </c>
      <c r="S338" s="138">
        <v>0</v>
      </c>
      <c r="T338" s="139">
        <f>S338*H338</f>
        <v>0</v>
      </c>
      <c r="AR338" s="140" t="s">
        <v>157</v>
      </c>
      <c r="AT338" s="140" t="s">
        <v>152</v>
      </c>
      <c r="AU338" s="140" t="s">
        <v>89</v>
      </c>
      <c r="AY338" s="18" t="s">
        <v>150</v>
      </c>
      <c r="BE338" s="141">
        <f>IF(N338="základní",J338,0)</f>
        <v>0</v>
      </c>
      <c r="BF338" s="141">
        <f>IF(N338="snížená",J338,0)</f>
        <v>0</v>
      </c>
      <c r="BG338" s="141">
        <f>IF(N338="zákl. přenesená",J338,0)</f>
        <v>0</v>
      </c>
      <c r="BH338" s="141">
        <f>IF(N338="sníž. přenesená",J338,0)</f>
        <v>0</v>
      </c>
      <c r="BI338" s="141">
        <f>IF(N338="nulová",J338,0)</f>
        <v>0</v>
      </c>
      <c r="BJ338" s="18" t="s">
        <v>40</v>
      </c>
      <c r="BK338" s="141">
        <f>ROUND(I338*H338,2)</f>
        <v>0</v>
      </c>
      <c r="BL338" s="18" t="s">
        <v>157</v>
      </c>
      <c r="BM338" s="140" t="s">
        <v>1030</v>
      </c>
    </row>
    <row r="339" spans="2:65" s="1" customFormat="1">
      <c r="B339" s="34"/>
      <c r="D339" s="163" t="s">
        <v>174</v>
      </c>
      <c r="F339" s="164" t="s">
        <v>1031</v>
      </c>
      <c r="I339" s="165"/>
      <c r="L339" s="34"/>
      <c r="M339" s="166"/>
      <c r="T339" s="55"/>
      <c r="AT339" s="18" t="s">
        <v>174</v>
      </c>
      <c r="AU339" s="18" t="s">
        <v>89</v>
      </c>
    </row>
    <row r="340" spans="2:65" s="12" customFormat="1">
      <c r="B340" s="142"/>
      <c r="D340" s="143" t="s">
        <v>159</v>
      </c>
      <c r="E340" s="144" t="s">
        <v>32</v>
      </c>
      <c r="F340" s="145" t="s">
        <v>702</v>
      </c>
      <c r="H340" s="144" t="s">
        <v>32</v>
      </c>
      <c r="I340" s="146"/>
      <c r="L340" s="142"/>
      <c r="M340" s="147"/>
      <c r="T340" s="148"/>
      <c r="AT340" s="144" t="s">
        <v>159</v>
      </c>
      <c r="AU340" s="144" t="s">
        <v>89</v>
      </c>
      <c r="AV340" s="12" t="s">
        <v>40</v>
      </c>
      <c r="AW340" s="12" t="s">
        <v>38</v>
      </c>
      <c r="AX340" s="12" t="s">
        <v>80</v>
      </c>
      <c r="AY340" s="144" t="s">
        <v>150</v>
      </c>
    </row>
    <row r="341" spans="2:65" s="12" customFormat="1">
      <c r="B341" s="142"/>
      <c r="D341" s="143" t="s">
        <v>159</v>
      </c>
      <c r="E341" s="144" t="s">
        <v>32</v>
      </c>
      <c r="F341" s="145" t="s">
        <v>1032</v>
      </c>
      <c r="H341" s="144" t="s">
        <v>32</v>
      </c>
      <c r="I341" s="146"/>
      <c r="L341" s="142"/>
      <c r="M341" s="147"/>
      <c r="T341" s="148"/>
      <c r="AT341" s="144" t="s">
        <v>159</v>
      </c>
      <c r="AU341" s="144" t="s">
        <v>89</v>
      </c>
      <c r="AV341" s="12" t="s">
        <v>40</v>
      </c>
      <c r="AW341" s="12" t="s">
        <v>38</v>
      </c>
      <c r="AX341" s="12" t="s">
        <v>80</v>
      </c>
      <c r="AY341" s="144" t="s">
        <v>150</v>
      </c>
    </row>
    <row r="342" spans="2:65" s="12" customFormat="1">
      <c r="B342" s="142"/>
      <c r="D342" s="143" t="s">
        <v>159</v>
      </c>
      <c r="E342" s="144" t="s">
        <v>32</v>
      </c>
      <c r="F342" s="145" t="s">
        <v>1033</v>
      </c>
      <c r="H342" s="144" t="s">
        <v>32</v>
      </c>
      <c r="I342" s="146"/>
      <c r="L342" s="142"/>
      <c r="M342" s="147"/>
      <c r="T342" s="148"/>
      <c r="AT342" s="144" t="s">
        <v>159</v>
      </c>
      <c r="AU342" s="144" t="s">
        <v>89</v>
      </c>
      <c r="AV342" s="12" t="s">
        <v>40</v>
      </c>
      <c r="AW342" s="12" t="s">
        <v>38</v>
      </c>
      <c r="AX342" s="12" t="s">
        <v>80</v>
      </c>
      <c r="AY342" s="144" t="s">
        <v>150</v>
      </c>
    </row>
    <row r="343" spans="2:65" s="12" customFormat="1">
      <c r="B343" s="142"/>
      <c r="D343" s="143" t="s">
        <v>159</v>
      </c>
      <c r="E343" s="144" t="s">
        <v>32</v>
      </c>
      <c r="F343" s="145" t="s">
        <v>940</v>
      </c>
      <c r="H343" s="144" t="s">
        <v>32</v>
      </c>
      <c r="I343" s="146"/>
      <c r="L343" s="142"/>
      <c r="M343" s="147"/>
      <c r="T343" s="148"/>
      <c r="AT343" s="144" t="s">
        <v>159</v>
      </c>
      <c r="AU343" s="144" t="s">
        <v>89</v>
      </c>
      <c r="AV343" s="12" t="s">
        <v>40</v>
      </c>
      <c r="AW343" s="12" t="s">
        <v>38</v>
      </c>
      <c r="AX343" s="12" t="s">
        <v>80</v>
      </c>
      <c r="AY343" s="144" t="s">
        <v>150</v>
      </c>
    </row>
    <row r="344" spans="2:65" s="12" customFormat="1">
      <c r="B344" s="142"/>
      <c r="D344" s="143" t="s">
        <v>159</v>
      </c>
      <c r="E344" s="144" t="s">
        <v>32</v>
      </c>
      <c r="F344" s="145" t="s">
        <v>1034</v>
      </c>
      <c r="H344" s="144" t="s">
        <v>32</v>
      </c>
      <c r="I344" s="146"/>
      <c r="L344" s="142"/>
      <c r="M344" s="147"/>
      <c r="T344" s="148"/>
      <c r="AT344" s="144" t="s">
        <v>159</v>
      </c>
      <c r="AU344" s="144" t="s">
        <v>89</v>
      </c>
      <c r="AV344" s="12" t="s">
        <v>40</v>
      </c>
      <c r="AW344" s="12" t="s">
        <v>38</v>
      </c>
      <c r="AX344" s="12" t="s">
        <v>80</v>
      </c>
      <c r="AY344" s="144" t="s">
        <v>150</v>
      </c>
    </row>
    <row r="345" spans="2:65" s="13" customFormat="1">
      <c r="B345" s="149"/>
      <c r="D345" s="143" t="s">
        <v>159</v>
      </c>
      <c r="E345" s="150" t="s">
        <v>32</v>
      </c>
      <c r="F345" s="151" t="s">
        <v>405</v>
      </c>
      <c r="H345" s="152">
        <v>1051.42</v>
      </c>
      <c r="I345" s="153"/>
      <c r="L345" s="149"/>
      <c r="M345" s="154"/>
      <c r="T345" s="155"/>
      <c r="AT345" s="150" t="s">
        <v>159</v>
      </c>
      <c r="AU345" s="150" t="s">
        <v>89</v>
      </c>
      <c r="AV345" s="13" t="s">
        <v>89</v>
      </c>
      <c r="AW345" s="13" t="s">
        <v>38</v>
      </c>
      <c r="AX345" s="13" t="s">
        <v>40</v>
      </c>
      <c r="AY345" s="150" t="s">
        <v>150</v>
      </c>
    </row>
    <row r="346" spans="2:65" s="1" customFormat="1" ht="33" customHeight="1">
      <c r="B346" s="34"/>
      <c r="C346" s="129" t="s">
        <v>1035</v>
      </c>
      <c r="D346" s="183" t="s">
        <v>152</v>
      </c>
      <c r="E346" s="130" t="s">
        <v>1036</v>
      </c>
      <c r="F346" s="131" t="s">
        <v>1037</v>
      </c>
      <c r="G346" s="132" t="s">
        <v>693</v>
      </c>
      <c r="H346" s="133">
        <v>363.30799999999999</v>
      </c>
      <c r="I346" s="134"/>
      <c r="J346" s="135">
        <f>ROUND(I346*H346,2)</f>
        <v>0</v>
      </c>
      <c r="K346" s="131" t="s">
        <v>172</v>
      </c>
      <c r="L346" s="34"/>
      <c r="M346" s="136" t="s">
        <v>32</v>
      </c>
      <c r="N346" s="137" t="s">
        <v>51</v>
      </c>
      <c r="P346" s="138">
        <f>O346*H346</f>
        <v>0</v>
      </c>
      <c r="Q346" s="138">
        <v>3.8000000000000002E-4</v>
      </c>
      <c r="R346" s="138">
        <f>Q346*H346</f>
        <v>0.13805703999999999</v>
      </c>
      <c r="S346" s="138">
        <v>0</v>
      </c>
      <c r="T346" s="139">
        <f>S346*H346</f>
        <v>0</v>
      </c>
      <c r="AR346" s="140" t="s">
        <v>157</v>
      </c>
      <c r="AT346" s="140" t="s">
        <v>152</v>
      </c>
      <c r="AU346" s="140" t="s">
        <v>89</v>
      </c>
      <c r="AY346" s="18" t="s">
        <v>150</v>
      </c>
      <c r="BE346" s="141">
        <f>IF(N346="základní",J346,0)</f>
        <v>0</v>
      </c>
      <c r="BF346" s="141">
        <f>IF(N346="snížená",J346,0)</f>
        <v>0</v>
      </c>
      <c r="BG346" s="141">
        <f>IF(N346="zákl. přenesená",J346,0)</f>
        <v>0</v>
      </c>
      <c r="BH346" s="141">
        <f>IF(N346="sníž. přenesená",J346,0)</f>
        <v>0</v>
      </c>
      <c r="BI346" s="141">
        <f>IF(N346="nulová",J346,0)</f>
        <v>0</v>
      </c>
      <c r="BJ346" s="18" t="s">
        <v>40</v>
      </c>
      <c r="BK346" s="141">
        <f>ROUND(I346*H346,2)</f>
        <v>0</v>
      </c>
      <c r="BL346" s="18" t="s">
        <v>157</v>
      </c>
      <c r="BM346" s="140" t="s">
        <v>1038</v>
      </c>
    </row>
    <row r="347" spans="2:65" s="1" customFormat="1">
      <c r="B347" s="34"/>
      <c r="D347" s="163" t="s">
        <v>174</v>
      </c>
      <c r="F347" s="164" t="s">
        <v>1039</v>
      </c>
      <c r="I347" s="165"/>
      <c r="L347" s="34"/>
      <c r="M347" s="166"/>
      <c r="T347" s="55"/>
      <c r="AT347" s="18" t="s">
        <v>174</v>
      </c>
      <c r="AU347" s="18" t="s">
        <v>89</v>
      </c>
    </row>
    <row r="348" spans="2:65" s="12" customFormat="1">
      <c r="B348" s="142"/>
      <c r="D348" s="143" t="s">
        <v>159</v>
      </c>
      <c r="E348" s="144" t="s">
        <v>32</v>
      </c>
      <c r="F348" s="145" t="s">
        <v>702</v>
      </c>
      <c r="H348" s="144" t="s">
        <v>32</v>
      </c>
      <c r="I348" s="146"/>
      <c r="L348" s="142"/>
      <c r="M348" s="147"/>
      <c r="T348" s="148"/>
      <c r="AT348" s="144" t="s">
        <v>159</v>
      </c>
      <c r="AU348" s="144" t="s">
        <v>89</v>
      </c>
      <c r="AV348" s="12" t="s">
        <v>40</v>
      </c>
      <c r="AW348" s="12" t="s">
        <v>38</v>
      </c>
      <c r="AX348" s="12" t="s">
        <v>80</v>
      </c>
      <c r="AY348" s="144" t="s">
        <v>150</v>
      </c>
    </row>
    <row r="349" spans="2:65" s="12" customFormat="1">
      <c r="B349" s="142"/>
      <c r="D349" s="143" t="s">
        <v>159</v>
      </c>
      <c r="E349" s="144" t="s">
        <v>32</v>
      </c>
      <c r="F349" s="145" t="s">
        <v>859</v>
      </c>
      <c r="H349" s="144" t="s">
        <v>32</v>
      </c>
      <c r="I349" s="146"/>
      <c r="L349" s="142"/>
      <c r="M349" s="147"/>
      <c r="T349" s="148"/>
      <c r="AT349" s="144" t="s">
        <v>159</v>
      </c>
      <c r="AU349" s="144" t="s">
        <v>89</v>
      </c>
      <c r="AV349" s="12" t="s">
        <v>40</v>
      </c>
      <c r="AW349" s="12" t="s">
        <v>38</v>
      </c>
      <c r="AX349" s="12" t="s">
        <v>80</v>
      </c>
      <c r="AY349" s="144" t="s">
        <v>150</v>
      </c>
    </row>
    <row r="350" spans="2:65" s="12" customFormat="1">
      <c r="B350" s="142"/>
      <c r="D350" s="143" t="s">
        <v>159</v>
      </c>
      <c r="E350" s="144" t="s">
        <v>32</v>
      </c>
      <c r="F350" s="145" t="s">
        <v>1040</v>
      </c>
      <c r="H350" s="144" t="s">
        <v>32</v>
      </c>
      <c r="I350" s="146"/>
      <c r="L350" s="142"/>
      <c r="M350" s="147"/>
      <c r="T350" s="148"/>
      <c r="AT350" s="144" t="s">
        <v>159</v>
      </c>
      <c r="AU350" s="144" t="s">
        <v>89</v>
      </c>
      <c r="AV350" s="12" t="s">
        <v>40</v>
      </c>
      <c r="AW350" s="12" t="s">
        <v>38</v>
      </c>
      <c r="AX350" s="12" t="s">
        <v>80</v>
      </c>
      <c r="AY350" s="144" t="s">
        <v>150</v>
      </c>
    </row>
    <row r="351" spans="2:65" s="12" customFormat="1">
      <c r="B351" s="142"/>
      <c r="D351" s="143" t="s">
        <v>159</v>
      </c>
      <c r="E351" s="144" t="s">
        <v>32</v>
      </c>
      <c r="F351" s="145" t="s">
        <v>1041</v>
      </c>
      <c r="H351" s="144" t="s">
        <v>32</v>
      </c>
      <c r="I351" s="146"/>
      <c r="L351" s="142"/>
      <c r="M351" s="147"/>
      <c r="T351" s="148"/>
      <c r="AT351" s="144" t="s">
        <v>159</v>
      </c>
      <c r="AU351" s="144" t="s">
        <v>89</v>
      </c>
      <c r="AV351" s="12" t="s">
        <v>40</v>
      </c>
      <c r="AW351" s="12" t="s">
        <v>38</v>
      </c>
      <c r="AX351" s="12" t="s">
        <v>80</v>
      </c>
      <c r="AY351" s="144" t="s">
        <v>150</v>
      </c>
    </row>
    <row r="352" spans="2:65" s="12" customFormat="1">
      <c r="B352" s="142"/>
      <c r="D352" s="143" t="s">
        <v>159</v>
      </c>
      <c r="E352" s="144" t="s">
        <v>32</v>
      </c>
      <c r="F352" s="145" t="s">
        <v>1042</v>
      </c>
      <c r="H352" s="144" t="s">
        <v>32</v>
      </c>
      <c r="I352" s="146"/>
      <c r="L352" s="142"/>
      <c r="M352" s="147"/>
      <c r="T352" s="148"/>
      <c r="AT352" s="144" t="s">
        <v>159</v>
      </c>
      <c r="AU352" s="144" t="s">
        <v>89</v>
      </c>
      <c r="AV352" s="12" t="s">
        <v>40</v>
      </c>
      <c r="AW352" s="12" t="s">
        <v>38</v>
      </c>
      <c r="AX352" s="12" t="s">
        <v>80</v>
      </c>
      <c r="AY352" s="144" t="s">
        <v>150</v>
      </c>
    </row>
    <row r="353" spans="2:65" s="13" customFormat="1">
      <c r="B353" s="149"/>
      <c r="D353" s="143" t="s">
        <v>159</v>
      </c>
      <c r="E353" s="150" t="s">
        <v>32</v>
      </c>
      <c r="F353" s="151" t="s">
        <v>408</v>
      </c>
      <c r="H353" s="152">
        <v>363.30799999999999</v>
      </c>
      <c r="I353" s="153"/>
      <c r="L353" s="149"/>
      <c r="M353" s="154"/>
      <c r="T353" s="155"/>
      <c r="AT353" s="150" t="s">
        <v>159</v>
      </c>
      <c r="AU353" s="150" t="s">
        <v>89</v>
      </c>
      <c r="AV353" s="13" t="s">
        <v>89</v>
      </c>
      <c r="AW353" s="13" t="s">
        <v>38</v>
      </c>
      <c r="AX353" s="13" t="s">
        <v>40</v>
      </c>
      <c r="AY353" s="150" t="s">
        <v>150</v>
      </c>
    </row>
    <row r="354" spans="2:65" s="1" customFormat="1" ht="33" customHeight="1">
      <c r="B354" s="34"/>
      <c r="C354" s="129" t="s">
        <v>1043</v>
      </c>
      <c r="D354" s="183" t="s">
        <v>152</v>
      </c>
      <c r="E354" s="130" t="s">
        <v>1044</v>
      </c>
      <c r="F354" s="131" t="s">
        <v>1045</v>
      </c>
      <c r="G354" s="132" t="s">
        <v>693</v>
      </c>
      <c r="H354" s="133">
        <v>363.30799999999999</v>
      </c>
      <c r="I354" s="134"/>
      <c r="J354" s="135">
        <f>ROUND(I354*H354,2)</f>
        <v>0</v>
      </c>
      <c r="K354" s="131" t="s">
        <v>172</v>
      </c>
      <c r="L354" s="34"/>
      <c r="M354" s="136" t="s">
        <v>32</v>
      </c>
      <c r="N354" s="137" t="s">
        <v>51</v>
      </c>
      <c r="P354" s="138">
        <f>O354*H354</f>
        <v>0</v>
      </c>
      <c r="Q354" s="138">
        <v>7.7999999999999999E-4</v>
      </c>
      <c r="R354" s="138">
        <f>Q354*H354</f>
        <v>0.28338024000000001</v>
      </c>
      <c r="S354" s="138">
        <v>0</v>
      </c>
      <c r="T354" s="139">
        <f>S354*H354</f>
        <v>0</v>
      </c>
      <c r="AR354" s="140" t="s">
        <v>157</v>
      </c>
      <c r="AT354" s="140" t="s">
        <v>152</v>
      </c>
      <c r="AU354" s="140" t="s">
        <v>89</v>
      </c>
      <c r="AY354" s="18" t="s">
        <v>150</v>
      </c>
      <c r="BE354" s="141">
        <f>IF(N354="základní",J354,0)</f>
        <v>0</v>
      </c>
      <c r="BF354" s="141">
        <f>IF(N354="snížená",J354,0)</f>
        <v>0</v>
      </c>
      <c r="BG354" s="141">
        <f>IF(N354="zákl. přenesená",J354,0)</f>
        <v>0</v>
      </c>
      <c r="BH354" s="141">
        <f>IF(N354="sníž. přenesená",J354,0)</f>
        <v>0</v>
      </c>
      <c r="BI354" s="141">
        <f>IF(N354="nulová",J354,0)</f>
        <v>0</v>
      </c>
      <c r="BJ354" s="18" t="s">
        <v>40</v>
      </c>
      <c r="BK354" s="141">
        <f>ROUND(I354*H354,2)</f>
        <v>0</v>
      </c>
      <c r="BL354" s="18" t="s">
        <v>157</v>
      </c>
      <c r="BM354" s="140" t="s">
        <v>1046</v>
      </c>
    </row>
    <row r="355" spans="2:65" s="1" customFormat="1">
      <c r="B355" s="34"/>
      <c r="D355" s="163" t="s">
        <v>174</v>
      </c>
      <c r="F355" s="164" t="s">
        <v>1047</v>
      </c>
      <c r="I355" s="165"/>
      <c r="L355" s="34"/>
      <c r="M355" s="166"/>
      <c r="T355" s="55"/>
      <c r="AT355" s="18" t="s">
        <v>174</v>
      </c>
      <c r="AU355" s="18" t="s">
        <v>89</v>
      </c>
    </row>
    <row r="356" spans="2:65" s="12" customFormat="1">
      <c r="B356" s="142"/>
      <c r="D356" s="143" t="s">
        <v>159</v>
      </c>
      <c r="E356" s="144" t="s">
        <v>32</v>
      </c>
      <c r="F356" s="145" t="s">
        <v>702</v>
      </c>
      <c r="H356" s="144" t="s">
        <v>32</v>
      </c>
      <c r="I356" s="146"/>
      <c r="L356" s="142"/>
      <c r="M356" s="147"/>
      <c r="T356" s="148"/>
      <c r="AT356" s="144" t="s">
        <v>159</v>
      </c>
      <c r="AU356" s="144" t="s">
        <v>89</v>
      </c>
      <c r="AV356" s="12" t="s">
        <v>40</v>
      </c>
      <c r="AW356" s="12" t="s">
        <v>38</v>
      </c>
      <c r="AX356" s="12" t="s">
        <v>80</v>
      </c>
      <c r="AY356" s="144" t="s">
        <v>150</v>
      </c>
    </row>
    <row r="357" spans="2:65" s="12" customFormat="1">
      <c r="B357" s="142"/>
      <c r="D357" s="143" t="s">
        <v>159</v>
      </c>
      <c r="E357" s="144" t="s">
        <v>32</v>
      </c>
      <c r="F357" s="145" t="s">
        <v>859</v>
      </c>
      <c r="H357" s="144" t="s">
        <v>32</v>
      </c>
      <c r="I357" s="146"/>
      <c r="L357" s="142"/>
      <c r="M357" s="147"/>
      <c r="T357" s="148"/>
      <c r="AT357" s="144" t="s">
        <v>159</v>
      </c>
      <c r="AU357" s="144" t="s">
        <v>89</v>
      </c>
      <c r="AV357" s="12" t="s">
        <v>40</v>
      </c>
      <c r="AW357" s="12" t="s">
        <v>38</v>
      </c>
      <c r="AX357" s="12" t="s">
        <v>80</v>
      </c>
      <c r="AY357" s="144" t="s">
        <v>150</v>
      </c>
    </row>
    <row r="358" spans="2:65" s="12" customFormat="1">
      <c r="B358" s="142"/>
      <c r="D358" s="143" t="s">
        <v>159</v>
      </c>
      <c r="E358" s="144" t="s">
        <v>32</v>
      </c>
      <c r="F358" s="145" t="s">
        <v>1040</v>
      </c>
      <c r="H358" s="144" t="s">
        <v>32</v>
      </c>
      <c r="I358" s="146"/>
      <c r="L358" s="142"/>
      <c r="M358" s="147"/>
      <c r="T358" s="148"/>
      <c r="AT358" s="144" t="s">
        <v>159</v>
      </c>
      <c r="AU358" s="144" t="s">
        <v>89</v>
      </c>
      <c r="AV358" s="12" t="s">
        <v>40</v>
      </c>
      <c r="AW358" s="12" t="s">
        <v>38</v>
      </c>
      <c r="AX358" s="12" t="s">
        <v>80</v>
      </c>
      <c r="AY358" s="144" t="s">
        <v>150</v>
      </c>
    </row>
    <row r="359" spans="2:65" s="12" customFormat="1">
      <c r="B359" s="142"/>
      <c r="D359" s="143" t="s">
        <v>159</v>
      </c>
      <c r="E359" s="144" t="s">
        <v>32</v>
      </c>
      <c r="F359" s="145" t="s">
        <v>1041</v>
      </c>
      <c r="H359" s="144" t="s">
        <v>32</v>
      </c>
      <c r="I359" s="146"/>
      <c r="L359" s="142"/>
      <c r="M359" s="147"/>
      <c r="T359" s="148"/>
      <c r="AT359" s="144" t="s">
        <v>159</v>
      </c>
      <c r="AU359" s="144" t="s">
        <v>89</v>
      </c>
      <c r="AV359" s="12" t="s">
        <v>40</v>
      </c>
      <c r="AW359" s="12" t="s">
        <v>38</v>
      </c>
      <c r="AX359" s="12" t="s">
        <v>80</v>
      </c>
      <c r="AY359" s="144" t="s">
        <v>150</v>
      </c>
    </row>
    <row r="360" spans="2:65" s="12" customFormat="1">
      <c r="B360" s="142"/>
      <c r="D360" s="143" t="s">
        <v>159</v>
      </c>
      <c r="E360" s="144" t="s">
        <v>32</v>
      </c>
      <c r="F360" s="145" t="s">
        <v>1042</v>
      </c>
      <c r="H360" s="144" t="s">
        <v>32</v>
      </c>
      <c r="I360" s="146"/>
      <c r="L360" s="142"/>
      <c r="M360" s="147"/>
      <c r="T360" s="148"/>
      <c r="AT360" s="144" t="s">
        <v>159</v>
      </c>
      <c r="AU360" s="144" t="s">
        <v>89</v>
      </c>
      <c r="AV360" s="12" t="s">
        <v>40</v>
      </c>
      <c r="AW360" s="12" t="s">
        <v>38</v>
      </c>
      <c r="AX360" s="12" t="s">
        <v>80</v>
      </c>
      <c r="AY360" s="144" t="s">
        <v>150</v>
      </c>
    </row>
    <row r="361" spans="2:65" s="13" customFormat="1">
      <c r="B361" s="149"/>
      <c r="D361" s="143" t="s">
        <v>159</v>
      </c>
      <c r="E361" s="150" t="s">
        <v>32</v>
      </c>
      <c r="F361" s="151" t="s">
        <v>408</v>
      </c>
      <c r="H361" s="152">
        <v>363.30799999999999</v>
      </c>
      <c r="I361" s="153"/>
      <c r="L361" s="149"/>
      <c r="M361" s="154"/>
      <c r="T361" s="155"/>
      <c r="AT361" s="150" t="s">
        <v>159</v>
      </c>
      <c r="AU361" s="150" t="s">
        <v>89</v>
      </c>
      <c r="AV361" s="13" t="s">
        <v>89</v>
      </c>
      <c r="AW361" s="13" t="s">
        <v>38</v>
      </c>
      <c r="AX361" s="13" t="s">
        <v>40</v>
      </c>
      <c r="AY361" s="150" t="s">
        <v>150</v>
      </c>
    </row>
    <row r="362" spans="2:65" s="1" customFormat="1" ht="44.25" customHeight="1">
      <c r="B362" s="34"/>
      <c r="C362" s="129" t="s">
        <v>1048</v>
      </c>
      <c r="D362" s="183" t="s">
        <v>152</v>
      </c>
      <c r="E362" s="130" t="s">
        <v>1049</v>
      </c>
      <c r="F362" s="131" t="s">
        <v>1050</v>
      </c>
      <c r="G362" s="132" t="s">
        <v>693</v>
      </c>
      <c r="H362" s="133">
        <v>564</v>
      </c>
      <c r="I362" s="134"/>
      <c r="J362" s="135">
        <f>ROUND(I362*H362,2)</f>
        <v>0</v>
      </c>
      <c r="K362" s="131" t="s">
        <v>172</v>
      </c>
      <c r="L362" s="34"/>
      <c r="M362" s="136" t="s">
        <v>32</v>
      </c>
      <c r="N362" s="137" t="s">
        <v>51</v>
      </c>
      <c r="P362" s="138">
        <f>O362*H362</f>
        <v>0</v>
      </c>
      <c r="Q362" s="138">
        <v>1.1E-4</v>
      </c>
      <c r="R362" s="138">
        <f>Q362*H362</f>
        <v>6.2040000000000005E-2</v>
      </c>
      <c r="S362" s="138">
        <v>0</v>
      </c>
      <c r="T362" s="139">
        <f>S362*H362</f>
        <v>0</v>
      </c>
      <c r="AR362" s="140" t="s">
        <v>157</v>
      </c>
      <c r="AT362" s="140" t="s">
        <v>152</v>
      </c>
      <c r="AU362" s="140" t="s">
        <v>89</v>
      </c>
      <c r="AY362" s="18" t="s">
        <v>150</v>
      </c>
      <c r="BE362" s="141">
        <f>IF(N362="základní",J362,0)</f>
        <v>0</v>
      </c>
      <c r="BF362" s="141">
        <f>IF(N362="snížená",J362,0)</f>
        <v>0</v>
      </c>
      <c r="BG362" s="141">
        <f>IF(N362="zákl. přenesená",J362,0)</f>
        <v>0</v>
      </c>
      <c r="BH362" s="141">
        <f>IF(N362="sníž. přenesená",J362,0)</f>
        <v>0</v>
      </c>
      <c r="BI362" s="141">
        <f>IF(N362="nulová",J362,0)</f>
        <v>0</v>
      </c>
      <c r="BJ362" s="18" t="s">
        <v>40</v>
      </c>
      <c r="BK362" s="141">
        <f>ROUND(I362*H362,2)</f>
        <v>0</v>
      </c>
      <c r="BL362" s="18" t="s">
        <v>157</v>
      </c>
      <c r="BM362" s="140" t="s">
        <v>1051</v>
      </c>
    </row>
    <row r="363" spans="2:65" s="1" customFormat="1">
      <c r="B363" s="34"/>
      <c r="D363" s="163" t="s">
        <v>174</v>
      </c>
      <c r="F363" s="164" t="s">
        <v>1052</v>
      </c>
      <c r="I363" s="165"/>
      <c r="L363" s="34"/>
      <c r="M363" s="166"/>
      <c r="T363" s="55"/>
      <c r="AT363" s="18" t="s">
        <v>174</v>
      </c>
      <c r="AU363" s="18" t="s">
        <v>89</v>
      </c>
    </row>
    <row r="364" spans="2:65" s="12" customFormat="1">
      <c r="B364" s="142"/>
      <c r="D364" s="143" t="s">
        <v>159</v>
      </c>
      <c r="E364" s="144" t="s">
        <v>32</v>
      </c>
      <c r="F364" s="145" t="s">
        <v>702</v>
      </c>
      <c r="H364" s="144" t="s">
        <v>32</v>
      </c>
      <c r="I364" s="146"/>
      <c r="L364" s="142"/>
      <c r="M364" s="147"/>
      <c r="T364" s="148"/>
      <c r="AT364" s="144" t="s">
        <v>159</v>
      </c>
      <c r="AU364" s="144" t="s">
        <v>89</v>
      </c>
      <c r="AV364" s="12" t="s">
        <v>40</v>
      </c>
      <c r="AW364" s="12" t="s">
        <v>38</v>
      </c>
      <c r="AX364" s="12" t="s">
        <v>80</v>
      </c>
      <c r="AY364" s="144" t="s">
        <v>150</v>
      </c>
    </row>
    <row r="365" spans="2:65" s="12" customFormat="1">
      <c r="B365" s="142"/>
      <c r="D365" s="143" t="s">
        <v>159</v>
      </c>
      <c r="E365" s="144" t="s">
        <v>32</v>
      </c>
      <c r="F365" s="145" t="s">
        <v>1053</v>
      </c>
      <c r="H365" s="144" t="s">
        <v>32</v>
      </c>
      <c r="I365" s="146"/>
      <c r="L365" s="142"/>
      <c r="M365" s="147"/>
      <c r="T365" s="148"/>
      <c r="AT365" s="144" t="s">
        <v>159</v>
      </c>
      <c r="AU365" s="144" t="s">
        <v>89</v>
      </c>
      <c r="AV365" s="12" t="s">
        <v>40</v>
      </c>
      <c r="AW365" s="12" t="s">
        <v>38</v>
      </c>
      <c r="AX365" s="12" t="s">
        <v>80</v>
      </c>
      <c r="AY365" s="144" t="s">
        <v>150</v>
      </c>
    </row>
    <row r="366" spans="2:65" s="12" customFormat="1">
      <c r="B366" s="142"/>
      <c r="D366" s="143" t="s">
        <v>159</v>
      </c>
      <c r="E366" s="144" t="s">
        <v>32</v>
      </c>
      <c r="F366" s="145" t="s">
        <v>1040</v>
      </c>
      <c r="H366" s="144" t="s">
        <v>32</v>
      </c>
      <c r="I366" s="146"/>
      <c r="L366" s="142"/>
      <c r="M366" s="147"/>
      <c r="T366" s="148"/>
      <c r="AT366" s="144" t="s">
        <v>159</v>
      </c>
      <c r="AU366" s="144" t="s">
        <v>89</v>
      </c>
      <c r="AV366" s="12" t="s">
        <v>40</v>
      </c>
      <c r="AW366" s="12" t="s">
        <v>38</v>
      </c>
      <c r="AX366" s="12" t="s">
        <v>80</v>
      </c>
      <c r="AY366" s="144" t="s">
        <v>150</v>
      </c>
    </row>
    <row r="367" spans="2:65" s="12" customFormat="1">
      <c r="B367" s="142"/>
      <c r="D367" s="143" t="s">
        <v>159</v>
      </c>
      <c r="E367" s="144" t="s">
        <v>32</v>
      </c>
      <c r="F367" s="145" t="s">
        <v>1054</v>
      </c>
      <c r="H367" s="144" t="s">
        <v>32</v>
      </c>
      <c r="I367" s="146"/>
      <c r="L367" s="142"/>
      <c r="M367" s="147"/>
      <c r="T367" s="148"/>
      <c r="AT367" s="144" t="s">
        <v>159</v>
      </c>
      <c r="AU367" s="144" t="s">
        <v>89</v>
      </c>
      <c r="AV367" s="12" t="s">
        <v>40</v>
      </c>
      <c r="AW367" s="12" t="s">
        <v>38</v>
      </c>
      <c r="AX367" s="12" t="s">
        <v>80</v>
      </c>
      <c r="AY367" s="144" t="s">
        <v>150</v>
      </c>
    </row>
    <row r="368" spans="2:65" s="13" customFormat="1">
      <c r="B368" s="149"/>
      <c r="D368" s="143" t="s">
        <v>159</v>
      </c>
      <c r="E368" s="150" t="s">
        <v>32</v>
      </c>
      <c r="F368" s="151" t="s">
        <v>411</v>
      </c>
      <c r="H368" s="152">
        <v>564</v>
      </c>
      <c r="I368" s="153"/>
      <c r="L368" s="149"/>
      <c r="M368" s="154"/>
      <c r="T368" s="155"/>
      <c r="AT368" s="150" t="s">
        <v>159</v>
      </c>
      <c r="AU368" s="150" t="s">
        <v>89</v>
      </c>
      <c r="AV368" s="13" t="s">
        <v>89</v>
      </c>
      <c r="AW368" s="13" t="s">
        <v>38</v>
      </c>
      <c r="AX368" s="13" t="s">
        <v>40</v>
      </c>
      <c r="AY368" s="150" t="s">
        <v>150</v>
      </c>
    </row>
    <row r="369" spans="2:65" s="1" customFormat="1" ht="44.25" customHeight="1">
      <c r="B369" s="34"/>
      <c r="C369" s="129" t="s">
        <v>1055</v>
      </c>
      <c r="D369" s="183" t="s">
        <v>152</v>
      </c>
      <c r="E369" s="130" t="s">
        <v>1056</v>
      </c>
      <c r="F369" s="131" t="s">
        <v>1057</v>
      </c>
      <c r="G369" s="132" t="s">
        <v>693</v>
      </c>
      <c r="H369" s="133">
        <v>564</v>
      </c>
      <c r="I369" s="134"/>
      <c r="J369" s="135">
        <f>ROUND(I369*H369,2)</f>
        <v>0</v>
      </c>
      <c r="K369" s="131" t="s">
        <v>172</v>
      </c>
      <c r="L369" s="34"/>
      <c r="M369" s="136" t="s">
        <v>32</v>
      </c>
      <c r="N369" s="137" t="s">
        <v>51</v>
      </c>
      <c r="P369" s="138">
        <f>O369*H369</f>
        <v>0</v>
      </c>
      <c r="Q369" s="138">
        <v>1.1E-4</v>
      </c>
      <c r="R369" s="138">
        <f>Q369*H369</f>
        <v>6.2040000000000005E-2</v>
      </c>
      <c r="S369" s="138">
        <v>0</v>
      </c>
      <c r="T369" s="139">
        <f>S369*H369</f>
        <v>0</v>
      </c>
      <c r="AR369" s="140" t="s">
        <v>157</v>
      </c>
      <c r="AT369" s="140" t="s">
        <v>152</v>
      </c>
      <c r="AU369" s="140" t="s">
        <v>89</v>
      </c>
      <c r="AY369" s="18" t="s">
        <v>150</v>
      </c>
      <c r="BE369" s="141">
        <f>IF(N369="základní",J369,0)</f>
        <v>0</v>
      </c>
      <c r="BF369" s="141">
        <f>IF(N369="snížená",J369,0)</f>
        <v>0</v>
      </c>
      <c r="BG369" s="141">
        <f>IF(N369="zákl. přenesená",J369,0)</f>
        <v>0</v>
      </c>
      <c r="BH369" s="141">
        <f>IF(N369="sníž. přenesená",J369,0)</f>
        <v>0</v>
      </c>
      <c r="BI369" s="141">
        <f>IF(N369="nulová",J369,0)</f>
        <v>0</v>
      </c>
      <c r="BJ369" s="18" t="s">
        <v>40</v>
      </c>
      <c r="BK369" s="141">
        <f>ROUND(I369*H369,2)</f>
        <v>0</v>
      </c>
      <c r="BL369" s="18" t="s">
        <v>157</v>
      </c>
      <c r="BM369" s="140" t="s">
        <v>1058</v>
      </c>
    </row>
    <row r="370" spans="2:65" s="1" customFormat="1">
      <c r="B370" s="34"/>
      <c r="D370" s="163" t="s">
        <v>174</v>
      </c>
      <c r="F370" s="164" t="s">
        <v>1059</v>
      </c>
      <c r="I370" s="165"/>
      <c r="L370" s="34"/>
      <c r="M370" s="166"/>
      <c r="T370" s="55"/>
      <c r="AT370" s="18" t="s">
        <v>174</v>
      </c>
      <c r="AU370" s="18" t="s">
        <v>89</v>
      </c>
    </row>
    <row r="371" spans="2:65" s="12" customFormat="1">
      <c r="B371" s="142"/>
      <c r="D371" s="143" t="s">
        <v>159</v>
      </c>
      <c r="E371" s="144" t="s">
        <v>32</v>
      </c>
      <c r="F371" s="145" t="s">
        <v>702</v>
      </c>
      <c r="H371" s="144" t="s">
        <v>32</v>
      </c>
      <c r="I371" s="146"/>
      <c r="L371" s="142"/>
      <c r="M371" s="147"/>
      <c r="T371" s="148"/>
      <c r="AT371" s="144" t="s">
        <v>159</v>
      </c>
      <c r="AU371" s="144" t="s">
        <v>89</v>
      </c>
      <c r="AV371" s="12" t="s">
        <v>40</v>
      </c>
      <c r="AW371" s="12" t="s">
        <v>38</v>
      </c>
      <c r="AX371" s="12" t="s">
        <v>80</v>
      </c>
      <c r="AY371" s="144" t="s">
        <v>150</v>
      </c>
    </row>
    <row r="372" spans="2:65" s="12" customFormat="1">
      <c r="B372" s="142"/>
      <c r="D372" s="143" t="s">
        <v>159</v>
      </c>
      <c r="E372" s="144" t="s">
        <v>32</v>
      </c>
      <c r="F372" s="145" t="s">
        <v>1053</v>
      </c>
      <c r="H372" s="144" t="s">
        <v>32</v>
      </c>
      <c r="I372" s="146"/>
      <c r="L372" s="142"/>
      <c r="M372" s="147"/>
      <c r="T372" s="148"/>
      <c r="AT372" s="144" t="s">
        <v>159</v>
      </c>
      <c r="AU372" s="144" t="s">
        <v>89</v>
      </c>
      <c r="AV372" s="12" t="s">
        <v>40</v>
      </c>
      <c r="AW372" s="12" t="s">
        <v>38</v>
      </c>
      <c r="AX372" s="12" t="s">
        <v>80</v>
      </c>
      <c r="AY372" s="144" t="s">
        <v>150</v>
      </c>
    </row>
    <row r="373" spans="2:65" s="12" customFormat="1">
      <c r="B373" s="142"/>
      <c r="D373" s="143" t="s">
        <v>159</v>
      </c>
      <c r="E373" s="144" t="s">
        <v>32</v>
      </c>
      <c r="F373" s="145" t="s">
        <v>1040</v>
      </c>
      <c r="H373" s="144" t="s">
        <v>32</v>
      </c>
      <c r="I373" s="146"/>
      <c r="L373" s="142"/>
      <c r="M373" s="147"/>
      <c r="T373" s="148"/>
      <c r="AT373" s="144" t="s">
        <v>159</v>
      </c>
      <c r="AU373" s="144" t="s">
        <v>89</v>
      </c>
      <c r="AV373" s="12" t="s">
        <v>40</v>
      </c>
      <c r="AW373" s="12" t="s">
        <v>38</v>
      </c>
      <c r="AX373" s="12" t="s">
        <v>80</v>
      </c>
      <c r="AY373" s="144" t="s">
        <v>150</v>
      </c>
    </row>
    <row r="374" spans="2:65" s="12" customFormat="1">
      <c r="B374" s="142"/>
      <c r="D374" s="143" t="s">
        <v>159</v>
      </c>
      <c r="E374" s="144" t="s">
        <v>32</v>
      </c>
      <c r="F374" s="145" t="s">
        <v>1054</v>
      </c>
      <c r="H374" s="144" t="s">
        <v>32</v>
      </c>
      <c r="I374" s="146"/>
      <c r="L374" s="142"/>
      <c r="M374" s="147"/>
      <c r="T374" s="148"/>
      <c r="AT374" s="144" t="s">
        <v>159</v>
      </c>
      <c r="AU374" s="144" t="s">
        <v>89</v>
      </c>
      <c r="AV374" s="12" t="s">
        <v>40</v>
      </c>
      <c r="AW374" s="12" t="s">
        <v>38</v>
      </c>
      <c r="AX374" s="12" t="s">
        <v>80</v>
      </c>
      <c r="AY374" s="144" t="s">
        <v>150</v>
      </c>
    </row>
    <row r="375" spans="2:65" s="13" customFormat="1">
      <c r="B375" s="149"/>
      <c r="D375" s="143" t="s">
        <v>159</v>
      </c>
      <c r="E375" s="150" t="s">
        <v>32</v>
      </c>
      <c r="F375" s="151" t="s">
        <v>411</v>
      </c>
      <c r="H375" s="152">
        <v>564</v>
      </c>
      <c r="I375" s="153"/>
      <c r="L375" s="149"/>
      <c r="M375" s="154"/>
      <c r="T375" s="155"/>
      <c r="AT375" s="150" t="s">
        <v>159</v>
      </c>
      <c r="AU375" s="150" t="s">
        <v>89</v>
      </c>
      <c r="AV375" s="13" t="s">
        <v>89</v>
      </c>
      <c r="AW375" s="13" t="s">
        <v>38</v>
      </c>
      <c r="AX375" s="13" t="s">
        <v>40</v>
      </c>
      <c r="AY375" s="150" t="s">
        <v>150</v>
      </c>
    </row>
    <row r="376" spans="2:65" s="1" customFormat="1" ht="44.25" customHeight="1">
      <c r="B376" s="34"/>
      <c r="C376" s="129" t="s">
        <v>1060</v>
      </c>
      <c r="D376" s="183" t="s">
        <v>152</v>
      </c>
      <c r="E376" s="130" t="s">
        <v>1061</v>
      </c>
      <c r="F376" s="131" t="s">
        <v>1062</v>
      </c>
      <c r="G376" s="132" t="s">
        <v>693</v>
      </c>
      <c r="H376" s="133">
        <v>294</v>
      </c>
      <c r="I376" s="134"/>
      <c r="J376" s="135">
        <f>ROUND(I376*H376,2)</f>
        <v>0</v>
      </c>
      <c r="K376" s="131" t="s">
        <v>172</v>
      </c>
      <c r="L376" s="34"/>
      <c r="M376" s="136" t="s">
        <v>32</v>
      </c>
      <c r="N376" s="137" t="s">
        <v>51</v>
      </c>
      <c r="P376" s="138">
        <f>O376*H376</f>
        <v>0</v>
      </c>
      <c r="Q376" s="138">
        <v>1.2E-4</v>
      </c>
      <c r="R376" s="138">
        <f>Q376*H376</f>
        <v>3.5279999999999999E-2</v>
      </c>
      <c r="S376" s="138">
        <v>0</v>
      </c>
      <c r="T376" s="139">
        <f>S376*H376</f>
        <v>0</v>
      </c>
      <c r="AR376" s="140" t="s">
        <v>157</v>
      </c>
      <c r="AT376" s="140" t="s">
        <v>152</v>
      </c>
      <c r="AU376" s="140" t="s">
        <v>89</v>
      </c>
      <c r="AY376" s="18" t="s">
        <v>150</v>
      </c>
      <c r="BE376" s="141">
        <f>IF(N376="základní",J376,0)</f>
        <v>0</v>
      </c>
      <c r="BF376" s="141">
        <f>IF(N376="snížená",J376,0)</f>
        <v>0</v>
      </c>
      <c r="BG376" s="141">
        <f>IF(N376="zákl. přenesená",J376,0)</f>
        <v>0</v>
      </c>
      <c r="BH376" s="141">
        <f>IF(N376="sníž. přenesená",J376,0)</f>
        <v>0</v>
      </c>
      <c r="BI376" s="141">
        <f>IF(N376="nulová",J376,0)</f>
        <v>0</v>
      </c>
      <c r="BJ376" s="18" t="s">
        <v>40</v>
      </c>
      <c r="BK376" s="141">
        <f>ROUND(I376*H376,2)</f>
        <v>0</v>
      </c>
      <c r="BL376" s="18" t="s">
        <v>157</v>
      </c>
      <c r="BM376" s="140" t="s">
        <v>1063</v>
      </c>
    </row>
    <row r="377" spans="2:65" s="1" customFormat="1">
      <c r="B377" s="34"/>
      <c r="D377" s="163" t="s">
        <v>174</v>
      </c>
      <c r="F377" s="164" t="s">
        <v>1064</v>
      </c>
      <c r="I377" s="165"/>
      <c r="L377" s="34"/>
      <c r="M377" s="166"/>
      <c r="T377" s="55"/>
      <c r="AT377" s="18" t="s">
        <v>174</v>
      </c>
      <c r="AU377" s="18" t="s">
        <v>89</v>
      </c>
    </row>
    <row r="378" spans="2:65" s="12" customFormat="1">
      <c r="B378" s="142"/>
      <c r="D378" s="143" t="s">
        <v>159</v>
      </c>
      <c r="E378" s="144" t="s">
        <v>32</v>
      </c>
      <c r="F378" s="145" t="s">
        <v>702</v>
      </c>
      <c r="H378" s="144" t="s">
        <v>32</v>
      </c>
      <c r="I378" s="146"/>
      <c r="L378" s="142"/>
      <c r="M378" s="147"/>
      <c r="T378" s="148"/>
      <c r="AT378" s="144" t="s">
        <v>159</v>
      </c>
      <c r="AU378" s="144" t="s">
        <v>89</v>
      </c>
      <c r="AV378" s="12" t="s">
        <v>40</v>
      </c>
      <c r="AW378" s="12" t="s">
        <v>38</v>
      </c>
      <c r="AX378" s="12" t="s">
        <v>80</v>
      </c>
      <c r="AY378" s="144" t="s">
        <v>150</v>
      </c>
    </row>
    <row r="379" spans="2:65" s="12" customFormat="1">
      <c r="B379" s="142"/>
      <c r="D379" s="143" t="s">
        <v>159</v>
      </c>
      <c r="E379" s="144" t="s">
        <v>32</v>
      </c>
      <c r="F379" s="145" t="s">
        <v>1053</v>
      </c>
      <c r="H379" s="144" t="s">
        <v>32</v>
      </c>
      <c r="I379" s="146"/>
      <c r="L379" s="142"/>
      <c r="M379" s="147"/>
      <c r="T379" s="148"/>
      <c r="AT379" s="144" t="s">
        <v>159</v>
      </c>
      <c r="AU379" s="144" t="s">
        <v>89</v>
      </c>
      <c r="AV379" s="12" t="s">
        <v>40</v>
      </c>
      <c r="AW379" s="12" t="s">
        <v>38</v>
      </c>
      <c r="AX379" s="12" t="s">
        <v>80</v>
      </c>
      <c r="AY379" s="144" t="s">
        <v>150</v>
      </c>
    </row>
    <row r="380" spans="2:65" s="12" customFormat="1">
      <c r="B380" s="142"/>
      <c r="D380" s="143" t="s">
        <v>159</v>
      </c>
      <c r="E380" s="144" t="s">
        <v>32</v>
      </c>
      <c r="F380" s="145" t="s">
        <v>1040</v>
      </c>
      <c r="H380" s="144" t="s">
        <v>32</v>
      </c>
      <c r="I380" s="146"/>
      <c r="L380" s="142"/>
      <c r="M380" s="147"/>
      <c r="T380" s="148"/>
      <c r="AT380" s="144" t="s">
        <v>159</v>
      </c>
      <c r="AU380" s="144" t="s">
        <v>89</v>
      </c>
      <c r="AV380" s="12" t="s">
        <v>40</v>
      </c>
      <c r="AW380" s="12" t="s">
        <v>38</v>
      </c>
      <c r="AX380" s="12" t="s">
        <v>80</v>
      </c>
      <c r="AY380" s="144" t="s">
        <v>150</v>
      </c>
    </row>
    <row r="381" spans="2:65" s="12" customFormat="1" ht="20.399999999999999">
      <c r="B381" s="142"/>
      <c r="D381" s="143" t="s">
        <v>159</v>
      </c>
      <c r="E381" s="144" t="s">
        <v>32</v>
      </c>
      <c r="F381" s="145" t="s">
        <v>1065</v>
      </c>
      <c r="H381" s="144" t="s">
        <v>32</v>
      </c>
      <c r="I381" s="146"/>
      <c r="L381" s="142"/>
      <c r="M381" s="147"/>
      <c r="T381" s="148"/>
      <c r="AT381" s="144" t="s">
        <v>159</v>
      </c>
      <c r="AU381" s="144" t="s">
        <v>89</v>
      </c>
      <c r="AV381" s="12" t="s">
        <v>40</v>
      </c>
      <c r="AW381" s="12" t="s">
        <v>38</v>
      </c>
      <c r="AX381" s="12" t="s">
        <v>80</v>
      </c>
      <c r="AY381" s="144" t="s">
        <v>150</v>
      </c>
    </row>
    <row r="382" spans="2:65" s="13" customFormat="1">
      <c r="B382" s="149"/>
      <c r="D382" s="143" t="s">
        <v>159</v>
      </c>
      <c r="E382" s="150" t="s">
        <v>32</v>
      </c>
      <c r="F382" s="151" t="s">
        <v>414</v>
      </c>
      <c r="H382" s="152">
        <v>294</v>
      </c>
      <c r="I382" s="153"/>
      <c r="L382" s="149"/>
      <c r="M382" s="154"/>
      <c r="T382" s="155"/>
      <c r="AT382" s="150" t="s">
        <v>159</v>
      </c>
      <c r="AU382" s="150" t="s">
        <v>89</v>
      </c>
      <c r="AV382" s="13" t="s">
        <v>89</v>
      </c>
      <c r="AW382" s="13" t="s">
        <v>38</v>
      </c>
      <c r="AX382" s="13" t="s">
        <v>40</v>
      </c>
      <c r="AY382" s="150" t="s">
        <v>150</v>
      </c>
    </row>
    <row r="383" spans="2:65" s="1" customFormat="1" ht="44.25" customHeight="1">
      <c r="B383" s="34"/>
      <c r="C383" s="129" t="s">
        <v>858</v>
      </c>
      <c r="D383" s="183" t="s">
        <v>152</v>
      </c>
      <c r="E383" s="130" t="s">
        <v>1066</v>
      </c>
      <c r="F383" s="131" t="s">
        <v>1067</v>
      </c>
      <c r="G383" s="132" t="s">
        <v>693</v>
      </c>
      <c r="H383" s="133">
        <v>294</v>
      </c>
      <c r="I383" s="134"/>
      <c r="J383" s="135">
        <f>ROUND(I383*H383,2)</f>
        <v>0</v>
      </c>
      <c r="K383" s="131" t="s">
        <v>172</v>
      </c>
      <c r="L383" s="34"/>
      <c r="M383" s="136" t="s">
        <v>32</v>
      </c>
      <c r="N383" s="137" t="s">
        <v>51</v>
      </c>
      <c r="P383" s="138">
        <f>O383*H383</f>
        <v>0</v>
      </c>
      <c r="Q383" s="138">
        <v>1.2999999999999999E-4</v>
      </c>
      <c r="R383" s="138">
        <f>Q383*H383</f>
        <v>3.8219999999999997E-2</v>
      </c>
      <c r="S383" s="138">
        <v>0</v>
      </c>
      <c r="T383" s="139">
        <f>S383*H383</f>
        <v>0</v>
      </c>
      <c r="AR383" s="140" t="s">
        <v>157</v>
      </c>
      <c r="AT383" s="140" t="s">
        <v>152</v>
      </c>
      <c r="AU383" s="140" t="s">
        <v>89</v>
      </c>
      <c r="AY383" s="18" t="s">
        <v>150</v>
      </c>
      <c r="BE383" s="141">
        <f>IF(N383="základní",J383,0)</f>
        <v>0</v>
      </c>
      <c r="BF383" s="141">
        <f>IF(N383="snížená",J383,0)</f>
        <v>0</v>
      </c>
      <c r="BG383" s="141">
        <f>IF(N383="zákl. přenesená",J383,0)</f>
        <v>0</v>
      </c>
      <c r="BH383" s="141">
        <f>IF(N383="sníž. přenesená",J383,0)</f>
        <v>0</v>
      </c>
      <c r="BI383" s="141">
        <f>IF(N383="nulová",J383,0)</f>
        <v>0</v>
      </c>
      <c r="BJ383" s="18" t="s">
        <v>40</v>
      </c>
      <c r="BK383" s="141">
        <f>ROUND(I383*H383,2)</f>
        <v>0</v>
      </c>
      <c r="BL383" s="18" t="s">
        <v>157</v>
      </c>
      <c r="BM383" s="140" t="s">
        <v>1068</v>
      </c>
    </row>
    <row r="384" spans="2:65" s="1" customFormat="1">
      <c r="B384" s="34"/>
      <c r="D384" s="163" t="s">
        <v>174</v>
      </c>
      <c r="F384" s="164" t="s">
        <v>1069</v>
      </c>
      <c r="I384" s="165"/>
      <c r="L384" s="34"/>
      <c r="M384" s="166"/>
      <c r="T384" s="55"/>
      <c r="AT384" s="18" t="s">
        <v>174</v>
      </c>
      <c r="AU384" s="18" t="s">
        <v>89</v>
      </c>
    </row>
    <row r="385" spans="2:65" s="12" customFormat="1">
      <c r="B385" s="142"/>
      <c r="D385" s="143" t="s">
        <v>159</v>
      </c>
      <c r="E385" s="144" t="s">
        <v>32</v>
      </c>
      <c r="F385" s="145" t="s">
        <v>702</v>
      </c>
      <c r="H385" s="144" t="s">
        <v>32</v>
      </c>
      <c r="I385" s="146"/>
      <c r="L385" s="142"/>
      <c r="M385" s="147"/>
      <c r="T385" s="148"/>
      <c r="AT385" s="144" t="s">
        <v>159</v>
      </c>
      <c r="AU385" s="144" t="s">
        <v>89</v>
      </c>
      <c r="AV385" s="12" t="s">
        <v>40</v>
      </c>
      <c r="AW385" s="12" t="s">
        <v>38</v>
      </c>
      <c r="AX385" s="12" t="s">
        <v>80</v>
      </c>
      <c r="AY385" s="144" t="s">
        <v>150</v>
      </c>
    </row>
    <row r="386" spans="2:65" s="12" customFormat="1">
      <c r="B386" s="142"/>
      <c r="D386" s="143" t="s">
        <v>159</v>
      </c>
      <c r="E386" s="144" t="s">
        <v>32</v>
      </c>
      <c r="F386" s="145" t="s">
        <v>1053</v>
      </c>
      <c r="H386" s="144" t="s">
        <v>32</v>
      </c>
      <c r="I386" s="146"/>
      <c r="L386" s="142"/>
      <c r="M386" s="147"/>
      <c r="T386" s="148"/>
      <c r="AT386" s="144" t="s">
        <v>159</v>
      </c>
      <c r="AU386" s="144" t="s">
        <v>89</v>
      </c>
      <c r="AV386" s="12" t="s">
        <v>40</v>
      </c>
      <c r="AW386" s="12" t="s">
        <v>38</v>
      </c>
      <c r="AX386" s="12" t="s">
        <v>80</v>
      </c>
      <c r="AY386" s="144" t="s">
        <v>150</v>
      </c>
    </row>
    <row r="387" spans="2:65" s="12" customFormat="1">
      <c r="B387" s="142"/>
      <c r="D387" s="143" t="s">
        <v>159</v>
      </c>
      <c r="E387" s="144" t="s">
        <v>32</v>
      </c>
      <c r="F387" s="145" t="s">
        <v>1040</v>
      </c>
      <c r="H387" s="144" t="s">
        <v>32</v>
      </c>
      <c r="I387" s="146"/>
      <c r="L387" s="142"/>
      <c r="M387" s="147"/>
      <c r="T387" s="148"/>
      <c r="AT387" s="144" t="s">
        <v>159</v>
      </c>
      <c r="AU387" s="144" t="s">
        <v>89</v>
      </c>
      <c r="AV387" s="12" t="s">
        <v>40</v>
      </c>
      <c r="AW387" s="12" t="s">
        <v>38</v>
      </c>
      <c r="AX387" s="12" t="s">
        <v>80</v>
      </c>
      <c r="AY387" s="144" t="s">
        <v>150</v>
      </c>
    </row>
    <row r="388" spans="2:65" s="12" customFormat="1" ht="20.399999999999999">
      <c r="B388" s="142"/>
      <c r="D388" s="143" t="s">
        <v>159</v>
      </c>
      <c r="E388" s="144" t="s">
        <v>32</v>
      </c>
      <c r="F388" s="145" t="s">
        <v>1065</v>
      </c>
      <c r="H388" s="144" t="s">
        <v>32</v>
      </c>
      <c r="I388" s="146"/>
      <c r="L388" s="142"/>
      <c r="M388" s="147"/>
      <c r="T388" s="148"/>
      <c r="AT388" s="144" t="s">
        <v>159</v>
      </c>
      <c r="AU388" s="144" t="s">
        <v>89</v>
      </c>
      <c r="AV388" s="12" t="s">
        <v>40</v>
      </c>
      <c r="AW388" s="12" t="s">
        <v>38</v>
      </c>
      <c r="AX388" s="12" t="s">
        <v>80</v>
      </c>
      <c r="AY388" s="144" t="s">
        <v>150</v>
      </c>
    </row>
    <row r="389" spans="2:65" s="13" customFormat="1">
      <c r="B389" s="149"/>
      <c r="D389" s="143" t="s">
        <v>159</v>
      </c>
      <c r="E389" s="150" t="s">
        <v>32</v>
      </c>
      <c r="F389" s="151" t="s">
        <v>414</v>
      </c>
      <c r="H389" s="152">
        <v>294</v>
      </c>
      <c r="I389" s="153"/>
      <c r="L389" s="149"/>
      <c r="M389" s="154"/>
      <c r="T389" s="155"/>
      <c r="AT389" s="150" t="s">
        <v>159</v>
      </c>
      <c r="AU389" s="150" t="s">
        <v>89</v>
      </c>
      <c r="AV389" s="13" t="s">
        <v>89</v>
      </c>
      <c r="AW389" s="13" t="s">
        <v>38</v>
      </c>
      <c r="AX389" s="13" t="s">
        <v>40</v>
      </c>
      <c r="AY389" s="150" t="s">
        <v>150</v>
      </c>
    </row>
    <row r="390" spans="2:65" s="1" customFormat="1" ht="44.25" customHeight="1">
      <c r="B390" s="34"/>
      <c r="C390" s="129" t="s">
        <v>1070</v>
      </c>
      <c r="D390" s="183" t="s">
        <v>152</v>
      </c>
      <c r="E390" s="130" t="s">
        <v>1071</v>
      </c>
      <c r="F390" s="131" t="s">
        <v>1072</v>
      </c>
      <c r="G390" s="132" t="s">
        <v>693</v>
      </c>
      <c r="H390" s="133">
        <v>132</v>
      </c>
      <c r="I390" s="134"/>
      <c r="J390" s="135">
        <f>ROUND(I390*H390,2)</f>
        <v>0</v>
      </c>
      <c r="K390" s="131" t="s">
        <v>172</v>
      </c>
      <c r="L390" s="34"/>
      <c r="M390" s="136" t="s">
        <v>32</v>
      </c>
      <c r="N390" s="137" t="s">
        <v>51</v>
      </c>
      <c r="P390" s="138">
        <f>O390*H390</f>
        <v>0</v>
      </c>
      <c r="Q390" s="138">
        <v>1.3999999999999999E-4</v>
      </c>
      <c r="R390" s="138">
        <f>Q390*H390</f>
        <v>1.848E-2</v>
      </c>
      <c r="S390" s="138">
        <v>0</v>
      </c>
      <c r="T390" s="139">
        <f>S390*H390</f>
        <v>0</v>
      </c>
      <c r="AR390" s="140" t="s">
        <v>157</v>
      </c>
      <c r="AT390" s="140" t="s">
        <v>152</v>
      </c>
      <c r="AU390" s="140" t="s">
        <v>89</v>
      </c>
      <c r="AY390" s="18" t="s">
        <v>150</v>
      </c>
      <c r="BE390" s="141">
        <f>IF(N390="základní",J390,0)</f>
        <v>0</v>
      </c>
      <c r="BF390" s="141">
        <f>IF(N390="snížená",J390,0)</f>
        <v>0</v>
      </c>
      <c r="BG390" s="141">
        <f>IF(N390="zákl. přenesená",J390,0)</f>
        <v>0</v>
      </c>
      <c r="BH390" s="141">
        <f>IF(N390="sníž. přenesená",J390,0)</f>
        <v>0</v>
      </c>
      <c r="BI390" s="141">
        <f>IF(N390="nulová",J390,0)</f>
        <v>0</v>
      </c>
      <c r="BJ390" s="18" t="s">
        <v>40</v>
      </c>
      <c r="BK390" s="141">
        <f>ROUND(I390*H390,2)</f>
        <v>0</v>
      </c>
      <c r="BL390" s="18" t="s">
        <v>157</v>
      </c>
      <c r="BM390" s="140" t="s">
        <v>1073</v>
      </c>
    </row>
    <row r="391" spans="2:65" s="1" customFormat="1">
      <c r="B391" s="34"/>
      <c r="D391" s="163" t="s">
        <v>174</v>
      </c>
      <c r="F391" s="164" t="s">
        <v>1074</v>
      </c>
      <c r="I391" s="165"/>
      <c r="L391" s="34"/>
      <c r="M391" s="166"/>
      <c r="T391" s="55"/>
      <c r="AT391" s="18" t="s">
        <v>174</v>
      </c>
      <c r="AU391" s="18" t="s">
        <v>89</v>
      </c>
    </row>
    <row r="392" spans="2:65" s="12" customFormat="1">
      <c r="B392" s="142"/>
      <c r="D392" s="143" t="s">
        <v>159</v>
      </c>
      <c r="E392" s="144" t="s">
        <v>32</v>
      </c>
      <c r="F392" s="145" t="s">
        <v>702</v>
      </c>
      <c r="H392" s="144" t="s">
        <v>32</v>
      </c>
      <c r="I392" s="146"/>
      <c r="L392" s="142"/>
      <c r="M392" s="147"/>
      <c r="T392" s="148"/>
      <c r="AT392" s="144" t="s">
        <v>159</v>
      </c>
      <c r="AU392" s="144" t="s">
        <v>89</v>
      </c>
      <c r="AV392" s="12" t="s">
        <v>40</v>
      </c>
      <c r="AW392" s="12" t="s">
        <v>38</v>
      </c>
      <c r="AX392" s="12" t="s">
        <v>80</v>
      </c>
      <c r="AY392" s="144" t="s">
        <v>150</v>
      </c>
    </row>
    <row r="393" spans="2:65" s="12" customFormat="1">
      <c r="B393" s="142"/>
      <c r="D393" s="143" t="s">
        <v>159</v>
      </c>
      <c r="E393" s="144" t="s">
        <v>32</v>
      </c>
      <c r="F393" s="145" t="s">
        <v>1053</v>
      </c>
      <c r="H393" s="144" t="s">
        <v>32</v>
      </c>
      <c r="I393" s="146"/>
      <c r="L393" s="142"/>
      <c r="M393" s="147"/>
      <c r="T393" s="148"/>
      <c r="AT393" s="144" t="s">
        <v>159</v>
      </c>
      <c r="AU393" s="144" t="s">
        <v>89</v>
      </c>
      <c r="AV393" s="12" t="s">
        <v>40</v>
      </c>
      <c r="AW393" s="12" t="s">
        <v>38</v>
      </c>
      <c r="AX393" s="12" t="s">
        <v>80</v>
      </c>
      <c r="AY393" s="144" t="s">
        <v>150</v>
      </c>
    </row>
    <row r="394" spans="2:65" s="12" customFormat="1">
      <c r="B394" s="142"/>
      <c r="D394" s="143" t="s">
        <v>159</v>
      </c>
      <c r="E394" s="144" t="s">
        <v>32</v>
      </c>
      <c r="F394" s="145" t="s">
        <v>1040</v>
      </c>
      <c r="H394" s="144" t="s">
        <v>32</v>
      </c>
      <c r="I394" s="146"/>
      <c r="L394" s="142"/>
      <c r="M394" s="147"/>
      <c r="T394" s="148"/>
      <c r="AT394" s="144" t="s">
        <v>159</v>
      </c>
      <c r="AU394" s="144" t="s">
        <v>89</v>
      </c>
      <c r="AV394" s="12" t="s">
        <v>40</v>
      </c>
      <c r="AW394" s="12" t="s">
        <v>38</v>
      </c>
      <c r="AX394" s="12" t="s">
        <v>80</v>
      </c>
      <c r="AY394" s="144" t="s">
        <v>150</v>
      </c>
    </row>
    <row r="395" spans="2:65" s="12" customFormat="1" ht="20.399999999999999">
      <c r="B395" s="142"/>
      <c r="D395" s="143" t="s">
        <v>159</v>
      </c>
      <c r="E395" s="144" t="s">
        <v>32</v>
      </c>
      <c r="F395" s="145" t="s">
        <v>1075</v>
      </c>
      <c r="H395" s="144" t="s">
        <v>32</v>
      </c>
      <c r="I395" s="146"/>
      <c r="L395" s="142"/>
      <c r="M395" s="147"/>
      <c r="T395" s="148"/>
      <c r="AT395" s="144" t="s">
        <v>159</v>
      </c>
      <c r="AU395" s="144" t="s">
        <v>89</v>
      </c>
      <c r="AV395" s="12" t="s">
        <v>40</v>
      </c>
      <c r="AW395" s="12" t="s">
        <v>38</v>
      </c>
      <c r="AX395" s="12" t="s">
        <v>80</v>
      </c>
      <c r="AY395" s="144" t="s">
        <v>150</v>
      </c>
    </row>
    <row r="396" spans="2:65" s="13" customFormat="1">
      <c r="B396" s="149"/>
      <c r="D396" s="143" t="s">
        <v>159</v>
      </c>
      <c r="E396" s="150" t="s">
        <v>32</v>
      </c>
      <c r="F396" s="151" t="s">
        <v>417</v>
      </c>
      <c r="H396" s="152">
        <v>132</v>
      </c>
      <c r="I396" s="153"/>
      <c r="L396" s="149"/>
      <c r="M396" s="154"/>
      <c r="T396" s="155"/>
      <c r="AT396" s="150" t="s">
        <v>159</v>
      </c>
      <c r="AU396" s="150" t="s">
        <v>89</v>
      </c>
      <c r="AV396" s="13" t="s">
        <v>89</v>
      </c>
      <c r="AW396" s="13" t="s">
        <v>38</v>
      </c>
      <c r="AX396" s="13" t="s">
        <v>40</v>
      </c>
      <c r="AY396" s="150" t="s">
        <v>150</v>
      </c>
    </row>
    <row r="397" spans="2:65" s="1" customFormat="1" ht="44.25" customHeight="1">
      <c r="B397" s="34"/>
      <c r="C397" s="129" t="s">
        <v>1076</v>
      </c>
      <c r="D397" s="183" t="s">
        <v>152</v>
      </c>
      <c r="E397" s="130" t="s">
        <v>1077</v>
      </c>
      <c r="F397" s="131" t="s">
        <v>1078</v>
      </c>
      <c r="G397" s="132" t="s">
        <v>693</v>
      </c>
      <c r="H397" s="133">
        <v>132</v>
      </c>
      <c r="I397" s="134"/>
      <c r="J397" s="135">
        <f>ROUND(I397*H397,2)</f>
        <v>0</v>
      </c>
      <c r="K397" s="131" t="s">
        <v>172</v>
      </c>
      <c r="L397" s="34"/>
      <c r="M397" s="136" t="s">
        <v>32</v>
      </c>
      <c r="N397" s="137" t="s">
        <v>51</v>
      </c>
      <c r="P397" s="138">
        <f>O397*H397</f>
        <v>0</v>
      </c>
      <c r="Q397" s="138">
        <v>1.4999999999999999E-4</v>
      </c>
      <c r="R397" s="138">
        <f>Q397*H397</f>
        <v>1.9799999999999998E-2</v>
      </c>
      <c r="S397" s="138">
        <v>0</v>
      </c>
      <c r="T397" s="139">
        <f>S397*H397</f>
        <v>0</v>
      </c>
      <c r="AR397" s="140" t="s">
        <v>157</v>
      </c>
      <c r="AT397" s="140" t="s">
        <v>152</v>
      </c>
      <c r="AU397" s="140" t="s">
        <v>89</v>
      </c>
      <c r="AY397" s="18" t="s">
        <v>150</v>
      </c>
      <c r="BE397" s="141">
        <f>IF(N397="základní",J397,0)</f>
        <v>0</v>
      </c>
      <c r="BF397" s="141">
        <f>IF(N397="snížená",J397,0)</f>
        <v>0</v>
      </c>
      <c r="BG397" s="141">
        <f>IF(N397="zákl. přenesená",J397,0)</f>
        <v>0</v>
      </c>
      <c r="BH397" s="141">
        <f>IF(N397="sníž. přenesená",J397,0)</f>
        <v>0</v>
      </c>
      <c r="BI397" s="141">
        <f>IF(N397="nulová",J397,0)</f>
        <v>0</v>
      </c>
      <c r="BJ397" s="18" t="s">
        <v>40</v>
      </c>
      <c r="BK397" s="141">
        <f>ROUND(I397*H397,2)</f>
        <v>0</v>
      </c>
      <c r="BL397" s="18" t="s">
        <v>157</v>
      </c>
      <c r="BM397" s="140" t="s">
        <v>1079</v>
      </c>
    </row>
    <row r="398" spans="2:65" s="1" customFormat="1">
      <c r="B398" s="34"/>
      <c r="D398" s="163" t="s">
        <v>174</v>
      </c>
      <c r="F398" s="164" t="s">
        <v>1080</v>
      </c>
      <c r="I398" s="165"/>
      <c r="L398" s="34"/>
      <c r="M398" s="166"/>
      <c r="T398" s="55"/>
      <c r="AT398" s="18" t="s">
        <v>174</v>
      </c>
      <c r="AU398" s="18" t="s">
        <v>89</v>
      </c>
    </row>
    <row r="399" spans="2:65" s="12" customFormat="1">
      <c r="B399" s="142"/>
      <c r="D399" s="143" t="s">
        <v>159</v>
      </c>
      <c r="E399" s="144" t="s">
        <v>32</v>
      </c>
      <c r="F399" s="145" t="s">
        <v>702</v>
      </c>
      <c r="H399" s="144" t="s">
        <v>32</v>
      </c>
      <c r="I399" s="146"/>
      <c r="L399" s="142"/>
      <c r="M399" s="147"/>
      <c r="T399" s="148"/>
      <c r="AT399" s="144" t="s">
        <v>159</v>
      </c>
      <c r="AU399" s="144" t="s">
        <v>89</v>
      </c>
      <c r="AV399" s="12" t="s">
        <v>40</v>
      </c>
      <c r="AW399" s="12" t="s">
        <v>38</v>
      </c>
      <c r="AX399" s="12" t="s">
        <v>80</v>
      </c>
      <c r="AY399" s="144" t="s">
        <v>150</v>
      </c>
    </row>
    <row r="400" spans="2:65" s="12" customFormat="1">
      <c r="B400" s="142"/>
      <c r="D400" s="143" t="s">
        <v>159</v>
      </c>
      <c r="E400" s="144" t="s">
        <v>32</v>
      </c>
      <c r="F400" s="145" t="s">
        <v>1053</v>
      </c>
      <c r="H400" s="144" t="s">
        <v>32</v>
      </c>
      <c r="I400" s="146"/>
      <c r="L400" s="142"/>
      <c r="M400" s="147"/>
      <c r="T400" s="148"/>
      <c r="AT400" s="144" t="s">
        <v>159</v>
      </c>
      <c r="AU400" s="144" t="s">
        <v>89</v>
      </c>
      <c r="AV400" s="12" t="s">
        <v>40</v>
      </c>
      <c r="AW400" s="12" t="s">
        <v>38</v>
      </c>
      <c r="AX400" s="12" t="s">
        <v>80</v>
      </c>
      <c r="AY400" s="144" t="s">
        <v>150</v>
      </c>
    </row>
    <row r="401" spans="2:65" s="12" customFormat="1">
      <c r="B401" s="142"/>
      <c r="D401" s="143" t="s">
        <v>159</v>
      </c>
      <c r="E401" s="144" t="s">
        <v>32</v>
      </c>
      <c r="F401" s="145" t="s">
        <v>1040</v>
      </c>
      <c r="H401" s="144" t="s">
        <v>32</v>
      </c>
      <c r="I401" s="146"/>
      <c r="L401" s="142"/>
      <c r="M401" s="147"/>
      <c r="T401" s="148"/>
      <c r="AT401" s="144" t="s">
        <v>159</v>
      </c>
      <c r="AU401" s="144" t="s">
        <v>89</v>
      </c>
      <c r="AV401" s="12" t="s">
        <v>40</v>
      </c>
      <c r="AW401" s="12" t="s">
        <v>38</v>
      </c>
      <c r="AX401" s="12" t="s">
        <v>80</v>
      </c>
      <c r="AY401" s="144" t="s">
        <v>150</v>
      </c>
    </row>
    <row r="402" spans="2:65" s="12" customFormat="1" ht="20.399999999999999">
      <c r="B402" s="142"/>
      <c r="D402" s="143" t="s">
        <v>159</v>
      </c>
      <c r="E402" s="144" t="s">
        <v>32</v>
      </c>
      <c r="F402" s="145" t="s">
        <v>1075</v>
      </c>
      <c r="H402" s="144" t="s">
        <v>32</v>
      </c>
      <c r="I402" s="146"/>
      <c r="L402" s="142"/>
      <c r="M402" s="147"/>
      <c r="T402" s="148"/>
      <c r="AT402" s="144" t="s">
        <v>159</v>
      </c>
      <c r="AU402" s="144" t="s">
        <v>89</v>
      </c>
      <c r="AV402" s="12" t="s">
        <v>40</v>
      </c>
      <c r="AW402" s="12" t="s">
        <v>38</v>
      </c>
      <c r="AX402" s="12" t="s">
        <v>80</v>
      </c>
      <c r="AY402" s="144" t="s">
        <v>150</v>
      </c>
    </row>
    <row r="403" spans="2:65" s="13" customFormat="1">
      <c r="B403" s="149"/>
      <c r="D403" s="143" t="s">
        <v>159</v>
      </c>
      <c r="E403" s="150" t="s">
        <v>32</v>
      </c>
      <c r="F403" s="151" t="s">
        <v>417</v>
      </c>
      <c r="H403" s="152">
        <v>132</v>
      </c>
      <c r="I403" s="153"/>
      <c r="L403" s="149"/>
      <c r="M403" s="154"/>
      <c r="T403" s="155"/>
      <c r="AT403" s="150" t="s">
        <v>159</v>
      </c>
      <c r="AU403" s="150" t="s">
        <v>89</v>
      </c>
      <c r="AV403" s="13" t="s">
        <v>89</v>
      </c>
      <c r="AW403" s="13" t="s">
        <v>38</v>
      </c>
      <c r="AX403" s="13" t="s">
        <v>40</v>
      </c>
      <c r="AY403" s="150" t="s">
        <v>150</v>
      </c>
    </row>
    <row r="404" spans="2:65" s="1" customFormat="1" ht="44.25" customHeight="1">
      <c r="B404" s="34"/>
      <c r="C404" s="129" t="s">
        <v>1081</v>
      </c>
      <c r="D404" s="183" t="s">
        <v>152</v>
      </c>
      <c r="E404" s="130" t="s">
        <v>1082</v>
      </c>
      <c r="F404" s="131" t="s">
        <v>1083</v>
      </c>
      <c r="G404" s="132" t="s">
        <v>693</v>
      </c>
      <c r="H404" s="133">
        <v>66</v>
      </c>
      <c r="I404" s="134"/>
      <c r="J404" s="135">
        <f>ROUND(I404*H404,2)</f>
        <v>0</v>
      </c>
      <c r="K404" s="131" t="s">
        <v>172</v>
      </c>
      <c r="L404" s="34"/>
      <c r="M404" s="136" t="s">
        <v>32</v>
      </c>
      <c r="N404" s="137" t="s">
        <v>51</v>
      </c>
      <c r="P404" s="138">
        <f>O404*H404</f>
        <v>0</v>
      </c>
      <c r="Q404" s="138">
        <v>1.6000000000000001E-4</v>
      </c>
      <c r="R404" s="138">
        <f>Q404*H404</f>
        <v>1.0560000000000002E-2</v>
      </c>
      <c r="S404" s="138">
        <v>0</v>
      </c>
      <c r="T404" s="139">
        <f>S404*H404</f>
        <v>0</v>
      </c>
      <c r="AR404" s="140" t="s">
        <v>157</v>
      </c>
      <c r="AT404" s="140" t="s">
        <v>152</v>
      </c>
      <c r="AU404" s="140" t="s">
        <v>89</v>
      </c>
      <c r="AY404" s="18" t="s">
        <v>150</v>
      </c>
      <c r="BE404" s="141">
        <f>IF(N404="základní",J404,0)</f>
        <v>0</v>
      </c>
      <c r="BF404" s="141">
        <f>IF(N404="snížená",J404,0)</f>
        <v>0</v>
      </c>
      <c r="BG404" s="141">
        <f>IF(N404="zákl. přenesená",J404,0)</f>
        <v>0</v>
      </c>
      <c r="BH404" s="141">
        <f>IF(N404="sníž. přenesená",J404,0)</f>
        <v>0</v>
      </c>
      <c r="BI404" s="141">
        <f>IF(N404="nulová",J404,0)</f>
        <v>0</v>
      </c>
      <c r="BJ404" s="18" t="s">
        <v>40</v>
      </c>
      <c r="BK404" s="141">
        <f>ROUND(I404*H404,2)</f>
        <v>0</v>
      </c>
      <c r="BL404" s="18" t="s">
        <v>157</v>
      </c>
      <c r="BM404" s="140" t="s">
        <v>1084</v>
      </c>
    </row>
    <row r="405" spans="2:65" s="1" customFormat="1">
      <c r="B405" s="34"/>
      <c r="D405" s="163" t="s">
        <v>174</v>
      </c>
      <c r="F405" s="164" t="s">
        <v>1085</v>
      </c>
      <c r="I405" s="165"/>
      <c r="L405" s="34"/>
      <c r="M405" s="166"/>
      <c r="T405" s="55"/>
      <c r="AT405" s="18" t="s">
        <v>174</v>
      </c>
      <c r="AU405" s="18" t="s">
        <v>89</v>
      </c>
    </row>
    <row r="406" spans="2:65" s="12" customFormat="1">
      <c r="B406" s="142"/>
      <c r="D406" s="143" t="s">
        <v>159</v>
      </c>
      <c r="E406" s="144" t="s">
        <v>32</v>
      </c>
      <c r="F406" s="145" t="s">
        <v>702</v>
      </c>
      <c r="H406" s="144" t="s">
        <v>32</v>
      </c>
      <c r="I406" s="146"/>
      <c r="L406" s="142"/>
      <c r="M406" s="147"/>
      <c r="T406" s="148"/>
      <c r="AT406" s="144" t="s">
        <v>159</v>
      </c>
      <c r="AU406" s="144" t="s">
        <v>89</v>
      </c>
      <c r="AV406" s="12" t="s">
        <v>40</v>
      </c>
      <c r="AW406" s="12" t="s">
        <v>38</v>
      </c>
      <c r="AX406" s="12" t="s">
        <v>80</v>
      </c>
      <c r="AY406" s="144" t="s">
        <v>150</v>
      </c>
    </row>
    <row r="407" spans="2:65" s="12" customFormat="1">
      <c r="B407" s="142"/>
      <c r="D407" s="143" t="s">
        <v>159</v>
      </c>
      <c r="E407" s="144" t="s">
        <v>32</v>
      </c>
      <c r="F407" s="145" t="s">
        <v>1053</v>
      </c>
      <c r="H407" s="144" t="s">
        <v>32</v>
      </c>
      <c r="I407" s="146"/>
      <c r="L407" s="142"/>
      <c r="M407" s="147"/>
      <c r="T407" s="148"/>
      <c r="AT407" s="144" t="s">
        <v>159</v>
      </c>
      <c r="AU407" s="144" t="s">
        <v>89</v>
      </c>
      <c r="AV407" s="12" t="s">
        <v>40</v>
      </c>
      <c r="AW407" s="12" t="s">
        <v>38</v>
      </c>
      <c r="AX407" s="12" t="s">
        <v>80</v>
      </c>
      <c r="AY407" s="144" t="s">
        <v>150</v>
      </c>
    </row>
    <row r="408" spans="2:65" s="12" customFormat="1">
      <c r="B408" s="142"/>
      <c r="D408" s="143" t="s">
        <v>159</v>
      </c>
      <c r="E408" s="144" t="s">
        <v>32</v>
      </c>
      <c r="F408" s="145" t="s">
        <v>1040</v>
      </c>
      <c r="H408" s="144" t="s">
        <v>32</v>
      </c>
      <c r="I408" s="146"/>
      <c r="L408" s="142"/>
      <c r="M408" s="147"/>
      <c r="T408" s="148"/>
      <c r="AT408" s="144" t="s">
        <v>159</v>
      </c>
      <c r="AU408" s="144" t="s">
        <v>89</v>
      </c>
      <c r="AV408" s="12" t="s">
        <v>40</v>
      </c>
      <c r="AW408" s="12" t="s">
        <v>38</v>
      </c>
      <c r="AX408" s="12" t="s">
        <v>80</v>
      </c>
      <c r="AY408" s="144" t="s">
        <v>150</v>
      </c>
    </row>
    <row r="409" spans="2:65" s="12" customFormat="1" ht="20.399999999999999">
      <c r="B409" s="142"/>
      <c r="D409" s="143" t="s">
        <v>159</v>
      </c>
      <c r="E409" s="144" t="s">
        <v>32</v>
      </c>
      <c r="F409" s="145" t="s">
        <v>1086</v>
      </c>
      <c r="H409" s="144" t="s">
        <v>32</v>
      </c>
      <c r="I409" s="146"/>
      <c r="L409" s="142"/>
      <c r="M409" s="147"/>
      <c r="T409" s="148"/>
      <c r="AT409" s="144" t="s">
        <v>159</v>
      </c>
      <c r="AU409" s="144" t="s">
        <v>89</v>
      </c>
      <c r="AV409" s="12" t="s">
        <v>40</v>
      </c>
      <c r="AW409" s="12" t="s">
        <v>38</v>
      </c>
      <c r="AX409" s="12" t="s">
        <v>80</v>
      </c>
      <c r="AY409" s="144" t="s">
        <v>150</v>
      </c>
    </row>
    <row r="410" spans="2:65" s="13" customFormat="1">
      <c r="B410" s="149"/>
      <c r="D410" s="143" t="s">
        <v>159</v>
      </c>
      <c r="E410" s="150" t="s">
        <v>32</v>
      </c>
      <c r="F410" s="151" t="s">
        <v>420</v>
      </c>
      <c r="H410" s="152">
        <v>66</v>
      </c>
      <c r="I410" s="153"/>
      <c r="L410" s="149"/>
      <c r="M410" s="154"/>
      <c r="T410" s="155"/>
      <c r="AT410" s="150" t="s">
        <v>159</v>
      </c>
      <c r="AU410" s="150" t="s">
        <v>89</v>
      </c>
      <c r="AV410" s="13" t="s">
        <v>89</v>
      </c>
      <c r="AW410" s="13" t="s">
        <v>38</v>
      </c>
      <c r="AX410" s="13" t="s">
        <v>40</v>
      </c>
      <c r="AY410" s="150" t="s">
        <v>150</v>
      </c>
    </row>
    <row r="411" spans="2:65" s="1" customFormat="1" ht="44.25" customHeight="1">
      <c r="B411" s="34"/>
      <c r="C411" s="129" t="s">
        <v>1087</v>
      </c>
      <c r="D411" s="183" t="s">
        <v>152</v>
      </c>
      <c r="E411" s="130" t="s">
        <v>1088</v>
      </c>
      <c r="F411" s="131" t="s">
        <v>1089</v>
      </c>
      <c r="G411" s="132" t="s">
        <v>693</v>
      </c>
      <c r="H411" s="133">
        <v>66</v>
      </c>
      <c r="I411" s="134"/>
      <c r="J411" s="135">
        <f>ROUND(I411*H411,2)</f>
        <v>0</v>
      </c>
      <c r="K411" s="131" t="s">
        <v>172</v>
      </c>
      <c r="L411" s="34"/>
      <c r="M411" s="136" t="s">
        <v>32</v>
      </c>
      <c r="N411" s="137" t="s">
        <v>51</v>
      </c>
      <c r="P411" s="138">
        <f>O411*H411</f>
        <v>0</v>
      </c>
      <c r="Q411" s="138">
        <v>1.7000000000000001E-4</v>
      </c>
      <c r="R411" s="138">
        <f>Q411*H411</f>
        <v>1.1220000000000001E-2</v>
      </c>
      <c r="S411" s="138">
        <v>0</v>
      </c>
      <c r="T411" s="139">
        <f>S411*H411</f>
        <v>0</v>
      </c>
      <c r="AR411" s="140" t="s">
        <v>157</v>
      </c>
      <c r="AT411" s="140" t="s">
        <v>152</v>
      </c>
      <c r="AU411" s="140" t="s">
        <v>89</v>
      </c>
      <c r="AY411" s="18" t="s">
        <v>150</v>
      </c>
      <c r="BE411" s="141">
        <f>IF(N411="základní",J411,0)</f>
        <v>0</v>
      </c>
      <c r="BF411" s="141">
        <f>IF(N411="snížená",J411,0)</f>
        <v>0</v>
      </c>
      <c r="BG411" s="141">
        <f>IF(N411="zákl. přenesená",J411,0)</f>
        <v>0</v>
      </c>
      <c r="BH411" s="141">
        <f>IF(N411="sníž. přenesená",J411,0)</f>
        <v>0</v>
      </c>
      <c r="BI411" s="141">
        <f>IF(N411="nulová",J411,0)</f>
        <v>0</v>
      </c>
      <c r="BJ411" s="18" t="s">
        <v>40</v>
      </c>
      <c r="BK411" s="141">
        <f>ROUND(I411*H411,2)</f>
        <v>0</v>
      </c>
      <c r="BL411" s="18" t="s">
        <v>157</v>
      </c>
      <c r="BM411" s="140" t="s">
        <v>1090</v>
      </c>
    </row>
    <row r="412" spans="2:65" s="1" customFormat="1">
      <c r="B412" s="34"/>
      <c r="D412" s="163" t="s">
        <v>174</v>
      </c>
      <c r="F412" s="164" t="s">
        <v>1091</v>
      </c>
      <c r="I412" s="165"/>
      <c r="L412" s="34"/>
      <c r="M412" s="166"/>
      <c r="T412" s="55"/>
      <c r="AT412" s="18" t="s">
        <v>174</v>
      </c>
      <c r="AU412" s="18" t="s">
        <v>89</v>
      </c>
    </row>
    <row r="413" spans="2:65" s="12" customFormat="1">
      <c r="B413" s="142"/>
      <c r="D413" s="143" t="s">
        <v>159</v>
      </c>
      <c r="E413" s="144" t="s">
        <v>32</v>
      </c>
      <c r="F413" s="145" t="s">
        <v>702</v>
      </c>
      <c r="H413" s="144" t="s">
        <v>32</v>
      </c>
      <c r="I413" s="146"/>
      <c r="L413" s="142"/>
      <c r="M413" s="147"/>
      <c r="T413" s="148"/>
      <c r="AT413" s="144" t="s">
        <v>159</v>
      </c>
      <c r="AU413" s="144" t="s">
        <v>89</v>
      </c>
      <c r="AV413" s="12" t="s">
        <v>40</v>
      </c>
      <c r="AW413" s="12" t="s">
        <v>38</v>
      </c>
      <c r="AX413" s="12" t="s">
        <v>80</v>
      </c>
      <c r="AY413" s="144" t="s">
        <v>150</v>
      </c>
    </row>
    <row r="414" spans="2:65" s="12" customFormat="1">
      <c r="B414" s="142"/>
      <c r="D414" s="143" t="s">
        <v>159</v>
      </c>
      <c r="E414" s="144" t="s">
        <v>32</v>
      </c>
      <c r="F414" s="145" t="s">
        <v>1053</v>
      </c>
      <c r="H414" s="144" t="s">
        <v>32</v>
      </c>
      <c r="I414" s="146"/>
      <c r="L414" s="142"/>
      <c r="M414" s="147"/>
      <c r="T414" s="148"/>
      <c r="AT414" s="144" t="s">
        <v>159</v>
      </c>
      <c r="AU414" s="144" t="s">
        <v>89</v>
      </c>
      <c r="AV414" s="12" t="s">
        <v>40</v>
      </c>
      <c r="AW414" s="12" t="s">
        <v>38</v>
      </c>
      <c r="AX414" s="12" t="s">
        <v>80</v>
      </c>
      <c r="AY414" s="144" t="s">
        <v>150</v>
      </c>
    </row>
    <row r="415" spans="2:65" s="12" customFormat="1">
      <c r="B415" s="142"/>
      <c r="D415" s="143" t="s">
        <v>159</v>
      </c>
      <c r="E415" s="144" t="s">
        <v>32</v>
      </c>
      <c r="F415" s="145" t="s">
        <v>1040</v>
      </c>
      <c r="H415" s="144" t="s">
        <v>32</v>
      </c>
      <c r="I415" s="146"/>
      <c r="L415" s="142"/>
      <c r="M415" s="147"/>
      <c r="T415" s="148"/>
      <c r="AT415" s="144" t="s">
        <v>159</v>
      </c>
      <c r="AU415" s="144" t="s">
        <v>89</v>
      </c>
      <c r="AV415" s="12" t="s">
        <v>40</v>
      </c>
      <c r="AW415" s="12" t="s">
        <v>38</v>
      </c>
      <c r="AX415" s="12" t="s">
        <v>80</v>
      </c>
      <c r="AY415" s="144" t="s">
        <v>150</v>
      </c>
    </row>
    <row r="416" spans="2:65" s="12" customFormat="1" ht="20.399999999999999">
      <c r="B416" s="142"/>
      <c r="D416" s="143" t="s">
        <v>159</v>
      </c>
      <c r="E416" s="144" t="s">
        <v>32</v>
      </c>
      <c r="F416" s="145" t="s">
        <v>1086</v>
      </c>
      <c r="H416" s="144" t="s">
        <v>32</v>
      </c>
      <c r="I416" s="146"/>
      <c r="L416" s="142"/>
      <c r="M416" s="147"/>
      <c r="T416" s="148"/>
      <c r="AT416" s="144" t="s">
        <v>159</v>
      </c>
      <c r="AU416" s="144" t="s">
        <v>89</v>
      </c>
      <c r="AV416" s="12" t="s">
        <v>40</v>
      </c>
      <c r="AW416" s="12" t="s">
        <v>38</v>
      </c>
      <c r="AX416" s="12" t="s">
        <v>80</v>
      </c>
      <c r="AY416" s="144" t="s">
        <v>150</v>
      </c>
    </row>
    <row r="417" spans="2:65" s="13" customFormat="1">
      <c r="B417" s="149"/>
      <c r="D417" s="143" t="s">
        <v>159</v>
      </c>
      <c r="E417" s="150" t="s">
        <v>32</v>
      </c>
      <c r="F417" s="151" t="s">
        <v>420</v>
      </c>
      <c r="H417" s="152">
        <v>66</v>
      </c>
      <c r="I417" s="153"/>
      <c r="L417" s="149"/>
      <c r="M417" s="154"/>
      <c r="T417" s="155"/>
      <c r="AT417" s="150" t="s">
        <v>159</v>
      </c>
      <c r="AU417" s="150" t="s">
        <v>89</v>
      </c>
      <c r="AV417" s="13" t="s">
        <v>89</v>
      </c>
      <c r="AW417" s="13" t="s">
        <v>38</v>
      </c>
      <c r="AX417" s="13" t="s">
        <v>40</v>
      </c>
      <c r="AY417" s="150" t="s">
        <v>150</v>
      </c>
    </row>
    <row r="418" spans="2:65" s="1" customFormat="1" ht="21.75" customHeight="1">
      <c r="B418" s="34"/>
      <c r="C418" s="184" t="s">
        <v>378</v>
      </c>
      <c r="D418" s="185" t="s">
        <v>874</v>
      </c>
      <c r="E418" s="186" t="s">
        <v>1092</v>
      </c>
      <c r="F418" s="187" t="s">
        <v>1093</v>
      </c>
      <c r="G418" s="188" t="s">
        <v>693</v>
      </c>
      <c r="H418" s="189">
        <v>1716</v>
      </c>
      <c r="I418" s="190"/>
      <c r="J418" s="191">
        <f>ROUND(I418*H418,2)</f>
        <v>0</v>
      </c>
      <c r="K418" s="187" t="s">
        <v>32</v>
      </c>
      <c r="L418" s="192"/>
      <c r="M418" s="193" t="s">
        <v>32</v>
      </c>
      <c r="N418" s="194" t="s">
        <v>51</v>
      </c>
      <c r="P418" s="138">
        <f>O418*H418</f>
        <v>0</v>
      </c>
      <c r="Q418" s="138">
        <v>0.15323000000000001</v>
      </c>
      <c r="R418" s="138">
        <f>Q418*H418</f>
        <v>262.94268</v>
      </c>
      <c r="S418" s="138">
        <v>0</v>
      </c>
      <c r="T418" s="139">
        <f>S418*H418</f>
        <v>0</v>
      </c>
      <c r="AR418" s="140" t="s">
        <v>204</v>
      </c>
      <c r="AT418" s="140" t="s">
        <v>874</v>
      </c>
      <c r="AU418" s="140" t="s">
        <v>89</v>
      </c>
      <c r="AY418" s="18" t="s">
        <v>150</v>
      </c>
      <c r="BE418" s="141">
        <f>IF(N418="základní",J418,0)</f>
        <v>0</v>
      </c>
      <c r="BF418" s="141">
        <f>IF(N418="snížená",J418,0)</f>
        <v>0</v>
      </c>
      <c r="BG418" s="141">
        <f>IF(N418="zákl. přenesená",J418,0)</f>
        <v>0</v>
      </c>
      <c r="BH418" s="141">
        <f>IF(N418="sníž. přenesená",J418,0)</f>
        <v>0</v>
      </c>
      <c r="BI418" s="141">
        <f>IF(N418="nulová",J418,0)</f>
        <v>0</v>
      </c>
      <c r="BJ418" s="18" t="s">
        <v>40</v>
      </c>
      <c r="BK418" s="141">
        <f>ROUND(I418*H418,2)</f>
        <v>0</v>
      </c>
      <c r="BL418" s="18" t="s">
        <v>157</v>
      </c>
      <c r="BM418" s="140" t="s">
        <v>1094</v>
      </c>
    </row>
    <row r="419" spans="2:65" s="1" customFormat="1" ht="28.8">
      <c r="B419" s="34"/>
      <c r="D419" s="143" t="s">
        <v>195</v>
      </c>
      <c r="F419" s="167" t="s">
        <v>1095</v>
      </c>
      <c r="I419" s="165"/>
      <c r="L419" s="34"/>
      <c r="M419" s="166"/>
      <c r="T419" s="55"/>
      <c r="AT419" s="18" t="s">
        <v>195</v>
      </c>
      <c r="AU419" s="18" t="s">
        <v>89</v>
      </c>
    </row>
    <row r="420" spans="2:65" s="12" customFormat="1">
      <c r="B420" s="142"/>
      <c r="D420" s="143" t="s">
        <v>159</v>
      </c>
      <c r="E420" s="144" t="s">
        <v>32</v>
      </c>
      <c r="F420" s="145" t="s">
        <v>702</v>
      </c>
      <c r="H420" s="144" t="s">
        <v>32</v>
      </c>
      <c r="I420" s="146"/>
      <c r="L420" s="142"/>
      <c r="M420" s="147"/>
      <c r="T420" s="148"/>
      <c r="AT420" s="144" t="s">
        <v>159</v>
      </c>
      <c r="AU420" s="144" t="s">
        <v>89</v>
      </c>
      <c r="AV420" s="12" t="s">
        <v>40</v>
      </c>
      <c r="AW420" s="12" t="s">
        <v>38</v>
      </c>
      <c r="AX420" s="12" t="s">
        <v>80</v>
      </c>
      <c r="AY420" s="144" t="s">
        <v>150</v>
      </c>
    </row>
    <row r="421" spans="2:65" s="12" customFormat="1">
      <c r="B421" s="142"/>
      <c r="D421" s="143" t="s">
        <v>159</v>
      </c>
      <c r="E421" s="144" t="s">
        <v>32</v>
      </c>
      <c r="F421" s="145" t="s">
        <v>1096</v>
      </c>
      <c r="H421" s="144" t="s">
        <v>32</v>
      </c>
      <c r="I421" s="146"/>
      <c r="L421" s="142"/>
      <c r="M421" s="147"/>
      <c r="T421" s="148"/>
      <c r="AT421" s="144" t="s">
        <v>159</v>
      </c>
      <c r="AU421" s="144" t="s">
        <v>89</v>
      </c>
      <c r="AV421" s="12" t="s">
        <v>40</v>
      </c>
      <c r="AW421" s="12" t="s">
        <v>38</v>
      </c>
      <c r="AX421" s="12" t="s">
        <v>80</v>
      </c>
      <c r="AY421" s="144" t="s">
        <v>150</v>
      </c>
    </row>
    <row r="422" spans="2:65" s="12" customFormat="1">
      <c r="B422" s="142"/>
      <c r="D422" s="143" t="s">
        <v>159</v>
      </c>
      <c r="E422" s="144" t="s">
        <v>32</v>
      </c>
      <c r="F422" s="145" t="s">
        <v>1097</v>
      </c>
      <c r="H422" s="144" t="s">
        <v>32</v>
      </c>
      <c r="I422" s="146"/>
      <c r="L422" s="142"/>
      <c r="M422" s="147"/>
      <c r="T422" s="148"/>
      <c r="AT422" s="144" t="s">
        <v>159</v>
      </c>
      <c r="AU422" s="144" t="s">
        <v>89</v>
      </c>
      <c r="AV422" s="12" t="s">
        <v>40</v>
      </c>
      <c r="AW422" s="12" t="s">
        <v>38</v>
      </c>
      <c r="AX422" s="12" t="s">
        <v>80</v>
      </c>
      <c r="AY422" s="144" t="s">
        <v>150</v>
      </c>
    </row>
    <row r="423" spans="2:65" s="13" customFormat="1">
      <c r="B423" s="149"/>
      <c r="D423" s="143" t="s">
        <v>159</v>
      </c>
      <c r="E423" s="150" t="s">
        <v>32</v>
      </c>
      <c r="F423" s="151" t="s">
        <v>423</v>
      </c>
      <c r="H423" s="152">
        <v>1716</v>
      </c>
      <c r="I423" s="153"/>
      <c r="L423" s="149"/>
      <c r="M423" s="154"/>
      <c r="T423" s="155"/>
      <c r="AT423" s="150" t="s">
        <v>159</v>
      </c>
      <c r="AU423" s="150" t="s">
        <v>89</v>
      </c>
      <c r="AV423" s="13" t="s">
        <v>89</v>
      </c>
      <c r="AW423" s="13" t="s">
        <v>38</v>
      </c>
      <c r="AX423" s="13" t="s">
        <v>40</v>
      </c>
      <c r="AY423" s="150" t="s">
        <v>150</v>
      </c>
    </row>
    <row r="424" spans="2:65" s="1" customFormat="1" ht="24.15" customHeight="1">
      <c r="B424" s="34"/>
      <c r="C424" s="184" t="s">
        <v>1098</v>
      </c>
      <c r="D424" s="185" t="s">
        <v>874</v>
      </c>
      <c r="E424" s="186" t="s">
        <v>1099</v>
      </c>
      <c r="F424" s="187" t="s">
        <v>1100</v>
      </c>
      <c r="G424" s="188" t="s">
        <v>693</v>
      </c>
      <c r="H424" s="189">
        <v>396</v>
      </c>
      <c r="I424" s="190"/>
      <c r="J424" s="191">
        <f>ROUND(I424*H424,2)</f>
        <v>0</v>
      </c>
      <c r="K424" s="187" t="s">
        <v>32</v>
      </c>
      <c r="L424" s="192"/>
      <c r="M424" s="193" t="s">
        <v>32</v>
      </c>
      <c r="N424" s="194" t="s">
        <v>51</v>
      </c>
      <c r="P424" s="138">
        <f>O424*H424</f>
        <v>0</v>
      </c>
      <c r="Q424" s="138">
        <v>0.25370999999999999</v>
      </c>
      <c r="R424" s="138">
        <f>Q424*H424</f>
        <v>100.46916</v>
      </c>
      <c r="S424" s="138">
        <v>0</v>
      </c>
      <c r="T424" s="139">
        <f>S424*H424</f>
        <v>0</v>
      </c>
      <c r="AR424" s="140" t="s">
        <v>204</v>
      </c>
      <c r="AT424" s="140" t="s">
        <v>874</v>
      </c>
      <c r="AU424" s="140" t="s">
        <v>89</v>
      </c>
      <c r="AY424" s="18" t="s">
        <v>150</v>
      </c>
      <c r="BE424" s="141">
        <f>IF(N424="základní",J424,0)</f>
        <v>0</v>
      </c>
      <c r="BF424" s="141">
        <f>IF(N424="snížená",J424,0)</f>
        <v>0</v>
      </c>
      <c r="BG424" s="141">
        <f>IF(N424="zákl. přenesená",J424,0)</f>
        <v>0</v>
      </c>
      <c r="BH424" s="141">
        <f>IF(N424="sníž. přenesená",J424,0)</f>
        <v>0</v>
      </c>
      <c r="BI424" s="141">
        <f>IF(N424="nulová",J424,0)</f>
        <v>0</v>
      </c>
      <c r="BJ424" s="18" t="s">
        <v>40</v>
      </c>
      <c r="BK424" s="141">
        <f>ROUND(I424*H424,2)</f>
        <v>0</v>
      </c>
      <c r="BL424" s="18" t="s">
        <v>157</v>
      </c>
      <c r="BM424" s="140" t="s">
        <v>1101</v>
      </c>
    </row>
    <row r="425" spans="2:65" s="1" customFormat="1" ht="28.8">
      <c r="B425" s="34"/>
      <c r="D425" s="143" t="s">
        <v>195</v>
      </c>
      <c r="F425" s="167" t="s">
        <v>1095</v>
      </c>
      <c r="I425" s="165"/>
      <c r="L425" s="34"/>
      <c r="M425" s="166"/>
      <c r="T425" s="55"/>
      <c r="AT425" s="18" t="s">
        <v>195</v>
      </c>
      <c r="AU425" s="18" t="s">
        <v>89</v>
      </c>
    </row>
    <row r="426" spans="2:65" s="12" customFormat="1">
      <c r="B426" s="142"/>
      <c r="D426" s="143" t="s">
        <v>159</v>
      </c>
      <c r="E426" s="144" t="s">
        <v>32</v>
      </c>
      <c r="F426" s="145" t="s">
        <v>702</v>
      </c>
      <c r="H426" s="144" t="s">
        <v>32</v>
      </c>
      <c r="I426" s="146"/>
      <c r="L426" s="142"/>
      <c r="M426" s="147"/>
      <c r="T426" s="148"/>
      <c r="AT426" s="144" t="s">
        <v>159</v>
      </c>
      <c r="AU426" s="144" t="s">
        <v>89</v>
      </c>
      <c r="AV426" s="12" t="s">
        <v>40</v>
      </c>
      <c r="AW426" s="12" t="s">
        <v>38</v>
      </c>
      <c r="AX426" s="12" t="s">
        <v>80</v>
      </c>
      <c r="AY426" s="144" t="s">
        <v>150</v>
      </c>
    </row>
    <row r="427" spans="2:65" s="12" customFormat="1">
      <c r="B427" s="142"/>
      <c r="D427" s="143" t="s">
        <v>159</v>
      </c>
      <c r="E427" s="144" t="s">
        <v>32</v>
      </c>
      <c r="F427" s="145" t="s">
        <v>1102</v>
      </c>
      <c r="H427" s="144" t="s">
        <v>32</v>
      </c>
      <c r="I427" s="146"/>
      <c r="L427" s="142"/>
      <c r="M427" s="147"/>
      <c r="T427" s="148"/>
      <c r="AT427" s="144" t="s">
        <v>159</v>
      </c>
      <c r="AU427" s="144" t="s">
        <v>89</v>
      </c>
      <c r="AV427" s="12" t="s">
        <v>40</v>
      </c>
      <c r="AW427" s="12" t="s">
        <v>38</v>
      </c>
      <c r="AX427" s="12" t="s">
        <v>80</v>
      </c>
      <c r="AY427" s="144" t="s">
        <v>150</v>
      </c>
    </row>
    <row r="428" spans="2:65" s="12" customFormat="1">
      <c r="B428" s="142"/>
      <c r="D428" s="143" t="s">
        <v>159</v>
      </c>
      <c r="E428" s="144" t="s">
        <v>32</v>
      </c>
      <c r="F428" s="145" t="s">
        <v>1103</v>
      </c>
      <c r="H428" s="144" t="s">
        <v>32</v>
      </c>
      <c r="I428" s="146"/>
      <c r="L428" s="142"/>
      <c r="M428" s="147"/>
      <c r="T428" s="148"/>
      <c r="AT428" s="144" t="s">
        <v>159</v>
      </c>
      <c r="AU428" s="144" t="s">
        <v>89</v>
      </c>
      <c r="AV428" s="12" t="s">
        <v>40</v>
      </c>
      <c r="AW428" s="12" t="s">
        <v>38</v>
      </c>
      <c r="AX428" s="12" t="s">
        <v>80</v>
      </c>
      <c r="AY428" s="144" t="s">
        <v>150</v>
      </c>
    </row>
    <row r="429" spans="2:65" s="13" customFormat="1">
      <c r="B429" s="149"/>
      <c r="D429" s="143" t="s">
        <v>159</v>
      </c>
      <c r="E429" s="150" t="s">
        <v>32</v>
      </c>
      <c r="F429" s="151" t="s">
        <v>426</v>
      </c>
      <c r="H429" s="152">
        <v>396</v>
      </c>
      <c r="I429" s="153"/>
      <c r="L429" s="149"/>
      <c r="M429" s="154"/>
      <c r="T429" s="155"/>
      <c r="AT429" s="150" t="s">
        <v>159</v>
      </c>
      <c r="AU429" s="150" t="s">
        <v>89</v>
      </c>
      <c r="AV429" s="13" t="s">
        <v>89</v>
      </c>
      <c r="AW429" s="13" t="s">
        <v>38</v>
      </c>
      <c r="AX429" s="13" t="s">
        <v>40</v>
      </c>
      <c r="AY429" s="150" t="s">
        <v>150</v>
      </c>
    </row>
    <row r="430" spans="2:65" s="1" customFormat="1" ht="44.25" customHeight="1">
      <c r="B430" s="34"/>
      <c r="C430" s="129" t="s">
        <v>1104</v>
      </c>
      <c r="D430" s="183" t="s">
        <v>152</v>
      </c>
      <c r="E430" s="130" t="s">
        <v>1105</v>
      </c>
      <c r="F430" s="131" t="s">
        <v>1106</v>
      </c>
      <c r="G430" s="132" t="s">
        <v>693</v>
      </c>
      <c r="H430" s="133">
        <v>6.1749999999999998</v>
      </c>
      <c r="I430" s="134"/>
      <c r="J430" s="135">
        <f>ROUND(I430*H430,2)</f>
        <v>0</v>
      </c>
      <c r="K430" s="131" t="s">
        <v>172</v>
      </c>
      <c r="L430" s="34"/>
      <c r="M430" s="136" t="s">
        <v>32</v>
      </c>
      <c r="N430" s="137" t="s">
        <v>51</v>
      </c>
      <c r="P430" s="138">
        <f>O430*H430</f>
        <v>0</v>
      </c>
      <c r="Q430" s="138">
        <v>1.7000000000000001E-4</v>
      </c>
      <c r="R430" s="138">
        <f>Q430*H430</f>
        <v>1.0497500000000001E-3</v>
      </c>
      <c r="S430" s="138">
        <v>0</v>
      </c>
      <c r="T430" s="139">
        <f>S430*H430</f>
        <v>0</v>
      </c>
      <c r="AR430" s="140" t="s">
        <v>157</v>
      </c>
      <c r="AT430" s="140" t="s">
        <v>152</v>
      </c>
      <c r="AU430" s="140" t="s">
        <v>89</v>
      </c>
      <c r="AY430" s="18" t="s">
        <v>150</v>
      </c>
      <c r="BE430" s="141">
        <f>IF(N430="základní",J430,0)</f>
        <v>0</v>
      </c>
      <c r="BF430" s="141">
        <f>IF(N430="snížená",J430,0)</f>
        <v>0</v>
      </c>
      <c r="BG430" s="141">
        <f>IF(N430="zákl. přenesená",J430,0)</f>
        <v>0</v>
      </c>
      <c r="BH430" s="141">
        <f>IF(N430="sníž. přenesená",J430,0)</f>
        <v>0</v>
      </c>
      <c r="BI430" s="141">
        <f>IF(N430="nulová",J430,0)</f>
        <v>0</v>
      </c>
      <c r="BJ430" s="18" t="s">
        <v>40</v>
      </c>
      <c r="BK430" s="141">
        <f>ROUND(I430*H430,2)</f>
        <v>0</v>
      </c>
      <c r="BL430" s="18" t="s">
        <v>157</v>
      </c>
      <c r="BM430" s="140" t="s">
        <v>1107</v>
      </c>
    </row>
    <row r="431" spans="2:65" s="1" customFormat="1">
      <c r="B431" s="34"/>
      <c r="D431" s="163" t="s">
        <v>174</v>
      </c>
      <c r="F431" s="164" t="s">
        <v>1108</v>
      </c>
      <c r="I431" s="165"/>
      <c r="L431" s="34"/>
      <c r="M431" s="166"/>
      <c r="T431" s="55"/>
      <c r="AT431" s="18" t="s">
        <v>174</v>
      </c>
      <c r="AU431" s="18" t="s">
        <v>89</v>
      </c>
    </row>
    <row r="432" spans="2:65" s="12" customFormat="1">
      <c r="B432" s="142"/>
      <c r="D432" s="143" t="s">
        <v>159</v>
      </c>
      <c r="E432" s="144" t="s">
        <v>32</v>
      </c>
      <c r="F432" s="145" t="s">
        <v>702</v>
      </c>
      <c r="H432" s="144" t="s">
        <v>32</v>
      </c>
      <c r="I432" s="146"/>
      <c r="L432" s="142"/>
      <c r="M432" s="147"/>
      <c r="T432" s="148"/>
      <c r="AT432" s="144" t="s">
        <v>159</v>
      </c>
      <c r="AU432" s="144" t="s">
        <v>89</v>
      </c>
      <c r="AV432" s="12" t="s">
        <v>40</v>
      </c>
      <c r="AW432" s="12" t="s">
        <v>38</v>
      </c>
      <c r="AX432" s="12" t="s">
        <v>80</v>
      </c>
      <c r="AY432" s="144" t="s">
        <v>150</v>
      </c>
    </row>
    <row r="433" spans="2:65" s="12" customFormat="1">
      <c r="B433" s="142"/>
      <c r="D433" s="143" t="s">
        <v>159</v>
      </c>
      <c r="E433" s="144" t="s">
        <v>32</v>
      </c>
      <c r="F433" s="145" t="s">
        <v>1040</v>
      </c>
      <c r="H433" s="144" t="s">
        <v>32</v>
      </c>
      <c r="I433" s="146"/>
      <c r="L433" s="142"/>
      <c r="M433" s="147"/>
      <c r="T433" s="148"/>
      <c r="AT433" s="144" t="s">
        <v>159</v>
      </c>
      <c r="AU433" s="144" t="s">
        <v>89</v>
      </c>
      <c r="AV433" s="12" t="s">
        <v>40</v>
      </c>
      <c r="AW433" s="12" t="s">
        <v>38</v>
      </c>
      <c r="AX433" s="12" t="s">
        <v>80</v>
      </c>
      <c r="AY433" s="144" t="s">
        <v>150</v>
      </c>
    </row>
    <row r="434" spans="2:65" s="12" customFormat="1">
      <c r="B434" s="142"/>
      <c r="D434" s="143" t="s">
        <v>159</v>
      </c>
      <c r="E434" s="144" t="s">
        <v>32</v>
      </c>
      <c r="F434" s="145" t="s">
        <v>1109</v>
      </c>
      <c r="H434" s="144" t="s">
        <v>32</v>
      </c>
      <c r="I434" s="146"/>
      <c r="L434" s="142"/>
      <c r="M434" s="147"/>
      <c r="T434" s="148"/>
      <c r="AT434" s="144" t="s">
        <v>159</v>
      </c>
      <c r="AU434" s="144" t="s">
        <v>89</v>
      </c>
      <c r="AV434" s="12" t="s">
        <v>40</v>
      </c>
      <c r="AW434" s="12" t="s">
        <v>38</v>
      </c>
      <c r="AX434" s="12" t="s">
        <v>80</v>
      </c>
      <c r="AY434" s="144" t="s">
        <v>150</v>
      </c>
    </row>
    <row r="435" spans="2:65" s="12" customFormat="1">
      <c r="B435" s="142"/>
      <c r="D435" s="143" t="s">
        <v>159</v>
      </c>
      <c r="E435" s="144" t="s">
        <v>32</v>
      </c>
      <c r="F435" s="145" t="s">
        <v>1110</v>
      </c>
      <c r="H435" s="144" t="s">
        <v>32</v>
      </c>
      <c r="I435" s="146"/>
      <c r="L435" s="142"/>
      <c r="M435" s="147"/>
      <c r="T435" s="148"/>
      <c r="AT435" s="144" t="s">
        <v>159</v>
      </c>
      <c r="AU435" s="144" t="s">
        <v>89</v>
      </c>
      <c r="AV435" s="12" t="s">
        <v>40</v>
      </c>
      <c r="AW435" s="12" t="s">
        <v>38</v>
      </c>
      <c r="AX435" s="12" t="s">
        <v>80</v>
      </c>
      <c r="AY435" s="144" t="s">
        <v>150</v>
      </c>
    </row>
    <row r="436" spans="2:65" s="13" customFormat="1">
      <c r="B436" s="149"/>
      <c r="D436" s="143" t="s">
        <v>159</v>
      </c>
      <c r="E436" s="150" t="s">
        <v>32</v>
      </c>
      <c r="F436" s="151" t="s">
        <v>429</v>
      </c>
      <c r="H436" s="152">
        <v>6.1749999999999998</v>
      </c>
      <c r="I436" s="153"/>
      <c r="L436" s="149"/>
      <c r="M436" s="154"/>
      <c r="T436" s="155"/>
      <c r="AT436" s="150" t="s">
        <v>159</v>
      </c>
      <c r="AU436" s="150" t="s">
        <v>89</v>
      </c>
      <c r="AV436" s="13" t="s">
        <v>89</v>
      </c>
      <c r="AW436" s="13" t="s">
        <v>38</v>
      </c>
      <c r="AX436" s="13" t="s">
        <v>40</v>
      </c>
      <c r="AY436" s="150" t="s">
        <v>150</v>
      </c>
    </row>
    <row r="437" spans="2:65" s="1" customFormat="1" ht="44.25" customHeight="1">
      <c r="B437" s="34"/>
      <c r="C437" s="129" t="s">
        <v>1111</v>
      </c>
      <c r="D437" s="183" t="s">
        <v>152</v>
      </c>
      <c r="E437" s="130" t="s">
        <v>1112</v>
      </c>
      <c r="F437" s="131" t="s">
        <v>1113</v>
      </c>
      <c r="G437" s="132" t="s">
        <v>693</v>
      </c>
      <c r="H437" s="133">
        <v>6.1749999999999998</v>
      </c>
      <c r="I437" s="134"/>
      <c r="J437" s="135">
        <f>ROUND(I437*H437,2)</f>
        <v>0</v>
      </c>
      <c r="K437" s="131" t="s">
        <v>172</v>
      </c>
      <c r="L437" s="34"/>
      <c r="M437" s="136" t="s">
        <v>32</v>
      </c>
      <c r="N437" s="137" t="s">
        <v>51</v>
      </c>
      <c r="P437" s="138">
        <f>O437*H437</f>
        <v>0</v>
      </c>
      <c r="Q437" s="138">
        <v>1.7000000000000001E-4</v>
      </c>
      <c r="R437" s="138">
        <f>Q437*H437</f>
        <v>1.0497500000000001E-3</v>
      </c>
      <c r="S437" s="138">
        <v>0</v>
      </c>
      <c r="T437" s="139">
        <f>S437*H437</f>
        <v>0</v>
      </c>
      <c r="AR437" s="140" t="s">
        <v>157</v>
      </c>
      <c r="AT437" s="140" t="s">
        <v>152</v>
      </c>
      <c r="AU437" s="140" t="s">
        <v>89</v>
      </c>
      <c r="AY437" s="18" t="s">
        <v>150</v>
      </c>
      <c r="BE437" s="141">
        <f>IF(N437="základní",J437,0)</f>
        <v>0</v>
      </c>
      <c r="BF437" s="141">
        <f>IF(N437="snížená",J437,0)</f>
        <v>0</v>
      </c>
      <c r="BG437" s="141">
        <f>IF(N437="zákl. přenesená",J437,0)</f>
        <v>0</v>
      </c>
      <c r="BH437" s="141">
        <f>IF(N437="sníž. přenesená",J437,0)</f>
        <v>0</v>
      </c>
      <c r="BI437" s="141">
        <f>IF(N437="nulová",J437,0)</f>
        <v>0</v>
      </c>
      <c r="BJ437" s="18" t="s">
        <v>40</v>
      </c>
      <c r="BK437" s="141">
        <f>ROUND(I437*H437,2)</f>
        <v>0</v>
      </c>
      <c r="BL437" s="18" t="s">
        <v>157</v>
      </c>
      <c r="BM437" s="140" t="s">
        <v>1114</v>
      </c>
    </row>
    <row r="438" spans="2:65" s="1" customFormat="1">
      <c r="B438" s="34"/>
      <c r="D438" s="163" t="s">
        <v>174</v>
      </c>
      <c r="F438" s="164" t="s">
        <v>1115</v>
      </c>
      <c r="I438" s="165"/>
      <c r="L438" s="34"/>
      <c r="M438" s="166"/>
      <c r="T438" s="55"/>
      <c r="AT438" s="18" t="s">
        <v>174</v>
      </c>
      <c r="AU438" s="18" t="s">
        <v>89</v>
      </c>
    </row>
    <row r="439" spans="2:65" s="12" customFormat="1">
      <c r="B439" s="142"/>
      <c r="D439" s="143" t="s">
        <v>159</v>
      </c>
      <c r="E439" s="144" t="s">
        <v>32</v>
      </c>
      <c r="F439" s="145" t="s">
        <v>702</v>
      </c>
      <c r="H439" s="144" t="s">
        <v>32</v>
      </c>
      <c r="I439" s="146"/>
      <c r="L439" s="142"/>
      <c r="M439" s="147"/>
      <c r="T439" s="148"/>
      <c r="AT439" s="144" t="s">
        <v>159</v>
      </c>
      <c r="AU439" s="144" t="s">
        <v>89</v>
      </c>
      <c r="AV439" s="12" t="s">
        <v>40</v>
      </c>
      <c r="AW439" s="12" t="s">
        <v>38</v>
      </c>
      <c r="AX439" s="12" t="s">
        <v>80</v>
      </c>
      <c r="AY439" s="144" t="s">
        <v>150</v>
      </c>
    </row>
    <row r="440" spans="2:65" s="12" customFormat="1">
      <c r="B440" s="142"/>
      <c r="D440" s="143" t="s">
        <v>159</v>
      </c>
      <c r="E440" s="144" t="s">
        <v>32</v>
      </c>
      <c r="F440" s="145" t="s">
        <v>1040</v>
      </c>
      <c r="H440" s="144" t="s">
        <v>32</v>
      </c>
      <c r="I440" s="146"/>
      <c r="L440" s="142"/>
      <c r="M440" s="147"/>
      <c r="T440" s="148"/>
      <c r="AT440" s="144" t="s">
        <v>159</v>
      </c>
      <c r="AU440" s="144" t="s">
        <v>89</v>
      </c>
      <c r="AV440" s="12" t="s">
        <v>40</v>
      </c>
      <c r="AW440" s="12" t="s">
        <v>38</v>
      </c>
      <c r="AX440" s="12" t="s">
        <v>80</v>
      </c>
      <c r="AY440" s="144" t="s">
        <v>150</v>
      </c>
    </row>
    <row r="441" spans="2:65" s="12" customFormat="1">
      <c r="B441" s="142"/>
      <c r="D441" s="143" t="s">
        <v>159</v>
      </c>
      <c r="E441" s="144" t="s">
        <v>32</v>
      </c>
      <c r="F441" s="145" t="s">
        <v>1109</v>
      </c>
      <c r="H441" s="144" t="s">
        <v>32</v>
      </c>
      <c r="I441" s="146"/>
      <c r="L441" s="142"/>
      <c r="M441" s="147"/>
      <c r="T441" s="148"/>
      <c r="AT441" s="144" t="s">
        <v>159</v>
      </c>
      <c r="AU441" s="144" t="s">
        <v>89</v>
      </c>
      <c r="AV441" s="12" t="s">
        <v>40</v>
      </c>
      <c r="AW441" s="12" t="s">
        <v>38</v>
      </c>
      <c r="AX441" s="12" t="s">
        <v>80</v>
      </c>
      <c r="AY441" s="144" t="s">
        <v>150</v>
      </c>
    </row>
    <row r="442" spans="2:65" s="12" customFormat="1">
      <c r="B442" s="142"/>
      <c r="D442" s="143" t="s">
        <v>159</v>
      </c>
      <c r="E442" s="144" t="s">
        <v>32</v>
      </c>
      <c r="F442" s="145" t="s">
        <v>1110</v>
      </c>
      <c r="H442" s="144" t="s">
        <v>32</v>
      </c>
      <c r="I442" s="146"/>
      <c r="L442" s="142"/>
      <c r="M442" s="147"/>
      <c r="T442" s="148"/>
      <c r="AT442" s="144" t="s">
        <v>159</v>
      </c>
      <c r="AU442" s="144" t="s">
        <v>89</v>
      </c>
      <c r="AV442" s="12" t="s">
        <v>40</v>
      </c>
      <c r="AW442" s="12" t="s">
        <v>38</v>
      </c>
      <c r="AX442" s="12" t="s">
        <v>80</v>
      </c>
      <c r="AY442" s="144" t="s">
        <v>150</v>
      </c>
    </row>
    <row r="443" spans="2:65" s="13" customFormat="1">
      <c r="B443" s="149"/>
      <c r="D443" s="143" t="s">
        <v>159</v>
      </c>
      <c r="E443" s="150" t="s">
        <v>32</v>
      </c>
      <c r="F443" s="151" t="s">
        <v>429</v>
      </c>
      <c r="H443" s="152">
        <v>6.1749999999999998</v>
      </c>
      <c r="I443" s="153"/>
      <c r="L443" s="149"/>
      <c r="M443" s="154"/>
      <c r="T443" s="155"/>
      <c r="AT443" s="150" t="s">
        <v>159</v>
      </c>
      <c r="AU443" s="150" t="s">
        <v>89</v>
      </c>
      <c r="AV443" s="13" t="s">
        <v>89</v>
      </c>
      <c r="AW443" s="13" t="s">
        <v>38</v>
      </c>
      <c r="AX443" s="13" t="s">
        <v>40</v>
      </c>
      <c r="AY443" s="150" t="s">
        <v>150</v>
      </c>
    </row>
    <row r="444" spans="2:65" s="1" customFormat="1" ht="24.15" customHeight="1">
      <c r="B444" s="34"/>
      <c r="C444" s="129" t="s">
        <v>1116</v>
      </c>
      <c r="D444" s="183" t="s">
        <v>152</v>
      </c>
      <c r="E444" s="130" t="s">
        <v>1117</v>
      </c>
      <c r="F444" s="131" t="s">
        <v>1118</v>
      </c>
      <c r="G444" s="132" t="s">
        <v>693</v>
      </c>
      <c r="H444" s="133">
        <v>726.61599999999999</v>
      </c>
      <c r="I444" s="134"/>
      <c r="J444" s="135">
        <f>ROUND(I444*H444,2)</f>
        <v>0</v>
      </c>
      <c r="K444" s="131" t="s">
        <v>172</v>
      </c>
      <c r="L444" s="34"/>
      <c r="M444" s="136" t="s">
        <v>32</v>
      </c>
      <c r="N444" s="137" t="s">
        <v>51</v>
      </c>
      <c r="P444" s="138">
        <f>O444*H444</f>
        <v>0</v>
      </c>
      <c r="Q444" s="138">
        <v>0</v>
      </c>
      <c r="R444" s="138">
        <f>Q444*H444</f>
        <v>0</v>
      </c>
      <c r="S444" s="138">
        <v>0</v>
      </c>
      <c r="T444" s="139">
        <f>S444*H444</f>
        <v>0</v>
      </c>
      <c r="AR444" s="140" t="s">
        <v>157</v>
      </c>
      <c r="AT444" s="140" t="s">
        <v>152</v>
      </c>
      <c r="AU444" s="140" t="s">
        <v>89</v>
      </c>
      <c r="AY444" s="18" t="s">
        <v>150</v>
      </c>
      <c r="BE444" s="141">
        <f>IF(N444="základní",J444,0)</f>
        <v>0</v>
      </c>
      <c r="BF444" s="141">
        <f>IF(N444="snížená",J444,0)</f>
        <v>0</v>
      </c>
      <c r="BG444" s="141">
        <f>IF(N444="zákl. přenesená",J444,0)</f>
        <v>0</v>
      </c>
      <c r="BH444" s="141">
        <f>IF(N444="sníž. přenesená",J444,0)</f>
        <v>0</v>
      </c>
      <c r="BI444" s="141">
        <f>IF(N444="nulová",J444,0)</f>
        <v>0</v>
      </c>
      <c r="BJ444" s="18" t="s">
        <v>40</v>
      </c>
      <c r="BK444" s="141">
        <f>ROUND(I444*H444,2)</f>
        <v>0</v>
      </c>
      <c r="BL444" s="18" t="s">
        <v>157</v>
      </c>
      <c r="BM444" s="140" t="s">
        <v>1119</v>
      </c>
    </row>
    <row r="445" spans="2:65" s="1" customFormat="1">
      <c r="B445" s="34"/>
      <c r="D445" s="163" t="s">
        <v>174</v>
      </c>
      <c r="F445" s="164" t="s">
        <v>1120</v>
      </c>
      <c r="I445" s="165"/>
      <c r="L445" s="34"/>
      <c r="M445" s="166"/>
      <c r="T445" s="55"/>
      <c r="AT445" s="18" t="s">
        <v>174</v>
      </c>
      <c r="AU445" s="18" t="s">
        <v>89</v>
      </c>
    </row>
    <row r="446" spans="2:65" s="12" customFormat="1">
      <c r="B446" s="142"/>
      <c r="D446" s="143" t="s">
        <v>159</v>
      </c>
      <c r="E446" s="144" t="s">
        <v>32</v>
      </c>
      <c r="F446" s="145" t="s">
        <v>702</v>
      </c>
      <c r="H446" s="144" t="s">
        <v>32</v>
      </c>
      <c r="I446" s="146"/>
      <c r="L446" s="142"/>
      <c r="M446" s="147"/>
      <c r="T446" s="148"/>
      <c r="AT446" s="144" t="s">
        <v>159</v>
      </c>
      <c r="AU446" s="144" t="s">
        <v>89</v>
      </c>
      <c r="AV446" s="12" t="s">
        <v>40</v>
      </c>
      <c r="AW446" s="12" t="s">
        <v>38</v>
      </c>
      <c r="AX446" s="12" t="s">
        <v>80</v>
      </c>
      <c r="AY446" s="144" t="s">
        <v>150</v>
      </c>
    </row>
    <row r="447" spans="2:65" s="12" customFormat="1">
      <c r="B447" s="142"/>
      <c r="D447" s="143" t="s">
        <v>159</v>
      </c>
      <c r="E447" s="144" t="s">
        <v>32</v>
      </c>
      <c r="F447" s="145" t="s">
        <v>863</v>
      </c>
      <c r="H447" s="144" t="s">
        <v>32</v>
      </c>
      <c r="I447" s="146"/>
      <c r="L447" s="142"/>
      <c r="M447" s="147"/>
      <c r="T447" s="148"/>
      <c r="AT447" s="144" t="s">
        <v>159</v>
      </c>
      <c r="AU447" s="144" t="s">
        <v>89</v>
      </c>
      <c r="AV447" s="12" t="s">
        <v>40</v>
      </c>
      <c r="AW447" s="12" t="s">
        <v>38</v>
      </c>
      <c r="AX447" s="12" t="s">
        <v>80</v>
      </c>
      <c r="AY447" s="144" t="s">
        <v>150</v>
      </c>
    </row>
    <row r="448" spans="2:65" s="12" customFormat="1">
      <c r="B448" s="142"/>
      <c r="D448" s="143" t="s">
        <v>159</v>
      </c>
      <c r="E448" s="144" t="s">
        <v>32</v>
      </c>
      <c r="F448" s="145" t="s">
        <v>867</v>
      </c>
      <c r="H448" s="144" t="s">
        <v>32</v>
      </c>
      <c r="I448" s="146"/>
      <c r="L448" s="142"/>
      <c r="M448" s="147"/>
      <c r="T448" s="148"/>
      <c r="AT448" s="144" t="s">
        <v>159</v>
      </c>
      <c r="AU448" s="144" t="s">
        <v>89</v>
      </c>
      <c r="AV448" s="12" t="s">
        <v>40</v>
      </c>
      <c r="AW448" s="12" t="s">
        <v>38</v>
      </c>
      <c r="AX448" s="12" t="s">
        <v>80</v>
      </c>
      <c r="AY448" s="144" t="s">
        <v>150</v>
      </c>
    </row>
    <row r="449" spans="2:65" s="13" customFormat="1">
      <c r="B449" s="149"/>
      <c r="D449" s="143" t="s">
        <v>159</v>
      </c>
      <c r="E449" s="150" t="s">
        <v>32</v>
      </c>
      <c r="F449" s="151" t="s">
        <v>432</v>
      </c>
      <c r="H449" s="152">
        <v>726.61599999999999</v>
      </c>
      <c r="I449" s="153"/>
      <c r="L449" s="149"/>
      <c r="M449" s="154"/>
      <c r="T449" s="155"/>
      <c r="AT449" s="150" t="s">
        <v>159</v>
      </c>
      <c r="AU449" s="150" t="s">
        <v>89</v>
      </c>
      <c r="AV449" s="13" t="s">
        <v>89</v>
      </c>
      <c r="AW449" s="13" t="s">
        <v>38</v>
      </c>
      <c r="AX449" s="13" t="s">
        <v>40</v>
      </c>
      <c r="AY449" s="150" t="s">
        <v>150</v>
      </c>
    </row>
    <row r="450" spans="2:65" s="1" customFormat="1" ht="24.15" customHeight="1">
      <c r="B450" s="34"/>
      <c r="C450" s="129" t="s">
        <v>1121</v>
      </c>
      <c r="D450" s="183" t="s">
        <v>152</v>
      </c>
      <c r="E450" s="130" t="s">
        <v>1122</v>
      </c>
      <c r="F450" s="131" t="s">
        <v>1123</v>
      </c>
      <c r="G450" s="132" t="s">
        <v>693</v>
      </c>
      <c r="H450" s="133">
        <v>1716</v>
      </c>
      <c r="I450" s="134"/>
      <c r="J450" s="135">
        <f>ROUND(I450*H450,2)</f>
        <v>0</v>
      </c>
      <c r="K450" s="131" t="s">
        <v>172</v>
      </c>
      <c r="L450" s="34"/>
      <c r="M450" s="136" t="s">
        <v>32</v>
      </c>
      <c r="N450" s="137" t="s">
        <v>51</v>
      </c>
      <c r="P450" s="138">
        <f>O450*H450</f>
        <v>0</v>
      </c>
      <c r="Q450" s="138">
        <v>0</v>
      </c>
      <c r="R450" s="138">
        <f>Q450*H450</f>
        <v>0</v>
      </c>
      <c r="S450" s="138">
        <v>0</v>
      </c>
      <c r="T450" s="139">
        <f>S450*H450</f>
        <v>0</v>
      </c>
      <c r="AR450" s="140" t="s">
        <v>157</v>
      </c>
      <c r="AT450" s="140" t="s">
        <v>152</v>
      </c>
      <c r="AU450" s="140" t="s">
        <v>89</v>
      </c>
      <c r="AY450" s="18" t="s">
        <v>150</v>
      </c>
      <c r="BE450" s="141">
        <f>IF(N450="základní",J450,0)</f>
        <v>0</v>
      </c>
      <c r="BF450" s="141">
        <f>IF(N450="snížená",J450,0)</f>
        <v>0</v>
      </c>
      <c r="BG450" s="141">
        <f>IF(N450="zákl. přenesená",J450,0)</f>
        <v>0</v>
      </c>
      <c r="BH450" s="141">
        <f>IF(N450="sníž. přenesená",J450,0)</f>
        <v>0</v>
      </c>
      <c r="BI450" s="141">
        <f>IF(N450="nulová",J450,0)</f>
        <v>0</v>
      </c>
      <c r="BJ450" s="18" t="s">
        <v>40</v>
      </c>
      <c r="BK450" s="141">
        <f>ROUND(I450*H450,2)</f>
        <v>0</v>
      </c>
      <c r="BL450" s="18" t="s">
        <v>157</v>
      </c>
      <c r="BM450" s="140" t="s">
        <v>1124</v>
      </c>
    </row>
    <row r="451" spans="2:65" s="1" customFormat="1">
      <c r="B451" s="34"/>
      <c r="D451" s="163" t="s">
        <v>174</v>
      </c>
      <c r="F451" s="164" t="s">
        <v>1125</v>
      </c>
      <c r="I451" s="165"/>
      <c r="L451" s="34"/>
      <c r="M451" s="166"/>
      <c r="T451" s="55"/>
      <c r="AT451" s="18" t="s">
        <v>174</v>
      </c>
      <c r="AU451" s="18" t="s">
        <v>89</v>
      </c>
    </row>
    <row r="452" spans="2:65" s="12" customFormat="1">
      <c r="B452" s="142"/>
      <c r="D452" s="143" t="s">
        <v>159</v>
      </c>
      <c r="E452" s="144" t="s">
        <v>32</v>
      </c>
      <c r="F452" s="145" t="s">
        <v>702</v>
      </c>
      <c r="H452" s="144" t="s">
        <v>32</v>
      </c>
      <c r="I452" s="146"/>
      <c r="L452" s="142"/>
      <c r="M452" s="147"/>
      <c r="T452" s="148"/>
      <c r="AT452" s="144" t="s">
        <v>159</v>
      </c>
      <c r="AU452" s="144" t="s">
        <v>89</v>
      </c>
      <c r="AV452" s="12" t="s">
        <v>40</v>
      </c>
      <c r="AW452" s="12" t="s">
        <v>38</v>
      </c>
      <c r="AX452" s="12" t="s">
        <v>80</v>
      </c>
      <c r="AY452" s="144" t="s">
        <v>150</v>
      </c>
    </row>
    <row r="453" spans="2:65" s="12" customFormat="1">
      <c r="B453" s="142"/>
      <c r="D453" s="143" t="s">
        <v>159</v>
      </c>
      <c r="E453" s="144" t="s">
        <v>32</v>
      </c>
      <c r="F453" s="145" t="s">
        <v>1096</v>
      </c>
      <c r="H453" s="144" t="s">
        <v>32</v>
      </c>
      <c r="I453" s="146"/>
      <c r="L453" s="142"/>
      <c r="M453" s="147"/>
      <c r="T453" s="148"/>
      <c r="AT453" s="144" t="s">
        <v>159</v>
      </c>
      <c r="AU453" s="144" t="s">
        <v>89</v>
      </c>
      <c r="AV453" s="12" t="s">
        <v>40</v>
      </c>
      <c r="AW453" s="12" t="s">
        <v>38</v>
      </c>
      <c r="AX453" s="12" t="s">
        <v>80</v>
      </c>
      <c r="AY453" s="144" t="s">
        <v>150</v>
      </c>
    </row>
    <row r="454" spans="2:65" s="12" customFormat="1">
      <c r="B454" s="142"/>
      <c r="D454" s="143" t="s">
        <v>159</v>
      </c>
      <c r="E454" s="144" t="s">
        <v>32</v>
      </c>
      <c r="F454" s="145" t="s">
        <v>1097</v>
      </c>
      <c r="H454" s="144" t="s">
        <v>32</v>
      </c>
      <c r="I454" s="146"/>
      <c r="L454" s="142"/>
      <c r="M454" s="147"/>
      <c r="T454" s="148"/>
      <c r="AT454" s="144" t="s">
        <v>159</v>
      </c>
      <c r="AU454" s="144" t="s">
        <v>89</v>
      </c>
      <c r="AV454" s="12" t="s">
        <v>40</v>
      </c>
      <c r="AW454" s="12" t="s">
        <v>38</v>
      </c>
      <c r="AX454" s="12" t="s">
        <v>80</v>
      </c>
      <c r="AY454" s="144" t="s">
        <v>150</v>
      </c>
    </row>
    <row r="455" spans="2:65" s="13" customFormat="1">
      <c r="B455" s="149"/>
      <c r="D455" s="143" t="s">
        <v>159</v>
      </c>
      <c r="E455" s="150" t="s">
        <v>32</v>
      </c>
      <c r="F455" s="151" t="s">
        <v>434</v>
      </c>
      <c r="H455" s="152">
        <v>1716</v>
      </c>
      <c r="I455" s="153"/>
      <c r="L455" s="149"/>
      <c r="M455" s="154"/>
      <c r="T455" s="155"/>
      <c r="AT455" s="150" t="s">
        <v>159</v>
      </c>
      <c r="AU455" s="150" t="s">
        <v>89</v>
      </c>
      <c r="AV455" s="13" t="s">
        <v>89</v>
      </c>
      <c r="AW455" s="13" t="s">
        <v>38</v>
      </c>
      <c r="AX455" s="13" t="s">
        <v>40</v>
      </c>
      <c r="AY455" s="150" t="s">
        <v>150</v>
      </c>
    </row>
    <row r="456" spans="2:65" s="1" customFormat="1" ht="24.15" customHeight="1">
      <c r="B456" s="34"/>
      <c r="C456" s="129" t="s">
        <v>1126</v>
      </c>
      <c r="D456" s="183" t="s">
        <v>152</v>
      </c>
      <c r="E456" s="130" t="s">
        <v>1127</v>
      </c>
      <c r="F456" s="131" t="s">
        <v>1128</v>
      </c>
      <c r="G456" s="132" t="s">
        <v>693</v>
      </c>
      <c r="H456" s="133">
        <v>396</v>
      </c>
      <c r="I456" s="134"/>
      <c r="J456" s="135">
        <f>ROUND(I456*H456,2)</f>
        <v>0</v>
      </c>
      <c r="K456" s="131" t="s">
        <v>172</v>
      </c>
      <c r="L456" s="34"/>
      <c r="M456" s="136" t="s">
        <v>32</v>
      </c>
      <c r="N456" s="137" t="s">
        <v>51</v>
      </c>
      <c r="P456" s="138">
        <f>O456*H456</f>
        <v>0</v>
      </c>
      <c r="Q456" s="138">
        <v>0</v>
      </c>
      <c r="R456" s="138">
        <f>Q456*H456</f>
        <v>0</v>
      </c>
      <c r="S456" s="138">
        <v>0</v>
      </c>
      <c r="T456" s="139">
        <f>S456*H456</f>
        <v>0</v>
      </c>
      <c r="AR456" s="140" t="s">
        <v>157</v>
      </c>
      <c r="AT456" s="140" t="s">
        <v>152</v>
      </c>
      <c r="AU456" s="140" t="s">
        <v>89</v>
      </c>
      <c r="AY456" s="18" t="s">
        <v>150</v>
      </c>
      <c r="BE456" s="141">
        <f>IF(N456="základní",J456,0)</f>
        <v>0</v>
      </c>
      <c r="BF456" s="141">
        <f>IF(N456="snížená",J456,0)</f>
        <v>0</v>
      </c>
      <c r="BG456" s="141">
        <f>IF(N456="zákl. přenesená",J456,0)</f>
        <v>0</v>
      </c>
      <c r="BH456" s="141">
        <f>IF(N456="sníž. přenesená",J456,0)</f>
        <v>0</v>
      </c>
      <c r="BI456" s="141">
        <f>IF(N456="nulová",J456,0)</f>
        <v>0</v>
      </c>
      <c r="BJ456" s="18" t="s">
        <v>40</v>
      </c>
      <c r="BK456" s="141">
        <f>ROUND(I456*H456,2)</f>
        <v>0</v>
      </c>
      <c r="BL456" s="18" t="s">
        <v>157</v>
      </c>
      <c r="BM456" s="140" t="s">
        <v>1129</v>
      </c>
    </row>
    <row r="457" spans="2:65" s="1" customFormat="1">
      <c r="B457" s="34"/>
      <c r="D457" s="163" t="s">
        <v>174</v>
      </c>
      <c r="F457" s="164" t="s">
        <v>1130</v>
      </c>
      <c r="I457" s="165"/>
      <c r="L457" s="34"/>
      <c r="M457" s="166"/>
      <c r="T457" s="55"/>
      <c r="AT457" s="18" t="s">
        <v>174</v>
      </c>
      <c r="AU457" s="18" t="s">
        <v>89</v>
      </c>
    </row>
    <row r="458" spans="2:65" s="12" customFormat="1">
      <c r="B458" s="142"/>
      <c r="D458" s="143" t="s">
        <v>159</v>
      </c>
      <c r="E458" s="144" t="s">
        <v>32</v>
      </c>
      <c r="F458" s="145" t="s">
        <v>702</v>
      </c>
      <c r="H458" s="144" t="s">
        <v>32</v>
      </c>
      <c r="I458" s="146"/>
      <c r="L458" s="142"/>
      <c r="M458" s="147"/>
      <c r="T458" s="148"/>
      <c r="AT458" s="144" t="s">
        <v>159</v>
      </c>
      <c r="AU458" s="144" t="s">
        <v>89</v>
      </c>
      <c r="AV458" s="12" t="s">
        <v>40</v>
      </c>
      <c r="AW458" s="12" t="s">
        <v>38</v>
      </c>
      <c r="AX458" s="12" t="s">
        <v>80</v>
      </c>
      <c r="AY458" s="144" t="s">
        <v>150</v>
      </c>
    </row>
    <row r="459" spans="2:65" s="12" customFormat="1">
      <c r="B459" s="142"/>
      <c r="D459" s="143" t="s">
        <v>159</v>
      </c>
      <c r="E459" s="144" t="s">
        <v>32</v>
      </c>
      <c r="F459" s="145" t="s">
        <v>1102</v>
      </c>
      <c r="H459" s="144" t="s">
        <v>32</v>
      </c>
      <c r="I459" s="146"/>
      <c r="L459" s="142"/>
      <c r="M459" s="147"/>
      <c r="T459" s="148"/>
      <c r="AT459" s="144" t="s">
        <v>159</v>
      </c>
      <c r="AU459" s="144" t="s">
        <v>89</v>
      </c>
      <c r="AV459" s="12" t="s">
        <v>40</v>
      </c>
      <c r="AW459" s="12" t="s">
        <v>38</v>
      </c>
      <c r="AX459" s="12" t="s">
        <v>80</v>
      </c>
      <c r="AY459" s="144" t="s">
        <v>150</v>
      </c>
    </row>
    <row r="460" spans="2:65" s="12" customFormat="1">
      <c r="B460" s="142"/>
      <c r="D460" s="143" t="s">
        <v>159</v>
      </c>
      <c r="E460" s="144" t="s">
        <v>32</v>
      </c>
      <c r="F460" s="145" t="s">
        <v>1103</v>
      </c>
      <c r="H460" s="144" t="s">
        <v>32</v>
      </c>
      <c r="I460" s="146"/>
      <c r="L460" s="142"/>
      <c r="M460" s="147"/>
      <c r="T460" s="148"/>
      <c r="AT460" s="144" t="s">
        <v>159</v>
      </c>
      <c r="AU460" s="144" t="s">
        <v>89</v>
      </c>
      <c r="AV460" s="12" t="s">
        <v>40</v>
      </c>
      <c r="AW460" s="12" t="s">
        <v>38</v>
      </c>
      <c r="AX460" s="12" t="s">
        <v>80</v>
      </c>
      <c r="AY460" s="144" t="s">
        <v>150</v>
      </c>
    </row>
    <row r="461" spans="2:65" s="13" customFormat="1">
      <c r="B461" s="149"/>
      <c r="D461" s="143" t="s">
        <v>159</v>
      </c>
      <c r="E461" s="150" t="s">
        <v>32</v>
      </c>
      <c r="F461" s="151" t="s">
        <v>436</v>
      </c>
      <c r="H461" s="152">
        <v>396</v>
      </c>
      <c r="I461" s="153"/>
      <c r="L461" s="149"/>
      <c r="M461" s="154"/>
      <c r="T461" s="155"/>
      <c r="AT461" s="150" t="s">
        <v>159</v>
      </c>
      <c r="AU461" s="150" t="s">
        <v>89</v>
      </c>
      <c r="AV461" s="13" t="s">
        <v>89</v>
      </c>
      <c r="AW461" s="13" t="s">
        <v>38</v>
      </c>
      <c r="AX461" s="13" t="s">
        <v>40</v>
      </c>
      <c r="AY461" s="150" t="s">
        <v>150</v>
      </c>
    </row>
    <row r="462" spans="2:65" s="1" customFormat="1" ht="44.25" customHeight="1">
      <c r="B462" s="34"/>
      <c r="C462" s="129" t="s">
        <v>1131</v>
      </c>
      <c r="D462" s="183" t="s">
        <v>152</v>
      </c>
      <c r="E462" s="130" t="s">
        <v>1132</v>
      </c>
      <c r="F462" s="131" t="s">
        <v>1133</v>
      </c>
      <c r="G462" s="132" t="s">
        <v>693</v>
      </c>
      <c r="H462" s="133">
        <v>1128</v>
      </c>
      <c r="I462" s="134"/>
      <c r="J462" s="135">
        <f>ROUND(I462*H462,2)</f>
        <v>0</v>
      </c>
      <c r="K462" s="131" t="s">
        <v>172</v>
      </c>
      <c r="L462" s="34"/>
      <c r="M462" s="136" t="s">
        <v>32</v>
      </c>
      <c r="N462" s="137" t="s">
        <v>51</v>
      </c>
      <c r="P462" s="138">
        <f>O462*H462</f>
        <v>0</v>
      </c>
      <c r="Q462" s="138">
        <v>0</v>
      </c>
      <c r="R462" s="138">
        <f>Q462*H462</f>
        <v>0</v>
      </c>
      <c r="S462" s="138">
        <v>0</v>
      </c>
      <c r="T462" s="139">
        <f>S462*H462</f>
        <v>0</v>
      </c>
      <c r="AR462" s="140" t="s">
        <v>157</v>
      </c>
      <c r="AT462" s="140" t="s">
        <v>152</v>
      </c>
      <c r="AU462" s="140" t="s">
        <v>89</v>
      </c>
      <c r="AY462" s="18" t="s">
        <v>150</v>
      </c>
      <c r="BE462" s="141">
        <f>IF(N462="základní",J462,0)</f>
        <v>0</v>
      </c>
      <c r="BF462" s="141">
        <f>IF(N462="snížená",J462,0)</f>
        <v>0</v>
      </c>
      <c r="BG462" s="141">
        <f>IF(N462="zákl. přenesená",J462,0)</f>
        <v>0</v>
      </c>
      <c r="BH462" s="141">
        <f>IF(N462="sníž. přenesená",J462,0)</f>
        <v>0</v>
      </c>
      <c r="BI462" s="141">
        <f>IF(N462="nulová",J462,0)</f>
        <v>0</v>
      </c>
      <c r="BJ462" s="18" t="s">
        <v>40</v>
      </c>
      <c r="BK462" s="141">
        <f>ROUND(I462*H462,2)</f>
        <v>0</v>
      </c>
      <c r="BL462" s="18" t="s">
        <v>157</v>
      </c>
      <c r="BM462" s="140" t="s">
        <v>1134</v>
      </c>
    </row>
    <row r="463" spans="2:65" s="1" customFormat="1">
      <c r="B463" s="34"/>
      <c r="D463" s="163" t="s">
        <v>174</v>
      </c>
      <c r="F463" s="164" t="s">
        <v>1135</v>
      </c>
      <c r="I463" s="165"/>
      <c r="L463" s="34"/>
      <c r="M463" s="166"/>
      <c r="T463" s="55"/>
      <c r="AT463" s="18" t="s">
        <v>174</v>
      </c>
      <c r="AU463" s="18" t="s">
        <v>89</v>
      </c>
    </row>
    <row r="464" spans="2:65" s="12" customFormat="1">
      <c r="B464" s="142"/>
      <c r="D464" s="143" t="s">
        <v>159</v>
      </c>
      <c r="E464" s="144" t="s">
        <v>32</v>
      </c>
      <c r="F464" s="145" t="s">
        <v>702</v>
      </c>
      <c r="H464" s="144" t="s">
        <v>32</v>
      </c>
      <c r="I464" s="146"/>
      <c r="L464" s="142"/>
      <c r="M464" s="147"/>
      <c r="T464" s="148"/>
      <c r="AT464" s="144" t="s">
        <v>159</v>
      </c>
      <c r="AU464" s="144" t="s">
        <v>89</v>
      </c>
      <c r="AV464" s="12" t="s">
        <v>40</v>
      </c>
      <c r="AW464" s="12" t="s">
        <v>38</v>
      </c>
      <c r="AX464" s="12" t="s">
        <v>80</v>
      </c>
      <c r="AY464" s="144" t="s">
        <v>150</v>
      </c>
    </row>
    <row r="465" spans="2:65" s="12" customFormat="1">
      <c r="B465" s="142"/>
      <c r="D465" s="143" t="s">
        <v>159</v>
      </c>
      <c r="E465" s="144" t="s">
        <v>32</v>
      </c>
      <c r="F465" s="145" t="s">
        <v>1096</v>
      </c>
      <c r="H465" s="144" t="s">
        <v>32</v>
      </c>
      <c r="I465" s="146"/>
      <c r="L465" s="142"/>
      <c r="M465" s="147"/>
      <c r="T465" s="148"/>
      <c r="AT465" s="144" t="s">
        <v>159</v>
      </c>
      <c r="AU465" s="144" t="s">
        <v>89</v>
      </c>
      <c r="AV465" s="12" t="s">
        <v>40</v>
      </c>
      <c r="AW465" s="12" t="s">
        <v>38</v>
      </c>
      <c r="AX465" s="12" t="s">
        <v>80</v>
      </c>
      <c r="AY465" s="144" t="s">
        <v>150</v>
      </c>
    </row>
    <row r="466" spans="2:65" s="13" customFormat="1">
      <c r="B466" s="149"/>
      <c r="D466" s="143" t="s">
        <v>159</v>
      </c>
      <c r="E466" s="150" t="s">
        <v>32</v>
      </c>
      <c r="F466" s="151" t="s">
        <v>438</v>
      </c>
      <c r="H466" s="152">
        <v>1128</v>
      </c>
      <c r="I466" s="153"/>
      <c r="L466" s="149"/>
      <c r="M466" s="154"/>
      <c r="T466" s="155"/>
      <c r="AT466" s="150" t="s">
        <v>159</v>
      </c>
      <c r="AU466" s="150" t="s">
        <v>89</v>
      </c>
      <c r="AV466" s="13" t="s">
        <v>89</v>
      </c>
      <c r="AW466" s="13" t="s">
        <v>38</v>
      </c>
      <c r="AX466" s="13" t="s">
        <v>40</v>
      </c>
      <c r="AY466" s="150" t="s">
        <v>150</v>
      </c>
    </row>
    <row r="467" spans="2:65" s="1" customFormat="1" ht="16.5" customHeight="1">
      <c r="B467" s="34"/>
      <c r="C467" s="184" t="s">
        <v>1136</v>
      </c>
      <c r="D467" s="185" t="s">
        <v>874</v>
      </c>
      <c r="E467" s="186" t="s">
        <v>1137</v>
      </c>
      <c r="F467" s="187" t="s">
        <v>1138</v>
      </c>
      <c r="G467" s="188" t="s">
        <v>165</v>
      </c>
      <c r="H467" s="189">
        <v>350.827</v>
      </c>
      <c r="I467" s="190"/>
      <c r="J467" s="191">
        <f>ROUND(I467*H467,2)</f>
        <v>0</v>
      </c>
      <c r="K467" s="187" t="s">
        <v>172</v>
      </c>
      <c r="L467" s="192"/>
      <c r="M467" s="193" t="s">
        <v>32</v>
      </c>
      <c r="N467" s="194" t="s">
        <v>51</v>
      </c>
      <c r="P467" s="138">
        <f>O467*H467</f>
        <v>0</v>
      </c>
      <c r="Q467" s="138">
        <v>2.4289999999999998</v>
      </c>
      <c r="R467" s="138">
        <f>Q467*H467</f>
        <v>852.15878299999997</v>
      </c>
      <c r="S467" s="138">
        <v>0</v>
      </c>
      <c r="T467" s="139">
        <f>S467*H467</f>
        <v>0</v>
      </c>
      <c r="AR467" s="140" t="s">
        <v>204</v>
      </c>
      <c r="AT467" s="140" t="s">
        <v>874</v>
      </c>
      <c r="AU467" s="140" t="s">
        <v>89</v>
      </c>
      <c r="AY467" s="18" t="s">
        <v>150</v>
      </c>
      <c r="BE467" s="141">
        <f>IF(N467="základní",J467,0)</f>
        <v>0</v>
      </c>
      <c r="BF467" s="141">
        <f>IF(N467="snížená",J467,0)</f>
        <v>0</v>
      </c>
      <c r="BG467" s="141">
        <f>IF(N467="zákl. přenesená",J467,0)</f>
        <v>0</v>
      </c>
      <c r="BH467" s="141">
        <f>IF(N467="sníž. přenesená",J467,0)</f>
        <v>0</v>
      </c>
      <c r="BI467" s="141">
        <f>IF(N467="nulová",J467,0)</f>
        <v>0</v>
      </c>
      <c r="BJ467" s="18" t="s">
        <v>40</v>
      </c>
      <c r="BK467" s="141">
        <f>ROUND(I467*H467,2)</f>
        <v>0</v>
      </c>
      <c r="BL467" s="18" t="s">
        <v>157</v>
      </c>
      <c r="BM467" s="140" t="s">
        <v>1139</v>
      </c>
    </row>
    <row r="468" spans="2:65" s="13" customFormat="1">
      <c r="B468" s="149"/>
      <c r="D468" s="143" t="s">
        <v>159</v>
      </c>
      <c r="E468" s="150" t="s">
        <v>32</v>
      </c>
      <c r="F468" s="151" t="s">
        <v>1140</v>
      </c>
      <c r="H468" s="152">
        <v>318.93400000000003</v>
      </c>
      <c r="I468" s="153"/>
      <c r="L468" s="149"/>
      <c r="M468" s="154"/>
      <c r="T468" s="155"/>
      <c r="AT468" s="150" t="s">
        <v>159</v>
      </c>
      <c r="AU468" s="150" t="s">
        <v>89</v>
      </c>
      <c r="AV468" s="13" t="s">
        <v>89</v>
      </c>
      <c r="AW468" s="13" t="s">
        <v>38</v>
      </c>
      <c r="AX468" s="13" t="s">
        <v>40</v>
      </c>
      <c r="AY468" s="150" t="s">
        <v>150</v>
      </c>
    </row>
    <row r="469" spans="2:65" s="13" customFormat="1">
      <c r="B469" s="149"/>
      <c r="D469" s="143" t="s">
        <v>159</v>
      </c>
      <c r="F469" s="151" t="s">
        <v>1141</v>
      </c>
      <c r="H469" s="152">
        <v>350.827</v>
      </c>
      <c r="I469" s="153"/>
      <c r="L469" s="149"/>
      <c r="M469" s="154"/>
      <c r="T469" s="155"/>
      <c r="AT469" s="150" t="s">
        <v>159</v>
      </c>
      <c r="AU469" s="150" t="s">
        <v>89</v>
      </c>
      <c r="AV469" s="13" t="s">
        <v>89</v>
      </c>
      <c r="AW469" s="13" t="s">
        <v>4</v>
      </c>
      <c r="AX469" s="13" t="s">
        <v>40</v>
      </c>
      <c r="AY469" s="150" t="s">
        <v>150</v>
      </c>
    </row>
    <row r="470" spans="2:65" s="1" customFormat="1" ht="44.25" customHeight="1">
      <c r="B470" s="34"/>
      <c r="C470" s="129" t="s">
        <v>1142</v>
      </c>
      <c r="D470" s="183" t="s">
        <v>152</v>
      </c>
      <c r="E470" s="130" t="s">
        <v>1143</v>
      </c>
      <c r="F470" s="131" t="s">
        <v>1144</v>
      </c>
      <c r="G470" s="132" t="s">
        <v>693</v>
      </c>
      <c r="H470" s="133">
        <v>264</v>
      </c>
      <c r="I470" s="134"/>
      <c r="J470" s="135">
        <f>ROUND(I470*H470,2)</f>
        <v>0</v>
      </c>
      <c r="K470" s="131" t="s">
        <v>172</v>
      </c>
      <c r="L470" s="34"/>
      <c r="M470" s="136" t="s">
        <v>32</v>
      </c>
      <c r="N470" s="137" t="s">
        <v>51</v>
      </c>
      <c r="P470" s="138">
        <f>O470*H470</f>
        <v>0</v>
      </c>
      <c r="Q470" s="138">
        <v>0</v>
      </c>
      <c r="R470" s="138">
        <f>Q470*H470</f>
        <v>0</v>
      </c>
      <c r="S470" s="138">
        <v>0</v>
      </c>
      <c r="T470" s="139">
        <f>S470*H470</f>
        <v>0</v>
      </c>
      <c r="AR470" s="140" t="s">
        <v>157</v>
      </c>
      <c r="AT470" s="140" t="s">
        <v>152</v>
      </c>
      <c r="AU470" s="140" t="s">
        <v>89</v>
      </c>
      <c r="AY470" s="18" t="s">
        <v>150</v>
      </c>
      <c r="BE470" s="141">
        <f>IF(N470="základní",J470,0)</f>
        <v>0</v>
      </c>
      <c r="BF470" s="141">
        <f>IF(N470="snížená",J470,0)</f>
        <v>0</v>
      </c>
      <c r="BG470" s="141">
        <f>IF(N470="zákl. přenesená",J470,0)</f>
        <v>0</v>
      </c>
      <c r="BH470" s="141">
        <f>IF(N470="sníž. přenesená",J470,0)</f>
        <v>0</v>
      </c>
      <c r="BI470" s="141">
        <f>IF(N470="nulová",J470,0)</f>
        <v>0</v>
      </c>
      <c r="BJ470" s="18" t="s">
        <v>40</v>
      </c>
      <c r="BK470" s="141">
        <f>ROUND(I470*H470,2)</f>
        <v>0</v>
      </c>
      <c r="BL470" s="18" t="s">
        <v>157</v>
      </c>
      <c r="BM470" s="140" t="s">
        <v>1145</v>
      </c>
    </row>
    <row r="471" spans="2:65" s="1" customFormat="1">
      <c r="B471" s="34"/>
      <c r="D471" s="163" t="s">
        <v>174</v>
      </c>
      <c r="F471" s="164" t="s">
        <v>1146</v>
      </c>
      <c r="I471" s="165"/>
      <c r="L471" s="34"/>
      <c r="M471" s="166"/>
      <c r="T471" s="55"/>
      <c r="AT471" s="18" t="s">
        <v>174</v>
      </c>
      <c r="AU471" s="18" t="s">
        <v>89</v>
      </c>
    </row>
    <row r="472" spans="2:65" s="12" customFormat="1">
      <c r="B472" s="142"/>
      <c r="D472" s="143" t="s">
        <v>159</v>
      </c>
      <c r="E472" s="144" t="s">
        <v>32</v>
      </c>
      <c r="F472" s="145" t="s">
        <v>702</v>
      </c>
      <c r="H472" s="144" t="s">
        <v>32</v>
      </c>
      <c r="I472" s="146"/>
      <c r="L472" s="142"/>
      <c r="M472" s="147"/>
      <c r="T472" s="148"/>
      <c r="AT472" s="144" t="s">
        <v>159</v>
      </c>
      <c r="AU472" s="144" t="s">
        <v>89</v>
      </c>
      <c r="AV472" s="12" t="s">
        <v>40</v>
      </c>
      <c r="AW472" s="12" t="s">
        <v>38</v>
      </c>
      <c r="AX472" s="12" t="s">
        <v>80</v>
      </c>
      <c r="AY472" s="144" t="s">
        <v>150</v>
      </c>
    </row>
    <row r="473" spans="2:65" s="12" customFormat="1">
      <c r="B473" s="142"/>
      <c r="D473" s="143" t="s">
        <v>159</v>
      </c>
      <c r="E473" s="144" t="s">
        <v>32</v>
      </c>
      <c r="F473" s="145" t="s">
        <v>1102</v>
      </c>
      <c r="H473" s="144" t="s">
        <v>32</v>
      </c>
      <c r="I473" s="146"/>
      <c r="L473" s="142"/>
      <c r="M473" s="147"/>
      <c r="T473" s="148"/>
      <c r="AT473" s="144" t="s">
        <v>159</v>
      </c>
      <c r="AU473" s="144" t="s">
        <v>89</v>
      </c>
      <c r="AV473" s="12" t="s">
        <v>40</v>
      </c>
      <c r="AW473" s="12" t="s">
        <v>38</v>
      </c>
      <c r="AX473" s="12" t="s">
        <v>80</v>
      </c>
      <c r="AY473" s="144" t="s">
        <v>150</v>
      </c>
    </row>
    <row r="474" spans="2:65" s="13" customFormat="1">
      <c r="B474" s="149"/>
      <c r="D474" s="143" t="s">
        <v>159</v>
      </c>
      <c r="E474" s="150" t="s">
        <v>32</v>
      </c>
      <c r="F474" s="151" t="s">
        <v>441</v>
      </c>
      <c r="H474" s="152">
        <v>264</v>
      </c>
      <c r="I474" s="153"/>
      <c r="L474" s="149"/>
      <c r="M474" s="154"/>
      <c r="T474" s="155"/>
      <c r="AT474" s="150" t="s">
        <v>159</v>
      </c>
      <c r="AU474" s="150" t="s">
        <v>89</v>
      </c>
      <c r="AV474" s="13" t="s">
        <v>89</v>
      </c>
      <c r="AW474" s="13" t="s">
        <v>38</v>
      </c>
      <c r="AX474" s="13" t="s">
        <v>40</v>
      </c>
      <c r="AY474" s="150" t="s">
        <v>150</v>
      </c>
    </row>
    <row r="475" spans="2:65" s="1" customFormat="1" ht="16.5" customHeight="1">
      <c r="B475" s="34"/>
      <c r="C475" s="184" t="s">
        <v>1147</v>
      </c>
      <c r="D475" s="185" t="s">
        <v>874</v>
      </c>
      <c r="E475" s="186" t="s">
        <v>1148</v>
      </c>
      <c r="F475" s="187" t="s">
        <v>1149</v>
      </c>
      <c r="G475" s="188" t="s">
        <v>165</v>
      </c>
      <c r="H475" s="189">
        <v>82.108000000000004</v>
      </c>
      <c r="I475" s="190"/>
      <c r="J475" s="191">
        <f>ROUND(I475*H475,2)</f>
        <v>0</v>
      </c>
      <c r="K475" s="187" t="s">
        <v>172</v>
      </c>
      <c r="L475" s="192"/>
      <c r="M475" s="193" t="s">
        <v>32</v>
      </c>
      <c r="N475" s="194" t="s">
        <v>51</v>
      </c>
      <c r="P475" s="138">
        <f>O475*H475</f>
        <v>0</v>
      </c>
      <c r="Q475" s="138">
        <v>2.4289999999999998</v>
      </c>
      <c r="R475" s="138">
        <f>Q475*H475</f>
        <v>199.44033199999998</v>
      </c>
      <c r="S475" s="138">
        <v>0</v>
      </c>
      <c r="T475" s="139">
        <f>S475*H475</f>
        <v>0</v>
      </c>
      <c r="AR475" s="140" t="s">
        <v>204</v>
      </c>
      <c r="AT475" s="140" t="s">
        <v>874</v>
      </c>
      <c r="AU475" s="140" t="s">
        <v>89</v>
      </c>
      <c r="AY475" s="18" t="s">
        <v>150</v>
      </c>
      <c r="BE475" s="141">
        <f>IF(N475="základní",J475,0)</f>
        <v>0</v>
      </c>
      <c r="BF475" s="141">
        <f>IF(N475="snížená",J475,0)</f>
        <v>0</v>
      </c>
      <c r="BG475" s="141">
        <f>IF(N475="zákl. přenesená",J475,0)</f>
        <v>0</v>
      </c>
      <c r="BH475" s="141">
        <f>IF(N475="sníž. přenesená",J475,0)</f>
        <v>0</v>
      </c>
      <c r="BI475" s="141">
        <f>IF(N475="nulová",J475,0)</f>
        <v>0</v>
      </c>
      <c r="BJ475" s="18" t="s">
        <v>40</v>
      </c>
      <c r="BK475" s="141">
        <f>ROUND(I475*H475,2)</f>
        <v>0</v>
      </c>
      <c r="BL475" s="18" t="s">
        <v>157</v>
      </c>
      <c r="BM475" s="140" t="s">
        <v>1150</v>
      </c>
    </row>
    <row r="476" spans="2:65" s="13" customFormat="1">
      <c r="B476" s="149"/>
      <c r="D476" s="143" t="s">
        <v>159</v>
      </c>
      <c r="E476" s="150" t="s">
        <v>32</v>
      </c>
      <c r="F476" s="151" t="s">
        <v>1151</v>
      </c>
      <c r="H476" s="152">
        <v>74.644000000000005</v>
      </c>
      <c r="I476" s="153"/>
      <c r="L476" s="149"/>
      <c r="M476" s="154"/>
      <c r="T476" s="155"/>
      <c r="AT476" s="150" t="s">
        <v>159</v>
      </c>
      <c r="AU476" s="150" t="s">
        <v>89</v>
      </c>
      <c r="AV476" s="13" t="s">
        <v>89</v>
      </c>
      <c r="AW476" s="13" t="s">
        <v>38</v>
      </c>
      <c r="AX476" s="13" t="s">
        <v>40</v>
      </c>
      <c r="AY476" s="150" t="s">
        <v>150</v>
      </c>
    </row>
    <row r="477" spans="2:65" s="13" customFormat="1">
      <c r="B477" s="149"/>
      <c r="D477" s="143" t="s">
        <v>159</v>
      </c>
      <c r="F477" s="151" t="s">
        <v>1152</v>
      </c>
      <c r="H477" s="152">
        <v>82.108000000000004</v>
      </c>
      <c r="I477" s="153"/>
      <c r="L477" s="149"/>
      <c r="M477" s="154"/>
      <c r="T477" s="155"/>
      <c r="AT477" s="150" t="s">
        <v>159</v>
      </c>
      <c r="AU477" s="150" t="s">
        <v>89</v>
      </c>
      <c r="AV477" s="13" t="s">
        <v>89</v>
      </c>
      <c r="AW477" s="13" t="s">
        <v>4</v>
      </c>
      <c r="AX477" s="13" t="s">
        <v>40</v>
      </c>
      <c r="AY477" s="150" t="s">
        <v>150</v>
      </c>
    </row>
    <row r="478" spans="2:65" s="1" customFormat="1" ht="44.25" customHeight="1">
      <c r="B478" s="34"/>
      <c r="C478" s="129" t="s">
        <v>1153</v>
      </c>
      <c r="D478" s="183" t="s">
        <v>152</v>
      </c>
      <c r="E478" s="130" t="s">
        <v>1154</v>
      </c>
      <c r="F478" s="131" t="s">
        <v>1155</v>
      </c>
      <c r="G478" s="132" t="s">
        <v>693</v>
      </c>
      <c r="H478" s="133">
        <v>588</v>
      </c>
      <c r="I478" s="134"/>
      <c r="J478" s="135">
        <f>ROUND(I478*H478,2)</f>
        <v>0</v>
      </c>
      <c r="K478" s="131" t="s">
        <v>172</v>
      </c>
      <c r="L478" s="34"/>
      <c r="M478" s="136" t="s">
        <v>32</v>
      </c>
      <c r="N478" s="137" t="s">
        <v>51</v>
      </c>
      <c r="P478" s="138">
        <f>O478*H478</f>
        <v>0</v>
      </c>
      <c r="Q478" s="138">
        <v>0</v>
      </c>
      <c r="R478" s="138">
        <f>Q478*H478</f>
        <v>0</v>
      </c>
      <c r="S478" s="138">
        <v>0</v>
      </c>
      <c r="T478" s="139">
        <f>S478*H478</f>
        <v>0</v>
      </c>
      <c r="AR478" s="140" t="s">
        <v>157</v>
      </c>
      <c r="AT478" s="140" t="s">
        <v>152</v>
      </c>
      <c r="AU478" s="140" t="s">
        <v>89</v>
      </c>
      <c r="AY478" s="18" t="s">
        <v>150</v>
      </c>
      <c r="BE478" s="141">
        <f>IF(N478="základní",J478,0)</f>
        <v>0</v>
      </c>
      <c r="BF478" s="141">
        <f>IF(N478="snížená",J478,0)</f>
        <v>0</v>
      </c>
      <c r="BG478" s="141">
        <f>IF(N478="zákl. přenesená",J478,0)</f>
        <v>0</v>
      </c>
      <c r="BH478" s="141">
        <f>IF(N478="sníž. přenesená",J478,0)</f>
        <v>0</v>
      </c>
      <c r="BI478" s="141">
        <f>IF(N478="nulová",J478,0)</f>
        <v>0</v>
      </c>
      <c r="BJ478" s="18" t="s">
        <v>40</v>
      </c>
      <c r="BK478" s="141">
        <f>ROUND(I478*H478,2)</f>
        <v>0</v>
      </c>
      <c r="BL478" s="18" t="s">
        <v>157</v>
      </c>
      <c r="BM478" s="140" t="s">
        <v>1156</v>
      </c>
    </row>
    <row r="479" spans="2:65" s="1" customFormat="1">
      <c r="B479" s="34"/>
      <c r="D479" s="163" t="s">
        <v>174</v>
      </c>
      <c r="F479" s="164" t="s">
        <v>1157</v>
      </c>
      <c r="I479" s="165"/>
      <c r="L479" s="34"/>
      <c r="M479" s="166"/>
      <c r="T479" s="55"/>
      <c r="AT479" s="18" t="s">
        <v>174</v>
      </c>
      <c r="AU479" s="18" t="s">
        <v>89</v>
      </c>
    </row>
    <row r="480" spans="2:65" s="12" customFormat="1">
      <c r="B480" s="142"/>
      <c r="D480" s="143" t="s">
        <v>159</v>
      </c>
      <c r="E480" s="144" t="s">
        <v>32</v>
      </c>
      <c r="F480" s="145" t="s">
        <v>702</v>
      </c>
      <c r="H480" s="144" t="s">
        <v>32</v>
      </c>
      <c r="I480" s="146"/>
      <c r="L480" s="142"/>
      <c r="M480" s="147"/>
      <c r="T480" s="148"/>
      <c r="AT480" s="144" t="s">
        <v>159</v>
      </c>
      <c r="AU480" s="144" t="s">
        <v>89</v>
      </c>
      <c r="AV480" s="12" t="s">
        <v>40</v>
      </c>
      <c r="AW480" s="12" t="s">
        <v>38</v>
      </c>
      <c r="AX480" s="12" t="s">
        <v>80</v>
      </c>
      <c r="AY480" s="144" t="s">
        <v>150</v>
      </c>
    </row>
    <row r="481" spans="2:65" s="12" customFormat="1">
      <c r="B481" s="142"/>
      <c r="D481" s="143" t="s">
        <v>159</v>
      </c>
      <c r="E481" s="144" t="s">
        <v>32</v>
      </c>
      <c r="F481" s="145" t="s">
        <v>1097</v>
      </c>
      <c r="H481" s="144" t="s">
        <v>32</v>
      </c>
      <c r="I481" s="146"/>
      <c r="L481" s="142"/>
      <c r="M481" s="147"/>
      <c r="T481" s="148"/>
      <c r="AT481" s="144" t="s">
        <v>159</v>
      </c>
      <c r="AU481" s="144" t="s">
        <v>89</v>
      </c>
      <c r="AV481" s="12" t="s">
        <v>40</v>
      </c>
      <c r="AW481" s="12" t="s">
        <v>38</v>
      </c>
      <c r="AX481" s="12" t="s">
        <v>80</v>
      </c>
      <c r="AY481" s="144" t="s">
        <v>150</v>
      </c>
    </row>
    <row r="482" spans="2:65" s="13" customFormat="1">
      <c r="B482" s="149"/>
      <c r="D482" s="143" t="s">
        <v>159</v>
      </c>
      <c r="E482" s="150" t="s">
        <v>32</v>
      </c>
      <c r="F482" s="151" t="s">
        <v>444</v>
      </c>
      <c r="H482" s="152">
        <v>588</v>
      </c>
      <c r="I482" s="153"/>
      <c r="L482" s="149"/>
      <c r="M482" s="154"/>
      <c r="T482" s="155"/>
      <c r="AT482" s="150" t="s">
        <v>159</v>
      </c>
      <c r="AU482" s="150" t="s">
        <v>89</v>
      </c>
      <c r="AV482" s="13" t="s">
        <v>89</v>
      </c>
      <c r="AW482" s="13" t="s">
        <v>38</v>
      </c>
      <c r="AX482" s="13" t="s">
        <v>40</v>
      </c>
      <c r="AY482" s="150" t="s">
        <v>150</v>
      </c>
    </row>
    <row r="483" spans="2:65" s="1" customFormat="1" ht="16.5" customHeight="1">
      <c r="B483" s="34"/>
      <c r="C483" s="184" t="s">
        <v>1158</v>
      </c>
      <c r="D483" s="185" t="s">
        <v>874</v>
      </c>
      <c r="E483" s="186" t="s">
        <v>1159</v>
      </c>
      <c r="F483" s="187" t="s">
        <v>1149</v>
      </c>
      <c r="G483" s="188" t="s">
        <v>165</v>
      </c>
      <c r="H483" s="189">
        <v>507.995</v>
      </c>
      <c r="I483" s="190"/>
      <c r="J483" s="191">
        <f>ROUND(I483*H483,2)</f>
        <v>0</v>
      </c>
      <c r="K483" s="187" t="s">
        <v>172</v>
      </c>
      <c r="L483" s="192"/>
      <c r="M483" s="193" t="s">
        <v>32</v>
      </c>
      <c r="N483" s="194" t="s">
        <v>51</v>
      </c>
      <c r="P483" s="138">
        <f>O483*H483</f>
        <v>0</v>
      </c>
      <c r="Q483" s="138">
        <v>2.4289999999999998</v>
      </c>
      <c r="R483" s="138">
        <f>Q483*H483</f>
        <v>1233.9198549999999</v>
      </c>
      <c r="S483" s="138">
        <v>0</v>
      </c>
      <c r="T483" s="139">
        <f>S483*H483</f>
        <v>0</v>
      </c>
      <c r="AR483" s="140" t="s">
        <v>204</v>
      </c>
      <c r="AT483" s="140" t="s">
        <v>874</v>
      </c>
      <c r="AU483" s="140" t="s">
        <v>89</v>
      </c>
      <c r="AY483" s="18" t="s">
        <v>150</v>
      </c>
      <c r="BE483" s="141">
        <f>IF(N483="základní",J483,0)</f>
        <v>0</v>
      </c>
      <c r="BF483" s="141">
        <f>IF(N483="snížená",J483,0)</f>
        <v>0</v>
      </c>
      <c r="BG483" s="141">
        <f>IF(N483="zákl. přenesená",J483,0)</f>
        <v>0</v>
      </c>
      <c r="BH483" s="141">
        <f>IF(N483="sníž. přenesená",J483,0)</f>
        <v>0</v>
      </c>
      <c r="BI483" s="141">
        <f>IF(N483="nulová",J483,0)</f>
        <v>0</v>
      </c>
      <c r="BJ483" s="18" t="s">
        <v>40</v>
      </c>
      <c r="BK483" s="141">
        <f>ROUND(I483*H483,2)</f>
        <v>0</v>
      </c>
      <c r="BL483" s="18" t="s">
        <v>157</v>
      </c>
      <c r="BM483" s="140" t="s">
        <v>1160</v>
      </c>
    </row>
    <row r="484" spans="2:65" s="13" customFormat="1">
      <c r="B484" s="149"/>
      <c r="D484" s="143" t="s">
        <v>159</v>
      </c>
      <c r="E484" s="150" t="s">
        <v>32</v>
      </c>
      <c r="F484" s="151" t="s">
        <v>1161</v>
      </c>
      <c r="H484" s="152">
        <v>461.81400000000002</v>
      </c>
      <c r="I484" s="153"/>
      <c r="L484" s="149"/>
      <c r="M484" s="154"/>
      <c r="T484" s="155"/>
      <c r="AT484" s="150" t="s">
        <v>159</v>
      </c>
      <c r="AU484" s="150" t="s">
        <v>89</v>
      </c>
      <c r="AV484" s="13" t="s">
        <v>89</v>
      </c>
      <c r="AW484" s="13" t="s">
        <v>38</v>
      </c>
      <c r="AX484" s="13" t="s">
        <v>40</v>
      </c>
      <c r="AY484" s="150" t="s">
        <v>150</v>
      </c>
    </row>
    <row r="485" spans="2:65" s="13" customFormat="1">
      <c r="B485" s="149"/>
      <c r="D485" s="143" t="s">
        <v>159</v>
      </c>
      <c r="F485" s="151" t="s">
        <v>1162</v>
      </c>
      <c r="H485" s="152">
        <v>507.995</v>
      </c>
      <c r="I485" s="153"/>
      <c r="L485" s="149"/>
      <c r="M485" s="154"/>
      <c r="T485" s="155"/>
      <c r="AT485" s="150" t="s">
        <v>159</v>
      </c>
      <c r="AU485" s="150" t="s">
        <v>89</v>
      </c>
      <c r="AV485" s="13" t="s">
        <v>89</v>
      </c>
      <c r="AW485" s="13" t="s">
        <v>4</v>
      </c>
      <c r="AX485" s="13" t="s">
        <v>40</v>
      </c>
      <c r="AY485" s="150" t="s">
        <v>150</v>
      </c>
    </row>
    <row r="486" spans="2:65" s="1" customFormat="1" ht="44.25" customHeight="1">
      <c r="B486" s="34"/>
      <c r="C486" s="129" t="s">
        <v>1163</v>
      </c>
      <c r="D486" s="183" t="s">
        <v>152</v>
      </c>
      <c r="E486" s="130" t="s">
        <v>1164</v>
      </c>
      <c r="F486" s="131" t="s">
        <v>1165</v>
      </c>
      <c r="G486" s="132" t="s">
        <v>693</v>
      </c>
      <c r="H486" s="133">
        <v>132</v>
      </c>
      <c r="I486" s="134"/>
      <c r="J486" s="135">
        <f>ROUND(I486*H486,2)</f>
        <v>0</v>
      </c>
      <c r="K486" s="131" t="s">
        <v>172</v>
      </c>
      <c r="L486" s="34"/>
      <c r="M486" s="136" t="s">
        <v>32</v>
      </c>
      <c r="N486" s="137" t="s">
        <v>51</v>
      </c>
      <c r="P486" s="138">
        <f>O486*H486</f>
        <v>0</v>
      </c>
      <c r="Q486" s="138">
        <v>0</v>
      </c>
      <c r="R486" s="138">
        <f>Q486*H486</f>
        <v>0</v>
      </c>
      <c r="S486" s="138">
        <v>0</v>
      </c>
      <c r="T486" s="139">
        <f>S486*H486</f>
        <v>0</v>
      </c>
      <c r="AR486" s="140" t="s">
        <v>157</v>
      </c>
      <c r="AT486" s="140" t="s">
        <v>152</v>
      </c>
      <c r="AU486" s="140" t="s">
        <v>89</v>
      </c>
      <c r="AY486" s="18" t="s">
        <v>150</v>
      </c>
      <c r="BE486" s="141">
        <f>IF(N486="základní",J486,0)</f>
        <v>0</v>
      </c>
      <c r="BF486" s="141">
        <f>IF(N486="snížená",J486,0)</f>
        <v>0</v>
      </c>
      <c r="BG486" s="141">
        <f>IF(N486="zákl. přenesená",J486,0)</f>
        <v>0</v>
      </c>
      <c r="BH486" s="141">
        <f>IF(N486="sníž. přenesená",J486,0)</f>
        <v>0</v>
      </c>
      <c r="BI486" s="141">
        <f>IF(N486="nulová",J486,0)</f>
        <v>0</v>
      </c>
      <c r="BJ486" s="18" t="s">
        <v>40</v>
      </c>
      <c r="BK486" s="141">
        <f>ROUND(I486*H486,2)</f>
        <v>0</v>
      </c>
      <c r="BL486" s="18" t="s">
        <v>157</v>
      </c>
      <c r="BM486" s="140" t="s">
        <v>1166</v>
      </c>
    </row>
    <row r="487" spans="2:65" s="1" customFormat="1">
      <c r="B487" s="34"/>
      <c r="D487" s="163" t="s">
        <v>174</v>
      </c>
      <c r="F487" s="164" t="s">
        <v>1167</v>
      </c>
      <c r="I487" s="165"/>
      <c r="L487" s="34"/>
      <c r="M487" s="166"/>
      <c r="T487" s="55"/>
      <c r="AT487" s="18" t="s">
        <v>174</v>
      </c>
      <c r="AU487" s="18" t="s">
        <v>89</v>
      </c>
    </row>
    <row r="488" spans="2:65" s="12" customFormat="1">
      <c r="B488" s="142"/>
      <c r="D488" s="143" t="s">
        <v>159</v>
      </c>
      <c r="E488" s="144" t="s">
        <v>32</v>
      </c>
      <c r="F488" s="145" t="s">
        <v>702</v>
      </c>
      <c r="H488" s="144" t="s">
        <v>32</v>
      </c>
      <c r="I488" s="146"/>
      <c r="L488" s="142"/>
      <c r="M488" s="147"/>
      <c r="T488" s="148"/>
      <c r="AT488" s="144" t="s">
        <v>159</v>
      </c>
      <c r="AU488" s="144" t="s">
        <v>89</v>
      </c>
      <c r="AV488" s="12" t="s">
        <v>40</v>
      </c>
      <c r="AW488" s="12" t="s">
        <v>38</v>
      </c>
      <c r="AX488" s="12" t="s">
        <v>80</v>
      </c>
      <c r="AY488" s="144" t="s">
        <v>150</v>
      </c>
    </row>
    <row r="489" spans="2:65" s="12" customFormat="1">
      <c r="B489" s="142"/>
      <c r="D489" s="143" t="s">
        <v>159</v>
      </c>
      <c r="E489" s="144" t="s">
        <v>32</v>
      </c>
      <c r="F489" s="145" t="s">
        <v>1103</v>
      </c>
      <c r="H489" s="144" t="s">
        <v>32</v>
      </c>
      <c r="I489" s="146"/>
      <c r="L489" s="142"/>
      <c r="M489" s="147"/>
      <c r="T489" s="148"/>
      <c r="AT489" s="144" t="s">
        <v>159</v>
      </c>
      <c r="AU489" s="144" t="s">
        <v>89</v>
      </c>
      <c r="AV489" s="12" t="s">
        <v>40</v>
      </c>
      <c r="AW489" s="12" t="s">
        <v>38</v>
      </c>
      <c r="AX489" s="12" t="s">
        <v>80</v>
      </c>
      <c r="AY489" s="144" t="s">
        <v>150</v>
      </c>
    </row>
    <row r="490" spans="2:65" s="13" customFormat="1">
      <c r="B490" s="149"/>
      <c r="D490" s="143" t="s">
        <v>159</v>
      </c>
      <c r="E490" s="150" t="s">
        <v>32</v>
      </c>
      <c r="F490" s="151" t="s">
        <v>447</v>
      </c>
      <c r="H490" s="152">
        <v>132</v>
      </c>
      <c r="I490" s="153"/>
      <c r="L490" s="149"/>
      <c r="M490" s="154"/>
      <c r="T490" s="155"/>
      <c r="AT490" s="150" t="s">
        <v>159</v>
      </c>
      <c r="AU490" s="150" t="s">
        <v>89</v>
      </c>
      <c r="AV490" s="13" t="s">
        <v>89</v>
      </c>
      <c r="AW490" s="13" t="s">
        <v>38</v>
      </c>
      <c r="AX490" s="13" t="s">
        <v>40</v>
      </c>
      <c r="AY490" s="150" t="s">
        <v>150</v>
      </c>
    </row>
    <row r="491" spans="2:65" s="1" customFormat="1" ht="16.5" customHeight="1">
      <c r="B491" s="34"/>
      <c r="C491" s="184" t="s">
        <v>1168</v>
      </c>
      <c r="D491" s="185" t="s">
        <v>874</v>
      </c>
      <c r="E491" s="186" t="s">
        <v>1169</v>
      </c>
      <c r="F491" s="187" t="s">
        <v>1149</v>
      </c>
      <c r="G491" s="188" t="s">
        <v>165</v>
      </c>
      <c r="H491" s="189">
        <v>114.04</v>
      </c>
      <c r="I491" s="190"/>
      <c r="J491" s="191">
        <f>ROUND(I491*H491,2)</f>
        <v>0</v>
      </c>
      <c r="K491" s="187" t="s">
        <v>172</v>
      </c>
      <c r="L491" s="192"/>
      <c r="M491" s="193" t="s">
        <v>32</v>
      </c>
      <c r="N491" s="194" t="s">
        <v>51</v>
      </c>
      <c r="P491" s="138">
        <f>O491*H491</f>
        <v>0</v>
      </c>
      <c r="Q491" s="138">
        <v>2.4289999999999998</v>
      </c>
      <c r="R491" s="138">
        <f>Q491*H491</f>
        <v>277.00315999999998</v>
      </c>
      <c r="S491" s="138">
        <v>0</v>
      </c>
      <c r="T491" s="139">
        <f>S491*H491</f>
        <v>0</v>
      </c>
      <c r="AR491" s="140" t="s">
        <v>204</v>
      </c>
      <c r="AT491" s="140" t="s">
        <v>874</v>
      </c>
      <c r="AU491" s="140" t="s">
        <v>89</v>
      </c>
      <c r="AY491" s="18" t="s">
        <v>150</v>
      </c>
      <c r="BE491" s="141">
        <f>IF(N491="základní",J491,0)</f>
        <v>0</v>
      </c>
      <c r="BF491" s="141">
        <f>IF(N491="snížená",J491,0)</f>
        <v>0</v>
      </c>
      <c r="BG491" s="141">
        <f>IF(N491="zákl. přenesená",J491,0)</f>
        <v>0</v>
      </c>
      <c r="BH491" s="141">
        <f>IF(N491="sníž. přenesená",J491,0)</f>
        <v>0</v>
      </c>
      <c r="BI491" s="141">
        <f>IF(N491="nulová",J491,0)</f>
        <v>0</v>
      </c>
      <c r="BJ491" s="18" t="s">
        <v>40</v>
      </c>
      <c r="BK491" s="141">
        <f>ROUND(I491*H491,2)</f>
        <v>0</v>
      </c>
      <c r="BL491" s="18" t="s">
        <v>157</v>
      </c>
      <c r="BM491" s="140" t="s">
        <v>1170</v>
      </c>
    </row>
    <row r="492" spans="2:65" s="13" customFormat="1">
      <c r="B492" s="149"/>
      <c r="D492" s="143" t="s">
        <v>159</v>
      </c>
      <c r="E492" s="150" t="s">
        <v>32</v>
      </c>
      <c r="F492" s="151" t="s">
        <v>1171</v>
      </c>
      <c r="H492" s="152">
        <v>103.673</v>
      </c>
      <c r="I492" s="153"/>
      <c r="L492" s="149"/>
      <c r="M492" s="154"/>
      <c r="T492" s="155"/>
      <c r="AT492" s="150" t="s">
        <v>159</v>
      </c>
      <c r="AU492" s="150" t="s">
        <v>89</v>
      </c>
      <c r="AV492" s="13" t="s">
        <v>89</v>
      </c>
      <c r="AW492" s="13" t="s">
        <v>38</v>
      </c>
      <c r="AX492" s="13" t="s">
        <v>40</v>
      </c>
      <c r="AY492" s="150" t="s">
        <v>150</v>
      </c>
    </row>
    <row r="493" spans="2:65" s="13" customFormat="1">
      <c r="B493" s="149"/>
      <c r="D493" s="143" t="s">
        <v>159</v>
      </c>
      <c r="F493" s="151" t="s">
        <v>1172</v>
      </c>
      <c r="H493" s="152">
        <v>114.04</v>
      </c>
      <c r="I493" s="153"/>
      <c r="L493" s="149"/>
      <c r="M493" s="154"/>
      <c r="T493" s="155"/>
      <c r="AT493" s="150" t="s">
        <v>159</v>
      </c>
      <c r="AU493" s="150" t="s">
        <v>89</v>
      </c>
      <c r="AV493" s="13" t="s">
        <v>89</v>
      </c>
      <c r="AW493" s="13" t="s">
        <v>4</v>
      </c>
      <c r="AX493" s="13" t="s">
        <v>40</v>
      </c>
      <c r="AY493" s="150" t="s">
        <v>150</v>
      </c>
    </row>
    <row r="494" spans="2:65" s="1" customFormat="1" ht="21.75" customHeight="1">
      <c r="B494" s="34"/>
      <c r="C494" s="129" t="s">
        <v>1173</v>
      </c>
      <c r="D494" s="183" t="s">
        <v>152</v>
      </c>
      <c r="E494" s="130" t="s">
        <v>1174</v>
      </c>
      <c r="F494" s="131" t="s">
        <v>1175</v>
      </c>
      <c r="G494" s="132" t="s">
        <v>282</v>
      </c>
      <c r="H494" s="133">
        <v>50.807000000000002</v>
      </c>
      <c r="I494" s="134"/>
      <c r="J494" s="135">
        <f>ROUND(I494*H494,2)</f>
        <v>0</v>
      </c>
      <c r="K494" s="131" t="s">
        <v>172</v>
      </c>
      <c r="L494" s="34"/>
      <c r="M494" s="136" t="s">
        <v>32</v>
      </c>
      <c r="N494" s="137" t="s">
        <v>51</v>
      </c>
      <c r="P494" s="138">
        <f>O494*H494</f>
        <v>0</v>
      </c>
      <c r="Q494" s="138">
        <v>1.11381</v>
      </c>
      <c r="R494" s="138">
        <f>Q494*H494</f>
        <v>56.589344670000003</v>
      </c>
      <c r="S494" s="138">
        <v>0</v>
      </c>
      <c r="T494" s="139">
        <f>S494*H494</f>
        <v>0</v>
      </c>
      <c r="AR494" s="140" t="s">
        <v>157</v>
      </c>
      <c r="AT494" s="140" t="s">
        <v>152</v>
      </c>
      <c r="AU494" s="140" t="s">
        <v>89</v>
      </c>
      <c r="AY494" s="18" t="s">
        <v>150</v>
      </c>
      <c r="BE494" s="141">
        <f>IF(N494="základní",J494,0)</f>
        <v>0</v>
      </c>
      <c r="BF494" s="141">
        <f>IF(N494="snížená",J494,0)</f>
        <v>0</v>
      </c>
      <c r="BG494" s="141">
        <f>IF(N494="zákl. přenesená",J494,0)</f>
        <v>0</v>
      </c>
      <c r="BH494" s="141">
        <f>IF(N494="sníž. přenesená",J494,0)</f>
        <v>0</v>
      </c>
      <c r="BI494" s="141">
        <f>IF(N494="nulová",J494,0)</f>
        <v>0</v>
      </c>
      <c r="BJ494" s="18" t="s">
        <v>40</v>
      </c>
      <c r="BK494" s="141">
        <f>ROUND(I494*H494,2)</f>
        <v>0</v>
      </c>
      <c r="BL494" s="18" t="s">
        <v>157</v>
      </c>
      <c r="BM494" s="140" t="s">
        <v>1176</v>
      </c>
    </row>
    <row r="495" spans="2:65" s="1" customFormat="1">
      <c r="B495" s="34"/>
      <c r="D495" s="163" t="s">
        <v>174</v>
      </c>
      <c r="F495" s="164" t="s">
        <v>1177</v>
      </c>
      <c r="I495" s="165"/>
      <c r="L495" s="34"/>
      <c r="M495" s="166"/>
      <c r="T495" s="55"/>
      <c r="AT495" s="18" t="s">
        <v>174</v>
      </c>
      <c r="AU495" s="18" t="s">
        <v>89</v>
      </c>
    </row>
    <row r="496" spans="2:65" s="12" customFormat="1">
      <c r="B496" s="142"/>
      <c r="D496" s="143" t="s">
        <v>159</v>
      </c>
      <c r="E496" s="144" t="s">
        <v>32</v>
      </c>
      <c r="F496" s="145" t="s">
        <v>1178</v>
      </c>
      <c r="H496" s="144" t="s">
        <v>32</v>
      </c>
      <c r="I496" s="146"/>
      <c r="L496" s="142"/>
      <c r="M496" s="147"/>
      <c r="T496" s="148"/>
      <c r="AT496" s="144" t="s">
        <v>159</v>
      </c>
      <c r="AU496" s="144" t="s">
        <v>89</v>
      </c>
      <c r="AV496" s="12" t="s">
        <v>40</v>
      </c>
      <c r="AW496" s="12" t="s">
        <v>38</v>
      </c>
      <c r="AX496" s="12" t="s">
        <v>80</v>
      </c>
      <c r="AY496" s="144" t="s">
        <v>150</v>
      </c>
    </row>
    <row r="497" spans="2:51" s="12" customFormat="1">
      <c r="B497" s="142"/>
      <c r="D497" s="143" t="s">
        <v>159</v>
      </c>
      <c r="E497" s="144" t="s">
        <v>32</v>
      </c>
      <c r="F497" s="145" t="s">
        <v>1179</v>
      </c>
      <c r="H497" s="144" t="s">
        <v>32</v>
      </c>
      <c r="I497" s="146"/>
      <c r="L497" s="142"/>
      <c r="M497" s="147"/>
      <c r="T497" s="148"/>
      <c r="AT497" s="144" t="s">
        <v>159</v>
      </c>
      <c r="AU497" s="144" t="s">
        <v>89</v>
      </c>
      <c r="AV497" s="12" t="s">
        <v>40</v>
      </c>
      <c r="AW497" s="12" t="s">
        <v>38</v>
      </c>
      <c r="AX497" s="12" t="s">
        <v>80</v>
      </c>
      <c r="AY497" s="144" t="s">
        <v>150</v>
      </c>
    </row>
    <row r="498" spans="2:51" s="12" customFormat="1">
      <c r="B498" s="142"/>
      <c r="D498" s="143" t="s">
        <v>159</v>
      </c>
      <c r="E498" s="144" t="s">
        <v>32</v>
      </c>
      <c r="F498" s="145" t="s">
        <v>1180</v>
      </c>
      <c r="H498" s="144" t="s">
        <v>32</v>
      </c>
      <c r="I498" s="146"/>
      <c r="L498" s="142"/>
      <c r="M498" s="147"/>
      <c r="T498" s="148"/>
      <c r="AT498" s="144" t="s">
        <v>159</v>
      </c>
      <c r="AU498" s="144" t="s">
        <v>89</v>
      </c>
      <c r="AV498" s="12" t="s">
        <v>40</v>
      </c>
      <c r="AW498" s="12" t="s">
        <v>38</v>
      </c>
      <c r="AX498" s="12" t="s">
        <v>80</v>
      </c>
      <c r="AY498" s="144" t="s">
        <v>150</v>
      </c>
    </row>
    <row r="499" spans="2:51" s="13" customFormat="1">
      <c r="B499" s="149"/>
      <c r="D499" s="143" t="s">
        <v>159</v>
      </c>
      <c r="E499" s="150" t="s">
        <v>32</v>
      </c>
      <c r="F499" s="151" t="s">
        <v>1181</v>
      </c>
      <c r="H499" s="152">
        <v>18.047999999999998</v>
      </c>
      <c r="I499" s="153"/>
      <c r="L499" s="149"/>
      <c r="M499" s="154"/>
      <c r="T499" s="155"/>
      <c r="AT499" s="150" t="s">
        <v>159</v>
      </c>
      <c r="AU499" s="150" t="s">
        <v>89</v>
      </c>
      <c r="AV499" s="13" t="s">
        <v>89</v>
      </c>
      <c r="AW499" s="13" t="s">
        <v>38</v>
      </c>
      <c r="AX499" s="13" t="s">
        <v>80</v>
      </c>
      <c r="AY499" s="150" t="s">
        <v>150</v>
      </c>
    </row>
    <row r="500" spans="2:51" s="12" customFormat="1">
      <c r="B500" s="142"/>
      <c r="D500" s="143" t="s">
        <v>159</v>
      </c>
      <c r="E500" s="144" t="s">
        <v>32</v>
      </c>
      <c r="F500" s="145" t="s">
        <v>1182</v>
      </c>
      <c r="H500" s="144" t="s">
        <v>32</v>
      </c>
      <c r="I500" s="146"/>
      <c r="L500" s="142"/>
      <c r="M500" s="147"/>
      <c r="T500" s="148"/>
      <c r="AT500" s="144" t="s">
        <v>159</v>
      </c>
      <c r="AU500" s="144" t="s">
        <v>89</v>
      </c>
      <c r="AV500" s="12" t="s">
        <v>40</v>
      </c>
      <c r="AW500" s="12" t="s">
        <v>38</v>
      </c>
      <c r="AX500" s="12" t="s">
        <v>80</v>
      </c>
      <c r="AY500" s="144" t="s">
        <v>150</v>
      </c>
    </row>
    <row r="501" spans="2:51" s="13" customFormat="1">
      <c r="B501" s="149"/>
      <c r="D501" s="143" t="s">
        <v>159</v>
      </c>
      <c r="E501" s="150" t="s">
        <v>32</v>
      </c>
      <c r="F501" s="151" t="s">
        <v>1183</v>
      </c>
      <c r="H501" s="152">
        <v>3.2959999999999998</v>
      </c>
      <c r="I501" s="153"/>
      <c r="L501" s="149"/>
      <c r="M501" s="154"/>
      <c r="T501" s="155"/>
      <c r="AT501" s="150" t="s">
        <v>159</v>
      </c>
      <c r="AU501" s="150" t="s">
        <v>89</v>
      </c>
      <c r="AV501" s="13" t="s">
        <v>89</v>
      </c>
      <c r="AW501" s="13" t="s">
        <v>38</v>
      </c>
      <c r="AX501" s="13" t="s">
        <v>80</v>
      </c>
      <c r="AY501" s="150" t="s">
        <v>150</v>
      </c>
    </row>
    <row r="502" spans="2:51" s="15" customFormat="1">
      <c r="B502" s="168"/>
      <c r="D502" s="143" t="s">
        <v>159</v>
      </c>
      <c r="E502" s="169" t="s">
        <v>32</v>
      </c>
      <c r="F502" s="170" t="s">
        <v>1184</v>
      </c>
      <c r="H502" s="171">
        <v>21.344000000000001</v>
      </c>
      <c r="I502" s="172"/>
      <c r="L502" s="168"/>
      <c r="M502" s="173"/>
      <c r="T502" s="174"/>
      <c r="AT502" s="169" t="s">
        <v>159</v>
      </c>
      <c r="AU502" s="169" t="s">
        <v>89</v>
      </c>
      <c r="AV502" s="15" t="s">
        <v>168</v>
      </c>
      <c r="AW502" s="15" t="s">
        <v>38</v>
      </c>
      <c r="AX502" s="15" t="s">
        <v>80</v>
      </c>
      <c r="AY502" s="169" t="s">
        <v>150</v>
      </c>
    </row>
    <row r="503" spans="2:51" s="12" customFormat="1">
      <c r="B503" s="142"/>
      <c r="D503" s="143" t="s">
        <v>159</v>
      </c>
      <c r="E503" s="144" t="s">
        <v>32</v>
      </c>
      <c r="F503" s="145" t="s">
        <v>1185</v>
      </c>
      <c r="H503" s="144" t="s">
        <v>32</v>
      </c>
      <c r="I503" s="146"/>
      <c r="L503" s="142"/>
      <c r="M503" s="147"/>
      <c r="T503" s="148"/>
      <c r="AT503" s="144" t="s">
        <v>159</v>
      </c>
      <c r="AU503" s="144" t="s">
        <v>89</v>
      </c>
      <c r="AV503" s="12" t="s">
        <v>40</v>
      </c>
      <c r="AW503" s="12" t="s">
        <v>38</v>
      </c>
      <c r="AX503" s="12" t="s">
        <v>80</v>
      </c>
      <c r="AY503" s="144" t="s">
        <v>150</v>
      </c>
    </row>
    <row r="504" spans="2:51" s="12" customFormat="1">
      <c r="B504" s="142"/>
      <c r="D504" s="143" t="s">
        <v>159</v>
      </c>
      <c r="E504" s="144" t="s">
        <v>32</v>
      </c>
      <c r="F504" s="145" t="s">
        <v>1186</v>
      </c>
      <c r="H504" s="144" t="s">
        <v>32</v>
      </c>
      <c r="I504" s="146"/>
      <c r="L504" s="142"/>
      <c r="M504" s="147"/>
      <c r="T504" s="148"/>
      <c r="AT504" s="144" t="s">
        <v>159</v>
      </c>
      <c r="AU504" s="144" t="s">
        <v>89</v>
      </c>
      <c r="AV504" s="12" t="s">
        <v>40</v>
      </c>
      <c r="AW504" s="12" t="s">
        <v>38</v>
      </c>
      <c r="AX504" s="12" t="s">
        <v>80</v>
      </c>
      <c r="AY504" s="144" t="s">
        <v>150</v>
      </c>
    </row>
    <row r="505" spans="2:51" s="12" customFormat="1">
      <c r="B505" s="142"/>
      <c r="D505" s="143" t="s">
        <v>159</v>
      </c>
      <c r="E505" s="144" t="s">
        <v>32</v>
      </c>
      <c r="F505" s="145" t="s">
        <v>1187</v>
      </c>
      <c r="H505" s="144" t="s">
        <v>32</v>
      </c>
      <c r="I505" s="146"/>
      <c r="L505" s="142"/>
      <c r="M505" s="147"/>
      <c r="T505" s="148"/>
      <c r="AT505" s="144" t="s">
        <v>159</v>
      </c>
      <c r="AU505" s="144" t="s">
        <v>89</v>
      </c>
      <c r="AV505" s="12" t="s">
        <v>40</v>
      </c>
      <c r="AW505" s="12" t="s">
        <v>38</v>
      </c>
      <c r="AX505" s="12" t="s">
        <v>80</v>
      </c>
      <c r="AY505" s="144" t="s">
        <v>150</v>
      </c>
    </row>
    <row r="506" spans="2:51" s="13" customFormat="1">
      <c r="B506" s="149"/>
      <c r="D506" s="143" t="s">
        <v>159</v>
      </c>
      <c r="E506" s="150" t="s">
        <v>32</v>
      </c>
      <c r="F506" s="151" t="s">
        <v>1188</v>
      </c>
      <c r="H506" s="152">
        <v>6.5209999999999999</v>
      </c>
      <c r="I506" s="153"/>
      <c r="L506" s="149"/>
      <c r="M506" s="154"/>
      <c r="T506" s="155"/>
      <c r="AT506" s="150" t="s">
        <v>159</v>
      </c>
      <c r="AU506" s="150" t="s">
        <v>89</v>
      </c>
      <c r="AV506" s="13" t="s">
        <v>89</v>
      </c>
      <c r="AW506" s="13" t="s">
        <v>38</v>
      </c>
      <c r="AX506" s="13" t="s">
        <v>80</v>
      </c>
      <c r="AY506" s="150" t="s">
        <v>150</v>
      </c>
    </row>
    <row r="507" spans="2:51" s="12" customFormat="1">
      <c r="B507" s="142"/>
      <c r="D507" s="143" t="s">
        <v>159</v>
      </c>
      <c r="E507" s="144" t="s">
        <v>32</v>
      </c>
      <c r="F507" s="145" t="s">
        <v>1182</v>
      </c>
      <c r="H507" s="144" t="s">
        <v>32</v>
      </c>
      <c r="I507" s="146"/>
      <c r="L507" s="142"/>
      <c r="M507" s="147"/>
      <c r="T507" s="148"/>
      <c r="AT507" s="144" t="s">
        <v>159</v>
      </c>
      <c r="AU507" s="144" t="s">
        <v>89</v>
      </c>
      <c r="AV507" s="12" t="s">
        <v>40</v>
      </c>
      <c r="AW507" s="12" t="s">
        <v>38</v>
      </c>
      <c r="AX507" s="12" t="s">
        <v>80</v>
      </c>
      <c r="AY507" s="144" t="s">
        <v>150</v>
      </c>
    </row>
    <row r="508" spans="2:51" s="13" customFormat="1">
      <c r="B508" s="149"/>
      <c r="D508" s="143" t="s">
        <v>159</v>
      </c>
      <c r="E508" s="150" t="s">
        <v>32</v>
      </c>
      <c r="F508" s="151" t="s">
        <v>1189</v>
      </c>
      <c r="H508" s="152">
        <v>1.286</v>
      </c>
      <c r="I508" s="153"/>
      <c r="L508" s="149"/>
      <c r="M508" s="154"/>
      <c r="T508" s="155"/>
      <c r="AT508" s="150" t="s">
        <v>159</v>
      </c>
      <c r="AU508" s="150" t="s">
        <v>89</v>
      </c>
      <c r="AV508" s="13" t="s">
        <v>89</v>
      </c>
      <c r="AW508" s="13" t="s">
        <v>38</v>
      </c>
      <c r="AX508" s="13" t="s">
        <v>80</v>
      </c>
      <c r="AY508" s="150" t="s">
        <v>150</v>
      </c>
    </row>
    <row r="509" spans="2:51" s="15" customFormat="1">
      <c r="B509" s="168"/>
      <c r="D509" s="143" t="s">
        <v>159</v>
      </c>
      <c r="E509" s="169" t="s">
        <v>32</v>
      </c>
      <c r="F509" s="170" t="s">
        <v>1190</v>
      </c>
      <c r="H509" s="171">
        <v>7.8070000000000004</v>
      </c>
      <c r="I509" s="172"/>
      <c r="L509" s="168"/>
      <c r="M509" s="173"/>
      <c r="T509" s="174"/>
      <c r="AT509" s="169" t="s">
        <v>159</v>
      </c>
      <c r="AU509" s="169" t="s">
        <v>89</v>
      </c>
      <c r="AV509" s="15" t="s">
        <v>168</v>
      </c>
      <c r="AW509" s="15" t="s">
        <v>38</v>
      </c>
      <c r="AX509" s="15" t="s">
        <v>80</v>
      </c>
      <c r="AY509" s="169" t="s">
        <v>150</v>
      </c>
    </row>
    <row r="510" spans="2:51" s="12" customFormat="1">
      <c r="B510" s="142"/>
      <c r="D510" s="143" t="s">
        <v>159</v>
      </c>
      <c r="E510" s="144" t="s">
        <v>32</v>
      </c>
      <c r="F510" s="145" t="s">
        <v>1191</v>
      </c>
      <c r="H510" s="144" t="s">
        <v>32</v>
      </c>
      <c r="I510" s="146"/>
      <c r="L510" s="142"/>
      <c r="M510" s="147"/>
      <c r="T510" s="148"/>
      <c r="AT510" s="144" t="s">
        <v>159</v>
      </c>
      <c r="AU510" s="144" t="s">
        <v>89</v>
      </c>
      <c r="AV510" s="12" t="s">
        <v>40</v>
      </c>
      <c r="AW510" s="12" t="s">
        <v>38</v>
      </c>
      <c r="AX510" s="12" t="s">
        <v>80</v>
      </c>
      <c r="AY510" s="144" t="s">
        <v>150</v>
      </c>
    </row>
    <row r="511" spans="2:51" s="12" customFormat="1">
      <c r="B511" s="142"/>
      <c r="D511" s="143" t="s">
        <v>159</v>
      </c>
      <c r="E511" s="144" t="s">
        <v>32</v>
      </c>
      <c r="F511" s="145" t="s">
        <v>1179</v>
      </c>
      <c r="H511" s="144" t="s">
        <v>32</v>
      </c>
      <c r="I511" s="146"/>
      <c r="L511" s="142"/>
      <c r="M511" s="147"/>
      <c r="T511" s="148"/>
      <c r="AT511" s="144" t="s">
        <v>159</v>
      </c>
      <c r="AU511" s="144" t="s">
        <v>89</v>
      </c>
      <c r="AV511" s="12" t="s">
        <v>40</v>
      </c>
      <c r="AW511" s="12" t="s">
        <v>38</v>
      </c>
      <c r="AX511" s="12" t="s">
        <v>80</v>
      </c>
      <c r="AY511" s="144" t="s">
        <v>150</v>
      </c>
    </row>
    <row r="512" spans="2:51" s="12" customFormat="1">
      <c r="B512" s="142"/>
      <c r="D512" s="143" t="s">
        <v>159</v>
      </c>
      <c r="E512" s="144" t="s">
        <v>32</v>
      </c>
      <c r="F512" s="145" t="s">
        <v>1180</v>
      </c>
      <c r="H512" s="144" t="s">
        <v>32</v>
      </c>
      <c r="I512" s="146"/>
      <c r="L512" s="142"/>
      <c r="M512" s="147"/>
      <c r="T512" s="148"/>
      <c r="AT512" s="144" t="s">
        <v>159</v>
      </c>
      <c r="AU512" s="144" t="s">
        <v>89</v>
      </c>
      <c r="AV512" s="12" t="s">
        <v>40</v>
      </c>
      <c r="AW512" s="12" t="s">
        <v>38</v>
      </c>
      <c r="AX512" s="12" t="s">
        <v>80</v>
      </c>
      <c r="AY512" s="144" t="s">
        <v>150</v>
      </c>
    </row>
    <row r="513" spans="2:65" s="13" customFormat="1">
      <c r="B513" s="149"/>
      <c r="D513" s="143" t="s">
        <v>159</v>
      </c>
      <c r="E513" s="150" t="s">
        <v>32</v>
      </c>
      <c r="F513" s="151" t="s">
        <v>1192</v>
      </c>
      <c r="H513" s="152">
        <v>9.4079999999999995</v>
      </c>
      <c r="I513" s="153"/>
      <c r="L513" s="149"/>
      <c r="M513" s="154"/>
      <c r="T513" s="155"/>
      <c r="AT513" s="150" t="s">
        <v>159</v>
      </c>
      <c r="AU513" s="150" t="s">
        <v>89</v>
      </c>
      <c r="AV513" s="13" t="s">
        <v>89</v>
      </c>
      <c r="AW513" s="13" t="s">
        <v>38</v>
      </c>
      <c r="AX513" s="13" t="s">
        <v>80</v>
      </c>
      <c r="AY513" s="150" t="s">
        <v>150</v>
      </c>
    </row>
    <row r="514" spans="2:65" s="12" customFormat="1">
      <c r="B514" s="142"/>
      <c r="D514" s="143" t="s">
        <v>159</v>
      </c>
      <c r="E514" s="144" t="s">
        <v>32</v>
      </c>
      <c r="F514" s="145" t="s">
        <v>1182</v>
      </c>
      <c r="H514" s="144" t="s">
        <v>32</v>
      </c>
      <c r="I514" s="146"/>
      <c r="L514" s="142"/>
      <c r="M514" s="147"/>
      <c r="T514" s="148"/>
      <c r="AT514" s="144" t="s">
        <v>159</v>
      </c>
      <c r="AU514" s="144" t="s">
        <v>89</v>
      </c>
      <c r="AV514" s="12" t="s">
        <v>40</v>
      </c>
      <c r="AW514" s="12" t="s">
        <v>38</v>
      </c>
      <c r="AX514" s="12" t="s">
        <v>80</v>
      </c>
      <c r="AY514" s="144" t="s">
        <v>150</v>
      </c>
    </row>
    <row r="515" spans="2:65" s="13" customFormat="1">
      <c r="B515" s="149"/>
      <c r="D515" s="143" t="s">
        <v>159</v>
      </c>
      <c r="E515" s="150" t="s">
        <v>32</v>
      </c>
      <c r="F515" s="151" t="s">
        <v>1193</v>
      </c>
      <c r="H515" s="152">
        <v>1.718</v>
      </c>
      <c r="I515" s="153"/>
      <c r="L515" s="149"/>
      <c r="M515" s="154"/>
      <c r="T515" s="155"/>
      <c r="AT515" s="150" t="s">
        <v>159</v>
      </c>
      <c r="AU515" s="150" t="s">
        <v>89</v>
      </c>
      <c r="AV515" s="13" t="s">
        <v>89</v>
      </c>
      <c r="AW515" s="13" t="s">
        <v>38</v>
      </c>
      <c r="AX515" s="13" t="s">
        <v>80</v>
      </c>
      <c r="AY515" s="150" t="s">
        <v>150</v>
      </c>
    </row>
    <row r="516" spans="2:65" s="15" customFormat="1">
      <c r="B516" s="168"/>
      <c r="D516" s="143" t="s">
        <v>159</v>
      </c>
      <c r="E516" s="169" t="s">
        <v>32</v>
      </c>
      <c r="F516" s="170" t="s">
        <v>1194</v>
      </c>
      <c r="H516" s="171">
        <v>11.125999999999999</v>
      </c>
      <c r="I516" s="172"/>
      <c r="L516" s="168"/>
      <c r="M516" s="173"/>
      <c r="T516" s="174"/>
      <c r="AT516" s="169" t="s">
        <v>159</v>
      </c>
      <c r="AU516" s="169" t="s">
        <v>89</v>
      </c>
      <c r="AV516" s="15" t="s">
        <v>168</v>
      </c>
      <c r="AW516" s="15" t="s">
        <v>38</v>
      </c>
      <c r="AX516" s="15" t="s">
        <v>80</v>
      </c>
      <c r="AY516" s="169" t="s">
        <v>150</v>
      </c>
    </row>
    <row r="517" spans="2:65" s="12" customFormat="1">
      <c r="B517" s="142"/>
      <c r="D517" s="143" t="s">
        <v>159</v>
      </c>
      <c r="E517" s="144" t="s">
        <v>32</v>
      </c>
      <c r="F517" s="145" t="s">
        <v>1195</v>
      </c>
      <c r="H517" s="144" t="s">
        <v>32</v>
      </c>
      <c r="I517" s="146"/>
      <c r="L517" s="142"/>
      <c r="M517" s="147"/>
      <c r="T517" s="148"/>
      <c r="AT517" s="144" t="s">
        <v>159</v>
      </c>
      <c r="AU517" s="144" t="s">
        <v>89</v>
      </c>
      <c r="AV517" s="12" t="s">
        <v>40</v>
      </c>
      <c r="AW517" s="12" t="s">
        <v>38</v>
      </c>
      <c r="AX517" s="12" t="s">
        <v>80</v>
      </c>
      <c r="AY517" s="144" t="s">
        <v>150</v>
      </c>
    </row>
    <row r="518" spans="2:65" s="12" customFormat="1">
      <c r="B518" s="142"/>
      <c r="D518" s="143" t="s">
        <v>159</v>
      </c>
      <c r="E518" s="144" t="s">
        <v>32</v>
      </c>
      <c r="F518" s="145" t="s">
        <v>1186</v>
      </c>
      <c r="H518" s="144" t="s">
        <v>32</v>
      </c>
      <c r="I518" s="146"/>
      <c r="L518" s="142"/>
      <c r="M518" s="147"/>
      <c r="T518" s="148"/>
      <c r="AT518" s="144" t="s">
        <v>159</v>
      </c>
      <c r="AU518" s="144" t="s">
        <v>89</v>
      </c>
      <c r="AV518" s="12" t="s">
        <v>40</v>
      </c>
      <c r="AW518" s="12" t="s">
        <v>38</v>
      </c>
      <c r="AX518" s="12" t="s">
        <v>80</v>
      </c>
      <c r="AY518" s="144" t="s">
        <v>150</v>
      </c>
    </row>
    <row r="519" spans="2:65" s="12" customFormat="1">
      <c r="B519" s="142"/>
      <c r="D519" s="143" t="s">
        <v>159</v>
      </c>
      <c r="E519" s="144" t="s">
        <v>32</v>
      </c>
      <c r="F519" s="145" t="s">
        <v>1187</v>
      </c>
      <c r="H519" s="144" t="s">
        <v>32</v>
      </c>
      <c r="I519" s="146"/>
      <c r="L519" s="142"/>
      <c r="M519" s="147"/>
      <c r="T519" s="148"/>
      <c r="AT519" s="144" t="s">
        <v>159</v>
      </c>
      <c r="AU519" s="144" t="s">
        <v>89</v>
      </c>
      <c r="AV519" s="12" t="s">
        <v>40</v>
      </c>
      <c r="AW519" s="12" t="s">
        <v>38</v>
      </c>
      <c r="AX519" s="12" t="s">
        <v>80</v>
      </c>
      <c r="AY519" s="144" t="s">
        <v>150</v>
      </c>
    </row>
    <row r="520" spans="2:65" s="13" customFormat="1">
      <c r="B520" s="149"/>
      <c r="D520" s="143" t="s">
        <v>159</v>
      </c>
      <c r="E520" s="150" t="s">
        <v>32</v>
      </c>
      <c r="F520" s="151" t="s">
        <v>1196</v>
      </c>
      <c r="H520" s="152">
        <v>3.26</v>
      </c>
      <c r="I520" s="153"/>
      <c r="L520" s="149"/>
      <c r="M520" s="154"/>
      <c r="T520" s="155"/>
      <c r="AT520" s="150" t="s">
        <v>159</v>
      </c>
      <c r="AU520" s="150" t="s">
        <v>89</v>
      </c>
      <c r="AV520" s="13" t="s">
        <v>89</v>
      </c>
      <c r="AW520" s="13" t="s">
        <v>38</v>
      </c>
      <c r="AX520" s="13" t="s">
        <v>80</v>
      </c>
      <c r="AY520" s="150" t="s">
        <v>150</v>
      </c>
    </row>
    <row r="521" spans="2:65" s="12" customFormat="1">
      <c r="B521" s="142"/>
      <c r="D521" s="143" t="s">
        <v>159</v>
      </c>
      <c r="E521" s="144" t="s">
        <v>32</v>
      </c>
      <c r="F521" s="145" t="s">
        <v>1182</v>
      </c>
      <c r="H521" s="144" t="s">
        <v>32</v>
      </c>
      <c r="I521" s="146"/>
      <c r="L521" s="142"/>
      <c r="M521" s="147"/>
      <c r="T521" s="148"/>
      <c r="AT521" s="144" t="s">
        <v>159</v>
      </c>
      <c r="AU521" s="144" t="s">
        <v>89</v>
      </c>
      <c r="AV521" s="12" t="s">
        <v>40</v>
      </c>
      <c r="AW521" s="12" t="s">
        <v>38</v>
      </c>
      <c r="AX521" s="12" t="s">
        <v>80</v>
      </c>
      <c r="AY521" s="144" t="s">
        <v>150</v>
      </c>
    </row>
    <row r="522" spans="2:65" s="13" customFormat="1">
      <c r="B522" s="149"/>
      <c r="D522" s="143" t="s">
        <v>159</v>
      </c>
      <c r="E522" s="150" t="s">
        <v>32</v>
      </c>
      <c r="F522" s="151" t="s">
        <v>1197</v>
      </c>
      <c r="H522" s="152">
        <v>0.64300000000000002</v>
      </c>
      <c r="I522" s="153"/>
      <c r="L522" s="149"/>
      <c r="M522" s="154"/>
      <c r="T522" s="155"/>
      <c r="AT522" s="150" t="s">
        <v>159</v>
      </c>
      <c r="AU522" s="150" t="s">
        <v>89</v>
      </c>
      <c r="AV522" s="13" t="s">
        <v>89</v>
      </c>
      <c r="AW522" s="13" t="s">
        <v>38</v>
      </c>
      <c r="AX522" s="13" t="s">
        <v>80</v>
      </c>
      <c r="AY522" s="150" t="s">
        <v>150</v>
      </c>
    </row>
    <row r="523" spans="2:65" s="15" customFormat="1">
      <c r="B523" s="168"/>
      <c r="D523" s="143" t="s">
        <v>159</v>
      </c>
      <c r="E523" s="169" t="s">
        <v>32</v>
      </c>
      <c r="F523" s="170" t="s">
        <v>1198</v>
      </c>
      <c r="H523" s="171">
        <v>3.903</v>
      </c>
      <c r="I523" s="172"/>
      <c r="L523" s="168"/>
      <c r="M523" s="173"/>
      <c r="T523" s="174"/>
      <c r="AT523" s="169" t="s">
        <v>159</v>
      </c>
      <c r="AU523" s="169" t="s">
        <v>89</v>
      </c>
      <c r="AV523" s="15" t="s">
        <v>168</v>
      </c>
      <c r="AW523" s="15" t="s">
        <v>38</v>
      </c>
      <c r="AX523" s="15" t="s">
        <v>80</v>
      </c>
      <c r="AY523" s="169" t="s">
        <v>150</v>
      </c>
    </row>
    <row r="524" spans="2:65" s="12" customFormat="1">
      <c r="B524" s="142"/>
      <c r="D524" s="143" t="s">
        <v>159</v>
      </c>
      <c r="E524" s="144" t="s">
        <v>32</v>
      </c>
      <c r="F524" s="145" t="s">
        <v>1199</v>
      </c>
      <c r="H524" s="144" t="s">
        <v>32</v>
      </c>
      <c r="I524" s="146"/>
      <c r="L524" s="142"/>
      <c r="M524" s="147"/>
      <c r="T524" s="148"/>
      <c r="AT524" s="144" t="s">
        <v>159</v>
      </c>
      <c r="AU524" s="144" t="s">
        <v>89</v>
      </c>
      <c r="AV524" s="12" t="s">
        <v>40</v>
      </c>
      <c r="AW524" s="12" t="s">
        <v>38</v>
      </c>
      <c r="AX524" s="12" t="s">
        <v>80</v>
      </c>
      <c r="AY524" s="144" t="s">
        <v>150</v>
      </c>
    </row>
    <row r="525" spans="2:65" s="13" customFormat="1">
      <c r="B525" s="149"/>
      <c r="D525" s="143" t="s">
        <v>159</v>
      </c>
      <c r="E525" s="150" t="s">
        <v>32</v>
      </c>
      <c r="F525" s="151" t="s">
        <v>1200</v>
      </c>
      <c r="H525" s="152">
        <v>6.6269999999999998</v>
      </c>
      <c r="I525" s="153"/>
      <c r="L525" s="149"/>
      <c r="M525" s="154"/>
      <c r="T525" s="155"/>
      <c r="AT525" s="150" t="s">
        <v>159</v>
      </c>
      <c r="AU525" s="150" t="s">
        <v>89</v>
      </c>
      <c r="AV525" s="13" t="s">
        <v>89</v>
      </c>
      <c r="AW525" s="13" t="s">
        <v>38</v>
      </c>
      <c r="AX525" s="13" t="s">
        <v>80</v>
      </c>
      <c r="AY525" s="150" t="s">
        <v>150</v>
      </c>
    </row>
    <row r="526" spans="2:65" s="14" customFormat="1">
      <c r="B526" s="156"/>
      <c r="D526" s="143" t="s">
        <v>159</v>
      </c>
      <c r="E526" s="157" t="s">
        <v>32</v>
      </c>
      <c r="F526" s="158" t="s">
        <v>162</v>
      </c>
      <c r="H526" s="159">
        <v>50.807000000000002</v>
      </c>
      <c r="I526" s="160"/>
      <c r="L526" s="156"/>
      <c r="M526" s="161"/>
      <c r="T526" s="162"/>
      <c r="AT526" s="157" t="s">
        <v>159</v>
      </c>
      <c r="AU526" s="157" t="s">
        <v>89</v>
      </c>
      <c r="AV526" s="14" t="s">
        <v>157</v>
      </c>
      <c r="AW526" s="14" t="s">
        <v>38</v>
      </c>
      <c r="AX526" s="14" t="s">
        <v>40</v>
      </c>
      <c r="AY526" s="157" t="s">
        <v>150</v>
      </c>
    </row>
    <row r="527" spans="2:65" s="1" customFormat="1" ht="37.799999999999997" customHeight="1">
      <c r="B527" s="34"/>
      <c r="C527" s="129" t="s">
        <v>1201</v>
      </c>
      <c r="D527" s="197" t="s">
        <v>152</v>
      </c>
      <c r="E527" s="130" t="s">
        <v>1202</v>
      </c>
      <c r="F527" s="131" t="s">
        <v>1203</v>
      </c>
      <c r="G527" s="132" t="s">
        <v>693</v>
      </c>
      <c r="H527" s="133">
        <v>95</v>
      </c>
      <c r="I527" s="134"/>
      <c r="J527" s="135">
        <f>ROUND(I527*H527,2)</f>
        <v>0</v>
      </c>
      <c r="K527" s="131" t="s">
        <v>172</v>
      </c>
      <c r="L527" s="34"/>
      <c r="M527" s="136" t="s">
        <v>32</v>
      </c>
      <c r="N527" s="137" t="s">
        <v>51</v>
      </c>
      <c r="P527" s="138">
        <f>O527*H527</f>
        <v>0</v>
      </c>
      <c r="Q527" s="138">
        <v>0</v>
      </c>
      <c r="R527" s="138">
        <f>Q527*H527</f>
        <v>0</v>
      </c>
      <c r="S527" s="138">
        <v>0.56899999999999995</v>
      </c>
      <c r="T527" s="139">
        <f>S527*H527</f>
        <v>54.054999999999993</v>
      </c>
      <c r="AR527" s="140" t="s">
        <v>157</v>
      </c>
      <c r="AT527" s="140" t="s">
        <v>152</v>
      </c>
      <c r="AU527" s="140" t="s">
        <v>89</v>
      </c>
      <c r="AY527" s="18" t="s">
        <v>150</v>
      </c>
      <c r="BE527" s="141">
        <f>IF(N527="základní",J527,0)</f>
        <v>0</v>
      </c>
      <c r="BF527" s="141">
        <f>IF(N527="snížená",J527,0)</f>
        <v>0</v>
      </c>
      <c r="BG527" s="141">
        <f>IF(N527="zákl. přenesená",J527,0)</f>
        <v>0</v>
      </c>
      <c r="BH527" s="141">
        <f>IF(N527="sníž. přenesená",J527,0)</f>
        <v>0</v>
      </c>
      <c r="BI527" s="141">
        <f>IF(N527="nulová",J527,0)</f>
        <v>0</v>
      </c>
      <c r="BJ527" s="18" t="s">
        <v>40</v>
      </c>
      <c r="BK527" s="141">
        <f>ROUND(I527*H527,2)</f>
        <v>0</v>
      </c>
      <c r="BL527" s="18" t="s">
        <v>157</v>
      </c>
      <c r="BM527" s="140" t="s">
        <v>1204</v>
      </c>
    </row>
    <row r="528" spans="2:65" s="1" customFormat="1">
      <c r="B528" s="34"/>
      <c r="D528" s="163" t="s">
        <v>174</v>
      </c>
      <c r="F528" s="164" t="s">
        <v>1205</v>
      </c>
      <c r="I528" s="165"/>
      <c r="L528" s="34"/>
      <c r="M528" s="166"/>
      <c r="T528" s="55"/>
      <c r="AT528" s="18" t="s">
        <v>174</v>
      </c>
      <c r="AU528" s="18" t="s">
        <v>89</v>
      </c>
    </row>
    <row r="529" spans="2:65" s="12" customFormat="1">
      <c r="B529" s="142"/>
      <c r="D529" s="143" t="s">
        <v>159</v>
      </c>
      <c r="E529" s="144" t="s">
        <v>32</v>
      </c>
      <c r="F529" s="145" t="s">
        <v>702</v>
      </c>
      <c r="H529" s="144" t="s">
        <v>32</v>
      </c>
      <c r="I529" s="146"/>
      <c r="L529" s="142"/>
      <c r="M529" s="147"/>
      <c r="T529" s="148"/>
      <c r="AT529" s="144" t="s">
        <v>159</v>
      </c>
      <c r="AU529" s="144" t="s">
        <v>89</v>
      </c>
      <c r="AV529" s="12" t="s">
        <v>40</v>
      </c>
      <c r="AW529" s="12" t="s">
        <v>38</v>
      </c>
      <c r="AX529" s="12" t="s">
        <v>80</v>
      </c>
      <c r="AY529" s="144" t="s">
        <v>150</v>
      </c>
    </row>
    <row r="530" spans="2:65" s="12" customFormat="1">
      <c r="B530" s="142"/>
      <c r="D530" s="143" t="s">
        <v>159</v>
      </c>
      <c r="E530" s="144" t="s">
        <v>32</v>
      </c>
      <c r="F530" s="145" t="s">
        <v>1206</v>
      </c>
      <c r="H530" s="144" t="s">
        <v>32</v>
      </c>
      <c r="I530" s="146"/>
      <c r="L530" s="142"/>
      <c r="M530" s="147"/>
      <c r="T530" s="148"/>
      <c r="AT530" s="144" t="s">
        <v>159</v>
      </c>
      <c r="AU530" s="144" t="s">
        <v>89</v>
      </c>
      <c r="AV530" s="12" t="s">
        <v>40</v>
      </c>
      <c r="AW530" s="12" t="s">
        <v>38</v>
      </c>
      <c r="AX530" s="12" t="s">
        <v>80</v>
      </c>
      <c r="AY530" s="144" t="s">
        <v>150</v>
      </c>
    </row>
    <row r="531" spans="2:65" s="12" customFormat="1">
      <c r="B531" s="142"/>
      <c r="D531" s="143" t="s">
        <v>159</v>
      </c>
      <c r="E531" s="144" t="s">
        <v>32</v>
      </c>
      <c r="F531" s="145" t="s">
        <v>1207</v>
      </c>
      <c r="H531" s="144" t="s">
        <v>32</v>
      </c>
      <c r="I531" s="146"/>
      <c r="L531" s="142"/>
      <c r="M531" s="147"/>
      <c r="T531" s="148"/>
      <c r="AT531" s="144" t="s">
        <v>159</v>
      </c>
      <c r="AU531" s="144" t="s">
        <v>89</v>
      </c>
      <c r="AV531" s="12" t="s">
        <v>40</v>
      </c>
      <c r="AW531" s="12" t="s">
        <v>38</v>
      </c>
      <c r="AX531" s="12" t="s">
        <v>80</v>
      </c>
      <c r="AY531" s="144" t="s">
        <v>150</v>
      </c>
    </row>
    <row r="532" spans="2:65" s="13" customFormat="1">
      <c r="B532" s="149"/>
      <c r="D532" s="143" t="s">
        <v>159</v>
      </c>
      <c r="E532" s="150" t="s">
        <v>32</v>
      </c>
      <c r="F532" s="151" t="s">
        <v>449</v>
      </c>
      <c r="H532" s="152">
        <v>95</v>
      </c>
      <c r="I532" s="153"/>
      <c r="L532" s="149"/>
      <c r="M532" s="154"/>
      <c r="T532" s="155"/>
      <c r="AT532" s="150" t="s">
        <v>159</v>
      </c>
      <c r="AU532" s="150" t="s">
        <v>89</v>
      </c>
      <c r="AV532" s="13" t="s">
        <v>89</v>
      </c>
      <c r="AW532" s="13" t="s">
        <v>38</v>
      </c>
      <c r="AX532" s="13" t="s">
        <v>40</v>
      </c>
      <c r="AY532" s="150" t="s">
        <v>150</v>
      </c>
    </row>
    <row r="533" spans="2:65" s="1" customFormat="1" ht="37.799999999999997" customHeight="1">
      <c r="B533" s="34"/>
      <c r="C533" s="129" t="s">
        <v>1208</v>
      </c>
      <c r="D533" s="197" t="s">
        <v>152</v>
      </c>
      <c r="E533" s="130" t="s">
        <v>1209</v>
      </c>
      <c r="F533" s="131" t="s">
        <v>1210</v>
      </c>
      <c r="G533" s="132" t="s">
        <v>693</v>
      </c>
      <c r="H533" s="133">
        <v>22</v>
      </c>
      <c r="I533" s="134"/>
      <c r="J533" s="135">
        <f>ROUND(I533*H533,2)</f>
        <v>0</v>
      </c>
      <c r="K533" s="131" t="s">
        <v>172</v>
      </c>
      <c r="L533" s="34"/>
      <c r="M533" s="136" t="s">
        <v>32</v>
      </c>
      <c r="N533" s="137" t="s">
        <v>51</v>
      </c>
      <c r="P533" s="138">
        <f>O533*H533</f>
        <v>0</v>
      </c>
      <c r="Q533" s="138">
        <v>0</v>
      </c>
      <c r="R533" s="138">
        <f>Q533*H533</f>
        <v>0</v>
      </c>
      <c r="S533" s="138">
        <v>1.6990000000000001</v>
      </c>
      <c r="T533" s="139">
        <f>S533*H533</f>
        <v>37.378</v>
      </c>
      <c r="AR533" s="140" t="s">
        <v>157</v>
      </c>
      <c r="AT533" s="140" t="s">
        <v>152</v>
      </c>
      <c r="AU533" s="140" t="s">
        <v>89</v>
      </c>
      <c r="AY533" s="18" t="s">
        <v>150</v>
      </c>
      <c r="BE533" s="141">
        <f>IF(N533="základní",J533,0)</f>
        <v>0</v>
      </c>
      <c r="BF533" s="141">
        <f>IF(N533="snížená",J533,0)</f>
        <v>0</v>
      </c>
      <c r="BG533" s="141">
        <f>IF(N533="zákl. přenesená",J533,0)</f>
        <v>0</v>
      </c>
      <c r="BH533" s="141">
        <f>IF(N533="sníž. přenesená",J533,0)</f>
        <v>0</v>
      </c>
      <c r="BI533" s="141">
        <f>IF(N533="nulová",J533,0)</f>
        <v>0</v>
      </c>
      <c r="BJ533" s="18" t="s">
        <v>40</v>
      </c>
      <c r="BK533" s="141">
        <f>ROUND(I533*H533,2)</f>
        <v>0</v>
      </c>
      <c r="BL533" s="18" t="s">
        <v>157</v>
      </c>
      <c r="BM533" s="140" t="s">
        <v>1211</v>
      </c>
    </row>
    <row r="534" spans="2:65" s="1" customFormat="1">
      <c r="B534" s="34"/>
      <c r="D534" s="163" t="s">
        <v>174</v>
      </c>
      <c r="F534" s="164" t="s">
        <v>1212</v>
      </c>
      <c r="I534" s="165"/>
      <c r="L534" s="34"/>
      <c r="M534" s="166"/>
      <c r="T534" s="55"/>
      <c r="AT534" s="18" t="s">
        <v>174</v>
      </c>
      <c r="AU534" s="18" t="s">
        <v>89</v>
      </c>
    </row>
    <row r="535" spans="2:65" s="12" customFormat="1">
      <c r="B535" s="142"/>
      <c r="D535" s="143" t="s">
        <v>159</v>
      </c>
      <c r="E535" s="144" t="s">
        <v>32</v>
      </c>
      <c r="F535" s="145" t="s">
        <v>702</v>
      </c>
      <c r="H535" s="144" t="s">
        <v>32</v>
      </c>
      <c r="I535" s="146"/>
      <c r="L535" s="142"/>
      <c r="M535" s="147"/>
      <c r="T535" s="148"/>
      <c r="AT535" s="144" t="s">
        <v>159</v>
      </c>
      <c r="AU535" s="144" t="s">
        <v>89</v>
      </c>
      <c r="AV535" s="12" t="s">
        <v>40</v>
      </c>
      <c r="AW535" s="12" t="s">
        <v>38</v>
      </c>
      <c r="AX535" s="12" t="s">
        <v>80</v>
      </c>
      <c r="AY535" s="144" t="s">
        <v>150</v>
      </c>
    </row>
    <row r="536" spans="2:65" s="12" customFormat="1">
      <c r="B536" s="142"/>
      <c r="D536" s="143" t="s">
        <v>159</v>
      </c>
      <c r="E536" s="144" t="s">
        <v>32</v>
      </c>
      <c r="F536" s="145" t="s">
        <v>1213</v>
      </c>
      <c r="H536" s="144" t="s">
        <v>32</v>
      </c>
      <c r="I536" s="146"/>
      <c r="L536" s="142"/>
      <c r="M536" s="147"/>
      <c r="T536" s="148"/>
      <c r="AT536" s="144" t="s">
        <v>159</v>
      </c>
      <c r="AU536" s="144" t="s">
        <v>89</v>
      </c>
      <c r="AV536" s="12" t="s">
        <v>40</v>
      </c>
      <c r="AW536" s="12" t="s">
        <v>38</v>
      </c>
      <c r="AX536" s="12" t="s">
        <v>80</v>
      </c>
      <c r="AY536" s="144" t="s">
        <v>150</v>
      </c>
    </row>
    <row r="537" spans="2:65" s="12" customFormat="1">
      <c r="B537" s="142"/>
      <c r="D537" s="143" t="s">
        <v>159</v>
      </c>
      <c r="E537" s="144" t="s">
        <v>32</v>
      </c>
      <c r="F537" s="145" t="s">
        <v>1214</v>
      </c>
      <c r="H537" s="144" t="s">
        <v>32</v>
      </c>
      <c r="I537" s="146"/>
      <c r="L537" s="142"/>
      <c r="M537" s="147"/>
      <c r="T537" s="148"/>
      <c r="AT537" s="144" t="s">
        <v>159</v>
      </c>
      <c r="AU537" s="144" t="s">
        <v>89</v>
      </c>
      <c r="AV537" s="12" t="s">
        <v>40</v>
      </c>
      <c r="AW537" s="12" t="s">
        <v>38</v>
      </c>
      <c r="AX537" s="12" t="s">
        <v>80</v>
      </c>
      <c r="AY537" s="144" t="s">
        <v>150</v>
      </c>
    </row>
    <row r="538" spans="2:65" s="13" customFormat="1">
      <c r="B538" s="149"/>
      <c r="D538" s="143" t="s">
        <v>159</v>
      </c>
      <c r="E538" s="150" t="s">
        <v>32</v>
      </c>
      <c r="F538" s="151" t="s">
        <v>452</v>
      </c>
      <c r="H538" s="152">
        <v>22</v>
      </c>
      <c r="I538" s="153"/>
      <c r="L538" s="149"/>
      <c r="M538" s="154"/>
      <c r="T538" s="155"/>
      <c r="AT538" s="150" t="s">
        <v>159</v>
      </c>
      <c r="AU538" s="150" t="s">
        <v>89</v>
      </c>
      <c r="AV538" s="13" t="s">
        <v>89</v>
      </c>
      <c r="AW538" s="13" t="s">
        <v>38</v>
      </c>
      <c r="AX538" s="13" t="s">
        <v>40</v>
      </c>
      <c r="AY538" s="150" t="s">
        <v>150</v>
      </c>
    </row>
    <row r="539" spans="2:65" s="1" customFormat="1" ht="37.799999999999997" customHeight="1">
      <c r="B539" s="34"/>
      <c r="C539" s="129" t="s">
        <v>1215</v>
      </c>
      <c r="D539" s="182" t="s">
        <v>152</v>
      </c>
      <c r="E539" s="130" t="s">
        <v>1216</v>
      </c>
      <c r="F539" s="131" t="s">
        <v>1217</v>
      </c>
      <c r="G539" s="132" t="s">
        <v>693</v>
      </c>
      <c r="H539" s="133">
        <v>14.15</v>
      </c>
      <c r="I539" s="134"/>
      <c r="J539" s="135">
        <f>ROUND(I539*H539,2)</f>
        <v>0</v>
      </c>
      <c r="K539" s="131" t="s">
        <v>172</v>
      </c>
      <c r="L539" s="34"/>
      <c r="M539" s="136" t="s">
        <v>32</v>
      </c>
      <c r="N539" s="137" t="s">
        <v>51</v>
      </c>
      <c r="P539" s="138">
        <f>O539*H539</f>
        <v>0</v>
      </c>
      <c r="Q539" s="138">
        <v>2.4639999999999999E-2</v>
      </c>
      <c r="R539" s="138">
        <f>Q539*H539</f>
        <v>0.34865599999999997</v>
      </c>
      <c r="S539" s="138">
        <v>0</v>
      </c>
      <c r="T539" s="139">
        <f>S539*H539</f>
        <v>0</v>
      </c>
      <c r="AR539" s="140" t="s">
        <v>157</v>
      </c>
      <c r="AT539" s="140" t="s">
        <v>152</v>
      </c>
      <c r="AU539" s="140" t="s">
        <v>89</v>
      </c>
      <c r="AY539" s="18" t="s">
        <v>150</v>
      </c>
      <c r="BE539" s="141">
        <f>IF(N539="základní",J539,0)</f>
        <v>0</v>
      </c>
      <c r="BF539" s="141">
        <f>IF(N539="snížená",J539,0)</f>
        <v>0</v>
      </c>
      <c r="BG539" s="141">
        <f>IF(N539="zákl. přenesená",J539,0)</f>
        <v>0</v>
      </c>
      <c r="BH539" s="141">
        <f>IF(N539="sníž. přenesená",J539,0)</f>
        <v>0</v>
      </c>
      <c r="BI539" s="141">
        <f>IF(N539="nulová",J539,0)</f>
        <v>0</v>
      </c>
      <c r="BJ539" s="18" t="s">
        <v>40</v>
      </c>
      <c r="BK539" s="141">
        <f>ROUND(I539*H539,2)</f>
        <v>0</v>
      </c>
      <c r="BL539" s="18" t="s">
        <v>157</v>
      </c>
      <c r="BM539" s="140" t="s">
        <v>1218</v>
      </c>
    </row>
    <row r="540" spans="2:65" s="1" customFormat="1">
      <c r="B540" s="34"/>
      <c r="D540" s="163" t="s">
        <v>174</v>
      </c>
      <c r="F540" s="164" t="s">
        <v>1219</v>
      </c>
      <c r="I540" s="165"/>
      <c r="L540" s="34"/>
      <c r="M540" s="166"/>
      <c r="T540" s="55"/>
      <c r="AT540" s="18" t="s">
        <v>174</v>
      </c>
      <c r="AU540" s="18" t="s">
        <v>89</v>
      </c>
    </row>
    <row r="541" spans="2:65" s="12" customFormat="1">
      <c r="B541" s="142"/>
      <c r="D541" s="143" t="s">
        <v>159</v>
      </c>
      <c r="E541" s="144" t="s">
        <v>32</v>
      </c>
      <c r="F541" s="145" t="s">
        <v>702</v>
      </c>
      <c r="H541" s="144" t="s">
        <v>32</v>
      </c>
      <c r="I541" s="146"/>
      <c r="L541" s="142"/>
      <c r="M541" s="147"/>
      <c r="T541" s="148"/>
      <c r="AT541" s="144" t="s">
        <v>159</v>
      </c>
      <c r="AU541" s="144" t="s">
        <v>89</v>
      </c>
      <c r="AV541" s="12" t="s">
        <v>40</v>
      </c>
      <c r="AW541" s="12" t="s">
        <v>38</v>
      </c>
      <c r="AX541" s="12" t="s">
        <v>80</v>
      </c>
      <c r="AY541" s="144" t="s">
        <v>150</v>
      </c>
    </row>
    <row r="542" spans="2:65" s="12" customFormat="1">
      <c r="B542" s="142"/>
      <c r="D542" s="143" t="s">
        <v>159</v>
      </c>
      <c r="E542" s="144" t="s">
        <v>32</v>
      </c>
      <c r="F542" s="145" t="s">
        <v>1220</v>
      </c>
      <c r="H542" s="144" t="s">
        <v>32</v>
      </c>
      <c r="I542" s="146"/>
      <c r="L542" s="142"/>
      <c r="M542" s="147"/>
      <c r="T542" s="148"/>
      <c r="AT542" s="144" t="s">
        <v>159</v>
      </c>
      <c r="AU542" s="144" t="s">
        <v>89</v>
      </c>
      <c r="AV542" s="12" t="s">
        <v>40</v>
      </c>
      <c r="AW542" s="12" t="s">
        <v>38</v>
      </c>
      <c r="AX542" s="12" t="s">
        <v>80</v>
      </c>
      <c r="AY542" s="144" t="s">
        <v>150</v>
      </c>
    </row>
    <row r="543" spans="2:65" s="12" customFormat="1">
      <c r="B543" s="142"/>
      <c r="D543" s="143" t="s">
        <v>159</v>
      </c>
      <c r="E543" s="144" t="s">
        <v>32</v>
      </c>
      <c r="F543" s="145" t="s">
        <v>1221</v>
      </c>
      <c r="H543" s="144" t="s">
        <v>32</v>
      </c>
      <c r="I543" s="146"/>
      <c r="L543" s="142"/>
      <c r="M543" s="147"/>
      <c r="T543" s="148"/>
      <c r="AT543" s="144" t="s">
        <v>159</v>
      </c>
      <c r="AU543" s="144" t="s">
        <v>89</v>
      </c>
      <c r="AV543" s="12" t="s">
        <v>40</v>
      </c>
      <c r="AW543" s="12" t="s">
        <v>38</v>
      </c>
      <c r="AX543" s="12" t="s">
        <v>80</v>
      </c>
      <c r="AY543" s="144" t="s">
        <v>150</v>
      </c>
    </row>
    <row r="544" spans="2:65" s="12" customFormat="1" ht="20.399999999999999">
      <c r="B544" s="142"/>
      <c r="D544" s="143" t="s">
        <v>159</v>
      </c>
      <c r="E544" s="144" t="s">
        <v>32</v>
      </c>
      <c r="F544" s="145" t="s">
        <v>1222</v>
      </c>
      <c r="H544" s="144" t="s">
        <v>32</v>
      </c>
      <c r="I544" s="146"/>
      <c r="L544" s="142"/>
      <c r="M544" s="147"/>
      <c r="T544" s="148"/>
      <c r="AT544" s="144" t="s">
        <v>159</v>
      </c>
      <c r="AU544" s="144" t="s">
        <v>89</v>
      </c>
      <c r="AV544" s="12" t="s">
        <v>40</v>
      </c>
      <c r="AW544" s="12" t="s">
        <v>38</v>
      </c>
      <c r="AX544" s="12" t="s">
        <v>80</v>
      </c>
      <c r="AY544" s="144" t="s">
        <v>150</v>
      </c>
    </row>
    <row r="545" spans="2:65" s="12" customFormat="1" ht="20.399999999999999">
      <c r="B545" s="142"/>
      <c r="D545" s="143" t="s">
        <v>159</v>
      </c>
      <c r="E545" s="144" t="s">
        <v>32</v>
      </c>
      <c r="F545" s="145" t="s">
        <v>1223</v>
      </c>
      <c r="H545" s="144" t="s">
        <v>32</v>
      </c>
      <c r="I545" s="146"/>
      <c r="L545" s="142"/>
      <c r="M545" s="147"/>
      <c r="T545" s="148"/>
      <c r="AT545" s="144" t="s">
        <v>159</v>
      </c>
      <c r="AU545" s="144" t="s">
        <v>89</v>
      </c>
      <c r="AV545" s="12" t="s">
        <v>40</v>
      </c>
      <c r="AW545" s="12" t="s">
        <v>38</v>
      </c>
      <c r="AX545" s="12" t="s">
        <v>80</v>
      </c>
      <c r="AY545" s="144" t="s">
        <v>150</v>
      </c>
    </row>
    <row r="546" spans="2:65" s="13" customFormat="1">
      <c r="B546" s="149"/>
      <c r="D546" s="143" t="s">
        <v>159</v>
      </c>
      <c r="E546" s="150" t="s">
        <v>32</v>
      </c>
      <c r="F546" s="151" t="s">
        <v>454</v>
      </c>
      <c r="H546" s="152">
        <v>14.15</v>
      </c>
      <c r="I546" s="153"/>
      <c r="L546" s="149"/>
      <c r="M546" s="154"/>
      <c r="T546" s="155"/>
      <c r="AT546" s="150" t="s">
        <v>159</v>
      </c>
      <c r="AU546" s="150" t="s">
        <v>89</v>
      </c>
      <c r="AV546" s="13" t="s">
        <v>89</v>
      </c>
      <c r="AW546" s="13" t="s">
        <v>38</v>
      </c>
      <c r="AX546" s="13" t="s">
        <v>40</v>
      </c>
      <c r="AY546" s="150" t="s">
        <v>150</v>
      </c>
    </row>
    <row r="547" spans="2:65" s="1" customFormat="1" ht="16.5" customHeight="1">
      <c r="B547" s="34"/>
      <c r="C547" s="184" t="s">
        <v>1224</v>
      </c>
      <c r="D547" s="196" t="s">
        <v>874</v>
      </c>
      <c r="E547" s="186" t="s">
        <v>1225</v>
      </c>
      <c r="F547" s="187" t="s">
        <v>1226</v>
      </c>
      <c r="G547" s="188" t="s">
        <v>171</v>
      </c>
      <c r="H547" s="189">
        <v>31.62</v>
      </c>
      <c r="I547" s="190"/>
      <c r="J547" s="191">
        <f>ROUND(I547*H547,2)</f>
        <v>0</v>
      </c>
      <c r="K547" s="187" t="s">
        <v>172</v>
      </c>
      <c r="L547" s="192"/>
      <c r="M547" s="193" t="s">
        <v>32</v>
      </c>
      <c r="N547" s="194" t="s">
        <v>51</v>
      </c>
      <c r="P547" s="138">
        <f>O547*H547</f>
        <v>0</v>
      </c>
      <c r="Q547" s="138">
        <v>0.37</v>
      </c>
      <c r="R547" s="138">
        <f>Q547*H547</f>
        <v>11.699400000000001</v>
      </c>
      <c r="S547" s="138">
        <v>0</v>
      </c>
      <c r="T547" s="139">
        <f>S547*H547</f>
        <v>0</v>
      </c>
      <c r="AR547" s="140" t="s">
        <v>204</v>
      </c>
      <c r="AT547" s="140" t="s">
        <v>874</v>
      </c>
      <c r="AU547" s="140" t="s">
        <v>89</v>
      </c>
      <c r="AY547" s="18" t="s">
        <v>150</v>
      </c>
      <c r="BE547" s="141">
        <f>IF(N547="základní",J547,0)</f>
        <v>0</v>
      </c>
      <c r="BF547" s="141">
        <f>IF(N547="snížená",J547,0)</f>
        <v>0</v>
      </c>
      <c r="BG547" s="141">
        <f>IF(N547="zákl. přenesená",J547,0)</f>
        <v>0</v>
      </c>
      <c r="BH547" s="141">
        <f>IF(N547="sníž. přenesená",J547,0)</f>
        <v>0</v>
      </c>
      <c r="BI547" s="141">
        <f>IF(N547="nulová",J547,0)</f>
        <v>0</v>
      </c>
      <c r="BJ547" s="18" t="s">
        <v>40</v>
      </c>
      <c r="BK547" s="141">
        <f>ROUND(I547*H547,2)</f>
        <v>0</v>
      </c>
      <c r="BL547" s="18" t="s">
        <v>157</v>
      </c>
      <c r="BM547" s="140" t="s">
        <v>1227</v>
      </c>
    </row>
    <row r="548" spans="2:65" s="12" customFormat="1">
      <c r="B548" s="142"/>
      <c r="D548" s="143" t="s">
        <v>159</v>
      </c>
      <c r="E548" s="144" t="s">
        <v>32</v>
      </c>
      <c r="F548" s="145" t="s">
        <v>1228</v>
      </c>
      <c r="H548" s="144" t="s">
        <v>32</v>
      </c>
      <c r="I548" s="146"/>
      <c r="L548" s="142"/>
      <c r="M548" s="147"/>
      <c r="T548" s="148"/>
      <c r="AT548" s="144" t="s">
        <v>159</v>
      </c>
      <c r="AU548" s="144" t="s">
        <v>89</v>
      </c>
      <c r="AV548" s="12" t="s">
        <v>40</v>
      </c>
      <c r="AW548" s="12" t="s">
        <v>38</v>
      </c>
      <c r="AX548" s="12" t="s">
        <v>80</v>
      </c>
      <c r="AY548" s="144" t="s">
        <v>150</v>
      </c>
    </row>
    <row r="549" spans="2:65" s="13" customFormat="1">
      <c r="B549" s="149"/>
      <c r="D549" s="143" t="s">
        <v>159</v>
      </c>
      <c r="E549" s="150" t="s">
        <v>32</v>
      </c>
      <c r="F549" s="151" t="s">
        <v>1229</v>
      </c>
      <c r="H549" s="152">
        <v>7</v>
      </c>
      <c r="I549" s="153"/>
      <c r="L549" s="149"/>
      <c r="M549" s="154"/>
      <c r="T549" s="155"/>
      <c r="AT549" s="150" t="s">
        <v>159</v>
      </c>
      <c r="AU549" s="150" t="s">
        <v>89</v>
      </c>
      <c r="AV549" s="13" t="s">
        <v>89</v>
      </c>
      <c r="AW549" s="13" t="s">
        <v>38</v>
      </c>
      <c r="AX549" s="13" t="s">
        <v>80</v>
      </c>
      <c r="AY549" s="150" t="s">
        <v>150</v>
      </c>
    </row>
    <row r="550" spans="2:65" s="12" customFormat="1">
      <c r="B550" s="142"/>
      <c r="D550" s="143" t="s">
        <v>159</v>
      </c>
      <c r="E550" s="144" t="s">
        <v>32</v>
      </c>
      <c r="F550" s="145" t="s">
        <v>1230</v>
      </c>
      <c r="H550" s="144" t="s">
        <v>32</v>
      </c>
      <c r="I550" s="146"/>
      <c r="L550" s="142"/>
      <c r="M550" s="147"/>
      <c r="T550" s="148"/>
      <c r="AT550" s="144" t="s">
        <v>159</v>
      </c>
      <c r="AU550" s="144" t="s">
        <v>89</v>
      </c>
      <c r="AV550" s="12" t="s">
        <v>40</v>
      </c>
      <c r="AW550" s="12" t="s">
        <v>38</v>
      </c>
      <c r="AX550" s="12" t="s">
        <v>80</v>
      </c>
      <c r="AY550" s="144" t="s">
        <v>150</v>
      </c>
    </row>
    <row r="551" spans="2:65" s="13" customFormat="1">
      <c r="B551" s="149"/>
      <c r="D551" s="143" t="s">
        <v>159</v>
      </c>
      <c r="E551" s="150" t="s">
        <v>32</v>
      </c>
      <c r="F551" s="151" t="s">
        <v>1231</v>
      </c>
      <c r="H551" s="152">
        <v>24</v>
      </c>
      <c r="I551" s="153"/>
      <c r="L551" s="149"/>
      <c r="M551" s="154"/>
      <c r="T551" s="155"/>
      <c r="AT551" s="150" t="s">
        <v>159</v>
      </c>
      <c r="AU551" s="150" t="s">
        <v>89</v>
      </c>
      <c r="AV551" s="13" t="s">
        <v>89</v>
      </c>
      <c r="AW551" s="13" t="s">
        <v>38</v>
      </c>
      <c r="AX551" s="13" t="s">
        <v>80</v>
      </c>
      <c r="AY551" s="150" t="s">
        <v>150</v>
      </c>
    </row>
    <row r="552" spans="2:65" s="14" customFormat="1">
      <c r="B552" s="156"/>
      <c r="D552" s="143" t="s">
        <v>159</v>
      </c>
      <c r="E552" s="157" t="s">
        <v>32</v>
      </c>
      <c r="F552" s="158" t="s">
        <v>162</v>
      </c>
      <c r="H552" s="159">
        <v>31</v>
      </c>
      <c r="I552" s="160"/>
      <c r="L552" s="156"/>
      <c r="M552" s="161"/>
      <c r="T552" s="162"/>
      <c r="AT552" s="157" t="s">
        <v>159</v>
      </c>
      <c r="AU552" s="157" t="s">
        <v>89</v>
      </c>
      <c r="AV552" s="14" t="s">
        <v>157</v>
      </c>
      <c r="AW552" s="14" t="s">
        <v>38</v>
      </c>
      <c r="AX552" s="14" t="s">
        <v>40</v>
      </c>
      <c r="AY552" s="157" t="s">
        <v>150</v>
      </c>
    </row>
    <row r="553" spans="2:65" s="13" customFormat="1">
      <c r="B553" s="149"/>
      <c r="D553" s="143" t="s">
        <v>159</v>
      </c>
      <c r="F553" s="151" t="s">
        <v>1232</v>
      </c>
      <c r="H553" s="152">
        <v>31.62</v>
      </c>
      <c r="I553" s="153"/>
      <c r="L553" s="149"/>
      <c r="M553" s="154"/>
      <c r="T553" s="155"/>
      <c r="AT553" s="150" t="s">
        <v>159</v>
      </c>
      <c r="AU553" s="150" t="s">
        <v>89</v>
      </c>
      <c r="AV553" s="13" t="s">
        <v>89</v>
      </c>
      <c r="AW553" s="13" t="s">
        <v>4</v>
      </c>
      <c r="AX553" s="13" t="s">
        <v>40</v>
      </c>
      <c r="AY553" s="150" t="s">
        <v>150</v>
      </c>
    </row>
    <row r="554" spans="2:65" s="1" customFormat="1" ht="55.5" customHeight="1">
      <c r="B554" s="34"/>
      <c r="C554" s="129" t="s">
        <v>1233</v>
      </c>
      <c r="D554" s="182" t="s">
        <v>152</v>
      </c>
      <c r="E554" s="130" t="s">
        <v>1234</v>
      </c>
      <c r="F554" s="131" t="s">
        <v>1235</v>
      </c>
      <c r="G554" s="132" t="s">
        <v>693</v>
      </c>
      <c r="H554" s="133">
        <v>6</v>
      </c>
      <c r="I554" s="134"/>
      <c r="J554" s="135">
        <f>ROUND(I554*H554,2)</f>
        <v>0</v>
      </c>
      <c r="K554" s="131" t="s">
        <v>172</v>
      </c>
      <c r="L554" s="34"/>
      <c r="M554" s="136" t="s">
        <v>32</v>
      </c>
      <c r="N554" s="137" t="s">
        <v>51</v>
      </c>
      <c r="P554" s="138">
        <f>O554*H554</f>
        <v>0</v>
      </c>
      <c r="Q554" s="138">
        <v>0</v>
      </c>
      <c r="R554" s="138">
        <f>Q554*H554</f>
        <v>0</v>
      </c>
      <c r="S554" s="138">
        <v>0</v>
      </c>
      <c r="T554" s="139">
        <f>S554*H554</f>
        <v>0</v>
      </c>
      <c r="AR554" s="140" t="s">
        <v>157</v>
      </c>
      <c r="AT554" s="140" t="s">
        <v>152</v>
      </c>
      <c r="AU554" s="140" t="s">
        <v>89</v>
      </c>
      <c r="AY554" s="18" t="s">
        <v>150</v>
      </c>
      <c r="BE554" s="141">
        <f>IF(N554="základní",J554,0)</f>
        <v>0</v>
      </c>
      <c r="BF554" s="141">
        <f>IF(N554="snížená",J554,0)</f>
        <v>0</v>
      </c>
      <c r="BG554" s="141">
        <f>IF(N554="zákl. přenesená",J554,0)</f>
        <v>0</v>
      </c>
      <c r="BH554" s="141">
        <f>IF(N554="sníž. přenesená",J554,0)</f>
        <v>0</v>
      </c>
      <c r="BI554" s="141">
        <f>IF(N554="nulová",J554,0)</f>
        <v>0</v>
      </c>
      <c r="BJ554" s="18" t="s">
        <v>40</v>
      </c>
      <c r="BK554" s="141">
        <f>ROUND(I554*H554,2)</f>
        <v>0</v>
      </c>
      <c r="BL554" s="18" t="s">
        <v>157</v>
      </c>
      <c r="BM554" s="140" t="s">
        <v>1236</v>
      </c>
    </row>
    <row r="555" spans="2:65" s="1" customFormat="1">
      <c r="B555" s="34"/>
      <c r="D555" s="163" t="s">
        <v>174</v>
      </c>
      <c r="F555" s="164" t="s">
        <v>1237</v>
      </c>
      <c r="I555" s="165"/>
      <c r="L555" s="34"/>
      <c r="M555" s="166"/>
      <c r="T555" s="55"/>
      <c r="AT555" s="18" t="s">
        <v>174</v>
      </c>
      <c r="AU555" s="18" t="s">
        <v>89</v>
      </c>
    </row>
    <row r="556" spans="2:65" s="12" customFormat="1">
      <c r="B556" s="142"/>
      <c r="D556" s="143" t="s">
        <v>159</v>
      </c>
      <c r="E556" s="144" t="s">
        <v>32</v>
      </c>
      <c r="F556" s="145" t="s">
        <v>1238</v>
      </c>
      <c r="H556" s="144" t="s">
        <v>32</v>
      </c>
      <c r="I556" s="146"/>
      <c r="L556" s="142"/>
      <c r="M556" s="147"/>
      <c r="T556" s="148"/>
      <c r="AT556" s="144" t="s">
        <v>159</v>
      </c>
      <c r="AU556" s="144" t="s">
        <v>89</v>
      </c>
      <c r="AV556" s="12" t="s">
        <v>40</v>
      </c>
      <c r="AW556" s="12" t="s">
        <v>38</v>
      </c>
      <c r="AX556" s="12" t="s">
        <v>80</v>
      </c>
      <c r="AY556" s="144" t="s">
        <v>150</v>
      </c>
    </row>
    <row r="557" spans="2:65" s="12" customFormat="1">
      <c r="B557" s="142"/>
      <c r="D557" s="143" t="s">
        <v>159</v>
      </c>
      <c r="E557" s="144" t="s">
        <v>32</v>
      </c>
      <c r="F557" s="145" t="s">
        <v>1230</v>
      </c>
      <c r="H557" s="144" t="s">
        <v>32</v>
      </c>
      <c r="I557" s="146"/>
      <c r="L557" s="142"/>
      <c r="M557" s="147"/>
      <c r="T557" s="148"/>
      <c r="AT557" s="144" t="s">
        <v>159</v>
      </c>
      <c r="AU557" s="144" t="s">
        <v>89</v>
      </c>
      <c r="AV557" s="12" t="s">
        <v>40</v>
      </c>
      <c r="AW557" s="12" t="s">
        <v>38</v>
      </c>
      <c r="AX557" s="12" t="s">
        <v>80</v>
      </c>
      <c r="AY557" s="144" t="s">
        <v>150</v>
      </c>
    </row>
    <row r="558" spans="2:65" s="13" customFormat="1">
      <c r="B558" s="149"/>
      <c r="D558" s="143" t="s">
        <v>159</v>
      </c>
      <c r="E558" s="150" t="s">
        <v>32</v>
      </c>
      <c r="F558" s="151" t="s">
        <v>1239</v>
      </c>
      <c r="H558" s="152">
        <v>6</v>
      </c>
      <c r="I558" s="153"/>
      <c r="L558" s="149"/>
      <c r="M558" s="154"/>
      <c r="T558" s="155"/>
      <c r="AT558" s="150" t="s">
        <v>159</v>
      </c>
      <c r="AU558" s="150" t="s">
        <v>89</v>
      </c>
      <c r="AV558" s="13" t="s">
        <v>89</v>
      </c>
      <c r="AW558" s="13" t="s">
        <v>38</v>
      </c>
      <c r="AX558" s="13" t="s">
        <v>40</v>
      </c>
      <c r="AY558" s="150" t="s">
        <v>150</v>
      </c>
    </row>
    <row r="559" spans="2:65" s="1" customFormat="1" ht="33" customHeight="1">
      <c r="B559" s="34"/>
      <c r="C559" s="129" t="s">
        <v>1240</v>
      </c>
      <c r="D559" s="182" t="s">
        <v>152</v>
      </c>
      <c r="E559" s="130" t="s">
        <v>1241</v>
      </c>
      <c r="F559" s="131" t="s">
        <v>1242</v>
      </c>
      <c r="G559" s="132" t="s">
        <v>165</v>
      </c>
      <c r="H559" s="133">
        <v>0.58899999999999997</v>
      </c>
      <c r="I559" s="134"/>
      <c r="J559" s="135">
        <f>ROUND(I559*H559,2)</f>
        <v>0</v>
      </c>
      <c r="K559" s="131" t="s">
        <v>172</v>
      </c>
      <c r="L559" s="34"/>
      <c r="M559" s="136" t="s">
        <v>32</v>
      </c>
      <c r="N559" s="137" t="s">
        <v>51</v>
      </c>
      <c r="P559" s="138">
        <f>O559*H559</f>
        <v>0</v>
      </c>
      <c r="Q559" s="138">
        <v>2.004</v>
      </c>
      <c r="R559" s="138">
        <f>Q559*H559</f>
        <v>1.180356</v>
      </c>
      <c r="S559" s="138">
        <v>0</v>
      </c>
      <c r="T559" s="139">
        <f>S559*H559</f>
        <v>0</v>
      </c>
      <c r="AR559" s="140" t="s">
        <v>157</v>
      </c>
      <c r="AT559" s="140" t="s">
        <v>152</v>
      </c>
      <c r="AU559" s="140" t="s">
        <v>89</v>
      </c>
      <c r="AY559" s="18" t="s">
        <v>150</v>
      </c>
      <c r="BE559" s="141">
        <f>IF(N559="základní",J559,0)</f>
        <v>0</v>
      </c>
      <c r="BF559" s="141">
        <f>IF(N559="snížená",J559,0)</f>
        <v>0</v>
      </c>
      <c r="BG559" s="141">
        <f>IF(N559="zákl. přenesená",J559,0)</f>
        <v>0</v>
      </c>
      <c r="BH559" s="141">
        <f>IF(N559="sníž. přenesená",J559,0)</f>
        <v>0</v>
      </c>
      <c r="BI559" s="141">
        <f>IF(N559="nulová",J559,0)</f>
        <v>0</v>
      </c>
      <c r="BJ559" s="18" t="s">
        <v>40</v>
      </c>
      <c r="BK559" s="141">
        <f>ROUND(I559*H559,2)</f>
        <v>0</v>
      </c>
      <c r="BL559" s="18" t="s">
        <v>157</v>
      </c>
      <c r="BM559" s="140" t="s">
        <v>1243</v>
      </c>
    </row>
    <row r="560" spans="2:65" s="1" customFormat="1">
      <c r="B560" s="34"/>
      <c r="D560" s="163" t="s">
        <v>174</v>
      </c>
      <c r="F560" s="164" t="s">
        <v>1244</v>
      </c>
      <c r="I560" s="165"/>
      <c r="L560" s="34"/>
      <c r="M560" s="166"/>
      <c r="T560" s="55"/>
      <c r="AT560" s="18" t="s">
        <v>174</v>
      </c>
      <c r="AU560" s="18" t="s">
        <v>89</v>
      </c>
    </row>
    <row r="561" spans="2:65" s="1" customFormat="1" ht="38.4">
      <c r="B561" s="34"/>
      <c r="D561" s="143" t="s">
        <v>195</v>
      </c>
      <c r="F561" s="167" t="s">
        <v>1245</v>
      </c>
      <c r="I561" s="165"/>
      <c r="L561" s="34"/>
      <c r="M561" s="166"/>
      <c r="T561" s="55"/>
      <c r="AT561" s="18" t="s">
        <v>195</v>
      </c>
      <c r="AU561" s="18" t="s">
        <v>89</v>
      </c>
    </row>
    <row r="562" spans="2:65" s="12" customFormat="1">
      <c r="B562" s="142"/>
      <c r="D562" s="143" t="s">
        <v>159</v>
      </c>
      <c r="E562" s="144" t="s">
        <v>32</v>
      </c>
      <c r="F562" s="145" t="s">
        <v>702</v>
      </c>
      <c r="H562" s="144" t="s">
        <v>32</v>
      </c>
      <c r="I562" s="146"/>
      <c r="L562" s="142"/>
      <c r="M562" s="147"/>
      <c r="T562" s="148"/>
      <c r="AT562" s="144" t="s">
        <v>159</v>
      </c>
      <c r="AU562" s="144" t="s">
        <v>89</v>
      </c>
      <c r="AV562" s="12" t="s">
        <v>40</v>
      </c>
      <c r="AW562" s="12" t="s">
        <v>38</v>
      </c>
      <c r="AX562" s="12" t="s">
        <v>80</v>
      </c>
      <c r="AY562" s="144" t="s">
        <v>150</v>
      </c>
    </row>
    <row r="563" spans="2:65" s="12" customFormat="1">
      <c r="B563" s="142"/>
      <c r="D563" s="143" t="s">
        <v>159</v>
      </c>
      <c r="E563" s="144" t="s">
        <v>32</v>
      </c>
      <c r="F563" s="145" t="s">
        <v>1246</v>
      </c>
      <c r="H563" s="144" t="s">
        <v>32</v>
      </c>
      <c r="I563" s="146"/>
      <c r="L563" s="142"/>
      <c r="M563" s="147"/>
      <c r="T563" s="148"/>
      <c r="AT563" s="144" t="s">
        <v>159</v>
      </c>
      <c r="AU563" s="144" t="s">
        <v>89</v>
      </c>
      <c r="AV563" s="12" t="s">
        <v>40</v>
      </c>
      <c r="AW563" s="12" t="s">
        <v>38</v>
      </c>
      <c r="AX563" s="12" t="s">
        <v>80</v>
      </c>
      <c r="AY563" s="144" t="s">
        <v>150</v>
      </c>
    </row>
    <row r="564" spans="2:65" s="12" customFormat="1" ht="20.399999999999999">
      <c r="B564" s="142"/>
      <c r="D564" s="143" t="s">
        <v>159</v>
      </c>
      <c r="E564" s="144" t="s">
        <v>32</v>
      </c>
      <c r="F564" s="145" t="s">
        <v>1247</v>
      </c>
      <c r="H564" s="144" t="s">
        <v>32</v>
      </c>
      <c r="I564" s="146"/>
      <c r="L564" s="142"/>
      <c r="M564" s="147"/>
      <c r="T564" s="148"/>
      <c r="AT564" s="144" t="s">
        <v>159</v>
      </c>
      <c r="AU564" s="144" t="s">
        <v>89</v>
      </c>
      <c r="AV564" s="12" t="s">
        <v>40</v>
      </c>
      <c r="AW564" s="12" t="s">
        <v>38</v>
      </c>
      <c r="AX564" s="12" t="s">
        <v>80</v>
      </c>
      <c r="AY564" s="144" t="s">
        <v>150</v>
      </c>
    </row>
    <row r="565" spans="2:65" s="12" customFormat="1" ht="20.399999999999999">
      <c r="B565" s="142"/>
      <c r="D565" s="143" t="s">
        <v>159</v>
      </c>
      <c r="E565" s="144" t="s">
        <v>32</v>
      </c>
      <c r="F565" s="145" t="s">
        <v>1248</v>
      </c>
      <c r="H565" s="144" t="s">
        <v>32</v>
      </c>
      <c r="I565" s="146"/>
      <c r="L565" s="142"/>
      <c r="M565" s="147"/>
      <c r="T565" s="148"/>
      <c r="AT565" s="144" t="s">
        <v>159</v>
      </c>
      <c r="AU565" s="144" t="s">
        <v>89</v>
      </c>
      <c r="AV565" s="12" t="s">
        <v>40</v>
      </c>
      <c r="AW565" s="12" t="s">
        <v>38</v>
      </c>
      <c r="AX565" s="12" t="s">
        <v>80</v>
      </c>
      <c r="AY565" s="144" t="s">
        <v>150</v>
      </c>
    </row>
    <row r="566" spans="2:65" s="13" customFormat="1">
      <c r="B566" s="149"/>
      <c r="D566" s="143" t="s">
        <v>159</v>
      </c>
      <c r="E566" s="150" t="s">
        <v>32</v>
      </c>
      <c r="F566" s="151" t="s">
        <v>457</v>
      </c>
      <c r="H566" s="152">
        <v>0.58899999999999997</v>
      </c>
      <c r="I566" s="153"/>
      <c r="L566" s="149"/>
      <c r="M566" s="154"/>
      <c r="T566" s="155"/>
      <c r="AT566" s="150" t="s">
        <v>159</v>
      </c>
      <c r="AU566" s="150" t="s">
        <v>89</v>
      </c>
      <c r="AV566" s="13" t="s">
        <v>89</v>
      </c>
      <c r="AW566" s="13" t="s">
        <v>38</v>
      </c>
      <c r="AX566" s="13" t="s">
        <v>40</v>
      </c>
      <c r="AY566" s="150" t="s">
        <v>150</v>
      </c>
    </row>
    <row r="567" spans="2:65" s="1" customFormat="1" ht="33" customHeight="1">
      <c r="B567" s="34"/>
      <c r="C567" s="129" t="s">
        <v>1249</v>
      </c>
      <c r="D567" s="129" t="s">
        <v>152</v>
      </c>
      <c r="E567" s="130" t="s">
        <v>1250</v>
      </c>
      <c r="F567" s="131" t="s">
        <v>1251</v>
      </c>
      <c r="G567" s="132" t="s">
        <v>165</v>
      </c>
      <c r="H567" s="133">
        <v>1013.943</v>
      </c>
      <c r="I567" s="134"/>
      <c r="J567" s="135">
        <f>ROUND(I567*H567,2)</f>
        <v>0</v>
      </c>
      <c r="K567" s="131" t="s">
        <v>172</v>
      </c>
      <c r="L567" s="34"/>
      <c r="M567" s="136" t="s">
        <v>32</v>
      </c>
      <c r="N567" s="137" t="s">
        <v>51</v>
      </c>
      <c r="P567" s="138">
        <f>O567*H567</f>
        <v>0</v>
      </c>
      <c r="Q567" s="138">
        <v>2.5018699999999998</v>
      </c>
      <c r="R567" s="138">
        <f>Q567*H567</f>
        <v>2536.7535734099997</v>
      </c>
      <c r="S567" s="138">
        <v>0</v>
      </c>
      <c r="T567" s="139">
        <f>S567*H567</f>
        <v>0</v>
      </c>
      <c r="AR567" s="140" t="s">
        <v>157</v>
      </c>
      <c r="AT567" s="140" t="s">
        <v>152</v>
      </c>
      <c r="AU567" s="140" t="s">
        <v>89</v>
      </c>
      <c r="AY567" s="18" t="s">
        <v>150</v>
      </c>
      <c r="BE567" s="141">
        <f>IF(N567="základní",J567,0)</f>
        <v>0</v>
      </c>
      <c r="BF567" s="141">
        <f>IF(N567="snížená",J567,0)</f>
        <v>0</v>
      </c>
      <c r="BG567" s="141">
        <f>IF(N567="zákl. přenesená",J567,0)</f>
        <v>0</v>
      </c>
      <c r="BH567" s="141">
        <f>IF(N567="sníž. přenesená",J567,0)</f>
        <v>0</v>
      </c>
      <c r="BI567" s="141">
        <f>IF(N567="nulová",J567,0)</f>
        <v>0</v>
      </c>
      <c r="BJ567" s="18" t="s">
        <v>40</v>
      </c>
      <c r="BK567" s="141">
        <f>ROUND(I567*H567,2)</f>
        <v>0</v>
      </c>
      <c r="BL567" s="18" t="s">
        <v>157</v>
      </c>
      <c r="BM567" s="140" t="s">
        <v>1252</v>
      </c>
    </row>
    <row r="568" spans="2:65" s="1" customFormat="1">
      <c r="B568" s="34"/>
      <c r="D568" s="163" t="s">
        <v>174</v>
      </c>
      <c r="F568" s="164" t="s">
        <v>1253</v>
      </c>
      <c r="I568" s="165"/>
      <c r="L568" s="34"/>
      <c r="M568" s="166"/>
      <c r="T568" s="55"/>
      <c r="AT568" s="18" t="s">
        <v>174</v>
      </c>
      <c r="AU568" s="18" t="s">
        <v>89</v>
      </c>
    </row>
    <row r="569" spans="2:65" s="12" customFormat="1">
      <c r="B569" s="142"/>
      <c r="D569" s="143" t="s">
        <v>159</v>
      </c>
      <c r="E569" s="144" t="s">
        <v>32</v>
      </c>
      <c r="F569" s="145" t="s">
        <v>702</v>
      </c>
      <c r="H569" s="144" t="s">
        <v>32</v>
      </c>
      <c r="I569" s="146"/>
      <c r="L569" s="142"/>
      <c r="M569" s="147"/>
      <c r="T569" s="148"/>
      <c r="AT569" s="144" t="s">
        <v>159</v>
      </c>
      <c r="AU569" s="144" t="s">
        <v>89</v>
      </c>
      <c r="AV569" s="12" t="s">
        <v>40</v>
      </c>
      <c r="AW569" s="12" t="s">
        <v>38</v>
      </c>
      <c r="AX569" s="12" t="s">
        <v>80</v>
      </c>
      <c r="AY569" s="144" t="s">
        <v>150</v>
      </c>
    </row>
    <row r="570" spans="2:65" s="12" customFormat="1">
      <c r="B570" s="142"/>
      <c r="D570" s="143" t="s">
        <v>159</v>
      </c>
      <c r="E570" s="144" t="s">
        <v>32</v>
      </c>
      <c r="F570" s="145" t="s">
        <v>1254</v>
      </c>
      <c r="H570" s="144" t="s">
        <v>32</v>
      </c>
      <c r="I570" s="146"/>
      <c r="L570" s="142"/>
      <c r="M570" s="147"/>
      <c r="T570" s="148"/>
      <c r="AT570" s="144" t="s">
        <v>159</v>
      </c>
      <c r="AU570" s="144" t="s">
        <v>89</v>
      </c>
      <c r="AV570" s="12" t="s">
        <v>40</v>
      </c>
      <c r="AW570" s="12" t="s">
        <v>38</v>
      </c>
      <c r="AX570" s="12" t="s">
        <v>80</v>
      </c>
      <c r="AY570" s="144" t="s">
        <v>150</v>
      </c>
    </row>
    <row r="571" spans="2:65" s="12" customFormat="1">
      <c r="B571" s="142"/>
      <c r="D571" s="143" t="s">
        <v>159</v>
      </c>
      <c r="E571" s="144" t="s">
        <v>32</v>
      </c>
      <c r="F571" s="145" t="s">
        <v>1255</v>
      </c>
      <c r="H571" s="144" t="s">
        <v>32</v>
      </c>
      <c r="I571" s="146"/>
      <c r="L571" s="142"/>
      <c r="M571" s="147"/>
      <c r="T571" s="148"/>
      <c r="AT571" s="144" t="s">
        <v>159</v>
      </c>
      <c r="AU571" s="144" t="s">
        <v>89</v>
      </c>
      <c r="AV571" s="12" t="s">
        <v>40</v>
      </c>
      <c r="AW571" s="12" t="s">
        <v>38</v>
      </c>
      <c r="AX571" s="12" t="s">
        <v>80</v>
      </c>
      <c r="AY571" s="144" t="s">
        <v>150</v>
      </c>
    </row>
    <row r="572" spans="2:65" s="12" customFormat="1">
      <c r="B572" s="142"/>
      <c r="D572" s="143" t="s">
        <v>159</v>
      </c>
      <c r="E572" s="144" t="s">
        <v>32</v>
      </c>
      <c r="F572" s="145" t="s">
        <v>1256</v>
      </c>
      <c r="H572" s="144" t="s">
        <v>32</v>
      </c>
      <c r="I572" s="146"/>
      <c r="L572" s="142"/>
      <c r="M572" s="147"/>
      <c r="T572" s="148"/>
      <c r="AT572" s="144" t="s">
        <v>159</v>
      </c>
      <c r="AU572" s="144" t="s">
        <v>89</v>
      </c>
      <c r="AV572" s="12" t="s">
        <v>40</v>
      </c>
      <c r="AW572" s="12" t="s">
        <v>38</v>
      </c>
      <c r="AX572" s="12" t="s">
        <v>80</v>
      </c>
      <c r="AY572" s="144" t="s">
        <v>150</v>
      </c>
    </row>
    <row r="573" spans="2:65" s="12" customFormat="1">
      <c r="B573" s="142"/>
      <c r="D573" s="143" t="s">
        <v>159</v>
      </c>
      <c r="E573" s="144" t="s">
        <v>32</v>
      </c>
      <c r="F573" s="145" t="s">
        <v>1257</v>
      </c>
      <c r="H573" s="144" t="s">
        <v>32</v>
      </c>
      <c r="I573" s="146"/>
      <c r="L573" s="142"/>
      <c r="M573" s="147"/>
      <c r="T573" s="148"/>
      <c r="AT573" s="144" t="s">
        <v>159</v>
      </c>
      <c r="AU573" s="144" t="s">
        <v>89</v>
      </c>
      <c r="AV573" s="12" t="s">
        <v>40</v>
      </c>
      <c r="AW573" s="12" t="s">
        <v>38</v>
      </c>
      <c r="AX573" s="12" t="s">
        <v>80</v>
      </c>
      <c r="AY573" s="144" t="s">
        <v>150</v>
      </c>
    </row>
    <row r="574" spans="2:65" s="13" customFormat="1">
      <c r="B574" s="149"/>
      <c r="D574" s="143" t="s">
        <v>159</v>
      </c>
      <c r="E574" s="150" t="s">
        <v>32</v>
      </c>
      <c r="F574" s="151" t="s">
        <v>460</v>
      </c>
      <c r="H574" s="152">
        <v>1013.943</v>
      </c>
      <c r="I574" s="153"/>
      <c r="L574" s="149"/>
      <c r="M574" s="154"/>
      <c r="T574" s="155"/>
      <c r="AT574" s="150" t="s">
        <v>159</v>
      </c>
      <c r="AU574" s="150" t="s">
        <v>89</v>
      </c>
      <c r="AV574" s="13" t="s">
        <v>89</v>
      </c>
      <c r="AW574" s="13" t="s">
        <v>38</v>
      </c>
      <c r="AX574" s="13" t="s">
        <v>40</v>
      </c>
      <c r="AY574" s="150" t="s">
        <v>150</v>
      </c>
    </row>
    <row r="575" spans="2:65" s="1" customFormat="1" ht="24.15" customHeight="1">
      <c r="B575" s="34"/>
      <c r="C575" s="129" t="s">
        <v>422</v>
      </c>
      <c r="D575" s="129" t="s">
        <v>152</v>
      </c>
      <c r="E575" s="130" t="s">
        <v>1258</v>
      </c>
      <c r="F575" s="131" t="s">
        <v>1259</v>
      </c>
      <c r="G575" s="132" t="s">
        <v>165</v>
      </c>
      <c r="H575" s="133">
        <v>1138.7750000000001</v>
      </c>
      <c r="I575" s="134"/>
      <c r="J575" s="135">
        <f>ROUND(I575*H575,2)</f>
        <v>0</v>
      </c>
      <c r="K575" s="131" t="s">
        <v>172</v>
      </c>
      <c r="L575" s="34"/>
      <c r="M575" s="136" t="s">
        <v>32</v>
      </c>
      <c r="N575" s="137" t="s">
        <v>51</v>
      </c>
      <c r="P575" s="138">
        <f>O575*H575</f>
        <v>0</v>
      </c>
      <c r="Q575" s="138">
        <v>2.5236100000000001</v>
      </c>
      <c r="R575" s="138">
        <f>Q575*H575</f>
        <v>2873.8239777500003</v>
      </c>
      <c r="S575" s="138">
        <v>0</v>
      </c>
      <c r="T575" s="139">
        <f>S575*H575</f>
        <v>0</v>
      </c>
      <c r="AR575" s="140" t="s">
        <v>157</v>
      </c>
      <c r="AT575" s="140" t="s">
        <v>152</v>
      </c>
      <c r="AU575" s="140" t="s">
        <v>89</v>
      </c>
      <c r="AY575" s="18" t="s">
        <v>150</v>
      </c>
      <c r="BE575" s="141">
        <f>IF(N575="základní",J575,0)</f>
        <v>0</v>
      </c>
      <c r="BF575" s="141">
        <f>IF(N575="snížená",J575,0)</f>
        <v>0</v>
      </c>
      <c r="BG575" s="141">
        <f>IF(N575="zákl. přenesená",J575,0)</f>
        <v>0</v>
      </c>
      <c r="BH575" s="141">
        <f>IF(N575="sníž. přenesená",J575,0)</f>
        <v>0</v>
      </c>
      <c r="BI575" s="141">
        <f>IF(N575="nulová",J575,0)</f>
        <v>0</v>
      </c>
      <c r="BJ575" s="18" t="s">
        <v>40</v>
      </c>
      <c r="BK575" s="141">
        <f>ROUND(I575*H575,2)</f>
        <v>0</v>
      </c>
      <c r="BL575" s="18" t="s">
        <v>157</v>
      </c>
      <c r="BM575" s="140" t="s">
        <v>1260</v>
      </c>
    </row>
    <row r="576" spans="2:65" s="1" customFormat="1">
      <c r="B576" s="34"/>
      <c r="D576" s="163" t="s">
        <v>174</v>
      </c>
      <c r="F576" s="164" t="s">
        <v>1261</v>
      </c>
      <c r="I576" s="165"/>
      <c r="L576" s="34"/>
      <c r="M576" s="166"/>
      <c r="T576" s="55"/>
      <c r="AT576" s="18" t="s">
        <v>174</v>
      </c>
      <c r="AU576" s="18" t="s">
        <v>89</v>
      </c>
    </row>
    <row r="577" spans="2:65" s="12" customFormat="1">
      <c r="B577" s="142"/>
      <c r="D577" s="143" t="s">
        <v>159</v>
      </c>
      <c r="E577" s="144" t="s">
        <v>32</v>
      </c>
      <c r="F577" s="145" t="s">
        <v>814</v>
      </c>
      <c r="H577" s="144" t="s">
        <v>32</v>
      </c>
      <c r="I577" s="146"/>
      <c r="L577" s="142"/>
      <c r="M577" s="147"/>
      <c r="T577" s="148"/>
      <c r="AT577" s="144" t="s">
        <v>159</v>
      </c>
      <c r="AU577" s="144" t="s">
        <v>89</v>
      </c>
      <c r="AV577" s="12" t="s">
        <v>40</v>
      </c>
      <c r="AW577" s="12" t="s">
        <v>38</v>
      </c>
      <c r="AX577" s="12" t="s">
        <v>80</v>
      </c>
      <c r="AY577" s="144" t="s">
        <v>150</v>
      </c>
    </row>
    <row r="578" spans="2:65" s="13" customFormat="1">
      <c r="B578" s="149"/>
      <c r="D578" s="143" t="s">
        <v>159</v>
      </c>
      <c r="E578" s="150" t="s">
        <v>32</v>
      </c>
      <c r="F578" s="151" t="s">
        <v>1262</v>
      </c>
      <c r="H578" s="152">
        <v>1138.7750000000001</v>
      </c>
      <c r="I578" s="153"/>
      <c r="L578" s="149"/>
      <c r="M578" s="154"/>
      <c r="T578" s="155"/>
      <c r="AT578" s="150" t="s">
        <v>159</v>
      </c>
      <c r="AU578" s="150" t="s">
        <v>89</v>
      </c>
      <c r="AV578" s="13" t="s">
        <v>89</v>
      </c>
      <c r="AW578" s="13" t="s">
        <v>38</v>
      </c>
      <c r="AX578" s="13" t="s">
        <v>80</v>
      </c>
      <c r="AY578" s="150" t="s">
        <v>150</v>
      </c>
    </row>
    <row r="579" spans="2:65" s="14" customFormat="1">
      <c r="B579" s="156"/>
      <c r="D579" s="143" t="s">
        <v>159</v>
      </c>
      <c r="E579" s="157" t="s">
        <v>32</v>
      </c>
      <c r="F579" s="158" t="s">
        <v>162</v>
      </c>
      <c r="H579" s="159">
        <v>1138.7750000000001</v>
      </c>
      <c r="I579" s="160"/>
      <c r="L579" s="156"/>
      <c r="M579" s="161"/>
      <c r="T579" s="162"/>
      <c r="AT579" s="157" t="s">
        <v>159</v>
      </c>
      <c r="AU579" s="157" t="s">
        <v>89</v>
      </c>
      <c r="AV579" s="14" t="s">
        <v>157</v>
      </c>
      <c r="AW579" s="14" t="s">
        <v>38</v>
      </c>
      <c r="AX579" s="14" t="s">
        <v>40</v>
      </c>
      <c r="AY579" s="157" t="s">
        <v>150</v>
      </c>
    </row>
    <row r="580" spans="2:65" s="1" customFormat="1" ht="37.799999999999997" customHeight="1">
      <c r="B580" s="34"/>
      <c r="C580" s="129" t="s">
        <v>752</v>
      </c>
      <c r="D580" s="129" t="s">
        <v>152</v>
      </c>
      <c r="E580" s="130" t="s">
        <v>1263</v>
      </c>
      <c r="F580" s="131" t="s">
        <v>1264</v>
      </c>
      <c r="G580" s="132" t="s">
        <v>155</v>
      </c>
      <c r="H580" s="133">
        <v>3379.81</v>
      </c>
      <c r="I580" s="134"/>
      <c r="J580" s="135">
        <f>ROUND(I580*H580,2)</f>
        <v>0</v>
      </c>
      <c r="K580" s="131" t="s">
        <v>172</v>
      </c>
      <c r="L580" s="34"/>
      <c r="M580" s="136" t="s">
        <v>32</v>
      </c>
      <c r="N580" s="137" t="s">
        <v>51</v>
      </c>
      <c r="P580" s="138">
        <f>O580*H580</f>
        <v>0</v>
      </c>
      <c r="Q580" s="138">
        <v>1E-3</v>
      </c>
      <c r="R580" s="138">
        <f>Q580*H580</f>
        <v>3.37981</v>
      </c>
      <c r="S580" s="138">
        <v>0</v>
      </c>
      <c r="T580" s="139">
        <f>S580*H580</f>
        <v>0</v>
      </c>
      <c r="AR580" s="140" t="s">
        <v>157</v>
      </c>
      <c r="AT580" s="140" t="s">
        <v>152</v>
      </c>
      <c r="AU580" s="140" t="s">
        <v>89</v>
      </c>
      <c r="AY580" s="18" t="s">
        <v>150</v>
      </c>
      <c r="BE580" s="141">
        <f>IF(N580="základní",J580,0)</f>
        <v>0</v>
      </c>
      <c r="BF580" s="141">
        <f>IF(N580="snížená",J580,0)</f>
        <v>0</v>
      </c>
      <c r="BG580" s="141">
        <f>IF(N580="zákl. přenesená",J580,0)</f>
        <v>0</v>
      </c>
      <c r="BH580" s="141">
        <f>IF(N580="sníž. přenesená",J580,0)</f>
        <v>0</v>
      </c>
      <c r="BI580" s="141">
        <f>IF(N580="nulová",J580,0)</f>
        <v>0</v>
      </c>
      <c r="BJ580" s="18" t="s">
        <v>40</v>
      </c>
      <c r="BK580" s="141">
        <f>ROUND(I580*H580,2)</f>
        <v>0</v>
      </c>
      <c r="BL580" s="18" t="s">
        <v>157</v>
      </c>
      <c r="BM580" s="140" t="s">
        <v>1265</v>
      </c>
    </row>
    <row r="581" spans="2:65" s="1" customFormat="1">
      <c r="B581" s="34"/>
      <c r="D581" s="163" t="s">
        <v>174</v>
      </c>
      <c r="F581" s="164" t="s">
        <v>1266</v>
      </c>
      <c r="I581" s="165"/>
      <c r="L581" s="34"/>
      <c r="M581" s="166"/>
      <c r="T581" s="55"/>
      <c r="AT581" s="18" t="s">
        <v>174</v>
      </c>
      <c r="AU581" s="18" t="s">
        <v>89</v>
      </c>
    </row>
    <row r="582" spans="2:65" s="12" customFormat="1">
      <c r="B582" s="142"/>
      <c r="D582" s="143" t="s">
        <v>159</v>
      </c>
      <c r="E582" s="144" t="s">
        <v>32</v>
      </c>
      <c r="F582" s="145" t="s">
        <v>702</v>
      </c>
      <c r="H582" s="144" t="s">
        <v>32</v>
      </c>
      <c r="I582" s="146"/>
      <c r="L582" s="142"/>
      <c r="M582" s="147"/>
      <c r="T582" s="148"/>
      <c r="AT582" s="144" t="s">
        <v>159</v>
      </c>
      <c r="AU582" s="144" t="s">
        <v>89</v>
      </c>
      <c r="AV582" s="12" t="s">
        <v>40</v>
      </c>
      <c r="AW582" s="12" t="s">
        <v>38</v>
      </c>
      <c r="AX582" s="12" t="s">
        <v>80</v>
      </c>
      <c r="AY582" s="144" t="s">
        <v>150</v>
      </c>
    </row>
    <row r="583" spans="2:65" s="12" customFormat="1">
      <c r="B583" s="142"/>
      <c r="D583" s="143" t="s">
        <v>159</v>
      </c>
      <c r="E583" s="144" t="s">
        <v>32</v>
      </c>
      <c r="F583" s="145" t="s">
        <v>1254</v>
      </c>
      <c r="H583" s="144" t="s">
        <v>32</v>
      </c>
      <c r="I583" s="146"/>
      <c r="L583" s="142"/>
      <c r="M583" s="147"/>
      <c r="T583" s="148"/>
      <c r="AT583" s="144" t="s">
        <v>159</v>
      </c>
      <c r="AU583" s="144" t="s">
        <v>89</v>
      </c>
      <c r="AV583" s="12" t="s">
        <v>40</v>
      </c>
      <c r="AW583" s="12" t="s">
        <v>38</v>
      </c>
      <c r="AX583" s="12" t="s">
        <v>80</v>
      </c>
      <c r="AY583" s="144" t="s">
        <v>150</v>
      </c>
    </row>
    <row r="584" spans="2:65" s="12" customFormat="1">
      <c r="B584" s="142"/>
      <c r="D584" s="143" t="s">
        <v>159</v>
      </c>
      <c r="E584" s="144" t="s">
        <v>32</v>
      </c>
      <c r="F584" s="145" t="s">
        <v>1267</v>
      </c>
      <c r="H584" s="144" t="s">
        <v>32</v>
      </c>
      <c r="I584" s="146"/>
      <c r="L584" s="142"/>
      <c r="M584" s="147"/>
      <c r="T584" s="148"/>
      <c r="AT584" s="144" t="s">
        <v>159</v>
      </c>
      <c r="AU584" s="144" t="s">
        <v>89</v>
      </c>
      <c r="AV584" s="12" t="s">
        <v>40</v>
      </c>
      <c r="AW584" s="12" t="s">
        <v>38</v>
      </c>
      <c r="AX584" s="12" t="s">
        <v>80</v>
      </c>
      <c r="AY584" s="144" t="s">
        <v>150</v>
      </c>
    </row>
    <row r="585" spans="2:65" s="12" customFormat="1">
      <c r="B585" s="142"/>
      <c r="D585" s="143" t="s">
        <v>159</v>
      </c>
      <c r="E585" s="144" t="s">
        <v>32</v>
      </c>
      <c r="F585" s="145" t="s">
        <v>1268</v>
      </c>
      <c r="H585" s="144" t="s">
        <v>32</v>
      </c>
      <c r="I585" s="146"/>
      <c r="L585" s="142"/>
      <c r="M585" s="147"/>
      <c r="T585" s="148"/>
      <c r="AT585" s="144" t="s">
        <v>159</v>
      </c>
      <c r="AU585" s="144" t="s">
        <v>89</v>
      </c>
      <c r="AV585" s="12" t="s">
        <v>40</v>
      </c>
      <c r="AW585" s="12" t="s">
        <v>38</v>
      </c>
      <c r="AX585" s="12" t="s">
        <v>80</v>
      </c>
      <c r="AY585" s="144" t="s">
        <v>150</v>
      </c>
    </row>
    <row r="586" spans="2:65" s="13" customFormat="1">
      <c r="B586" s="149"/>
      <c r="D586" s="143" t="s">
        <v>159</v>
      </c>
      <c r="E586" s="150" t="s">
        <v>32</v>
      </c>
      <c r="F586" s="151" t="s">
        <v>463</v>
      </c>
      <c r="H586" s="152">
        <v>3379.81</v>
      </c>
      <c r="I586" s="153"/>
      <c r="L586" s="149"/>
      <c r="M586" s="154"/>
      <c r="T586" s="155"/>
      <c r="AT586" s="150" t="s">
        <v>159</v>
      </c>
      <c r="AU586" s="150" t="s">
        <v>89</v>
      </c>
      <c r="AV586" s="13" t="s">
        <v>89</v>
      </c>
      <c r="AW586" s="13" t="s">
        <v>38</v>
      </c>
      <c r="AX586" s="13" t="s">
        <v>40</v>
      </c>
      <c r="AY586" s="150" t="s">
        <v>150</v>
      </c>
    </row>
    <row r="587" spans="2:65" s="1" customFormat="1" ht="16.5" customHeight="1">
      <c r="B587" s="34"/>
      <c r="C587" s="129" t="s">
        <v>1269</v>
      </c>
      <c r="D587" s="129" t="s">
        <v>152</v>
      </c>
      <c r="E587" s="130" t="s">
        <v>1270</v>
      </c>
      <c r="F587" s="131" t="s">
        <v>1271</v>
      </c>
      <c r="G587" s="132" t="s">
        <v>155</v>
      </c>
      <c r="H587" s="133">
        <v>83.042000000000002</v>
      </c>
      <c r="I587" s="134"/>
      <c r="J587" s="135">
        <f>ROUND(I587*H587,2)</f>
        <v>0</v>
      </c>
      <c r="K587" s="131" t="s">
        <v>172</v>
      </c>
      <c r="L587" s="34"/>
      <c r="M587" s="136" t="s">
        <v>32</v>
      </c>
      <c r="N587" s="137" t="s">
        <v>51</v>
      </c>
      <c r="P587" s="138">
        <f>O587*H587</f>
        <v>0</v>
      </c>
      <c r="Q587" s="138">
        <v>2.9399999999999999E-3</v>
      </c>
      <c r="R587" s="138">
        <f>Q587*H587</f>
        <v>0.24414348</v>
      </c>
      <c r="S587" s="138">
        <v>0</v>
      </c>
      <c r="T587" s="139">
        <f>S587*H587</f>
        <v>0</v>
      </c>
      <c r="AR587" s="140" t="s">
        <v>157</v>
      </c>
      <c r="AT587" s="140" t="s">
        <v>152</v>
      </c>
      <c r="AU587" s="140" t="s">
        <v>89</v>
      </c>
      <c r="AY587" s="18" t="s">
        <v>150</v>
      </c>
      <c r="BE587" s="141">
        <f>IF(N587="základní",J587,0)</f>
        <v>0</v>
      </c>
      <c r="BF587" s="141">
        <f>IF(N587="snížená",J587,0)</f>
        <v>0</v>
      </c>
      <c r="BG587" s="141">
        <f>IF(N587="zákl. přenesená",J587,0)</f>
        <v>0</v>
      </c>
      <c r="BH587" s="141">
        <f>IF(N587="sníž. přenesená",J587,0)</f>
        <v>0</v>
      </c>
      <c r="BI587" s="141">
        <f>IF(N587="nulová",J587,0)</f>
        <v>0</v>
      </c>
      <c r="BJ587" s="18" t="s">
        <v>40</v>
      </c>
      <c r="BK587" s="141">
        <f>ROUND(I587*H587,2)</f>
        <v>0</v>
      </c>
      <c r="BL587" s="18" t="s">
        <v>157</v>
      </c>
      <c r="BM587" s="140" t="s">
        <v>1272</v>
      </c>
    </row>
    <row r="588" spans="2:65" s="1" customFormat="1">
      <c r="B588" s="34"/>
      <c r="D588" s="163" t="s">
        <v>174</v>
      </c>
      <c r="F588" s="164" t="s">
        <v>1273</v>
      </c>
      <c r="I588" s="165"/>
      <c r="L588" s="34"/>
      <c r="M588" s="166"/>
      <c r="T588" s="55"/>
      <c r="AT588" s="18" t="s">
        <v>174</v>
      </c>
      <c r="AU588" s="18" t="s">
        <v>89</v>
      </c>
    </row>
    <row r="589" spans="2:65" s="12" customFormat="1">
      <c r="B589" s="142"/>
      <c r="D589" s="143" t="s">
        <v>159</v>
      </c>
      <c r="E589" s="144" t="s">
        <v>32</v>
      </c>
      <c r="F589" s="145" t="s">
        <v>814</v>
      </c>
      <c r="H589" s="144" t="s">
        <v>32</v>
      </c>
      <c r="I589" s="146"/>
      <c r="L589" s="142"/>
      <c r="M589" s="147"/>
      <c r="T589" s="148"/>
      <c r="AT589" s="144" t="s">
        <v>159</v>
      </c>
      <c r="AU589" s="144" t="s">
        <v>89</v>
      </c>
      <c r="AV589" s="12" t="s">
        <v>40</v>
      </c>
      <c r="AW589" s="12" t="s">
        <v>38</v>
      </c>
      <c r="AX589" s="12" t="s">
        <v>80</v>
      </c>
      <c r="AY589" s="144" t="s">
        <v>150</v>
      </c>
    </row>
    <row r="590" spans="2:65" s="13" customFormat="1" ht="20.399999999999999">
      <c r="B590" s="149"/>
      <c r="D590" s="143" t="s">
        <v>159</v>
      </c>
      <c r="E590" s="150" t="s">
        <v>32</v>
      </c>
      <c r="F590" s="151" t="s">
        <v>1274</v>
      </c>
      <c r="H590" s="152">
        <v>83.042000000000002</v>
      </c>
      <c r="I590" s="153"/>
      <c r="L590" s="149"/>
      <c r="M590" s="154"/>
      <c r="T590" s="155"/>
      <c r="AT590" s="150" t="s">
        <v>159</v>
      </c>
      <c r="AU590" s="150" t="s">
        <v>89</v>
      </c>
      <c r="AV590" s="13" t="s">
        <v>89</v>
      </c>
      <c r="AW590" s="13" t="s">
        <v>38</v>
      </c>
      <c r="AX590" s="13" t="s">
        <v>80</v>
      </c>
      <c r="AY590" s="150" t="s">
        <v>150</v>
      </c>
    </row>
    <row r="591" spans="2:65" s="14" customFormat="1">
      <c r="B591" s="156"/>
      <c r="D591" s="143" t="s">
        <v>159</v>
      </c>
      <c r="E591" s="157" t="s">
        <v>32</v>
      </c>
      <c r="F591" s="158" t="s">
        <v>162</v>
      </c>
      <c r="H591" s="159">
        <v>83.042000000000002</v>
      </c>
      <c r="I591" s="160"/>
      <c r="L591" s="156"/>
      <c r="M591" s="161"/>
      <c r="T591" s="162"/>
      <c r="AT591" s="157" t="s">
        <v>159</v>
      </c>
      <c r="AU591" s="157" t="s">
        <v>89</v>
      </c>
      <c r="AV591" s="14" t="s">
        <v>157</v>
      </c>
      <c r="AW591" s="14" t="s">
        <v>38</v>
      </c>
      <c r="AX591" s="14" t="s">
        <v>40</v>
      </c>
      <c r="AY591" s="157" t="s">
        <v>150</v>
      </c>
    </row>
    <row r="592" spans="2:65" s="1" customFormat="1" ht="16.5" customHeight="1">
      <c r="B592" s="34"/>
      <c r="C592" s="129" t="s">
        <v>1275</v>
      </c>
      <c r="D592" s="129" t="s">
        <v>152</v>
      </c>
      <c r="E592" s="130" t="s">
        <v>1270</v>
      </c>
      <c r="F592" s="131" t="s">
        <v>1271</v>
      </c>
      <c r="G592" s="132" t="s">
        <v>155</v>
      </c>
      <c r="H592" s="133">
        <v>90.569000000000003</v>
      </c>
      <c r="I592" s="134"/>
      <c r="J592" s="135">
        <f>ROUND(I592*H592,2)</f>
        <v>0</v>
      </c>
      <c r="K592" s="131" t="s">
        <v>172</v>
      </c>
      <c r="L592" s="34"/>
      <c r="M592" s="136" t="s">
        <v>32</v>
      </c>
      <c r="N592" s="137" t="s">
        <v>51</v>
      </c>
      <c r="P592" s="138">
        <f>O592*H592</f>
        <v>0</v>
      </c>
      <c r="Q592" s="138">
        <v>2.9399999999999999E-3</v>
      </c>
      <c r="R592" s="138">
        <f>Q592*H592</f>
        <v>0.26627286</v>
      </c>
      <c r="S592" s="138">
        <v>0</v>
      </c>
      <c r="T592" s="139">
        <f>S592*H592</f>
        <v>0</v>
      </c>
      <c r="AR592" s="140" t="s">
        <v>157</v>
      </c>
      <c r="AT592" s="140" t="s">
        <v>152</v>
      </c>
      <c r="AU592" s="140" t="s">
        <v>89</v>
      </c>
      <c r="AY592" s="18" t="s">
        <v>150</v>
      </c>
      <c r="BE592" s="141">
        <f>IF(N592="základní",J592,0)</f>
        <v>0</v>
      </c>
      <c r="BF592" s="141">
        <f>IF(N592="snížená",J592,0)</f>
        <v>0</v>
      </c>
      <c r="BG592" s="141">
        <f>IF(N592="zákl. přenesená",J592,0)</f>
        <v>0</v>
      </c>
      <c r="BH592" s="141">
        <f>IF(N592="sníž. přenesená",J592,0)</f>
        <v>0</v>
      </c>
      <c r="BI592" s="141">
        <f>IF(N592="nulová",J592,0)</f>
        <v>0</v>
      </c>
      <c r="BJ592" s="18" t="s">
        <v>40</v>
      </c>
      <c r="BK592" s="141">
        <f>ROUND(I592*H592,2)</f>
        <v>0</v>
      </c>
      <c r="BL592" s="18" t="s">
        <v>157</v>
      </c>
      <c r="BM592" s="140" t="s">
        <v>1276</v>
      </c>
    </row>
    <row r="593" spans="2:65" s="1" customFormat="1">
      <c r="B593" s="34"/>
      <c r="D593" s="163" t="s">
        <v>174</v>
      </c>
      <c r="F593" s="164" t="s">
        <v>1273</v>
      </c>
      <c r="I593" s="165"/>
      <c r="L593" s="34"/>
      <c r="M593" s="166"/>
      <c r="T593" s="55"/>
      <c r="AT593" s="18" t="s">
        <v>174</v>
      </c>
      <c r="AU593" s="18" t="s">
        <v>89</v>
      </c>
    </row>
    <row r="594" spans="2:65" s="12" customFormat="1">
      <c r="B594" s="142"/>
      <c r="D594" s="143" t="s">
        <v>159</v>
      </c>
      <c r="E594" s="144" t="s">
        <v>32</v>
      </c>
      <c r="F594" s="145" t="s">
        <v>702</v>
      </c>
      <c r="H594" s="144" t="s">
        <v>32</v>
      </c>
      <c r="I594" s="146"/>
      <c r="L594" s="142"/>
      <c r="M594" s="147"/>
      <c r="T594" s="148"/>
      <c r="AT594" s="144" t="s">
        <v>159</v>
      </c>
      <c r="AU594" s="144" t="s">
        <v>89</v>
      </c>
      <c r="AV594" s="12" t="s">
        <v>40</v>
      </c>
      <c r="AW594" s="12" t="s">
        <v>38</v>
      </c>
      <c r="AX594" s="12" t="s">
        <v>80</v>
      </c>
      <c r="AY594" s="144" t="s">
        <v>150</v>
      </c>
    </row>
    <row r="595" spans="2:65" s="12" customFormat="1">
      <c r="B595" s="142"/>
      <c r="D595" s="143" t="s">
        <v>159</v>
      </c>
      <c r="E595" s="144" t="s">
        <v>32</v>
      </c>
      <c r="F595" s="145" t="s">
        <v>1254</v>
      </c>
      <c r="H595" s="144" t="s">
        <v>32</v>
      </c>
      <c r="I595" s="146"/>
      <c r="L595" s="142"/>
      <c r="M595" s="147"/>
      <c r="T595" s="148"/>
      <c r="AT595" s="144" t="s">
        <v>159</v>
      </c>
      <c r="AU595" s="144" t="s">
        <v>89</v>
      </c>
      <c r="AV595" s="12" t="s">
        <v>40</v>
      </c>
      <c r="AW595" s="12" t="s">
        <v>38</v>
      </c>
      <c r="AX595" s="12" t="s">
        <v>80</v>
      </c>
      <c r="AY595" s="144" t="s">
        <v>150</v>
      </c>
    </row>
    <row r="596" spans="2:65" s="12" customFormat="1">
      <c r="B596" s="142"/>
      <c r="D596" s="143" t="s">
        <v>159</v>
      </c>
      <c r="E596" s="144" t="s">
        <v>32</v>
      </c>
      <c r="F596" s="145" t="s">
        <v>1277</v>
      </c>
      <c r="H596" s="144" t="s">
        <v>32</v>
      </c>
      <c r="I596" s="146"/>
      <c r="L596" s="142"/>
      <c r="M596" s="147"/>
      <c r="T596" s="148"/>
      <c r="AT596" s="144" t="s">
        <v>159</v>
      </c>
      <c r="AU596" s="144" t="s">
        <v>89</v>
      </c>
      <c r="AV596" s="12" t="s">
        <v>40</v>
      </c>
      <c r="AW596" s="12" t="s">
        <v>38</v>
      </c>
      <c r="AX596" s="12" t="s">
        <v>80</v>
      </c>
      <c r="AY596" s="144" t="s">
        <v>150</v>
      </c>
    </row>
    <row r="597" spans="2:65" s="12" customFormat="1">
      <c r="B597" s="142"/>
      <c r="D597" s="143" t="s">
        <v>159</v>
      </c>
      <c r="E597" s="144" t="s">
        <v>32</v>
      </c>
      <c r="F597" s="145" t="s">
        <v>1278</v>
      </c>
      <c r="H597" s="144" t="s">
        <v>32</v>
      </c>
      <c r="I597" s="146"/>
      <c r="L597" s="142"/>
      <c r="M597" s="147"/>
      <c r="T597" s="148"/>
      <c r="AT597" s="144" t="s">
        <v>159</v>
      </c>
      <c r="AU597" s="144" t="s">
        <v>89</v>
      </c>
      <c r="AV597" s="12" t="s">
        <v>40</v>
      </c>
      <c r="AW597" s="12" t="s">
        <v>38</v>
      </c>
      <c r="AX597" s="12" t="s">
        <v>80</v>
      </c>
      <c r="AY597" s="144" t="s">
        <v>150</v>
      </c>
    </row>
    <row r="598" spans="2:65" s="12" customFormat="1">
      <c r="B598" s="142"/>
      <c r="D598" s="143" t="s">
        <v>159</v>
      </c>
      <c r="E598" s="144" t="s">
        <v>32</v>
      </c>
      <c r="F598" s="145" t="s">
        <v>1279</v>
      </c>
      <c r="H598" s="144" t="s">
        <v>32</v>
      </c>
      <c r="I598" s="146"/>
      <c r="L598" s="142"/>
      <c r="M598" s="147"/>
      <c r="T598" s="148"/>
      <c r="AT598" s="144" t="s">
        <v>159</v>
      </c>
      <c r="AU598" s="144" t="s">
        <v>89</v>
      </c>
      <c r="AV598" s="12" t="s">
        <v>40</v>
      </c>
      <c r="AW598" s="12" t="s">
        <v>38</v>
      </c>
      <c r="AX598" s="12" t="s">
        <v>80</v>
      </c>
      <c r="AY598" s="144" t="s">
        <v>150</v>
      </c>
    </row>
    <row r="599" spans="2:65" s="13" customFormat="1">
      <c r="B599" s="149"/>
      <c r="D599" s="143" t="s">
        <v>159</v>
      </c>
      <c r="E599" s="150" t="s">
        <v>32</v>
      </c>
      <c r="F599" s="151" t="s">
        <v>466</v>
      </c>
      <c r="H599" s="152">
        <v>90.569000000000003</v>
      </c>
      <c r="I599" s="153"/>
      <c r="L599" s="149"/>
      <c r="M599" s="154"/>
      <c r="T599" s="155"/>
      <c r="AT599" s="150" t="s">
        <v>159</v>
      </c>
      <c r="AU599" s="150" t="s">
        <v>89</v>
      </c>
      <c r="AV599" s="13" t="s">
        <v>89</v>
      </c>
      <c r="AW599" s="13" t="s">
        <v>38</v>
      </c>
      <c r="AX599" s="13" t="s">
        <v>40</v>
      </c>
      <c r="AY599" s="150" t="s">
        <v>150</v>
      </c>
    </row>
    <row r="600" spans="2:65" s="1" customFormat="1" ht="16.5" customHeight="1">
      <c r="B600" s="34"/>
      <c r="C600" s="129" t="s">
        <v>1280</v>
      </c>
      <c r="D600" s="129" t="s">
        <v>152</v>
      </c>
      <c r="E600" s="130" t="s">
        <v>1281</v>
      </c>
      <c r="F600" s="131" t="s">
        <v>1282</v>
      </c>
      <c r="G600" s="132" t="s">
        <v>155</v>
      </c>
      <c r="H600" s="133">
        <v>83.042000000000002</v>
      </c>
      <c r="I600" s="134"/>
      <c r="J600" s="135">
        <f>ROUND(I600*H600,2)</f>
        <v>0</v>
      </c>
      <c r="K600" s="131" t="s">
        <v>172</v>
      </c>
      <c r="L600" s="34"/>
      <c r="M600" s="136" t="s">
        <v>32</v>
      </c>
      <c r="N600" s="137" t="s">
        <v>51</v>
      </c>
      <c r="P600" s="138">
        <f>O600*H600</f>
        <v>0</v>
      </c>
      <c r="Q600" s="138">
        <v>0</v>
      </c>
      <c r="R600" s="138">
        <f>Q600*H600</f>
        <v>0</v>
      </c>
      <c r="S600" s="138">
        <v>0</v>
      </c>
      <c r="T600" s="139">
        <f>S600*H600</f>
        <v>0</v>
      </c>
      <c r="AR600" s="140" t="s">
        <v>157</v>
      </c>
      <c r="AT600" s="140" t="s">
        <v>152</v>
      </c>
      <c r="AU600" s="140" t="s">
        <v>89</v>
      </c>
      <c r="AY600" s="18" t="s">
        <v>150</v>
      </c>
      <c r="BE600" s="141">
        <f>IF(N600="základní",J600,0)</f>
        <v>0</v>
      </c>
      <c r="BF600" s="141">
        <f>IF(N600="snížená",J600,0)</f>
        <v>0</v>
      </c>
      <c r="BG600" s="141">
        <f>IF(N600="zákl. přenesená",J600,0)</f>
        <v>0</v>
      </c>
      <c r="BH600" s="141">
        <f>IF(N600="sníž. přenesená",J600,0)</f>
        <v>0</v>
      </c>
      <c r="BI600" s="141">
        <f>IF(N600="nulová",J600,0)</f>
        <v>0</v>
      </c>
      <c r="BJ600" s="18" t="s">
        <v>40</v>
      </c>
      <c r="BK600" s="141">
        <f>ROUND(I600*H600,2)</f>
        <v>0</v>
      </c>
      <c r="BL600" s="18" t="s">
        <v>157</v>
      </c>
      <c r="BM600" s="140" t="s">
        <v>1283</v>
      </c>
    </row>
    <row r="601" spans="2:65" s="1" customFormat="1">
      <c r="B601" s="34"/>
      <c r="D601" s="163" t="s">
        <v>174</v>
      </c>
      <c r="F601" s="164" t="s">
        <v>1284</v>
      </c>
      <c r="I601" s="165"/>
      <c r="L601" s="34"/>
      <c r="M601" s="166"/>
      <c r="T601" s="55"/>
      <c r="AT601" s="18" t="s">
        <v>174</v>
      </c>
      <c r="AU601" s="18" t="s">
        <v>89</v>
      </c>
    </row>
    <row r="602" spans="2:65" s="1" customFormat="1" ht="16.5" customHeight="1">
      <c r="B602" s="34"/>
      <c r="C602" s="129" t="s">
        <v>1285</v>
      </c>
      <c r="D602" s="129" t="s">
        <v>152</v>
      </c>
      <c r="E602" s="130" t="s">
        <v>1281</v>
      </c>
      <c r="F602" s="131" t="s">
        <v>1282</v>
      </c>
      <c r="G602" s="132" t="s">
        <v>155</v>
      </c>
      <c r="H602" s="133">
        <v>90.569000000000003</v>
      </c>
      <c r="I602" s="134"/>
      <c r="J602" s="135">
        <f>ROUND(I602*H602,2)</f>
        <v>0</v>
      </c>
      <c r="K602" s="131" t="s">
        <v>172</v>
      </c>
      <c r="L602" s="34"/>
      <c r="M602" s="136" t="s">
        <v>32</v>
      </c>
      <c r="N602" s="137" t="s">
        <v>51</v>
      </c>
      <c r="P602" s="138">
        <f>O602*H602</f>
        <v>0</v>
      </c>
      <c r="Q602" s="138">
        <v>0</v>
      </c>
      <c r="R602" s="138">
        <f>Q602*H602</f>
        <v>0</v>
      </c>
      <c r="S602" s="138">
        <v>0</v>
      </c>
      <c r="T602" s="139">
        <f>S602*H602</f>
        <v>0</v>
      </c>
      <c r="AR602" s="140" t="s">
        <v>157</v>
      </c>
      <c r="AT602" s="140" t="s">
        <v>152</v>
      </c>
      <c r="AU602" s="140" t="s">
        <v>89</v>
      </c>
      <c r="AY602" s="18" t="s">
        <v>150</v>
      </c>
      <c r="BE602" s="141">
        <f>IF(N602="základní",J602,0)</f>
        <v>0</v>
      </c>
      <c r="BF602" s="141">
        <f>IF(N602="snížená",J602,0)</f>
        <v>0</v>
      </c>
      <c r="BG602" s="141">
        <f>IF(N602="zákl. přenesená",J602,0)</f>
        <v>0</v>
      </c>
      <c r="BH602" s="141">
        <f>IF(N602="sníž. přenesená",J602,0)</f>
        <v>0</v>
      </c>
      <c r="BI602" s="141">
        <f>IF(N602="nulová",J602,0)</f>
        <v>0</v>
      </c>
      <c r="BJ602" s="18" t="s">
        <v>40</v>
      </c>
      <c r="BK602" s="141">
        <f>ROUND(I602*H602,2)</f>
        <v>0</v>
      </c>
      <c r="BL602" s="18" t="s">
        <v>157</v>
      </c>
      <c r="BM602" s="140" t="s">
        <v>1286</v>
      </c>
    </row>
    <row r="603" spans="2:65" s="1" customFormat="1">
      <c r="B603" s="34"/>
      <c r="D603" s="163" t="s">
        <v>174</v>
      </c>
      <c r="F603" s="164" t="s">
        <v>1284</v>
      </c>
      <c r="I603" s="165"/>
      <c r="L603" s="34"/>
      <c r="M603" s="166"/>
      <c r="T603" s="55"/>
      <c r="AT603" s="18" t="s">
        <v>174</v>
      </c>
      <c r="AU603" s="18" t="s">
        <v>89</v>
      </c>
    </row>
    <row r="604" spans="2:65" s="12" customFormat="1">
      <c r="B604" s="142"/>
      <c r="D604" s="143" t="s">
        <v>159</v>
      </c>
      <c r="E604" s="144" t="s">
        <v>32</v>
      </c>
      <c r="F604" s="145" t="s">
        <v>702</v>
      </c>
      <c r="H604" s="144" t="s">
        <v>32</v>
      </c>
      <c r="I604" s="146"/>
      <c r="L604" s="142"/>
      <c r="M604" s="147"/>
      <c r="T604" s="148"/>
      <c r="AT604" s="144" t="s">
        <v>159</v>
      </c>
      <c r="AU604" s="144" t="s">
        <v>89</v>
      </c>
      <c r="AV604" s="12" t="s">
        <v>40</v>
      </c>
      <c r="AW604" s="12" t="s">
        <v>38</v>
      </c>
      <c r="AX604" s="12" t="s">
        <v>80</v>
      </c>
      <c r="AY604" s="144" t="s">
        <v>150</v>
      </c>
    </row>
    <row r="605" spans="2:65" s="12" customFormat="1">
      <c r="B605" s="142"/>
      <c r="D605" s="143" t="s">
        <v>159</v>
      </c>
      <c r="E605" s="144" t="s">
        <v>32</v>
      </c>
      <c r="F605" s="145" t="s">
        <v>1254</v>
      </c>
      <c r="H605" s="144" t="s">
        <v>32</v>
      </c>
      <c r="I605" s="146"/>
      <c r="L605" s="142"/>
      <c r="M605" s="147"/>
      <c r="T605" s="148"/>
      <c r="AT605" s="144" t="s">
        <v>159</v>
      </c>
      <c r="AU605" s="144" t="s">
        <v>89</v>
      </c>
      <c r="AV605" s="12" t="s">
        <v>40</v>
      </c>
      <c r="AW605" s="12" t="s">
        <v>38</v>
      </c>
      <c r="AX605" s="12" t="s">
        <v>80</v>
      </c>
      <c r="AY605" s="144" t="s">
        <v>150</v>
      </c>
    </row>
    <row r="606" spans="2:65" s="12" customFormat="1">
      <c r="B606" s="142"/>
      <c r="D606" s="143" t="s">
        <v>159</v>
      </c>
      <c r="E606" s="144" t="s">
        <v>32</v>
      </c>
      <c r="F606" s="145" t="s">
        <v>1277</v>
      </c>
      <c r="H606" s="144" t="s">
        <v>32</v>
      </c>
      <c r="I606" s="146"/>
      <c r="L606" s="142"/>
      <c r="M606" s="147"/>
      <c r="T606" s="148"/>
      <c r="AT606" s="144" t="s">
        <v>159</v>
      </c>
      <c r="AU606" s="144" t="s">
        <v>89</v>
      </c>
      <c r="AV606" s="12" t="s">
        <v>40</v>
      </c>
      <c r="AW606" s="12" t="s">
        <v>38</v>
      </c>
      <c r="AX606" s="12" t="s">
        <v>80</v>
      </c>
      <c r="AY606" s="144" t="s">
        <v>150</v>
      </c>
    </row>
    <row r="607" spans="2:65" s="12" customFormat="1">
      <c r="B607" s="142"/>
      <c r="D607" s="143" t="s">
        <v>159</v>
      </c>
      <c r="E607" s="144" t="s">
        <v>32</v>
      </c>
      <c r="F607" s="145" t="s">
        <v>1278</v>
      </c>
      <c r="H607" s="144" t="s">
        <v>32</v>
      </c>
      <c r="I607" s="146"/>
      <c r="L607" s="142"/>
      <c r="M607" s="147"/>
      <c r="T607" s="148"/>
      <c r="AT607" s="144" t="s">
        <v>159</v>
      </c>
      <c r="AU607" s="144" t="s">
        <v>89</v>
      </c>
      <c r="AV607" s="12" t="s">
        <v>40</v>
      </c>
      <c r="AW607" s="12" t="s">
        <v>38</v>
      </c>
      <c r="AX607" s="12" t="s">
        <v>80</v>
      </c>
      <c r="AY607" s="144" t="s">
        <v>150</v>
      </c>
    </row>
    <row r="608" spans="2:65" s="12" customFormat="1">
      <c r="B608" s="142"/>
      <c r="D608" s="143" t="s">
        <v>159</v>
      </c>
      <c r="E608" s="144" t="s">
        <v>32</v>
      </c>
      <c r="F608" s="145" t="s">
        <v>1279</v>
      </c>
      <c r="H608" s="144" t="s">
        <v>32</v>
      </c>
      <c r="I608" s="146"/>
      <c r="L608" s="142"/>
      <c r="M608" s="147"/>
      <c r="T608" s="148"/>
      <c r="AT608" s="144" t="s">
        <v>159</v>
      </c>
      <c r="AU608" s="144" t="s">
        <v>89</v>
      </c>
      <c r="AV608" s="12" t="s">
        <v>40</v>
      </c>
      <c r="AW608" s="12" t="s">
        <v>38</v>
      </c>
      <c r="AX608" s="12" t="s">
        <v>80</v>
      </c>
      <c r="AY608" s="144" t="s">
        <v>150</v>
      </c>
    </row>
    <row r="609" spans="2:65" s="13" customFormat="1">
      <c r="B609" s="149"/>
      <c r="D609" s="143" t="s">
        <v>159</v>
      </c>
      <c r="E609" s="150" t="s">
        <v>32</v>
      </c>
      <c r="F609" s="151" t="s">
        <v>466</v>
      </c>
      <c r="H609" s="152">
        <v>90.569000000000003</v>
      </c>
      <c r="I609" s="153"/>
      <c r="L609" s="149"/>
      <c r="M609" s="154"/>
      <c r="T609" s="155"/>
      <c r="AT609" s="150" t="s">
        <v>159</v>
      </c>
      <c r="AU609" s="150" t="s">
        <v>89</v>
      </c>
      <c r="AV609" s="13" t="s">
        <v>89</v>
      </c>
      <c r="AW609" s="13" t="s">
        <v>38</v>
      </c>
      <c r="AX609" s="13" t="s">
        <v>40</v>
      </c>
      <c r="AY609" s="150" t="s">
        <v>150</v>
      </c>
    </row>
    <row r="610" spans="2:65" s="1" customFormat="1" ht="24.15" customHeight="1">
      <c r="B610" s="34"/>
      <c r="C610" s="129" t="s">
        <v>1287</v>
      </c>
      <c r="D610" s="129" t="s">
        <v>152</v>
      </c>
      <c r="E610" s="130" t="s">
        <v>1288</v>
      </c>
      <c r="F610" s="131" t="s">
        <v>1289</v>
      </c>
      <c r="G610" s="132" t="s">
        <v>282</v>
      </c>
      <c r="H610" s="133">
        <v>136.65299999999999</v>
      </c>
      <c r="I610" s="134"/>
      <c r="J610" s="135">
        <f>ROUND(I610*H610,2)</f>
        <v>0</v>
      </c>
      <c r="K610" s="131" t="s">
        <v>172</v>
      </c>
      <c r="L610" s="34"/>
      <c r="M610" s="136" t="s">
        <v>32</v>
      </c>
      <c r="N610" s="137" t="s">
        <v>51</v>
      </c>
      <c r="P610" s="138">
        <f>O610*H610</f>
        <v>0</v>
      </c>
      <c r="Q610" s="138">
        <v>1.0606199999999999</v>
      </c>
      <c r="R610" s="138">
        <f>Q610*H610</f>
        <v>144.93690485999997</v>
      </c>
      <c r="S610" s="138">
        <v>0</v>
      </c>
      <c r="T610" s="139">
        <f>S610*H610</f>
        <v>0</v>
      </c>
      <c r="AR610" s="140" t="s">
        <v>157</v>
      </c>
      <c r="AT610" s="140" t="s">
        <v>152</v>
      </c>
      <c r="AU610" s="140" t="s">
        <v>89</v>
      </c>
      <c r="AY610" s="18" t="s">
        <v>150</v>
      </c>
      <c r="BE610" s="141">
        <f>IF(N610="základní",J610,0)</f>
        <v>0</v>
      </c>
      <c r="BF610" s="141">
        <f>IF(N610="snížená",J610,0)</f>
        <v>0</v>
      </c>
      <c r="BG610" s="141">
        <f>IF(N610="zákl. přenesená",J610,0)</f>
        <v>0</v>
      </c>
      <c r="BH610" s="141">
        <f>IF(N610="sníž. přenesená",J610,0)</f>
        <v>0</v>
      </c>
      <c r="BI610" s="141">
        <f>IF(N610="nulová",J610,0)</f>
        <v>0</v>
      </c>
      <c r="BJ610" s="18" t="s">
        <v>40</v>
      </c>
      <c r="BK610" s="141">
        <f>ROUND(I610*H610,2)</f>
        <v>0</v>
      </c>
      <c r="BL610" s="18" t="s">
        <v>157</v>
      </c>
      <c r="BM610" s="140" t="s">
        <v>1290</v>
      </c>
    </row>
    <row r="611" spans="2:65" s="1" customFormat="1">
      <c r="B611" s="34"/>
      <c r="D611" s="163" t="s">
        <v>174</v>
      </c>
      <c r="F611" s="164" t="s">
        <v>1291</v>
      </c>
      <c r="I611" s="165"/>
      <c r="L611" s="34"/>
      <c r="M611" s="166"/>
      <c r="T611" s="55"/>
      <c r="AT611" s="18" t="s">
        <v>174</v>
      </c>
      <c r="AU611" s="18" t="s">
        <v>89</v>
      </c>
    </row>
    <row r="612" spans="2:65" s="12" customFormat="1">
      <c r="B612" s="142"/>
      <c r="D612" s="143" t="s">
        <v>159</v>
      </c>
      <c r="E612" s="144" t="s">
        <v>32</v>
      </c>
      <c r="F612" s="145" t="s">
        <v>814</v>
      </c>
      <c r="H612" s="144" t="s">
        <v>32</v>
      </c>
      <c r="I612" s="146"/>
      <c r="L612" s="142"/>
      <c r="M612" s="147"/>
      <c r="T612" s="148"/>
      <c r="AT612" s="144" t="s">
        <v>159</v>
      </c>
      <c r="AU612" s="144" t="s">
        <v>89</v>
      </c>
      <c r="AV612" s="12" t="s">
        <v>40</v>
      </c>
      <c r="AW612" s="12" t="s">
        <v>38</v>
      </c>
      <c r="AX612" s="12" t="s">
        <v>80</v>
      </c>
      <c r="AY612" s="144" t="s">
        <v>150</v>
      </c>
    </row>
    <row r="613" spans="2:65" s="13" customFormat="1" ht="20.399999999999999">
      <c r="B613" s="149"/>
      <c r="D613" s="143" t="s">
        <v>159</v>
      </c>
      <c r="E613" s="150" t="s">
        <v>32</v>
      </c>
      <c r="F613" s="151" t="s">
        <v>1292</v>
      </c>
      <c r="H613" s="152">
        <v>136.65299999999999</v>
      </c>
      <c r="I613" s="153"/>
      <c r="L613" s="149"/>
      <c r="M613" s="154"/>
      <c r="T613" s="155"/>
      <c r="AT613" s="150" t="s">
        <v>159</v>
      </c>
      <c r="AU613" s="150" t="s">
        <v>89</v>
      </c>
      <c r="AV613" s="13" t="s">
        <v>89</v>
      </c>
      <c r="AW613" s="13" t="s">
        <v>38</v>
      </c>
      <c r="AX613" s="13" t="s">
        <v>80</v>
      </c>
      <c r="AY613" s="150" t="s">
        <v>150</v>
      </c>
    </row>
    <row r="614" spans="2:65" s="14" customFormat="1">
      <c r="B614" s="156"/>
      <c r="D614" s="143" t="s">
        <v>159</v>
      </c>
      <c r="E614" s="157" t="s">
        <v>32</v>
      </c>
      <c r="F614" s="158" t="s">
        <v>162</v>
      </c>
      <c r="H614" s="159">
        <v>136.65299999999999</v>
      </c>
      <c r="I614" s="160"/>
      <c r="L614" s="156"/>
      <c r="M614" s="161"/>
      <c r="T614" s="162"/>
      <c r="AT614" s="157" t="s">
        <v>159</v>
      </c>
      <c r="AU614" s="157" t="s">
        <v>89</v>
      </c>
      <c r="AV614" s="14" t="s">
        <v>157</v>
      </c>
      <c r="AW614" s="14" t="s">
        <v>38</v>
      </c>
      <c r="AX614" s="14" t="s">
        <v>40</v>
      </c>
      <c r="AY614" s="157" t="s">
        <v>150</v>
      </c>
    </row>
    <row r="615" spans="2:65" s="1" customFormat="1" ht="24.15" customHeight="1">
      <c r="B615" s="34"/>
      <c r="C615" s="129" t="s">
        <v>1293</v>
      </c>
      <c r="D615" s="129" t="s">
        <v>152</v>
      </c>
      <c r="E615" s="130" t="s">
        <v>1288</v>
      </c>
      <c r="F615" s="131" t="s">
        <v>1289</v>
      </c>
      <c r="G615" s="132" t="s">
        <v>282</v>
      </c>
      <c r="H615" s="133">
        <v>121.67400000000001</v>
      </c>
      <c r="I615" s="134"/>
      <c r="J615" s="135">
        <f>ROUND(I615*H615,2)</f>
        <v>0</v>
      </c>
      <c r="K615" s="131" t="s">
        <v>172</v>
      </c>
      <c r="L615" s="34"/>
      <c r="M615" s="136" t="s">
        <v>32</v>
      </c>
      <c r="N615" s="137" t="s">
        <v>51</v>
      </c>
      <c r="P615" s="138">
        <f>O615*H615</f>
        <v>0</v>
      </c>
      <c r="Q615" s="138">
        <v>1.0606199999999999</v>
      </c>
      <c r="R615" s="138">
        <f>Q615*H615</f>
        <v>129.04987788</v>
      </c>
      <c r="S615" s="138">
        <v>0</v>
      </c>
      <c r="T615" s="139">
        <f>S615*H615</f>
        <v>0</v>
      </c>
      <c r="AR615" s="140" t="s">
        <v>157</v>
      </c>
      <c r="AT615" s="140" t="s">
        <v>152</v>
      </c>
      <c r="AU615" s="140" t="s">
        <v>89</v>
      </c>
      <c r="AY615" s="18" t="s">
        <v>150</v>
      </c>
      <c r="BE615" s="141">
        <f>IF(N615="základní",J615,0)</f>
        <v>0</v>
      </c>
      <c r="BF615" s="141">
        <f>IF(N615="snížená",J615,0)</f>
        <v>0</v>
      </c>
      <c r="BG615" s="141">
        <f>IF(N615="zákl. přenesená",J615,0)</f>
        <v>0</v>
      </c>
      <c r="BH615" s="141">
        <f>IF(N615="sníž. přenesená",J615,0)</f>
        <v>0</v>
      </c>
      <c r="BI615" s="141">
        <f>IF(N615="nulová",J615,0)</f>
        <v>0</v>
      </c>
      <c r="BJ615" s="18" t="s">
        <v>40</v>
      </c>
      <c r="BK615" s="141">
        <f>ROUND(I615*H615,2)</f>
        <v>0</v>
      </c>
      <c r="BL615" s="18" t="s">
        <v>157</v>
      </c>
      <c r="BM615" s="140" t="s">
        <v>1294</v>
      </c>
    </row>
    <row r="616" spans="2:65" s="1" customFormat="1">
      <c r="B616" s="34"/>
      <c r="D616" s="163" t="s">
        <v>174</v>
      </c>
      <c r="F616" s="164" t="s">
        <v>1291</v>
      </c>
      <c r="I616" s="165"/>
      <c r="L616" s="34"/>
      <c r="M616" s="166"/>
      <c r="T616" s="55"/>
      <c r="AT616" s="18" t="s">
        <v>174</v>
      </c>
      <c r="AU616" s="18" t="s">
        <v>89</v>
      </c>
    </row>
    <row r="617" spans="2:65" s="12" customFormat="1">
      <c r="B617" s="142"/>
      <c r="D617" s="143" t="s">
        <v>159</v>
      </c>
      <c r="E617" s="144" t="s">
        <v>32</v>
      </c>
      <c r="F617" s="145" t="s">
        <v>702</v>
      </c>
      <c r="H617" s="144" t="s">
        <v>32</v>
      </c>
      <c r="I617" s="146"/>
      <c r="L617" s="142"/>
      <c r="M617" s="147"/>
      <c r="T617" s="148"/>
      <c r="AT617" s="144" t="s">
        <v>159</v>
      </c>
      <c r="AU617" s="144" t="s">
        <v>89</v>
      </c>
      <c r="AV617" s="12" t="s">
        <v>40</v>
      </c>
      <c r="AW617" s="12" t="s">
        <v>38</v>
      </c>
      <c r="AX617" s="12" t="s">
        <v>80</v>
      </c>
      <c r="AY617" s="144" t="s">
        <v>150</v>
      </c>
    </row>
    <row r="618" spans="2:65" s="12" customFormat="1">
      <c r="B618" s="142"/>
      <c r="D618" s="143" t="s">
        <v>159</v>
      </c>
      <c r="E618" s="144" t="s">
        <v>32</v>
      </c>
      <c r="F618" s="145" t="s">
        <v>1254</v>
      </c>
      <c r="H618" s="144" t="s">
        <v>32</v>
      </c>
      <c r="I618" s="146"/>
      <c r="L618" s="142"/>
      <c r="M618" s="147"/>
      <c r="T618" s="148"/>
      <c r="AT618" s="144" t="s">
        <v>159</v>
      </c>
      <c r="AU618" s="144" t="s">
        <v>89</v>
      </c>
      <c r="AV618" s="12" t="s">
        <v>40</v>
      </c>
      <c r="AW618" s="12" t="s">
        <v>38</v>
      </c>
      <c r="AX618" s="12" t="s">
        <v>80</v>
      </c>
      <c r="AY618" s="144" t="s">
        <v>150</v>
      </c>
    </row>
    <row r="619" spans="2:65" s="12" customFormat="1">
      <c r="B619" s="142"/>
      <c r="D619" s="143" t="s">
        <v>159</v>
      </c>
      <c r="E619" s="144" t="s">
        <v>32</v>
      </c>
      <c r="F619" s="145" t="s">
        <v>1295</v>
      </c>
      <c r="H619" s="144" t="s">
        <v>32</v>
      </c>
      <c r="I619" s="146"/>
      <c r="L619" s="142"/>
      <c r="M619" s="147"/>
      <c r="T619" s="148"/>
      <c r="AT619" s="144" t="s">
        <v>159</v>
      </c>
      <c r="AU619" s="144" t="s">
        <v>89</v>
      </c>
      <c r="AV619" s="12" t="s">
        <v>40</v>
      </c>
      <c r="AW619" s="12" t="s">
        <v>38</v>
      </c>
      <c r="AX619" s="12" t="s">
        <v>80</v>
      </c>
      <c r="AY619" s="144" t="s">
        <v>150</v>
      </c>
    </row>
    <row r="620" spans="2:65" s="12" customFormat="1">
      <c r="B620" s="142"/>
      <c r="D620" s="143" t="s">
        <v>159</v>
      </c>
      <c r="E620" s="144" t="s">
        <v>32</v>
      </c>
      <c r="F620" s="145" t="s">
        <v>1296</v>
      </c>
      <c r="H620" s="144" t="s">
        <v>32</v>
      </c>
      <c r="I620" s="146"/>
      <c r="L620" s="142"/>
      <c r="M620" s="147"/>
      <c r="T620" s="148"/>
      <c r="AT620" s="144" t="s">
        <v>159</v>
      </c>
      <c r="AU620" s="144" t="s">
        <v>89</v>
      </c>
      <c r="AV620" s="12" t="s">
        <v>40</v>
      </c>
      <c r="AW620" s="12" t="s">
        <v>38</v>
      </c>
      <c r="AX620" s="12" t="s">
        <v>80</v>
      </c>
      <c r="AY620" s="144" t="s">
        <v>150</v>
      </c>
    </row>
    <row r="621" spans="2:65" s="12" customFormat="1">
      <c r="B621" s="142"/>
      <c r="D621" s="143" t="s">
        <v>159</v>
      </c>
      <c r="E621" s="144" t="s">
        <v>32</v>
      </c>
      <c r="F621" s="145" t="s">
        <v>1297</v>
      </c>
      <c r="H621" s="144" t="s">
        <v>32</v>
      </c>
      <c r="I621" s="146"/>
      <c r="L621" s="142"/>
      <c r="M621" s="147"/>
      <c r="T621" s="148"/>
      <c r="AT621" s="144" t="s">
        <v>159</v>
      </c>
      <c r="AU621" s="144" t="s">
        <v>89</v>
      </c>
      <c r="AV621" s="12" t="s">
        <v>40</v>
      </c>
      <c r="AW621" s="12" t="s">
        <v>38</v>
      </c>
      <c r="AX621" s="12" t="s">
        <v>80</v>
      </c>
      <c r="AY621" s="144" t="s">
        <v>150</v>
      </c>
    </row>
    <row r="622" spans="2:65" s="13" customFormat="1">
      <c r="B622" s="149"/>
      <c r="D622" s="143" t="s">
        <v>159</v>
      </c>
      <c r="E622" s="150" t="s">
        <v>32</v>
      </c>
      <c r="F622" s="151" t="s">
        <v>469</v>
      </c>
      <c r="H622" s="152">
        <v>121.67400000000001</v>
      </c>
      <c r="I622" s="153"/>
      <c r="L622" s="149"/>
      <c r="M622" s="154"/>
      <c r="T622" s="155"/>
      <c r="AT622" s="150" t="s">
        <v>159</v>
      </c>
      <c r="AU622" s="150" t="s">
        <v>89</v>
      </c>
      <c r="AV622" s="13" t="s">
        <v>89</v>
      </c>
      <c r="AW622" s="13" t="s">
        <v>38</v>
      </c>
      <c r="AX622" s="13" t="s">
        <v>40</v>
      </c>
      <c r="AY622" s="150" t="s">
        <v>150</v>
      </c>
    </row>
    <row r="623" spans="2:65" s="1" customFormat="1" ht="24.15" customHeight="1">
      <c r="B623" s="34"/>
      <c r="C623" s="129" t="s">
        <v>742</v>
      </c>
      <c r="D623" s="183" t="s">
        <v>152</v>
      </c>
      <c r="E623" s="130" t="s">
        <v>1298</v>
      </c>
      <c r="F623" s="131" t="s">
        <v>1299</v>
      </c>
      <c r="G623" s="132" t="s">
        <v>165</v>
      </c>
      <c r="H623" s="133">
        <v>36.036999999999999</v>
      </c>
      <c r="I623" s="134"/>
      <c r="J623" s="135">
        <f>ROUND(I623*H623,2)</f>
        <v>0</v>
      </c>
      <c r="K623" s="131" t="s">
        <v>172</v>
      </c>
      <c r="L623" s="34"/>
      <c r="M623" s="136" t="s">
        <v>32</v>
      </c>
      <c r="N623" s="137" t="s">
        <v>51</v>
      </c>
      <c r="P623" s="138">
        <f>O623*H623</f>
        <v>0</v>
      </c>
      <c r="Q623" s="138">
        <v>2.3010199999999998</v>
      </c>
      <c r="R623" s="138">
        <f>Q623*H623</f>
        <v>82.921857739999993</v>
      </c>
      <c r="S623" s="138">
        <v>0</v>
      </c>
      <c r="T623" s="139">
        <f>S623*H623</f>
        <v>0</v>
      </c>
      <c r="AR623" s="140" t="s">
        <v>157</v>
      </c>
      <c r="AT623" s="140" t="s">
        <v>152</v>
      </c>
      <c r="AU623" s="140" t="s">
        <v>89</v>
      </c>
      <c r="AY623" s="18" t="s">
        <v>150</v>
      </c>
      <c r="BE623" s="141">
        <f>IF(N623="základní",J623,0)</f>
        <v>0</v>
      </c>
      <c r="BF623" s="141">
        <f>IF(N623="snížená",J623,0)</f>
        <v>0</v>
      </c>
      <c r="BG623" s="141">
        <f>IF(N623="zákl. přenesená",J623,0)</f>
        <v>0</v>
      </c>
      <c r="BH623" s="141">
        <f>IF(N623="sníž. přenesená",J623,0)</f>
        <v>0</v>
      </c>
      <c r="BI623" s="141">
        <f>IF(N623="nulová",J623,0)</f>
        <v>0</v>
      </c>
      <c r="BJ623" s="18" t="s">
        <v>40</v>
      </c>
      <c r="BK623" s="141">
        <f>ROUND(I623*H623,2)</f>
        <v>0</v>
      </c>
      <c r="BL623" s="18" t="s">
        <v>157</v>
      </c>
      <c r="BM623" s="140" t="s">
        <v>1300</v>
      </c>
    </row>
    <row r="624" spans="2:65" s="1" customFormat="1">
      <c r="B624" s="34"/>
      <c r="D624" s="163" t="s">
        <v>174</v>
      </c>
      <c r="F624" s="164" t="s">
        <v>1301</v>
      </c>
      <c r="I624" s="165"/>
      <c r="L624" s="34"/>
      <c r="M624" s="166"/>
      <c r="T624" s="55"/>
      <c r="AT624" s="18" t="s">
        <v>174</v>
      </c>
      <c r="AU624" s="18" t="s">
        <v>89</v>
      </c>
    </row>
    <row r="625" spans="2:65" s="12" customFormat="1">
      <c r="B625" s="142"/>
      <c r="D625" s="143" t="s">
        <v>159</v>
      </c>
      <c r="E625" s="144" t="s">
        <v>32</v>
      </c>
      <c r="F625" s="145" t="s">
        <v>702</v>
      </c>
      <c r="H625" s="144" t="s">
        <v>32</v>
      </c>
      <c r="I625" s="146"/>
      <c r="L625" s="142"/>
      <c r="M625" s="147"/>
      <c r="T625" s="148"/>
      <c r="AT625" s="144" t="s">
        <v>159</v>
      </c>
      <c r="AU625" s="144" t="s">
        <v>89</v>
      </c>
      <c r="AV625" s="12" t="s">
        <v>40</v>
      </c>
      <c r="AW625" s="12" t="s">
        <v>38</v>
      </c>
      <c r="AX625" s="12" t="s">
        <v>80</v>
      </c>
      <c r="AY625" s="144" t="s">
        <v>150</v>
      </c>
    </row>
    <row r="626" spans="2:65" s="12" customFormat="1" ht="20.399999999999999">
      <c r="B626" s="142"/>
      <c r="D626" s="143" t="s">
        <v>159</v>
      </c>
      <c r="E626" s="144" t="s">
        <v>32</v>
      </c>
      <c r="F626" s="145" t="s">
        <v>1302</v>
      </c>
      <c r="H626" s="144" t="s">
        <v>32</v>
      </c>
      <c r="I626" s="146"/>
      <c r="L626" s="142"/>
      <c r="M626" s="147"/>
      <c r="T626" s="148"/>
      <c r="AT626" s="144" t="s">
        <v>159</v>
      </c>
      <c r="AU626" s="144" t="s">
        <v>89</v>
      </c>
      <c r="AV626" s="12" t="s">
        <v>40</v>
      </c>
      <c r="AW626" s="12" t="s">
        <v>38</v>
      </c>
      <c r="AX626" s="12" t="s">
        <v>80</v>
      </c>
      <c r="AY626" s="144" t="s">
        <v>150</v>
      </c>
    </row>
    <row r="627" spans="2:65" s="12" customFormat="1">
      <c r="B627" s="142"/>
      <c r="D627" s="143" t="s">
        <v>159</v>
      </c>
      <c r="E627" s="144" t="s">
        <v>32</v>
      </c>
      <c r="F627" s="145" t="s">
        <v>1303</v>
      </c>
      <c r="H627" s="144" t="s">
        <v>32</v>
      </c>
      <c r="I627" s="146"/>
      <c r="L627" s="142"/>
      <c r="M627" s="147"/>
      <c r="T627" s="148"/>
      <c r="AT627" s="144" t="s">
        <v>159</v>
      </c>
      <c r="AU627" s="144" t="s">
        <v>89</v>
      </c>
      <c r="AV627" s="12" t="s">
        <v>40</v>
      </c>
      <c r="AW627" s="12" t="s">
        <v>38</v>
      </c>
      <c r="AX627" s="12" t="s">
        <v>80</v>
      </c>
      <c r="AY627" s="144" t="s">
        <v>150</v>
      </c>
    </row>
    <row r="628" spans="2:65" s="12" customFormat="1">
      <c r="B628" s="142"/>
      <c r="D628" s="143" t="s">
        <v>159</v>
      </c>
      <c r="E628" s="144" t="s">
        <v>32</v>
      </c>
      <c r="F628" s="145" t="s">
        <v>1304</v>
      </c>
      <c r="H628" s="144" t="s">
        <v>32</v>
      </c>
      <c r="I628" s="146"/>
      <c r="L628" s="142"/>
      <c r="M628" s="147"/>
      <c r="T628" s="148"/>
      <c r="AT628" s="144" t="s">
        <v>159</v>
      </c>
      <c r="AU628" s="144" t="s">
        <v>89</v>
      </c>
      <c r="AV628" s="12" t="s">
        <v>40</v>
      </c>
      <c r="AW628" s="12" t="s">
        <v>38</v>
      </c>
      <c r="AX628" s="12" t="s">
        <v>80</v>
      </c>
      <c r="AY628" s="144" t="s">
        <v>150</v>
      </c>
    </row>
    <row r="629" spans="2:65" s="12" customFormat="1">
      <c r="B629" s="142"/>
      <c r="D629" s="143" t="s">
        <v>159</v>
      </c>
      <c r="E629" s="144" t="s">
        <v>32</v>
      </c>
      <c r="F629" s="145" t="s">
        <v>1305</v>
      </c>
      <c r="H629" s="144" t="s">
        <v>32</v>
      </c>
      <c r="I629" s="146"/>
      <c r="L629" s="142"/>
      <c r="M629" s="147"/>
      <c r="T629" s="148"/>
      <c r="AT629" s="144" t="s">
        <v>159</v>
      </c>
      <c r="AU629" s="144" t="s">
        <v>89</v>
      </c>
      <c r="AV629" s="12" t="s">
        <v>40</v>
      </c>
      <c r="AW629" s="12" t="s">
        <v>38</v>
      </c>
      <c r="AX629" s="12" t="s">
        <v>80</v>
      </c>
      <c r="AY629" s="144" t="s">
        <v>150</v>
      </c>
    </row>
    <row r="630" spans="2:65" s="12" customFormat="1">
      <c r="B630" s="142"/>
      <c r="D630" s="143" t="s">
        <v>159</v>
      </c>
      <c r="E630" s="144" t="s">
        <v>32</v>
      </c>
      <c r="F630" s="145" t="s">
        <v>1019</v>
      </c>
      <c r="H630" s="144" t="s">
        <v>32</v>
      </c>
      <c r="I630" s="146"/>
      <c r="L630" s="142"/>
      <c r="M630" s="147"/>
      <c r="T630" s="148"/>
      <c r="AT630" s="144" t="s">
        <v>159</v>
      </c>
      <c r="AU630" s="144" t="s">
        <v>89</v>
      </c>
      <c r="AV630" s="12" t="s">
        <v>40</v>
      </c>
      <c r="AW630" s="12" t="s">
        <v>38</v>
      </c>
      <c r="AX630" s="12" t="s">
        <v>80</v>
      </c>
      <c r="AY630" s="144" t="s">
        <v>150</v>
      </c>
    </row>
    <row r="631" spans="2:65" s="12" customFormat="1">
      <c r="B631" s="142"/>
      <c r="D631" s="143" t="s">
        <v>159</v>
      </c>
      <c r="E631" s="144" t="s">
        <v>32</v>
      </c>
      <c r="F631" s="145" t="s">
        <v>1306</v>
      </c>
      <c r="H631" s="144" t="s">
        <v>32</v>
      </c>
      <c r="I631" s="146"/>
      <c r="L631" s="142"/>
      <c r="M631" s="147"/>
      <c r="T631" s="148"/>
      <c r="AT631" s="144" t="s">
        <v>159</v>
      </c>
      <c r="AU631" s="144" t="s">
        <v>89</v>
      </c>
      <c r="AV631" s="12" t="s">
        <v>40</v>
      </c>
      <c r="AW631" s="12" t="s">
        <v>38</v>
      </c>
      <c r="AX631" s="12" t="s">
        <v>80</v>
      </c>
      <c r="AY631" s="144" t="s">
        <v>150</v>
      </c>
    </row>
    <row r="632" spans="2:65" s="12" customFormat="1">
      <c r="B632" s="142"/>
      <c r="D632" s="143" t="s">
        <v>159</v>
      </c>
      <c r="E632" s="144" t="s">
        <v>32</v>
      </c>
      <c r="F632" s="145" t="s">
        <v>1307</v>
      </c>
      <c r="H632" s="144" t="s">
        <v>32</v>
      </c>
      <c r="I632" s="146"/>
      <c r="L632" s="142"/>
      <c r="M632" s="147"/>
      <c r="T632" s="148"/>
      <c r="AT632" s="144" t="s">
        <v>159</v>
      </c>
      <c r="AU632" s="144" t="s">
        <v>89</v>
      </c>
      <c r="AV632" s="12" t="s">
        <v>40</v>
      </c>
      <c r="AW632" s="12" t="s">
        <v>38</v>
      </c>
      <c r="AX632" s="12" t="s">
        <v>80</v>
      </c>
      <c r="AY632" s="144" t="s">
        <v>150</v>
      </c>
    </row>
    <row r="633" spans="2:65" s="12" customFormat="1">
      <c r="B633" s="142"/>
      <c r="D633" s="143" t="s">
        <v>159</v>
      </c>
      <c r="E633" s="144" t="s">
        <v>32</v>
      </c>
      <c r="F633" s="145" t="s">
        <v>1308</v>
      </c>
      <c r="H633" s="144" t="s">
        <v>32</v>
      </c>
      <c r="I633" s="146"/>
      <c r="L633" s="142"/>
      <c r="M633" s="147"/>
      <c r="T633" s="148"/>
      <c r="AT633" s="144" t="s">
        <v>159</v>
      </c>
      <c r="AU633" s="144" t="s">
        <v>89</v>
      </c>
      <c r="AV633" s="12" t="s">
        <v>40</v>
      </c>
      <c r="AW633" s="12" t="s">
        <v>38</v>
      </c>
      <c r="AX633" s="12" t="s">
        <v>80</v>
      </c>
      <c r="AY633" s="144" t="s">
        <v>150</v>
      </c>
    </row>
    <row r="634" spans="2:65" s="12" customFormat="1">
      <c r="B634" s="142"/>
      <c r="D634" s="143" t="s">
        <v>159</v>
      </c>
      <c r="E634" s="144" t="s">
        <v>32</v>
      </c>
      <c r="F634" s="145" t="s">
        <v>1309</v>
      </c>
      <c r="H634" s="144" t="s">
        <v>32</v>
      </c>
      <c r="I634" s="146"/>
      <c r="L634" s="142"/>
      <c r="M634" s="147"/>
      <c r="T634" s="148"/>
      <c r="AT634" s="144" t="s">
        <v>159</v>
      </c>
      <c r="AU634" s="144" t="s">
        <v>89</v>
      </c>
      <c r="AV634" s="12" t="s">
        <v>40</v>
      </c>
      <c r="AW634" s="12" t="s">
        <v>38</v>
      </c>
      <c r="AX634" s="12" t="s">
        <v>80</v>
      </c>
      <c r="AY634" s="144" t="s">
        <v>150</v>
      </c>
    </row>
    <row r="635" spans="2:65" s="12" customFormat="1">
      <c r="B635" s="142"/>
      <c r="D635" s="143" t="s">
        <v>159</v>
      </c>
      <c r="E635" s="144" t="s">
        <v>32</v>
      </c>
      <c r="F635" s="145" t="s">
        <v>1310</v>
      </c>
      <c r="H635" s="144" t="s">
        <v>32</v>
      </c>
      <c r="I635" s="146"/>
      <c r="L635" s="142"/>
      <c r="M635" s="147"/>
      <c r="T635" s="148"/>
      <c r="AT635" s="144" t="s">
        <v>159</v>
      </c>
      <c r="AU635" s="144" t="s">
        <v>89</v>
      </c>
      <c r="AV635" s="12" t="s">
        <v>40</v>
      </c>
      <c r="AW635" s="12" t="s">
        <v>38</v>
      </c>
      <c r="AX635" s="12" t="s">
        <v>80</v>
      </c>
      <c r="AY635" s="144" t="s">
        <v>150</v>
      </c>
    </row>
    <row r="636" spans="2:65" s="13" customFormat="1">
      <c r="B636" s="149"/>
      <c r="D636" s="143" t="s">
        <v>159</v>
      </c>
      <c r="E636" s="150" t="s">
        <v>32</v>
      </c>
      <c r="F636" s="151" t="s">
        <v>472</v>
      </c>
      <c r="H636" s="152">
        <v>36.036999999999999</v>
      </c>
      <c r="I636" s="153"/>
      <c r="L636" s="149"/>
      <c r="M636" s="154"/>
      <c r="T636" s="155"/>
      <c r="AT636" s="150" t="s">
        <v>159</v>
      </c>
      <c r="AU636" s="150" t="s">
        <v>89</v>
      </c>
      <c r="AV636" s="13" t="s">
        <v>89</v>
      </c>
      <c r="AW636" s="13" t="s">
        <v>38</v>
      </c>
      <c r="AX636" s="13" t="s">
        <v>40</v>
      </c>
      <c r="AY636" s="150" t="s">
        <v>150</v>
      </c>
    </row>
    <row r="637" spans="2:65" s="1" customFormat="1" ht="33" customHeight="1">
      <c r="B637" s="34"/>
      <c r="C637" s="129" t="s">
        <v>1311</v>
      </c>
      <c r="D637" s="129" t="s">
        <v>152</v>
      </c>
      <c r="E637" s="130" t="s">
        <v>1312</v>
      </c>
      <c r="F637" s="131" t="s">
        <v>1313</v>
      </c>
      <c r="G637" s="132" t="s">
        <v>165</v>
      </c>
      <c r="H637" s="133">
        <v>4.7039999999999997</v>
      </c>
      <c r="I637" s="134"/>
      <c r="J637" s="135">
        <f>ROUND(I637*H637,2)</f>
        <v>0</v>
      </c>
      <c r="K637" s="131" t="s">
        <v>172</v>
      </c>
      <c r="L637" s="34"/>
      <c r="M637" s="136" t="s">
        <v>32</v>
      </c>
      <c r="N637" s="137" t="s">
        <v>51</v>
      </c>
      <c r="P637" s="138">
        <f>O637*H637</f>
        <v>0</v>
      </c>
      <c r="Q637" s="138">
        <v>2.5018699999999998</v>
      </c>
      <c r="R637" s="138">
        <f>Q637*H637</f>
        <v>11.768796479999999</v>
      </c>
      <c r="S637" s="138">
        <v>0</v>
      </c>
      <c r="T637" s="139">
        <f>S637*H637</f>
        <v>0</v>
      </c>
      <c r="AR637" s="140" t="s">
        <v>157</v>
      </c>
      <c r="AT637" s="140" t="s">
        <v>152</v>
      </c>
      <c r="AU637" s="140" t="s">
        <v>89</v>
      </c>
      <c r="AY637" s="18" t="s">
        <v>150</v>
      </c>
      <c r="BE637" s="141">
        <f>IF(N637="základní",J637,0)</f>
        <v>0</v>
      </c>
      <c r="BF637" s="141">
        <f>IF(N637="snížená",J637,0)</f>
        <v>0</v>
      </c>
      <c r="BG637" s="141">
        <f>IF(N637="zákl. přenesená",J637,0)</f>
        <v>0</v>
      </c>
      <c r="BH637" s="141">
        <f>IF(N637="sníž. přenesená",J637,0)</f>
        <v>0</v>
      </c>
      <c r="BI637" s="141">
        <f>IF(N637="nulová",J637,0)</f>
        <v>0</v>
      </c>
      <c r="BJ637" s="18" t="s">
        <v>40</v>
      </c>
      <c r="BK637" s="141">
        <f>ROUND(I637*H637,2)</f>
        <v>0</v>
      </c>
      <c r="BL637" s="18" t="s">
        <v>157</v>
      </c>
      <c r="BM637" s="140" t="s">
        <v>1314</v>
      </c>
    </row>
    <row r="638" spans="2:65" s="1" customFormat="1">
      <c r="B638" s="34"/>
      <c r="D638" s="163" t="s">
        <v>174</v>
      </c>
      <c r="F638" s="164" t="s">
        <v>1315</v>
      </c>
      <c r="I638" s="165"/>
      <c r="L638" s="34"/>
      <c r="M638" s="166"/>
      <c r="T638" s="55"/>
      <c r="AT638" s="18" t="s">
        <v>174</v>
      </c>
      <c r="AU638" s="18" t="s">
        <v>89</v>
      </c>
    </row>
    <row r="639" spans="2:65" s="12" customFormat="1">
      <c r="B639" s="142"/>
      <c r="D639" s="143" t="s">
        <v>159</v>
      </c>
      <c r="E639" s="144" t="s">
        <v>32</v>
      </c>
      <c r="F639" s="145" t="s">
        <v>702</v>
      </c>
      <c r="H639" s="144" t="s">
        <v>32</v>
      </c>
      <c r="I639" s="146"/>
      <c r="L639" s="142"/>
      <c r="M639" s="147"/>
      <c r="T639" s="148"/>
      <c r="AT639" s="144" t="s">
        <v>159</v>
      </c>
      <c r="AU639" s="144" t="s">
        <v>89</v>
      </c>
      <c r="AV639" s="12" t="s">
        <v>40</v>
      </c>
      <c r="AW639" s="12" t="s">
        <v>38</v>
      </c>
      <c r="AX639" s="12" t="s">
        <v>80</v>
      </c>
      <c r="AY639" s="144" t="s">
        <v>150</v>
      </c>
    </row>
    <row r="640" spans="2:65" s="12" customFormat="1">
      <c r="B640" s="142"/>
      <c r="D640" s="143" t="s">
        <v>159</v>
      </c>
      <c r="E640" s="144" t="s">
        <v>32</v>
      </c>
      <c r="F640" s="145" t="s">
        <v>1316</v>
      </c>
      <c r="H640" s="144" t="s">
        <v>32</v>
      </c>
      <c r="I640" s="146"/>
      <c r="L640" s="142"/>
      <c r="M640" s="147"/>
      <c r="T640" s="148"/>
      <c r="AT640" s="144" t="s">
        <v>159</v>
      </c>
      <c r="AU640" s="144" t="s">
        <v>89</v>
      </c>
      <c r="AV640" s="12" t="s">
        <v>40</v>
      </c>
      <c r="AW640" s="12" t="s">
        <v>38</v>
      </c>
      <c r="AX640" s="12" t="s">
        <v>80</v>
      </c>
      <c r="AY640" s="144" t="s">
        <v>150</v>
      </c>
    </row>
    <row r="641" spans="2:65" s="12" customFormat="1">
      <c r="B641" s="142"/>
      <c r="D641" s="143" t="s">
        <v>159</v>
      </c>
      <c r="E641" s="144" t="s">
        <v>32</v>
      </c>
      <c r="F641" s="145" t="s">
        <v>1317</v>
      </c>
      <c r="H641" s="144" t="s">
        <v>32</v>
      </c>
      <c r="I641" s="146"/>
      <c r="L641" s="142"/>
      <c r="M641" s="147"/>
      <c r="T641" s="148"/>
      <c r="AT641" s="144" t="s">
        <v>159</v>
      </c>
      <c r="AU641" s="144" t="s">
        <v>89</v>
      </c>
      <c r="AV641" s="12" t="s">
        <v>40</v>
      </c>
      <c r="AW641" s="12" t="s">
        <v>38</v>
      </c>
      <c r="AX641" s="12" t="s">
        <v>80</v>
      </c>
      <c r="AY641" s="144" t="s">
        <v>150</v>
      </c>
    </row>
    <row r="642" spans="2:65" s="13" customFormat="1">
      <c r="B642" s="149"/>
      <c r="D642" s="143" t="s">
        <v>159</v>
      </c>
      <c r="E642" s="150" t="s">
        <v>32</v>
      </c>
      <c r="F642" s="151" t="s">
        <v>475</v>
      </c>
      <c r="H642" s="152">
        <v>4.7039999999999997</v>
      </c>
      <c r="I642" s="153"/>
      <c r="L642" s="149"/>
      <c r="M642" s="154"/>
      <c r="T642" s="155"/>
      <c r="AT642" s="150" t="s">
        <v>159</v>
      </c>
      <c r="AU642" s="150" t="s">
        <v>89</v>
      </c>
      <c r="AV642" s="13" t="s">
        <v>89</v>
      </c>
      <c r="AW642" s="13" t="s">
        <v>38</v>
      </c>
      <c r="AX642" s="13" t="s">
        <v>40</v>
      </c>
      <c r="AY642" s="150" t="s">
        <v>150</v>
      </c>
    </row>
    <row r="643" spans="2:65" s="1" customFormat="1" ht="16.5" customHeight="1">
      <c r="B643" s="34"/>
      <c r="C643" s="129" t="s">
        <v>1318</v>
      </c>
      <c r="D643" s="129" t="s">
        <v>152</v>
      </c>
      <c r="E643" s="130" t="s">
        <v>1319</v>
      </c>
      <c r="F643" s="131" t="s">
        <v>1320</v>
      </c>
      <c r="G643" s="132" t="s">
        <v>155</v>
      </c>
      <c r="H643" s="133">
        <v>112.53700000000001</v>
      </c>
      <c r="I643" s="134"/>
      <c r="J643" s="135">
        <f>ROUND(I643*H643,2)</f>
        <v>0</v>
      </c>
      <c r="K643" s="131" t="s">
        <v>172</v>
      </c>
      <c r="L643" s="34"/>
      <c r="M643" s="136" t="s">
        <v>32</v>
      </c>
      <c r="N643" s="137" t="s">
        <v>51</v>
      </c>
      <c r="P643" s="138">
        <f>O643*H643</f>
        <v>0</v>
      </c>
      <c r="Q643" s="138">
        <v>2.6900000000000001E-3</v>
      </c>
      <c r="R643" s="138">
        <f>Q643*H643</f>
        <v>0.30272453000000005</v>
      </c>
      <c r="S643" s="138">
        <v>0</v>
      </c>
      <c r="T643" s="139">
        <f>S643*H643</f>
        <v>0</v>
      </c>
      <c r="AR643" s="140" t="s">
        <v>157</v>
      </c>
      <c r="AT643" s="140" t="s">
        <v>152</v>
      </c>
      <c r="AU643" s="140" t="s">
        <v>89</v>
      </c>
      <c r="AY643" s="18" t="s">
        <v>150</v>
      </c>
      <c r="BE643" s="141">
        <f>IF(N643="základní",J643,0)</f>
        <v>0</v>
      </c>
      <c r="BF643" s="141">
        <f>IF(N643="snížená",J643,0)</f>
        <v>0</v>
      </c>
      <c r="BG643" s="141">
        <f>IF(N643="zákl. přenesená",J643,0)</f>
        <v>0</v>
      </c>
      <c r="BH643" s="141">
        <f>IF(N643="sníž. přenesená",J643,0)</f>
        <v>0</v>
      </c>
      <c r="BI643" s="141">
        <f>IF(N643="nulová",J643,0)</f>
        <v>0</v>
      </c>
      <c r="BJ643" s="18" t="s">
        <v>40</v>
      </c>
      <c r="BK643" s="141">
        <f>ROUND(I643*H643,2)</f>
        <v>0</v>
      </c>
      <c r="BL643" s="18" t="s">
        <v>157</v>
      </c>
      <c r="BM643" s="140" t="s">
        <v>1321</v>
      </c>
    </row>
    <row r="644" spans="2:65" s="1" customFormat="1">
      <c r="B644" s="34"/>
      <c r="D644" s="163" t="s">
        <v>174</v>
      </c>
      <c r="F644" s="164" t="s">
        <v>1322</v>
      </c>
      <c r="I644" s="165"/>
      <c r="L644" s="34"/>
      <c r="M644" s="166"/>
      <c r="T644" s="55"/>
      <c r="AT644" s="18" t="s">
        <v>174</v>
      </c>
      <c r="AU644" s="18" t="s">
        <v>89</v>
      </c>
    </row>
    <row r="645" spans="2:65" s="12" customFormat="1">
      <c r="B645" s="142"/>
      <c r="D645" s="143" t="s">
        <v>159</v>
      </c>
      <c r="E645" s="144" t="s">
        <v>32</v>
      </c>
      <c r="F645" s="145" t="s">
        <v>702</v>
      </c>
      <c r="H645" s="144" t="s">
        <v>32</v>
      </c>
      <c r="I645" s="146"/>
      <c r="L645" s="142"/>
      <c r="M645" s="147"/>
      <c r="T645" s="148"/>
      <c r="AT645" s="144" t="s">
        <v>159</v>
      </c>
      <c r="AU645" s="144" t="s">
        <v>89</v>
      </c>
      <c r="AV645" s="12" t="s">
        <v>40</v>
      </c>
      <c r="AW645" s="12" t="s">
        <v>38</v>
      </c>
      <c r="AX645" s="12" t="s">
        <v>80</v>
      </c>
      <c r="AY645" s="144" t="s">
        <v>150</v>
      </c>
    </row>
    <row r="646" spans="2:65" s="12" customFormat="1">
      <c r="B646" s="142"/>
      <c r="D646" s="143" t="s">
        <v>159</v>
      </c>
      <c r="E646" s="144" t="s">
        <v>32</v>
      </c>
      <c r="F646" s="145" t="s">
        <v>1323</v>
      </c>
      <c r="H646" s="144" t="s">
        <v>32</v>
      </c>
      <c r="I646" s="146"/>
      <c r="L646" s="142"/>
      <c r="M646" s="147"/>
      <c r="T646" s="148"/>
      <c r="AT646" s="144" t="s">
        <v>159</v>
      </c>
      <c r="AU646" s="144" t="s">
        <v>89</v>
      </c>
      <c r="AV646" s="12" t="s">
        <v>40</v>
      </c>
      <c r="AW646" s="12" t="s">
        <v>38</v>
      </c>
      <c r="AX646" s="12" t="s">
        <v>80</v>
      </c>
      <c r="AY646" s="144" t="s">
        <v>150</v>
      </c>
    </row>
    <row r="647" spans="2:65" s="12" customFormat="1">
      <c r="B647" s="142"/>
      <c r="D647" s="143" t="s">
        <v>159</v>
      </c>
      <c r="E647" s="144" t="s">
        <v>32</v>
      </c>
      <c r="F647" s="145" t="s">
        <v>1324</v>
      </c>
      <c r="H647" s="144" t="s">
        <v>32</v>
      </c>
      <c r="I647" s="146"/>
      <c r="L647" s="142"/>
      <c r="M647" s="147"/>
      <c r="T647" s="148"/>
      <c r="AT647" s="144" t="s">
        <v>159</v>
      </c>
      <c r="AU647" s="144" t="s">
        <v>89</v>
      </c>
      <c r="AV647" s="12" t="s">
        <v>40</v>
      </c>
      <c r="AW647" s="12" t="s">
        <v>38</v>
      </c>
      <c r="AX647" s="12" t="s">
        <v>80</v>
      </c>
      <c r="AY647" s="144" t="s">
        <v>150</v>
      </c>
    </row>
    <row r="648" spans="2:65" s="12" customFormat="1">
      <c r="B648" s="142"/>
      <c r="D648" s="143" t="s">
        <v>159</v>
      </c>
      <c r="E648" s="144" t="s">
        <v>32</v>
      </c>
      <c r="F648" s="145" t="s">
        <v>1325</v>
      </c>
      <c r="H648" s="144" t="s">
        <v>32</v>
      </c>
      <c r="I648" s="146"/>
      <c r="L648" s="142"/>
      <c r="M648" s="147"/>
      <c r="T648" s="148"/>
      <c r="AT648" s="144" t="s">
        <v>159</v>
      </c>
      <c r="AU648" s="144" t="s">
        <v>89</v>
      </c>
      <c r="AV648" s="12" t="s">
        <v>40</v>
      </c>
      <c r="AW648" s="12" t="s">
        <v>38</v>
      </c>
      <c r="AX648" s="12" t="s">
        <v>80</v>
      </c>
      <c r="AY648" s="144" t="s">
        <v>150</v>
      </c>
    </row>
    <row r="649" spans="2:65" s="12" customFormat="1">
      <c r="B649" s="142"/>
      <c r="D649" s="143" t="s">
        <v>159</v>
      </c>
      <c r="E649" s="144" t="s">
        <v>32</v>
      </c>
      <c r="F649" s="145" t="s">
        <v>1326</v>
      </c>
      <c r="H649" s="144" t="s">
        <v>32</v>
      </c>
      <c r="I649" s="146"/>
      <c r="L649" s="142"/>
      <c r="M649" s="147"/>
      <c r="T649" s="148"/>
      <c r="AT649" s="144" t="s">
        <v>159</v>
      </c>
      <c r="AU649" s="144" t="s">
        <v>89</v>
      </c>
      <c r="AV649" s="12" t="s">
        <v>40</v>
      </c>
      <c r="AW649" s="12" t="s">
        <v>38</v>
      </c>
      <c r="AX649" s="12" t="s">
        <v>80</v>
      </c>
      <c r="AY649" s="144" t="s">
        <v>150</v>
      </c>
    </row>
    <row r="650" spans="2:65" s="12" customFormat="1">
      <c r="B650" s="142"/>
      <c r="D650" s="143" t="s">
        <v>159</v>
      </c>
      <c r="E650" s="144" t="s">
        <v>32</v>
      </c>
      <c r="F650" s="145" t="s">
        <v>1327</v>
      </c>
      <c r="H650" s="144" t="s">
        <v>32</v>
      </c>
      <c r="I650" s="146"/>
      <c r="L650" s="142"/>
      <c r="M650" s="147"/>
      <c r="T650" s="148"/>
      <c r="AT650" s="144" t="s">
        <v>159</v>
      </c>
      <c r="AU650" s="144" t="s">
        <v>89</v>
      </c>
      <c r="AV650" s="12" t="s">
        <v>40</v>
      </c>
      <c r="AW650" s="12" t="s">
        <v>38</v>
      </c>
      <c r="AX650" s="12" t="s">
        <v>80</v>
      </c>
      <c r="AY650" s="144" t="s">
        <v>150</v>
      </c>
    </row>
    <row r="651" spans="2:65" s="13" customFormat="1">
      <c r="B651" s="149"/>
      <c r="D651" s="143" t="s">
        <v>159</v>
      </c>
      <c r="E651" s="150" t="s">
        <v>32</v>
      </c>
      <c r="F651" s="151" t="s">
        <v>478</v>
      </c>
      <c r="H651" s="152">
        <v>112.53700000000001</v>
      </c>
      <c r="I651" s="153"/>
      <c r="L651" s="149"/>
      <c r="M651" s="154"/>
      <c r="T651" s="155"/>
      <c r="AT651" s="150" t="s">
        <v>159</v>
      </c>
      <c r="AU651" s="150" t="s">
        <v>89</v>
      </c>
      <c r="AV651" s="13" t="s">
        <v>89</v>
      </c>
      <c r="AW651" s="13" t="s">
        <v>38</v>
      </c>
      <c r="AX651" s="13" t="s">
        <v>40</v>
      </c>
      <c r="AY651" s="150" t="s">
        <v>150</v>
      </c>
    </row>
    <row r="652" spans="2:65" s="1" customFormat="1" ht="16.5" customHeight="1">
      <c r="B652" s="34"/>
      <c r="C652" s="129" t="s">
        <v>1328</v>
      </c>
      <c r="D652" s="129" t="s">
        <v>152</v>
      </c>
      <c r="E652" s="130" t="s">
        <v>1329</v>
      </c>
      <c r="F652" s="131" t="s">
        <v>1330</v>
      </c>
      <c r="G652" s="132" t="s">
        <v>155</v>
      </c>
      <c r="H652" s="133">
        <v>112.53700000000001</v>
      </c>
      <c r="I652" s="134"/>
      <c r="J652" s="135">
        <f>ROUND(I652*H652,2)</f>
        <v>0</v>
      </c>
      <c r="K652" s="131" t="s">
        <v>172</v>
      </c>
      <c r="L652" s="34"/>
      <c r="M652" s="136" t="s">
        <v>32</v>
      </c>
      <c r="N652" s="137" t="s">
        <v>51</v>
      </c>
      <c r="P652" s="138">
        <f>O652*H652</f>
        <v>0</v>
      </c>
      <c r="Q652" s="138">
        <v>0</v>
      </c>
      <c r="R652" s="138">
        <f>Q652*H652</f>
        <v>0</v>
      </c>
      <c r="S652" s="138">
        <v>0</v>
      </c>
      <c r="T652" s="139">
        <f>S652*H652</f>
        <v>0</v>
      </c>
      <c r="AR652" s="140" t="s">
        <v>157</v>
      </c>
      <c r="AT652" s="140" t="s">
        <v>152</v>
      </c>
      <c r="AU652" s="140" t="s">
        <v>89</v>
      </c>
      <c r="AY652" s="18" t="s">
        <v>150</v>
      </c>
      <c r="BE652" s="141">
        <f>IF(N652="základní",J652,0)</f>
        <v>0</v>
      </c>
      <c r="BF652" s="141">
        <f>IF(N652="snížená",J652,0)</f>
        <v>0</v>
      </c>
      <c r="BG652" s="141">
        <f>IF(N652="zákl. přenesená",J652,0)</f>
        <v>0</v>
      </c>
      <c r="BH652" s="141">
        <f>IF(N652="sníž. přenesená",J652,0)</f>
        <v>0</v>
      </c>
      <c r="BI652" s="141">
        <f>IF(N652="nulová",J652,0)</f>
        <v>0</v>
      </c>
      <c r="BJ652" s="18" t="s">
        <v>40</v>
      </c>
      <c r="BK652" s="141">
        <f>ROUND(I652*H652,2)</f>
        <v>0</v>
      </c>
      <c r="BL652" s="18" t="s">
        <v>157</v>
      </c>
      <c r="BM652" s="140" t="s">
        <v>1331</v>
      </c>
    </row>
    <row r="653" spans="2:65" s="1" customFormat="1">
      <c r="B653" s="34"/>
      <c r="D653" s="163" t="s">
        <v>174</v>
      </c>
      <c r="F653" s="164" t="s">
        <v>1332</v>
      </c>
      <c r="I653" s="165"/>
      <c r="L653" s="34"/>
      <c r="M653" s="166"/>
      <c r="T653" s="55"/>
      <c r="AT653" s="18" t="s">
        <v>174</v>
      </c>
      <c r="AU653" s="18" t="s">
        <v>89</v>
      </c>
    </row>
    <row r="654" spans="2:65" s="12" customFormat="1">
      <c r="B654" s="142"/>
      <c r="D654" s="143" t="s">
        <v>159</v>
      </c>
      <c r="E654" s="144" t="s">
        <v>32</v>
      </c>
      <c r="F654" s="145" t="s">
        <v>702</v>
      </c>
      <c r="H654" s="144" t="s">
        <v>32</v>
      </c>
      <c r="I654" s="146"/>
      <c r="L654" s="142"/>
      <c r="M654" s="147"/>
      <c r="T654" s="148"/>
      <c r="AT654" s="144" t="s">
        <v>159</v>
      </c>
      <c r="AU654" s="144" t="s">
        <v>89</v>
      </c>
      <c r="AV654" s="12" t="s">
        <v>40</v>
      </c>
      <c r="AW654" s="12" t="s">
        <v>38</v>
      </c>
      <c r="AX654" s="12" t="s">
        <v>80</v>
      </c>
      <c r="AY654" s="144" t="s">
        <v>150</v>
      </c>
    </row>
    <row r="655" spans="2:65" s="12" customFormat="1">
      <c r="B655" s="142"/>
      <c r="D655" s="143" t="s">
        <v>159</v>
      </c>
      <c r="E655" s="144" t="s">
        <v>32</v>
      </c>
      <c r="F655" s="145" t="s">
        <v>1323</v>
      </c>
      <c r="H655" s="144" t="s">
        <v>32</v>
      </c>
      <c r="I655" s="146"/>
      <c r="L655" s="142"/>
      <c r="M655" s="147"/>
      <c r="T655" s="148"/>
      <c r="AT655" s="144" t="s">
        <v>159</v>
      </c>
      <c r="AU655" s="144" t="s">
        <v>89</v>
      </c>
      <c r="AV655" s="12" t="s">
        <v>40</v>
      </c>
      <c r="AW655" s="12" t="s">
        <v>38</v>
      </c>
      <c r="AX655" s="12" t="s">
        <v>80</v>
      </c>
      <c r="AY655" s="144" t="s">
        <v>150</v>
      </c>
    </row>
    <row r="656" spans="2:65" s="12" customFormat="1">
      <c r="B656" s="142"/>
      <c r="D656" s="143" t="s">
        <v>159</v>
      </c>
      <c r="E656" s="144" t="s">
        <v>32</v>
      </c>
      <c r="F656" s="145" t="s">
        <v>1324</v>
      </c>
      <c r="H656" s="144" t="s">
        <v>32</v>
      </c>
      <c r="I656" s="146"/>
      <c r="L656" s="142"/>
      <c r="M656" s="147"/>
      <c r="T656" s="148"/>
      <c r="AT656" s="144" t="s">
        <v>159</v>
      </c>
      <c r="AU656" s="144" t="s">
        <v>89</v>
      </c>
      <c r="AV656" s="12" t="s">
        <v>40</v>
      </c>
      <c r="AW656" s="12" t="s">
        <v>38</v>
      </c>
      <c r="AX656" s="12" t="s">
        <v>80</v>
      </c>
      <c r="AY656" s="144" t="s">
        <v>150</v>
      </c>
    </row>
    <row r="657" spans="2:65" s="12" customFormat="1">
      <c r="B657" s="142"/>
      <c r="D657" s="143" t="s">
        <v>159</v>
      </c>
      <c r="E657" s="144" t="s">
        <v>32</v>
      </c>
      <c r="F657" s="145" t="s">
        <v>1325</v>
      </c>
      <c r="H657" s="144" t="s">
        <v>32</v>
      </c>
      <c r="I657" s="146"/>
      <c r="L657" s="142"/>
      <c r="M657" s="147"/>
      <c r="T657" s="148"/>
      <c r="AT657" s="144" t="s">
        <v>159</v>
      </c>
      <c r="AU657" s="144" t="s">
        <v>89</v>
      </c>
      <c r="AV657" s="12" t="s">
        <v>40</v>
      </c>
      <c r="AW657" s="12" t="s">
        <v>38</v>
      </c>
      <c r="AX657" s="12" t="s">
        <v>80</v>
      </c>
      <c r="AY657" s="144" t="s">
        <v>150</v>
      </c>
    </row>
    <row r="658" spans="2:65" s="12" customFormat="1">
      <c r="B658" s="142"/>
      <c r="D658" s="143" t="s">
        <v>159</v>
      </c>
      <c r="E658" s="144" t="s">
        <v>32</v>
      </c>
      <c r="F658" s="145" t="s">
        <v>1326</v>
      </c>
      <c r="H658" s="144" t="s">
        <v>32</v>
      </c>
      <c r="I658" s="146"/>
      <c r="L658" s="142"/>
      <c r="M658" s="147"/>
      <c r="T658" s="148"/>
      <c r="AT658" s="144" t="s">
        <v>159</v>
      </c>
      <c r="AU658" s="144" t="s">
        <v>89</v>
      </c>
      <c r="AV658" s="12" t="s">
        <v>40</v>
      </c>
      <c r="AW658" s="12" t="s">
        <v>38</v>
      </c>
      <c r="AX658" s="12" t="s">
        <v>80</v>
      </c>
      <c r="AY658" s="144" t="s">
        <v>150</v>
      </c>
    </row>
    <row r="659" spans="2:65" s="12" customFormat="1">
      <c r="B659" s="142"/>
      <c r="D659" s="143" t="s">
        <v>159</v>
      </c>
      <c r="E659" s="144" t="s">
        <v>32</v>
      </c>
      <c r="F659" s="145" t="s">
        <v>1327</v>
      </c>
      <c r="H659" s="144" t="s">
        <v>32</v>
      </c>
      <c r="I659" s="146"/>
      <c r="L659" s="142"/>
      <c r="M659" s="147"/>
      <c r="T659" s="148"/>
      <c r="AT659" s="144" t="s">
        <v>159</v>
      </c>
      <c r="AU659" s="144" t="s">
        <v>89</v>
      </c>
      <c r="AV659" s="12" t="s">
        <v>40</v>
      </c>
      <c r="AW659" s="12" t="s">
        <v>38</v>
      </c>
      <c r="AX659" s="12" t="s">
        <v>80</v>
      </c>
      <c r="AY659" s="144" t="s">
        <v>150</v>
      </c>
    </row>
    <row r="660" spans="2:65" s="13" customFormat="1">
      <c r="B660" s="149"/>
      <c r="D660" s="143" t="s">
        <v>159</v>
      </c>
      <c r="E660" s="150" t="s">
        <v>32</v>
      </c>
      <c r="F660" s="151" t="s">
        <v>478</v>
      </c>
      <c r="H660" s="152">
        <v>112.53700000000001</v>
      </c>
      <c r="I660" s="153"/>
      <c r="L660" s="149"/>
      <c r="M660" s="154"/>
      <c r="T660" s="155"/>
      <c r="AT660" s="150" t="s">
        <v>159</v>
      </c>
      <c r="AU660" s="150" t="s">
        <v>89</v>
      </c>
      <c r="AV660" s="13" t="s">
        <v>89</v>
      </c>
      <c r="AW660" s="13" t="s">
        <v>38</v>
      </c>
      <c r="AX660" s="13" t="s">
        <v>40</v>
      </c>
      <c r="AY660" s="150" t="s">
        <v>150</v>
      </c>
    </row>
    <row r="661" spans="2:65" s="1" customFormat="1" ht="24.15" customHeight="1">
      <c r="B661" s="34"/>
      <c r="C661" s="129" t="s">
        <v>679</v>
      </c>
      <c r="D661" s="129" t="s">
        <v>152</v>
      </c>
      <c r="E661" s="130" t="s">
        <v>1333</v>
      </c>
      <c r="F661" s="131" t="s">
        <v>1334</v>
      </c>
      <c r="G661" s="132" t="s">
        <v>282</v>
      </c>
      <c r="H661" s="133">
        <v>0.84799999999999998</v>
      </c>
      <c r="I661" s="134"/>
      <c r="J661" s="135">
        <f>ROUND(I661*H661,2)</f>
        <v>0</v>
      </c>
      <c r="K661" s="131" t="s">
        <v>172</v>
      </c>
      <c r="L661" s="34"/>
      <c r="M661" s="136" t="s">
        <v>32</v>
      </c>
      <c r="N661" s="137" t="s">
        <v>51</v>
      </c>
      <c r="P661" s="138">
        <f>O661*H661</f>
        <v>0</v>
      </c>
      <c r="Q661" s="138">
        <v>1.0606199999999999</v>
      </c>
      <c r="R661" s="138">
        <f>Q661*H661</f>
        <v>0.89940575999999983</v>
      </c>
      <c r="S661" s="138">
        <v>0</v>
      </c>
      <c r="T661" s="139">
        <f>S661*H661</f>
        <v>0</v>
      </c>
      <c r="AR661" s="140" t="s">
        <v>157</v>
      </c>
      <c r="AT661" s="140" t="s">
        <v>152</v>
      </c>
      <c r="AU661" s="140" t="s">
        <v>89</v>
      </c>
      <c r="AY661" s="18" t="s">
        <v>150</v>
      </c>
      <c r="BE661" s="141">
        <f>IF(N661="základní",J661,0)</f>
        <v>0</v>
      </c>
      <c r="BF661" s="141">
        <f>IF(N661="snížená",J661,0)</f>
        <v>0</v>
      </c>
      <c r="BG661" s="141">
        <f>IF(N661="zákl. přenesená",J661,0)</f>
        <v>0</v>
      </c>
      <c r="BH661" s="141">
        <f>IF(N661="sníž. přenesená",J661,0)</f>
        <v>0</v>
      </c>
      <c r="BI661" s="141">
        <f>IF(N661="nulová",J661,0)</f>
        <v>0</v>
      </c>
      <c r="BJ661" s="18" t="s">
        <v>40</v>
      </c>
      <c r="BK661" s="141">
        <f>ROUND(I661*H661,2)</f>
        <v>0</v>
      </c>
      <c r="BL661" s="18" t="s">
        <v>157</v>
      </c>
      <c r="BM661" s="140" t="s">
        <v>1335</v>
      </c>
    </row>
    <row r="662" spans="2:65" s="1" customFormat="1">
      <c r="B662" s="34"/>
      <c r="D662" s="163" t="s">
        <v>174</v>
      </c>
      <c r="F662" s="164" t="s">
        <v>1336</v>
      </c>
      <c r="I662" s="165"/>
      <c r="L662" s="34"/>
      <c r="M662" s="166"/>
      <c r="T662" s="55"/>
      <c r="AT662" s="18" t="s">
        <v>174</v>
      </c>
      <c r="AU662" s="18" t="s">
        <v>89</v>
      </c>
    </row>
    <row r="663" spans="2:65" s="12" customFormat="1">
      <c r="B663" s="142"/>
      <c r="D663" s="143" t="s">
        <v>159</v>
      </c>
      <c r="E663" s="144" t="s">
        <v>32</v>
      </c>
      <c r="F663" s="145" t="s">
        <v>702</v>
      </c>
      <c r="H663" s="144" t="s">
        <v>32</v>
      </c>
      <c r="I663" s="146"/>
      <c r="L663" s="142"/>
      <c r="M663" s="147"/>
      <c r="T663" s="148"/>
      <c r="AT663" s="144" t="s">
        <v>159</v>
      </c>
      <c r="AU663" s="144" t="s">
        <v>89</v>
      </c>
      <c r="AV663" s="12" t="s">
        <v>40</v>
      </c>
      <c r="AW663" s="12" t="s">
        <v>38</v>
      </c>
      <c r="AX663" s="12" t="s">
        <v>80</v>
      </c>
      <c r="AY663" s="144" t="s">
        <v>150</v>
      </c>
    </row>
    <row r="664" spans="2:65" s="12" customFormat="1">
      <c r="B664" s="142"/>
      <c r="D664" s="143" t="s">
        <v>159</v>
      </c>
      <c r="E664" s="144" t="s">
        <v>32</v>
      </c>
      <c r="F664" s="145" t="s">
        <v>1337</v>
      </c>
      <c r="H664" s="144" t="s">
        <v>32</v>
      </c>
      <c r="I664" s="146"/>
      <c r="L664" s="142"/>
      <c r="M664" s="147"/>
      <c r="T664" s="148"/>
      <c r="AT664" s="144" t="s">
        <v>159</v>
      </c>
      <c r="AU664" s="144" t="s">
        <v>89</v>
      </c>
      <c r="AV664" s="12" t="s">
        <v>40</v>
      </c>
      <c r="AW664" s="12" t="s">
        <v>38</v>
      </c>
      <c r="AX664" s="12" t="s">
        <v>80</v>
      </c>
      <c r="AY664" s="144" t="s">
        <v>150</v>
      </c>
    </row>
    <row r="665" spans="2:65" s="12" customFormat="1">
      <c r="B665" s="142"/>
      <c r="D665" s="143" t="s">
        <v>159</v>
      </c>
      <c r="E665" s="144" t="s">
        <v>32</v>
      </c>
      <c r="F665" s="145" t="s">
        <v>1338</v>
      </c>
      <c r="H665" s="144" t="s">
        <v>32</v>
      </c>
      <c r="I665" s="146"/>
      <c r="L665" s="142"/>
      <c r="M665" s="147"/>
      <c r="T665" s="148"/>
      <c r="AT665" s="144" t="s">
        <v>159</v>
      </c>
      <c r="AU665" s="144" t="s">
        <v>89</v>
      </c>
      <c r="AV665" s="12" t="s">
        <v>40</v>
      </c>
      <c r="AW665" s="12" t="s">
        <v>38</v>
      </c>
      <c r="AX665" s="12" t="s">
        <v>80</v>
      </c>
      <c r="AY665" s="144" t="s">
        <v>150</v>
      </c>
    </row>
    <row r="666" spans="2:65" s="12" customFormat="1" ht="20.399999999999999">
      <c r="B666" s="142"/>
      <c r="D666" s="143" t="s">
        <v>159</v>
      </c>
      <c r="E666" s="144" t="s">
        <v>32</v>
      </c>
      <c r="F666" s="145" t="s">
        <v>1339</v>
      </c>
      <c r="H666" s="144" t="s">
        <v>32</v>
      </c>
      <c r="I666" s="146"/>
      <c r="L666" s="142"/>
      <c r="M666" s="147"/>
      <c r="T666" s="148"/>
      <c r="AT666" s="144" t="s">
        <v>159</v>
      </c>
      <c r="AU666" s="144" t="s">
        <v>89</v>
      </c>
      <c r="AV666" s="12" t="s">
        <v>40</v>
      </c>
      <c r="AW666" s="12" t="s">
        <v>38</v>
      </c>
      <c r="AX666" s="12" t="s">
        <v>80</v>
      </c>
      <c r="AY666" s="144" t="s">
        <v>150</v>
      </c>
    </row>
    <row r="667" spans="2:65" s="12" customFormat="1">
      <c r="B667" s="142"/>
      <c r="D667" s="143" t="s">
        <v>159</v>
      </c>
      <c r="E667" s="144" t="s">
        <v>32</v>
      </c>
      <c r="F667" s="145" t="s">
        <v>1340</v>
      </c>
      <c r="H667" s="144" t="s">
        <v>32</v>
      </c>
      <c r="I667" s="146"/>
      <c r="L667" s="142"/>
      <c r="M667" s="147"/>
      <c r="T667" s="148"/>
      <c r="AT667" s="144" t="s">
        <v>159</v>
      </c>
      <c r="AU667" s="144" t="s">
        <v>89</v>
      </c>
      <c r="AV667" s="12" t="s">
        <v>40</v>
      </c>
      <c r="AW667" s="12" t="s">
        <v>38</v>
      </c>
      <c r="AX667" s="12" t="s">
        <v>80</v>
      </c>
      <c r="AY667" s="144" t="s">
        <v>150</v>
      </c>
    </row>
    <row r="668" spans="2:65" s="13" customFormat="1">
      <c r="B668" s="149"/>
      <c r="D668" s="143" t="s">
        <v>159</v>
      </c>
      <c r="E668" s="150" t="s">
        <v>32</v>
      </c>
      <c r="F668" s="151" t="s">
        <v>481</v>
      </c>
      <c r="H668" s="152">
        <v>0.84799999999999998</v>
      </c>
      <c r="I668" s="153"/>
      <c r="L668" s="149"/>
      <c r="M668" s="154"/>
      <c r="T668" s="155"/>
      <c r="AT668" s="150" t="s">
        <v>159</v>
      </c>
      <c r="AU668" s="150" t="s">
        <v>89</v>
      </c>
      <c r="AV668" s="13" t="s">
        <v>89</v>
      </c>
      <c r="AW668" s="13" t="s">
        <v>38</v>
      </c>
      <c r="AX668" s="13" t="s">
        <v>40</v>
      </c>
      <c r="AY668" s="150" t="s">
        <v>150</v>
      </c>
    </row>
    <row r="669" spans="2:65" s="1" customFormat="1" ht="44.25" customHeight="1">
      <c r="B669" s="34"/>
      <c r="C669" s="129" t="s">
        <v>1341</v>
      </c>
      <c r="D669" s="129" t="s">
        <v>152</v>
      </c>
      <c r="E669" s="130" t="s">
        <v>1342</v>
      </c>
      <c r="F669" s="131" t="s">
        <v>1343</v>
      </c>
      <c r="G669" s="132" t="s">
        <v>155</v>
      </c>
      <c r="H669" s="133">
        <v>30.465</v>
      </c>
      <c r="I669" s="134"/>
      <c r="J669" s="135">
        <f>ROUND(I669*H669,2)</f>
        <v>0</v>
      </c>
      <c r="K669" s="131" t="s">
        <v>172</v>
      </c>
      <c r="L669" s="34"/>
      <c r="M669" s="136" t="s">
        <v>32</v>
      </c>
      <c r="N669" s="137" t="s">
        <v>51</v>
      </c>
      <c r="P669" s="138">
        <f>O669*H669</f>
        <v>0</v>
      </c>
      <c r="Q669" s="138">
        <v>0.69501000000000002</v>
      </c>
      <c r="R669" s="138">
        <f>Q669*H669</f>
        <v>21.173479650000001</v>
      </c>
      <c r="S669" s="138">
        <v>0</v>
      </c>
      <c r="T669" s="139">
        <f>S669*H669</f>
        <v>0</v>
      </c>
      <c r="AR669" s="140" t="s">
        <v>157</v>
      </c>
      <c r="AT669" s="140" t="s">
        <v>152</v>
      </c>
      <c r="AU669" s="140" t="s">
        <v>89</v>
      </c>
      <c r="AY669" s="18" t="s">
        <v>150</v>
      </c>
      <c r="BE669" s="141">
        <f>IF(N669="základní",J669,0)</f>
        <v>0</v>
      </c>
      <c r="BF669" s="141">
        <f>IF(N669="snížená",J669,0)</f>
        <v>0</v>
      </c>
      <c r="BG669" s="141">
        <f>IF(N669="zákl. přenesená",J669,0)</f>
        <v>0</v>
      </c>
      <c r="BH669" s="141">
        <f>IF(N669="sníž. přenesená",J669,0)</f>
        <v>0</v>
      </c>
      <c r="BI669" s="141">
        <f>IF(N669="nulová",J669,0)</f>
        <v>0</v>
      </c>
      <c r="BJ669" s="18" t="s">
        <v>40</v>
      </c>
      <c r="BK669" s="141">
        <f>ROUND(I669*H669,2)</f>
        <v>0</v>
      </c>
      <c r="BL669" s="18" t="s">
        <v>157</v>
      </c>
      <c r="BM669" s="140" t="s">
        <v>1344</v>
      </c>
    </row>
    <row r="670" spans="2:65" s="1" customFormat="1">
      <c r="B670" s="34"/>
      <c r="D670" s="163" t="s">
        <v>174</v>
      </c>
      <c r="F670" s="164" t="s">
        <v>1345</v>
      </c>
      <c r="I670" s="165"/>
      <c r="L670" s="34"/>
      <c r="M670" s="166"/>
      <c r="T670" s="55"/>
      <c r="AT670" s="18" t="s">
        <v>174</v>
      </c>
      <c r="AU670" s="18" t="s">
        <v>89</v>
      </c>
    </row>
    <row r="671" spans="2:65" s="12" customFormat="1">
      <c r="B671" s="142"/>
      <c r="D671" s="143" t="s">
        <v>159</v>
      </c>
      <c r="E671" s="144" t="s">
        <v>32</v>
      </c>
      <c r="F671" s="145" t="s">
        <v>702</v>
      </c>
      <c r="H671" s="144" t="s">
        <v>32</v>
      </c>
      <c r="I671" s="146"/>
      <c r="L671" s="142"/>
      <c r="M671" s="147"/>
      <c r="T671" s="148"/>
      <c r="AT671" s="144" t="s">
        <v>159</v>
      </c>
      <c r="AU671" s="144" t="s">
        <v>89</v>
      </c>
      <c r="AV671" s="12" t="s">
        <v>40</v>
      </c>
      <c r="AW671" s="12" t="s">
        <v>38</v>
      </c>
      <c r="AX671" s="12" t="s">
        <v>80</v>
      </c>
      <c r="AY671" s="144" t="s">
        <v>150</v>
      </c>
    </row>
    <row r="672" spans="2:65" s="12" customFormat="1">
      <c r="B672" s="142"/>
      <c r="D672" s="143" t="s">
        <v>159</v>
      </c>
      <c r="E672" s="144" t="s">
        <v>32</v>
      </c>
      <c r="F672" s="145" t="s">
        <v>1346</v>
      </c>
      <c r="H672" s="144" t="s">
        <v>32</v>
      </c>
      <c r="I672" s="146"/>
      <c r="L672" s="142"/>
      <c r="M672" s="147"/>
      <c r="T672" s="148"/>
      <c r="AT672" s="144" t="s">
        <v>159</v>
      </c>
      <c r="AU672" s="144" t="s">
        <v>89</v>
      </c>
      <c r="AV672" s="12" t="s">
        <v>40</v>
      </c>
      <c r="AW672" s="12" t="s">
        <v>38</v>
      </c>
      <c r="AX672" s="12" t="s">
        <v>80</v>
      </c>
      <c r="AY672" s="144" t="s">
        <v>150</v>
      </c>
    </row>
    <row r="673" spans="2:65" s="12" customFormat="1">
      <c r="B673" s="142"/>
      <c r="D673" s="143" t="s">
        <v>159</v>
      </c>
      <c r="E673" s="144" t="s">
        <v>32</v>
      </c>
      <c r="F673" s="145" t="s">
        <v>1347</v>
      </c>
      <c r="H673" s="144" t="s">
        <v>32</v>
      </c>
      <c r="I673" s="146"/>
      <c r="L673" s="142"/>
      <c r="M673" s="147"/>
      <c r="T673" s="148"/>
      <c r="AT673" s="144" t="s">
        <v>159</v>
      </c>
      <c r="AU673" s="144" t="s">
        <v>89</v>
      </c>
      <c r="AV673" s="12" t="s">
        <v>40</v>
      </c>
      <c r="AW673" s="12" t="s">
        <v>38</v>
      </c>
      <c r="AX673" s="12" t="s">
        <v>80</v>
      </c>
      <c r="AY673" s="144" t="s">
        <v>150</v>
      </c>
    </row>
    <row r="674" spans="2:65" s="13" customFormat="1">
      <c r="B674" s="149"/>
      <c r="D674" s="143" t="s">
        <v>159</v>
      </c>
      <c r="E674" s="150" t="s">
        <v>32</v>
      </c>
      <c r="F674" s="151" t="s">
        <v>484</v>
      </c>
      <c r="H674" s="152">
        <v>30.465</v>
      </c>
      <c r="I674" s="153"/>
      <c r="L674" s="149"/>
      <c r="M674" s="154"/>
      <c r="T674" s="155"/>
      <c r="AT674" s="150" t="s">
        <v>159</v>
      </c>
      <c r="AU674" s="150" t="s">
        <v>89</v>
      </c>
      <c r="AV674" s="13" t="s">
        <v>89</v>
      </c>
      <c r="AW674" s="13" t="s">
        <v>38</v>
      </c>
      <c r="AX674" s="13" t="s">
        <v>40</v>
      </c>
      <c r="AY674" s="150" t="s">
        <v>150</v>
      </c>
    </row>
    <row r="675" spans="2:65" s="1" customFormat="1" ht="44.25" customHeight="1">
      <c r="B675" s="34"/>
      <c r="C675" s="129" t="s">
        <v>1348</v>
      </c>
      <c r="D675" s="129" t="s">
        <v>152</v>
      </c>
      <c r="E675" s="130" t="s">
        <v>1349</v>
      </c>
      <c r="F675" s="131" t="s">
        <v>1350</v>
      </c>
      <c r="G675" s="132" t="s">
        <v>155</v>
      </c>
      <c r="H675" s="133">
        <v>257.108</v>
      </c>
      <c r="I675" s="134"/>
      <c r="J675" s="135">
        <f>ROUND(I675*H675,2)</f>
        <v>0</v>
      </c>
      <c r="K675" s="131" t="s">
        <v>172</v>
      </c>
      <c r="L675" s="34"/>
      <c r="M675" s="136" t="s">
        <v>32</v>
      </c>
      <c r="N675" s="137" t="s">
        <v>51</v>
      </c>
      <c r="P675" s="138">
        <f>O675*H675</f>
        <v>0</v>
      </c>
      <c r="Q675" s="138">
        <v>1.1662600000000001</v>
      </c>
      <c r="R675" s="138">
        <f>Q675*H675</f>
        <v>299.85477608000002</v>
      </c>
      <c r="S675" s="138">
        <v>0</v>
      </c>
      <c r="T675" s="139">
        <f>S675*H675</f>
        <v>0</v>
      </c>
      <c r="AR675" s="140" t="s">
        <v>157</v>
      </c>
      <c r="AT675" s="140" t="s">
        <v>152</v>
      </c>
      <c r="AU675" s="140" t="s">
        <v>89</v>
      </c>
      <c r="AY675" s="18" t="s">
        <v>150</v>
      </c>
      <c r="BE675" s="141">
        <f>IF(N675="základní",J675,0)</f>
        <v>0</v>
      </c>
      <c r="BF675" s="141">
        <f>IF(N675="snížená",J675,0)</f>
        <v>0</v>
      </c>
      <c r="BG675" s="141">
        <f>IF(N675="zákl. přenesená",J675,0)</f>
        <v>0</v>
      </c>
      <c r="BH675" s="141">
        <f>IF(N675="sníž. přenesená",J675,0)</f>
        <v>0</v>
      </c>
      <c r="BI675" s="141">
        <f>IF(N675="nulová",J675,0)</f>
        <v>0</v>
      </c>
      <c r="BJ675" s="18" t="s">
        <v>40</v>
      </c>
      <c r="BK675" s="141">
        <f>ROUND(I675*H675,2)</f>
        <v>0</v>
      </c>
      <c r="BL675" s="18" t="s">
        <v>157</v>
      </c>
      <c r="BM675" s="140" t="s">
        <v>1351</v>
      </c>
    </row>
    <row r="676" spans="2:65" s="1" customFormat="1">
      <c r="B676" s="34"/>
      <c r="D676" s="163" t="s">
        <v>174</v>
      </c>
      <c r="F676" s="164" t="s">
        <v>1352</v>
      </c>
      <c r="I676" s="165"/>
      <c r="L676" s="34"/>
      <c r="M676" s="166"/>
      <c r="T676" s="55"/>
      <c r="AT676" s="18" t="s">
        <v>174</v>
      </c>
      <c r="AU676" s="18" t="s">
        <v>89</v>
      </c>
    </row>
    <row r="677" spans="2:65" s="12" customFormat="1">
      <c r="B677" s="142"/>
      <c r="D677" s="143" t="s">
        <v>159</v>
      </c>
      <c r="E677" s="144" t="s">
        <v>32</v>
      </c>
      <c r="F677" s="145" t="s">
        <v>702</v>
      </c>
      <c r="H677" s="144" t="s">
        <v>32</v>
      </c>
      <c r="I677" s="146"/>
      <c r="L677" s="142"/>
      <c r="M677" s="147"/>
      <c r="T677" s="148"/>
      <c r="AT677" s="144" t="s">
        <v>159</v>
      </c>
      <c r="AU677" s="144" t="s">
        <v>89</v>
      </c>
      <c r="AV677" s="12" t="s">
        <v>40</v>
      </c>
      <c r="AW677" s="12" t="s">
        <v>38</v>
      </c>
      <c r="AX677" s="12" t="s">
        <v>80</v>
      </c>
      <c r="AY677" s="144" t="s">
        <v>150</v>
      </c>
    </row>
    <row r="678" spans="2:65" s="12" customFormat="1">
      <c r="B678" s="142"/>
      <c r="D678" s="143" t="s">
        <v>159</v>
      </c>
      <c r="E678" s="144" t="s">
        <v>32</v>
      </c>
      <c r="F678" s="145" t="s">
        <v>1353</v>
      </c>
      <c r="H678" s="144" t="s">
        <v>32</v>
      </c>
      <c r="I678" s="146"/>
      <c r="L678" s="142"/>
      <c r="M678" s="147"/>
      <c r="T678" s="148"/>
      <c r="AT678" s="144" t="s">
        <v>159</v>
      </c>
      <c r="AU678" s="144" t="s">
        <v>89</v>
      </c>
      <c r="AV678" s="12" t="s">
        <v>40</v>
      </c>
      <c r="AW678" s="12" t="s">
        <v>38</v>
      </c>
      <c r="AX678" s="12" t="s">
        <v>80</v>
      </c>
      <c r="AY678" s="144" t="s">
        <v>150</v>
      </c>
    </row>
    <row r="679" spans="2:65" s="12" customFormat="1">
      <c r="B679" s="142"/>
      <c r="D679" s="143" t="s">
        <v>159</v>
      </c>
      <c r="E679" s="144" t="s">
        <v>32</v>
      </c>
      <c r="F679" s="145" t="s">
        <v>1354</v>
      </c>
      <c r="H679" s="144" t="s">
        <v>32</v>
      </c>
      <c r="I679" s="146"/>
      <c r="L679" s="142"/>
      <c r="M679" s="147"/>
      <c r="T679" s="148"/>
      <c r="AT679" s="144" t="s">
        <v>159</v>
      </c>
      <c r="AU679" s="144" t="s">
        <v>89</v>
      </c>
      <c r="AV679" s="12" t="s">
        <v>40</v>
      </c>
      <c r="AW679" s="12" t="s">
        <v>38</v>
      </c>
      <c r="AX679" s="12" t="s">
        <v>80</v>
      </c>
      <c r="AY679" s="144" t="s">
        <v>150</v>
      </c>
    </row>
    <row r="680" spans="2:65" s="12" customFormat="1">
      <c r="B680" s="142"/>
      <c r="D680" s="143" t="s">
        <v>159</v>
      </c>
      <c r="E680" s="144" t="s">
        <v>32</v>
      </c>
      <c r="F680" s="145" t="s">
        <v>1355</v>
      </c>
      <c r="H680" s="144" t="s">
        <v>32</v>
      </c>
      <c r="I680" s="146"/>
      <c r="L680" s="142"/>
      <c r="M680" s="147"/>
      <c r="T680" s="148"/>
      <c r="AT680" s="144" t="s">
        <v>159</v>
      </c>
      <c r="AU680" s="144" t="s">
        <v>89</v>
      </c>
      <c r="AV680" s="12" t="s">
        <v>40</v>
      </c>
      <c r="AW680" s="12" t="s">
        <v>38</v>
      </c>
      <c r="AX680" s="12" t="s">
        <v>80</v>
      </c>
      <c r="AY680" s="144" t="s">
        <v>150</v>
      </c>
    </row>
    <row r="681" spans="2:65" s="12" customFormat="1">
      <c r="B681" s="142"/>
      <c r="D681" s="143" t="s">
        <v>159</v>
      </c>
      <c r="E681" s="144" t="s">
        <v>32</v>
      </c>
      <c r="F681" s="145" t="s">
        <v>1356</v>
      </c>
      <c r="H681" s="144" t="s">
        <v>32</v>
      </c>
      <c r="I681" s="146"/>
      <c r="L681" s="142"/>
      <c r="M681" s="147"/>
      <c r="T681" s="148"/>
      <c r="AT681" s="144" t="s">
        <v>159</v>
      </c>
      <c r="AU681" s="144" t="s">
        <v>89</v>
      </c>
      <c r="AV681" s="12" t="s">
        <v>40</v>
      </c>
      <c r="AW681" s="12" t="s">
        <v>38</v>
      </c>
      <c r="AX681" s="12" t="s">
        <v>80</v>
      </c>
      <c r="AY681" s="144" t="s">
        <v>150</v>
      </c>
    </row>
    <row r="682" spans="2:65" s="13" customFormat="1">
      <c r="B682" s="149"/>
      <c r="D682" s="143" t="s">
        <v>159</v>
      </c>
      <c r="E682" s="150" t="s">
        <v>32</v>
      </c>
      <c r="F682" s="151" t="s">
        <v>487</v>
      </c>
      <c r="H682" s="152">
        <v>257.108</v>
      </c>
      <c r="I682" s="153"/>
      <c r="L682" s="149"/>
      <c r="M682" s="154"/>
      <c r="T682" s="155"/>
      <c r="AT682" s="150" t="s">
        <v>159</v>
      </c>
      <c r="AU682" s="150" t="s">
        <v>89</v>
      </c>
      <c r="AV682" s="13" t="s">
        <v>89</v>
      </c>
      <c r="AW682" s="13" t="s">
        <v>38</v>
      </c>
      <c r="AX682" s="13" t="s">
        <v>40</v>
      </c>
      <c r="AY682" s="150" t="s">
        <v>150</v>
      </c>
    </row>
    <row r="683" spans="2:65" s="1" customFormat="1" ht="44.25" customHeight="1">
      <c r="B683" s="34"/>
      <c r="C683" s="129" t="s">
        <v>1357</v>
      </c>
      <c r="D683" s="182" t="s">
        <v>152</v>
      </c>
      <c r="E683" s="130" t="s">
        <v>1358</v>
      </c>
      <c r="F683" s="131" t="s">
        <v>1359</v>
      </c>
      <c r="G683" s="132" t="s">
        <v>155</v>
      </c>
      <c r="H683" s="133">
        <v>9.2159999999999993</v>
      </c>
      <c r="I683" s="134"/>
      <c r="J683" s="135">
        <f>ROUND(I683*H683,2)</f>
        <v>0</v>
      </c>
      <c r="K683" s="131" t="s">
        <v>172</v>
      </c>
      <c r="L683" s="34"/>
      <c r="M683" s="136" t="s">
        <v>32</v>
      </c>
      <c r="N683" s="137" t="s">
        <v>51</v>
      </c>
      <c r="P683" s="138">
        <f>O683*H683</f>
        <v>0</v>
      </c>
      <c r="Q683" s="138">
        <v>0.73558000000000001</v>
      </c>
      <c r="R683" s="138">
        <f>Q683*H683</f>
        <v>6.7791052799999996</v>
      </c>
      <c r="S683" s="138">
        <v>0</v>
      </c>
      <c r="T683" s="139">
        <f>S683*H683</f>
        <v>0</v>
      </c>
      <c r="AR683" s="140" t="s">
        <v>157</v>
      </c>
      <c r="AT683" s="140" t="s">
        <v>152</v>
      </c>
      <c r="AU683" s="140" t="s">
        <v>89</v>
      </c>
      <c r="AY683" s="18" t="s">
        <v>150</v>
      </c>
      <c r="BE683" s="141">
        <f>IF(N683="základní",J683,0)</f>
        <v>0</v>
      </c>
      <c r="BF683" s="141">
        <f>IF(N683="snížená",J683,0)</f>
        <v>0</v>
      </c>
      <c r="BG683" s="141">
        <f>IF(N683="zákl. přenesená",J683,0)</f>
        <v>0</v>
      </c>
      <c r="BH683" s="141">
        <f>IF(N683="sníž. přenesená",J683,0)</f>
        <v>0</v>
      </c>
      <c r="BI683" s="141">
        <f>IF(N683="nulová",J683,0)</f>
        <v>0</v>
      </c>
      <c r="BJ683" s="18" t="s">
        <v>40</v>
      </c>
      <c r="BK683" s="141">
        <f>ROUND(I683*H683,2)</f>
        <v>0</v>
      </c>
      <c r="BL683" s="18" t="s">
        <v>157</v>
      </c>
      <c r="BM683" s="140" t="s">
        <v>1360</v>
      </c>
    </row>
    <row r="684" spans="2:65" s="1" customFormat="1">
      <c r="B684" s="34"/>
      <c r="D684" s="163" t="s">
        <v>174</v>
      </c>
      <c r="F684" s="164" t="s">
        <v>1361</v>
      </c>
      <c r="I684" s="165"/>
      <c r="L684" s="34"/>
      <c r="M684" s="166"/>
      <c r="T684" s="55"/>
      <c r="AT684" s="18" t="s">
        <v>174</v>
      </c>
      <c r="AU684" s="18" t="s">
        <v>89</v>
      </c>
    </row>
    <row r="685" spans="2:65" s="1" customFormat="1" ht="28.8">
      <c r="B685" s="34"/>
      <c r="D685" s="143" t="s">
        <v>195</v>
      </c>
      <c r="F685" s="167" t="s">
        <v>1362</v>
      </c>
      <c r="I685" s="165"/>
      <c r="L685" s="34"/>
      <c r="M685" s="166"/>
      <c r="T685" s="55"/>
      <c r="AT685" s="18" t="s">
        <v>195</v>
      </c>
      <c r="AU685" s="18" t="s">
        <v>89</v>
      </c>
    </row>
    <row r="686" spans="2:65" s="12" customFormat="1">
      <c r="B686" s="142"/>
      <c r="D686" s="143" t="s">
        <v>159</v>
      </c>
      <c r="E686" s="144" t="s">
        <v>32</v>
      </c>
      <c r="F686" s="145" t="s">
        <v>702</v>
      </c>
      <c r="H686" s="144" t="s">
        <v>32</v>
      </c>
      <c r="I686" s="146"/>
      <c r="L686" s="142"/>
      <c r="M686" s="147"/>
      <c r="T686" s="148"/>
      <c r="AT686" s="144" t="s">
        <v>159</v>
      </c>
      <c r="AU686" s="144" t="s">
        <v>89</v>
      </c>
      <c r="AV686" s="12" t="s">
        <v>40</v>
      </c>
      <c r="AW686" s="12" t="s">
        <v>38</v>
      </c>
      <c r="AX686" s="12" t="s">
        <v>80</v>
      </c>
      <c r="AY686" s="144" t="s">
        <v>150</v>
      </c>
    </row>
    <row r="687" spans="2:65" s="12" customFormat="1">
      <c r="B687" s="142"/>
      <c r="D687" s="143" t="s">
        <v>159</v>
      </c>
      <c r="E687" s="144" t="s">
        <v>32</v>
      </c>
      <c r="F687" s="145" t="s">
        <v>1277</v>
      </c>
      <c r="H687" s="144" t="s">
        <v>32</v>
      </c>
      <c r="I687" s="146"/>
      <c r="L687" s="142"/>
      <c r="M687" s="147"/>
      <c r="T687" s="148"/>
      <c r="AT687" s="144" t="s">
        <v>159</v>
      </c>
      <c r="AU687" s="144" t="s">
        <v>89</v>
      </c>
      <c r="AV687" s="12" t="s">
        <v>40</v>
      </c>
      <c r="AW687" s="12" t="s">
        <v>38</v>
      </c>
      <c r="AX687" s="12" t="s">
        <v>80</v>
      </c>
      <c r="AY687" s="144" t="s">
        <v>150</v>
      </c>
    </row>
    <row r="688" spans="2:65" s="12" customFormat="1">
      <c r="B688" s="142"/>
      <c r="D688" s="143" t="s">
        <v>159</v>
      </c>
      <c r="E688" s="144" t="s">
        <v>32</v>
      </c>
      <c r="F688" s="145" t="s">
        <v>1363</v>
      </c>
      <c r="H688" s="144" t="s">
        <v>32</v>
      </c>
      <c r="I688" s="146"/>
      <c r="L688" s="142"/>
      <c r="M688" s="147"/>
      <c r="T688" s="148"/>
      <c r="AT688" s="144" t="s">
        <v>159</v>
      </c>
      <c r="AU688" s="144" t="s">
        <v>89</v>
      </c>
      <c r="AV688" s="12" t="s">
        <v>40</v>
      </c>
      <c r="AW688" s="12" t="s">
        <v>38</v>
      </c>
      <c r="AX688" s="12" t="s">
        <v>80</v>
      </c>
      <c r="AY688" s="144" t="s">
        <v>150</v>
      </c>
    </row>
    <row r="689" spans="2:65" s="12" customFormat="1">
      <c r="B689" s="142"/>
      <c r="D689" s="143" t="s">
        <v>159</v>
      </c>
      <c r="E689" s="144" t="s">
        <v>32</v>
      </c>
      <c r="F689" s="145" t="s">
        <v>1363</v>
      </c>
      <c r="H689" s="144" t="s">
        <v>32</v>
      </c>
      <c r="I689" s="146"/>
      <c r="L689" s="142"/>
      <c r="M689" s="147"/>
      <c r="T689" s="148"/>
      <c r="AT689" s="144" t="s">
        <v>159</v>
      </c>
      <c r="AU689" s="144" t="s">
        <v>89</v>
      </c>
      <c r="AV689" s="12" t="s">
        <v>40</v>
      </c>
      <c r="AW689" s="12" t="s">
        <v>38</v>
      </c>
      <c r="AX689" s="12" t="s">
        <v>80</v>
      </c>
      <c r="AY689" s="144" t="s">
        <v>150</v>
      </c>
    </row>
    <row r="690" spans="2:65" s="12" customFormat="1">
      <c r="B690" s="142"/>
      <c r="D690" s="143" t="s">
        <v>159</v>
      </c>
      <c r="E690" s="144" t="s">
        <v>32</v>
      </c>
      <c r="F690" s="145" t="s">
        <v>1363</v>
      </c>
      <c r="H690" s="144" t="s">
        <v>32</v>
      </c>
      <c r="I690" s="146"/>
      <c r="L690" s="142"/>
      <c r="M690" s="147"/>
      <c r="T690" s="148"/>
      <c r="AT690" s="144" t="s">
        <v>159</v>
      </c>
      <c r="AU690" s="144" t="s">
        <v>89</v>
      </c>
      <c r="AV690" s="12" t="s">
        <v>40</v>
      </c>
      <c r="AW690" s="12" t="s">
        <v>38</v>
      </c>
      <c r="AX690" s="12" t="s">
        <v>80</v>
      </c>
      <c r="AY690" s="144" t="s">
        <v>150</v>
      </c>
    </row>
    <row r="691" spans="2:65" s="12" customFormat="1">
      <c r="B691" s="142"/>
      <c r="D691" s="143" t="s">
        <v>159</v>
      </c>
      <c r="E691" s="144" t="s">
        <v>32</v>
      </c>
      <c r="F691" s="145" t="s">
        <v>1364</v>
      </c>
      <c r="H691" s="144" t="s">
        <v>32</v>
      </c>
      <c r="I691" s="146"/>
      <c r="L691" s="142"/>
      <c r="M691" s="147"/>
      <c r="T691" s="148"/>
      <c r="AT691" s="144" t="s">
        <v>159</v>
      </c>
      <c r="AU691" s="144" t="s">
        <v>89</v>
      </c>
      <c r="AV691" s="12" t="s">
        <v>40</v>
      </c>
      <c r="AW691" s="12" t="s">
        <v>38</v>
      </c>
      <c r="AX691" s="12" t="s">
        <v>80</v>
      </c>
      <c r="AY691" s="144" t="s">
        <v>150</v>
      </c>
    </row>
    <row r="692" spans="2:65" s="13" customFormat="1">
      <c r="B692" s="149"/>
      <c r="D692" s="143" t="s">
        <v>159</v>
      </c>
      <c r="E692" s="150" t="s">
        <v>32</v>
      </c>
      <c r="F692" s="151" t="s">
        <v>490</v>
      </c>
      <c r="H692" s="152">
        <v>9.2159999999999993</v>
      </c>
      <c r="I692" s="153"/>
      <c r="L692" s="149"/>
      <c r="M692" s="154"/>
      <c r="T692" s="155"/>
      <c r="AT692" s="150" t="s">
        <v>159</v>
      </c>
      <c r="AU692" s="150" t="s">
        <v>89</v>
      </c>
      <c r="AV692" s="13" t="s">
        <v>89</v>
      </c>
      <c r="AW692" s="13" t="s">
        <v>38</v>
      </c>
      <c r="AX692" s="13" t="s">
        <v>40</v>
      </c>
      <c r="AY692" s="150" t="s">
        <v>150</v>
      </c>
    </row>
    <row r="693" spans="2:65" s="1" customFormat="1" ht="24.15" customHeight="1">
      <c r="B693" s="34"/>
      <c r="C693" s="129" t="s">
        <v>1365</v>
      </c>
      <c r="D693" s="129" t="s">
        <v>152</v>
      </c>
      <c r="E693" s="130" t="s">
        <v>1366</v>
      </c>
      <c r="F693" s="131" t="s">
        <v>1367</v>
      </c>
      <c r="G693" s="132" t="s">
        <v>165</v>
      </c>
      <c r="H693" s="133">
        <v>540.38699999999994</v>
      </c>
      <c r="I693" s="134"/>
      <c r="J693" s="135">
        <f>ROUND(I693*H693,2)</f>
        <v>0</v>
      </c>
      <c r="K693" s="131" t="s">
        <v>172</v>
      </c>
      <c r="L693" s="34"/>
      <c r="M693" s="136" t="s">
        <v>32</v>
      </c>
      <c r="N693" s="137" t="s">
        <v>51</v>
      </c>
      <c r="P693" s="138">
        <f>O693*H693</f>
        <v>0</v>
      </c>
      <c r="Q693" s="138">
        <v>2.5234999999999999</v>
      </c>
      <c r="R693" s="138">
        <f>Q693*H693</f>
        <v>1363.6665944999997</v>
      </c>
      <c r="S693" s="138">
        <v>0</v>
      </c>
      <c r="T693" s="139">
        <f>S693*H693</f>
        <v>0</v>
      </c>
      <c r="AR693" s="140" t="s">
        <v>157</v>
      </c>
      <c r="AT693" s="140" t="s">
        <v>152</v>
      </c>
      <c r="AU693" s="140" t="s">
        <v>89</v>
      </c>
      <c r="AY693" s="18" t="s">
        <v>150</v>
      </c>
      <c r="BE693" s="141">
        <f>IF(N693="základní",J693,0)</f>
        <v>0</v>
      </c>
      <c r="BF693" s="141">
        <f>IF(N693="snížená",J693,0)</f>
        <v>0</v>
      </c>
      <c r="BG693" s="141">
        <f>IF(N693="zákl. přenesená",J693,0)</f>
        <v>0</v>
      </c>
      <c r="BH693" s="141">
        <f>IF(N693="sníž. přenesená",J693,0)</f>
        <v>0</v>
      </c>
      <c r="BI693" s="141">
        <f>IF(N693="nulová",J693,0)</f>
        <v>0</v>
      </c>
      <c r="BJ693" s="18" t="s">
        <v>40</v>
      </c>
      <c r="BK693" s="141">
        <f>ROUND(I693*H693,2)</f>
        <v>0</v>
      </c>
      <c r="BL693" s="18" t="s">
        <v>157</v>
      </c>
      <c r="BM693" s="140" t="s">
        <v>1368</v>
      </c>
    </row>
    <row r="694" spans="2:65" s="1" customFormat="1">
      <c r="B694" s="34"/>
      <c r="D694" s="163" t="s">
        <v>174</v>
      </c>
      <c r="F694" s="164" t="s">
        <v>1369</v>
      </c>
      <c r="I694" s="165"/>
      <c r="L694" s="34"/>
      <c r="M694" s="166"/>
      <c r="T694" s="55"/>
      <c r="AT694" s="18" t="s">
        <v>174</v>
      </c>
      <c r="AU694" s="18" t="s">
        <v>89</v>
      </c>
    </row>
    <row r="695" spans="2:65" s="12" customFormat="1">
      <c r="B695" s="142"/>
      <c r="D695" s="143" t="s">
        <v>159</v>
      </c>
      <c r="E695" s="144" t="s">
        <v>32</v>
      </c>
      <c r="F695" s="145" t="s">
        <v>814</v>
      </c>
      <c r="H695" s="144" t="s">
        <v>32</v>
      </c>
      <c r="I695" s="146"/>
      <c r="L695" s="142"/>
      <c r="M695" s="147"/>
      <c r="T695" s="148"/>
      <c r="AT695" s="144" t="s">
        <v>159</v>
      </c>
      <c r="AU695" s="144" t="s">
        <v>89</v>
      </c>
      <c r="AV695" s="12" t="s">
        <v>40</v>
      </c>
      <c r="AW695" s="12" t="s">
        <v>38</v>
      </c>
      <c r="AX695" s="12" t="s">
        <v>80</v>
      </c>
      <c r="AY695" s="144" t="s">
        <v>150</v>
      </c>
    </row>
    <row r="696" spans="2:65" s="13" customFormat="1" ht="30.6">
      <c r="B696" s="149"/>
      <c r="D696" s="143" t="s">
        <v>159</v>
      </c>
      <c r="E696" s="150" t="s">
        <v>32</v>
      </c>
      <c r="F696" s="151" t="s">
        <v>1370</v>
      </c>
      <c r="H696" s="152">
        <v>340.435</v>
      </c>
      <c r="I696" s="153"/>
      <c r="L696" s="149"/>
      <c r="M696" s="154"/>
      <c r="T696" s="155"/>
      <c r="AT696" s="150" t="s">
        <v>159</v>
      </c>
      <c r="AU696" s="150" t="s">
        <v>89</v>
      </c>
      <c r="AV696" s="13" t="s">
        <v>89</v>
      </c>
      <c r="AW696" s="13" t="s">
        <v>38</v>
      </c>
      <c r="AX696" s="13" t="s">
        <v>80</v>
      </c>
      <c r="AY696" s="150" t="s">
        <v>150</v>
      </c>
    </row>
    <row r="697" spans="2:65" s="13" customFormat="1" ht="20.399999999999999">
      <c r="B697" s="149"/>
      <c r="D697" s="143" t="s">
        <v>159</v>
      </c>
      <c r="E697" s="150" t="s">
        <v>32</v>
      </c>
      <c r="F697" s="151" t="s">
        <v>1371</v>
      </c>
      <c r="H697" s="152">
        <v>199.952</v>
      </c>
      <c r="I697" s="153"/>
      <c r="L697" s="149"/>
      <c r="M697" s="154"/>
      <c r="T697" s="155"/>
      <c r="AT697" s="150" t="s">
        <v>159</v>
      </c>
      <c r="AU697" s="150" t="s">
        <v>89</v>
      </c>
      <c r="AV697" s="13" t="s">
        <v>89</v>
      </c>
      <c r="AW697" s="13" t="s">
        <v>38</v>
      </c>
      <c r="AX697" s="13" t="s">
        <v>80</v>
      </c>
      <c r="AY697" s="150" t="s">
        <v>150</v>
      </c>
    </row>
    <row r="698" spans="2:65" s="15" customFormat="1">
      <c r="B698" s="168"/>
      <c r="D698" s="143" t="s">
        <v>159</v>
      </c>
      <c r="E698" s="169" t="s">
        <v>32</v>
      </c>
      <c r="F698" s="170" t="s">
        <v>1372</v>
      </c>
      <c r="H698" s="171">
        <v>540.38699999999994</v>
      </c>
      <c r="I698" s="172"/>
      <c r="L698" s="168"/>
      <c r="M698" s="173"/>
      <c r="T698" s="174"/>
      <c r="AT698" s="169" t="s">
        <v>159</v>
      </c>
      <c r="AU698" s="169" t="s">
        <v>89</v>
      </c>
      <c r="AV698" s="15" t="s">
        <v>168</v>
      </c>
      <c r="AW698" s="15" t="s">
        <v>38</v>
      </c>
      <c r="AX698" s="15" t="s">
        <v>80</v>
      </c>
      <c r="AY698" s="169" t="s">
        <v>150</v>
      </c>
    </row>
    <row r="699" spans="2:65" s="14" customFormat="1">
      <c r="B699" s="156"/>
      <c r="D699" s="143" t="s">
        <v>159</v>
      </c>
      <c r="E699" s="157" t="s">
        <v>32</v>
      </c>
      <c r="F699" s="158" t="s">
        <v>162</v>
      </c>
      <c r="H699" s="159">
        <v>540.38699999999994</v>
      </c>
      <c r="I699" s="160"/>
      <c r="L699" s="156"/>
      <c r="M699" s="161"/>
      <c r="T699" s="162"/>
      <c r="AT699" s="157" t="s">
        <v>159</v>
      </c>
      <c r="AU699" s="157" t="s">
        <v>89</v>
      </c>
      <c r="AV699" s="14" t="s">
        <v>157</v>
      </c>
      <c r="AW699" s="14" t="s">
        <v>38</v>
      </c>
      <c r="AX699" s="14" t="s">
        <v>40</v>
      </c>
      <c r="AY699" s="157" t="s">
        <v>150</v>
      </c>
    </row>
    <row r="700" spans="2:65" s="1" customFormat="1" ht="24.15" customHeight="1">
      <c r="B700" s="34"/>
      <c r="C700" s="129" t="s">
        <v>1373</v>
      </c>
      <c r="D700" s="129" t="s">
        <v>152</v>
      </c>
      <c r="E700" s="130" t="s">
        <v>1374</v>
      </c>
      <c r="F700" s="131" t="s">
        <v>1375</v>
      </c>
      <c r="G700" s="132" t="s">
        <v>155</v>
      </c>
      <c r="H700" s="133">
        <v>3602.5839999999998</v>
      </c>
      <c r="I700" s="134"/>
      <c r="J700" s="135">
        <f>ROUND(I700*H700,2)</f>
        <v>0</v>
      </c>
      <c r="K700" s="131" t="s">
        <v>172</v>
      </c>
      <c r="L700" s="34"/>
      <c r="M700" s="136" t="s">
        <v>32</v>
      </c>
      <c r="N700" s="137" t="s">
        <v>51</v>
      </c>
      <c r="P700" s="138">
        <f>O700*H700</f>
        <v>0</v>
      </c>
      <c r="Q700" s="138">
        <v>2.7499999999999998E-3</v>
      </c>
      <c r="R700" s="138">
        <f>Q700*H700</f>
        <v>9.9071059999999989</v>
      </c>
      <c r="S700" s="138">
        <v>0</v>
      </c>
      <c r="T700" s="139">
        <f>S700*H700</f>
        <v>0</v>
      </c>
      <c r="AR700" s="140" t="s">
        <v>157</v>
      </c>
      <c r="AT700" s="140" t="s">
        <v>152</v>
      </c>
      <c r="AU700" s="140" t="s">
        <v>89</v>
      </c>
      <c r="AY700" s="18" t="s">
        <v>150</v>
      </c>
      <c r="BE700" s="141">
        <f>IF(N700="základní",J700,0)</f>
        <v>0</v>
      </c>
      <c r="BF700" s="141">
        <f>IF(N700="snížená",J700,0)</f>
        <v>0</v>
      </c>
      <c r="BG700" s="141">
        <f>IF(N700="zákl. přenesená",J700,0)</f>
        <v>0</v>
      </c>
      <c r="BH700" s="141">
        <f>IF(N700="sníž. přenesená",J700,0)</f>
        <v>0</v>
      </c>
      <c r="BI700" s="141">
        <f>IF(N700="nulová",J700,0)</f>
        <v>0</v>
      </c>
      <c r="BJ700" s="18" t="s">
        <v>40</v>
      </c>
      <c r="BK700" s="141">
        <f>ROUND(I700*H700,2)</f>
        <v>0</v>
      </c>
      <c r="BL700" s="18" t="s">
        <v>157</v>
      </c>
      <c r="BM700" s="140" t="s">
        <v>1376</v>
      </c>
    </row>
    <row r="701" spans="2:65" s="1" customFormat="1">
      <c r="B701" s="34"/>
      <c r="D701" s="163" t="s">
        <v>174</v>
      </c>
      <c r="F701" s="164" t="s">
        <v>1377</v>
      </c>
      <c r="I701" s="165"/>
      <c r="L701" s="34"/>
      <c r="M701" s="166"/>
      <c r="T701" s="55"/>
      <c r="AT701" s="18" t="s">
        <v>174</v>
      </c>
      <c r="AU701" s="18" t="s">
        <v>89</v>
      </c>
    </row>
    <row r="702" spans="2:65" s="12" customFormat="1">
      <c r="B702" s="142"/>
      <c r="D702" s="143" t="s">
        <v>159</v>
      </c>
      <c r="E702" s="144" t="s">
        <v>32</v>
      </c>
      <c r="F702" s="145" t="s">
        <v>814</v>
      </c>
      <c r="H702" s="144" t="s">
        <v>32</v>
      </c>
      <c r="I702" s="146"/>
      <c r="L702" s="142"/>
      <c r="M702" s="147"/>
      <c r="T702" s="148"/>
      <c r="AT702" s="144" t="s">
        <v>159</v>
      </c>
      <c r="AU702" s="144" t="s">
        <v>89</v>
      </c>
      <c r="AV702" s="12" t="s">
        <v>40</v>
      </c>
      <c r="AW702" s="12" t="s">
        <v>38</v>
      </c>
      <c r="AX702" s="12" t="s">
        <v>80</v>
      </c>
      <c r="AY702" s="144" t="s">
        <v>150</v>
      </c>
    </row>
    <row r="703" spans="2:65" s="13" customFormat="1" ht="30.6">
      <c r="B703" s="149"/>
      <c r="D703" s="143" t="s">
        <v>159</v>
      </c>
      <c r="E703" s="150" t="s">
        <v>32</v>
      </c>
      <c r="F703" s="151" t="s">
        <v>1378</v>
      </c>
      <c r="H703" s="152">
        <v>2269.5680000000002</v>
      </c>
      <c r="I703" s="153"/>
      <c r="L703" s="149"/>
      <c r="M703" s="154"/>
      <c r="T703" s="155"/>
      <c r="AT703" s="150" t="s">
        <v>159</v>
      </c>
      <c r="AU703" s="150" t="s">
        <v>89</v>
      </c>
      <c r="AV703" s="13" t="s">
        <v>89</v>
      </c>
      <c r="AW703" s="13" t="s">
        <v>38</v>
      </c>
      <c r="AX703" s="13" t="s">
        <v>80</v>
      </c>
      <c r="AY703" s="150" t="s">
        <v>150</v>
      </c>
    </row>
    <row r="704" spans="2:65" s="13" customFormat="1" ht="20.399999999999999">
      <c r="B704" s="149"/>
      <c r="D704" s="143" t="s">
        <v>159</v>
      </c>
      <c r="E704" s="150" t="s">
        <v>32</v>
      </c>
      <c r="F704" s="151" t="s">
        <v>1379</v>
      </c>
      <c r="H704" s="152">
        <v>1333.0160000000001</v>
      </c>
      <c r="I704" s="153"/>
      <c r="L704" s="149"/>
      <c r="M704" s="154"/>
      <c r="T704" s="155"/>
      <c r="AT704" s="150" t="s">
        <v>159</v>
      </c>
      <c r="AU704" s="150" t="s">
        <v>89</v>
      </c>
      <c r="AV704" s="13" t="s">
        <v>89</v>
      </c>
      <c r="AW704" s="13" t="s">
        <v>38</v>
      </c>
      <c r="AX704" s="13" t="s">
        <v>80</v>
      </c>
      <c r="AY704" s="150" t="s">
        <v>150</v>
      </c>
    </row>
    <row r="705" spans="2:65" s="15" customFormat="1">
      <c r="B705" s="168"/>
      <c r="D705" s="143" t="s">
        <v>159</v>
      </c>
      <c r="E705" s="169" t="s">
        <v>32</v>
      </c>
      <c r="F705" s="170" t="s">
        <v>1372</v>
      </c>
      <c r="H705" s="171">
        <v>3602.5839999999998</v>
      </c>
      <c r="I705" s="172"/>
      <c r="L705" s="168"/>
      <c r="M705" s="173"/>
      <c r="T705" s="174"/>
      <c r="AT705" s="169" t="s">
        <v>159</v>
      </c>
      <c r="AU705" s="169" t="s">
        <v>89</v>
      </c>
      <c r="AV705" s="15" t="s">
        <v>168</v>
      </c>
      <c r="AW705" s="15" t="s">
        <v>38</v>
      </c>
      <c r="AX705" s="15" t="s">
        <v>80</v>
      </c>
      <c r="AY705" s="169" t="s">
        <v>150</v>
      </c>
    </row>
    <row r="706" spans="2:65" s="14" customFormat="1">
      <c r="B706" s="156"/>
      <c r="D706" s="143" t="s">
        <v>159</v>
      </c>
      <c r="E706" s="157" t="s">
        <v>32</v>
      </c>
      <c r="F706" s="158" t="s">
        <v>162</v>
      </c>
      <c r="H706" s="159">
        <v>3602.5839999999998</v>
      </c>
      <c r="I706" s="160"/>
      <c r="L706" s="156"/>
      <c r="M706" s="161"/>
      <c r="T706" s="162"/>
      <c r="AT706" s="157" t="s">
        <v>159</v>
      </c>
      <c r="AU706" s="157" t="s">
        <v>89</v>
      </c>
      <c r="AV706" s="14" t="s">
        <v>157</v>
      </c>
      <c r="AW706" s="14" t="s">
        <v>38</v>
      </c>
      <c r="AX706" s="14" t="s">
        <v>40</v>
      </c>
      <c r="AY706" s="157" t="s">
        <v>150</v>
      </c>
    </row>
    <row r="707" spans="2:65" s="1" customFormat="1" ht="24.15" customHeight="1">
      <c r="B707" s="34"/>
      <c r="C707" s="129" t="s">
        <v>1380</v>
      </c>
      <c r="D707" s="129" t="s">
        <v>152</v>
      </c>
      <c r="E707" s="130" t="s">
        <v>1381</v>
      </c>
      <c r="F707" s="131" t="s">
        <v>1382</v>
      </c>
      <c r="G707" s="132" t="s">
        <v>155</v>
      </c>
      <c r="H707" s="133">
        <v>6020.5839999999998</v>
      </c>
      <c r="I707" s="134"/>
      <c r="J707" s="135">
        <f>ROUND(I707*H707,2)</f>
        <v>0</v>
      </c>
      <c r="K707" s="131" t="s">
        <v>172</v>
      </c>
      <c r="L707" s="34"/>
      <c r="M707" s="136" t="s">
        <v>32</v>
      </c>
      <c r="N707" s="137" t="s">
        <v>51</v>
      </c>
      <c r="P707" s="138">
        <f>O707*H707</f>
        <v>0</v>
      </c>
      <c r="Q707" s="138">
        <v>0</v>
      </c>
      <c r="R707" s="138">
        <f>Q707*H707</f>
        <v>0</v>
      </c>
      <c r="S707" s="138">
        <v>0</v>
      </c>
      <c r="T707" s="139">
        <f>S707*H707</f>
        <v>0</v>
      </c>
      <c r="AR707" s="140" t="s">
        <v>157</v>
      </c>
      <c r="AT707" s="140" t="s">
        <v>152</v>
      </c>
      <c r="AU707" s="140" t="s">
        <v>89</v>
      </c>
      <c r="AY707" s="18" t="s">
        <v>150</v>
      </c>
      <c r="BE707" s="141">
        <f>IF(N707="základní",J707,0)</f>
        <v>0</v>
      </c>
      <c r="BF707" s="141">
        <f>IF(N707="snížená",J707,0)</f>
        <v>0</v>
      </c>
      <c r="BG707" s="141">
        <f>IF(N707="zákl. přenesená",J707,0)</f>
        <v>0</v>
      </c>
      <c r="BH707" s="141">
        <f>IF(N707="sníž. přenesená",J707,0)</f>
        <v>0</v>
      </c>
      <c r="BI707" s="141">
        <f>IF(N707="nulová",J707,0)</f>
        <v>0</v>
      </c>
      <c r="BJ707" s="18" t="s">
        <v>40</v>
      </c>
      <c r="BK707" s="141">
        <f>ROUND(I707*H707,2)</f>
        <v>0</v>
      </c>
      <c r="BL707" s="18" t="s">
        <v>157</v>
      </c>
      <c r="BM707" s="140" t="s">
        <v>1383</v>
      </c>
    </row>
    <row r="708" spans="2:65" s="1" customFormat="1">
      <c r="B708" s="34"/>
      <c r="D708" s="163" t="s">
        <v>174</v>
      </c>
      <c r="F708" s="164" t="s">
        <v>1384</v>
      </c>
      <c r="I708" s="165"/>
      <c r="L708" s="34"/>
      <c r="M708" s="166"/>
      <c r="T708" s="55"/>
      <c r="AT708" s="18" t="s">
        <v>174</v>
      </c>
      <c r="AU708" s="18" t="s">
        <v>89</v>
      </c>
    </row>
    <row r="709" spans="2:65" s="1" customFormat="1" ht="55.5" customHeight="1">
      <c r="B709" s="34"/>
      <c r="C709" s="129" t="s">
        <v>1385</v>
      </c>
      <c r="D709" s="129" t="s">
        <v>152</v>
      </c>
      <c r="E709" s="130" t="s">
        <v>1386</v>
      </c>
      <c r="F709" s="131" t="s">
        <v>1387</v>
      </c>
      <c r="G709" s="132" t="s">
        <v>282</v>
      </c>
      <c r="H709" s="133">
        <v>62.145000000000003</v>
      </c>
      <c r="I709" s="134"/>
      <c r="J709" s="135">
        <f>ROUND(I709*H709,2)</f>
        <v>0</v>
      </c>
      <c r="K709" s="131" t="s">
        <v>172</v>
      </c>
      <c r="L709" s="34"/>
      <c r="M709" s="136" t="s">
        <v>32</v>
      </c>
      <c r="N709" s="137" t="s">
        <v>51</v>
      </c>
      <c r="P709" s="138">
        <f>O709*H709</f>
        <v>0</v>
      </c>
      <c r="Q709" s="138">
        <v>1.0593999999999999</v>
      </c>
      <c r="R709" s="138">
        <f>Q709*H709</f>
        <v>65.836412999999993</v>
      </c>
      <c r="S709" s="138">
        <v>0</v>
      </c>
      <c r="T709" s="139">
        <f>S709*H709</f>
        <v>0</v>
      </c>
      <c r="AR709" s="140" t="s">
        <v>157</v>
      </c>
      <c r="AT709" s="140" t="s">
        <v>152</v>
      </c>
      <c r="AU709" s="140" t="s">
        <v>89</v>
      </c>
      <c r="AY709" s="18" t="s">
        <v>150</v>
      </c>
      <c r="BE709" s="141">
        <f>IF(N709="základní",J709,0)</f>
        <v>0</v>
      </c>
      <c r="BF709" s="141">
        <f>IF(N709="snížená",J709,0)</f>
        <v>0</v>
      </c>
      <c r="BG709" s="141">
        <f>IF(N709="zákl. přenesená",J709,0)</f>
        <v>0</v>
      </c>
      <c r="BH709" s="141">
        <f>IF(N709="sníž. přenesená",J709,0)</f>
        <v>0</v>
      </c>
      <c r="BI709" s="141">
        <f>IF(N709="nulová",J709,0)</f>
        <v>0</v>
      </c>
      <c r="BJ709" s="18" t="s">
        <v>40</v>
      </c>
      <c r="BK709" s="141">
        <f>ROUND(I709*H709,2)</f>
        <v>0</v>
      </c>
      <c r="BL709" s="18" t="s">
        <v>157</v>
      </c>
      <c r="BM709" s="140" t="s">
        <v>1388</v>
      </c>
    </row>
    <row r="710" spans="2:65" s="1" customFormat="1">
      <c r="B710" s="34"/>
      <c r="D710" s="163" t="s">
        <v>174</v>
      </c>
      <c r="F710" s="164" t="s">
        <v>1389</v>
      </c>
      <c r="I710" s="165"/>
      <c r="L710" s="34"/>
      <c r="M710" s="166"/>
      <c r="T710" s="55"/>
      <c r="AT710" s="18" t="s">
        <v>174</v>
      </c>
      <c r="AU710" s="18" t="s">
        <v>89</v>
      </c>
    </row>
    <row r="711" spans="2:65" s="13" customFormat="1">
      <c r="B711" s="149"/>
      <c r="D711" s="143" t="s">
        <v>159</v>
      </c>
      <c r="E711" s="150" t="s">
        <v>32</v>
      </c>
      <c r="F711" s="151" t="s">
        <v>1390</v>
      </c>
      <c r="H711" s="152">
        <v>62.145000000000003</v>
      </c>
      <c r="I711" s="153"/>
      <c r="L711" s="149"/>
      <c r="M711" s="154"/>
      <c r="T711" s="155"/>
      <c r="AT711" s="150" t="s">
        <v>159</v>
      </c>
      <c r="AU711" s="150" t="s">
        <v>89</v>
      </c>
      <c r="AV711" s="13" t="s">
        <v>89</v>
      </c>
      <c r="AW711" s="13" t="s">
        <v>38</v>
      </c>
      <c r="AX711" s="13" t="s">
        <v>40</v>
      </c>
      <c r="AY711" s="150" t="s">
        <v>150</v>
      </c>
    </row>
    <row r="712" spans="2:65" s="1" customFormat="1" ht="55.5" customHeight="1">
      <c r="B712" s="34"/>
      <c r="C712" s="129" t="s">
        <v>1391</v>
      </c>
      <c r="D712" s="182" t="s">
        <v>152</v>
      </c>
      <c r="E712" s="130" t="s">
        <v>1386</v>
      </c>
      <c r="F712" s="131" t="s">
        <v>1387</v>
      </c>
      <c r="G712" s="132" t="s">
        <v>282</v>
      </c>
      <c r="H712" s="133">
        <v>0.111</v>
      </c>
      <c r="I712" s="134"/>
      <c r="J712" s="135">
        <f>ROUND(I712*H712,2)</f>
        <v>0</v>
      </c>
      <c r="K712" s="131" t="s">
        <v>172</v>
      </c>
      <c r="L712" s="34"/>
      <c r="M712" s="136" t="s">
        <v>32</v>
      </c>
      <c r="N712" s="137" t="s">
        <v>51</v>
      </c>
      <c r="P712" s="138">
        <f>O712*H712</f>
        <v>0</v>
      </c>
      <c r="Q712" s="138">
        <v>1.0593999999999999</v>
      </c>
      <c r="R712" s="138">
        <f>Q712*H712</f>
        <v>0.11759339999999999</v>
      </c>
      <c r="S712" s="138">
        <v>0</v>
      </c>
      <c r="T712" s="139">
        <f>S712*H712</f>
        <v>0</v>
      </c>
      <c r="AR712" s="140" t="s">
        <v>157</v>
      </c>
      <c r="AT712" s="140" t="s">
        <v>152</v>
      </c>
      <c r="AU712" s="140" t="s">
        <v>89</v>
      </c>
      <c r="AY712" s="18" t="s">
        <v>150</v>
      </c>
      <c r="BE712" s="141">
        <f>IF(N712="základní",J712,0)</f>
        <v>0</v>
      </c>
      <c r="BF712" s="141">
        <f>IF(N712="snížená",J712,0)</f>
        <v>0</v>
      </c>
      <c r="BG712" s="141">
        <f>IF(N712="zákl. přenesená",J712,0)</f>
        <v>0</v>
      </c>
      <c r="BH712" s="141">
        <f>IF(N712="sníž. přenesená",J712,0)</f>
        <v>0</v>
      </c>
      <c r="BI712" s="141">
        <f>IF(N712="nulová",J712,0)</f>
        <v>0</v>
      </c>
      <c r="BJ712" s="18" t="s">
        <v>40</v>
      </c>
      <c r="BK712" s="141">
        <f>ROUND(I712*H712,2)</f>
        <v>0</v>
      </c>
      <c r="BL712" s="18" t="s">
        <v>157</v>
      </c>
      <c r="BM712" s="140" t="s">
        <v>1392</v>
      </c>
    </row>
    <row r="713" spans="2:65" s="1" customFormat="1">
      <c r="B713" s="34"/>
      <c r="D713" s="163" t="s">
        <v>174</v>
      </c>
      <c r="F713" s="164" t="s">
        <v>1389</v>
      </c>
      <c r="I713" s="165"/>
      <c r="L713" s="34"/>
      <c r="M713" s="166"/>
      <c r="T713" s="55"/>
      <c r="AT713" s="18" t="s">
        <v>174</v>
      </c>
      <c r="AU713" s="18" t="s">
        <v>89</v>
      </c>
    </row>
    <row r="714" spans="2:65" s="1" customFormat="1" ht="28.8">
      <c r="B714" s="34"/>
      <c r="D714" s="143" t="s">
        <v>195</v>
      </c>
      <c r="F714" s="167" t="s">
        <v>1393</v>
      </c>
      <c r="I714" s="165"/>
      <c r="L714" s="34"/>
      <c r="M714" s="166"/>
      <c r="T714" s="55"/>
      <c r="AT714" s="18" t="s">
        <v>195</v>
      </c>
      <c r="AU714" s="18" t="s">
        <v>89</v>
      </c>
    </row>
    <row r="715" spans="2:65" s="12" customFormat="1">
      <c r="B715" s="142"/>
      <c r="D715" s="143" t="s">
        <v>159</v>
      </c>
      <c r="E715" s="144" t="s">
        <v>32</v>
      </c>
      <c r="F715" s="145" t="s">
        <v>702</v>
      </c>
      <c r="H715" s="144" t="s">
        <v>32</v>
      </c>
      <c r="I715" s="146"/>
      <c r="L715" s="142"/>
      <c r="M715" s="147"/>
      <c r="T715" s="148"/>
      <c r="AT715" s="144" t="s">
        <v>159</v>
      </c>
      <c r="AU715" s="144" t="s">
        <v>89</v>
      </c>
      <c r="AV715" s="12" t="s">
        <v>40</v>
      </c>
      <c r="AW715" s="12" t="s">
        <v>38</v>
      </c>
      <c r="AX715" s="12" t="s">
        <v>80</v>
      </c>
      <c r="AY715" s="144" t="s">
        <v>150</v>
      </c>
    </row>
    <row r="716" spans="2:65" s="12" customFormat="1">
      <c r="B716" s="142"/>
      <c r="D716" s="143" t="s">
        <v>159</v>
      </c>
      <c r="E716" s="144" t="s">
        <v>32</v>
      </c>
      <c r="F716" s="145" t="s">
        <v>1394</v>
      </c>
      <c r="H716" s="144" t="s">
        <v>32</v>
      </c>
      <c r="I716" s="146"/>
      <c r="L716" s="142"/>
      <c r="M716" s="147"/>
      <c r="T716" s="148"/>
      <c r="AT716" s="144" t="s">
        <v>159</v>
      </c>
      <c r="AU716" s="144" t="s">
        <v>89</v>
      </c>
      <c r="AV716" s="12" t="s">
        <v>40</v>
      </c>
      <c r="AW716" s="12" t="s">
        <v>38</v>
      </c>
      <c r="AX716" s="12" t="s">
        <v>80</v>
      </c>
      <c r="AY716" s="144" t="s">
        <v>150</v>
      </c>
    </row>
    <row r="717" spans="2:65" s="12" customFormat="1">
      <c r="B717" s="142"/>
      <c r="D717" s="143" t="s">
        <v>159</v>
      </c>
      <c r="E717" s="144" t="s">
        <v>32</v>
      </c>
      <c r="F717" s="145" t="s">
        <v>1395</v>
      </c>
      <c r="H717" s="144" t="s">
        <v>32</v>
      </c>
      <c r="I717" s="146"/>
      <c r="L717" s="142"/>
      <c r="M717" s="147"/>
      <c r="T717" s="148"/>
      <c r="AT717" s="144" t="s">
        <v>159</v>
      </c>
      <c r="AU717" s="144" t="s">
        <v>89</v>
      </c>
      <c r="AV717" s="12" t="s">
        <v>40</v>
      </c>
      <c r="AW717" s="12" t="s">
        <v>38</v>
      </c>
      <c r="AX717" s="12" t="s">
        <v>80</v>
      </c>
      <c r="AY717" s="144" t="s">
        <v>150</v>
      </c>
    </row>
    <row r="718" spans="2:65" s="12" customFormat="1" ht="20.399999999999999">
      <c r="B718" s="142"/>
      <c r="D718" s="143" t="s">
        <v>159</v>
      </c>
      <c r="E718" s="144" t="s">
        <v>32</v>
      </c>
      <c r="F718" s="145" t="s">
        <v>1396</v>
      </c>
      <c r="H718" s="144" t="s">
        <v>32</v>
      </c>
      <c r="I718" s="146"/>
      <c r="L718" s="142"/>
      <c r="M718" s="147"/>
      <c r="T718" s="148"/>
      <c r="AT718" s="144" t="s">
        <v>159</v>
      </c>
      <c r="AU718" s="144" t="s">
        <v>89</v>
      </c>
      <c r="AV718" s="12" t="s">
        <v>40</v>
      </c>
      <c r="AW718" s="12" t="s">
        <v>38</v>
      </c>
      <c r="AX718" s="12" t="s">
        <v>80</v>
      </c>
      <c r="AY718" s="144" t="s">
        <v>150</v>
      </c>
    </row>
    <row r="719" spans="2:65" s="12" customFormat="1" ht="20.399999999999999">
      <c r="B719" s="142"/>
      <c r="D719" s="143" t="s">
        <v>159</v>
      </c>
      <c r="E719" s="144" t="s">
        <v>32</v>
      </c>
      <c r="F719" s="145" t="s">
        <v>1396</v>
      </c>
      <c r="H719" s="144" t="s">
        <v>32</v>
      </c>
      <c r="I719" s="146"/>
      <c r="L719" s="142"/>
      <c r="M719" s="147"/>
      <c r="T719" s="148"/>
      <c r="AT719" s="144" t="s">
        <v>159</v>
      </c>
      <c r="AU719" s="144" t="s">
        <v>89</v>
      </c>
      <c r="AV719" s="12" t="s">
        <v>40</v>
      </c>
      <c r="AW719" s="12" t="s">
        <v>38</v>
      </c>
      <c r="AX719" s="12" t="s">
        <v>80</v>
      </c>
      <c r="AY719" s="144" t="s">
        <v>150</v>
      </c>
    </row>
    <row r="720" spans="2:65" s="12" customFormat="1" ht="20.399999999999999">
      <c r="B720" s="142"/>
      <c r="D720" s="143" t="s">
        <v>159</v>
      </c>
      <c r="E720" s="144" t="s">
        <v>32</v>
      </c>
      <c r="F720" s="145" t="s">
        <v>1396</v>
      </c>
      <c r="H720" s="144" t="s">
        <v>32</v>
      </c>
      <c r="I720" s="146"/>
      <c r="L720" s="142"/>
      <c r="M720" s="147"/>
      <c r="T720" s="148"/>
      <c r="AT720" s="144" t="s">
        <v>159</v>
      </c>
      <c r="AU720" s="144" t="s">
        <v>89</v>
      </c>
      <c r="AV720" s="12" t="s">
        <v>40</v>
      </c>
      <c r="AW720" s="12" t="s">
        <v>38</v>
      </c>
      <c r="AX720" s="12" t="s">
        <v>80</v>
      </c>
      <c r="AY720" s="144" t="s">
        <v>150</v>
      </c>
    </row>
    <row r="721" spans="2:65" s="12" customFormat="1" ht="20.399999999999999">
      <c r="B721" s="142"/>
      <c r="D721" s="143" t="s">
        <v>159</v>
      </c>
      <c r="E721" s="144" t="s">
        <v>32</v>
      </c>
      <c r="F721" s="145" t="s">
        <v>1397</v>
      </c>
      <c r="H721" s="144" t="s">
        <v>32</v>
      </c>
      <c r="I721" s="146"/>
      <c r="L721" s="142"/>
      <c r="M721" s="147"/>
      <c r="T721" s="148"/>
      <c r="AT721" s="144" t="s">
        <v>159</v>
      </c>
      <c r="AU721" s="144" t="s">
        <v>89</v>
      </c>
      <c r="AV721" s="12" t="s">
        <v>40</v>
      </c>
      <c r="AW721" s="12" t="s">
        <v>38</v>
      </c>
      <c r="AX721" s="12" t="s">
        <v>80</v>
      </c>
      <c r="AY721" s="144" t="s">
        <v>150</v>
      </c>
    </row>
    <row r="722" spans="2:65" s="13" customFormat="1">
      <c r="B722" s="149"/>
      <c r="D722" s="143" t="s">
        <v>159</v>
      </c>
      <c r="E722" s="150" t="s">
        <v>32</v>
      </c>
      <c r="F722" s="151" t="s">
        <v>493</v>
      </c>
      <c r="H722" s="152">
        <v>0.111</v>
      </c>
      <c r="I722" s="153"/>
      <c r="L722" s="149"/>
      <c r="M722" s="154"/>
      <c r="T722" s="155"/>
      <c r="AT722" s="150" t="s">
        <v>159</v>
      </c>
      <c r="AU722" s="150" t="s">
        <v>89</v>
      </c>
      <c r="AV722" s="13" t="s">
        <v>89</v>
      </c>
      <c r="AW722" s="13" t="s">
        <v>38</v>
      </c>
      <c r="AX722" s="13" t="s">
        <v>40</v>
      </c>
      <c r="AY722" s="150" t="s">
        <v>150</v>
      </c>
    </row>
    <row r="723" spans="2:65" s="1" customFormat="1" ht="55.5" customHeight="1">
      <c r="B723" s="34"/>
      <c r="C723" s="129" t="s">
        <v>1398</v>
      </c>
      <c r="D723" s="129" t="s">
        <v>152</v>
      </c>
      <c r="E723" s="130" t="s">
        <v>1386</v>
      </c>
      <c r="F723" s="131" t="s">
        <v>1387</v>
      </c>
      <c r="G723" s="132" t="s">
        <v>282</v>
      </c>
      <c r="H723" s="133">
        <v>5.5090000000000003</v>
      </c>
      <c r="I723" s="134"/>
      <c r="J723" s="135">
        <f>ROUND(I723*H723,2)</f>
        <v>0</v>
      </c>
      <c r="K723" s="131" t="s">
        <v>172</v>
      </c>
      <c r="L723" s="34"/>
      <c r="M723" s="136" t="s">
        <v>32</v>
      </c>
      <c r="N723" s="137" t="s">
        <v>51</v>
      </c>
      <c r="P723" s="138">
        <f>O723*H723</f>
        <v>0</v>
      </c>
      <c r="Q723" s="138">
        <v>1.0593999999999999</v>
      </c>
      <c r="R723" s="138">
        <f>Q723*H723</f>
        <v>5.8362346000000001</v>
      </c>
      <c r="S723" s="138">
        <v>0</v>
      </c>
      <c r="T723" s="139">
        <f>S723*H723</f>
        <v>0</v>
      </c>
      <c r="AR723" s="140" t="s">
        <v>157</v>
      </c>
      <c r="AT723" s="140" t="s">
        <v>152</v>
      </c>
      <c r="AU723" s="140" t="s">
        <v>89</v>
      </c>
      <c r="AY723" s="18" t="s">
        <v>150</v>
      </c>
      <c r="BE723" s="141">
        <f>IF(N723="základní",J723,0)</f>
        <v>0</v>
      </c>
      <c r="BF723" s="141">
        <f>IF(N723="snížená",J723,0)</f>
        <v>0</v>
      </c>
      <c r="BG723" s="141">
        <f>IF(N723="zákl. přenesená",J723,0)</f>
        <v>0</v>
      </c>
      <c r="BH723" s="141">
        <f>IF(N723="sníž. přenesená",J723,0)</f>
        <v>0</v>
      </c>
      <c r="BI723" s="141">
        <f>IF(N723="nulová",J723,0)</f>
        <v>0</v>
      </c>
      <c r="BJ723" s="18" t="s">
        <v>40</v>
      </c>
      <c r="BK723" s="141">
        <f>ROUND(I723*H723,2)</f>
        <v>0</v>
      </c>
      <c r="BL723" s="18" t="s">
        <v>157</v>
      </c>
      <c r="BM723" s="140" t="s">
        <v>1399</v>
      </c>
    </row>
    <row r="724" spans="2:65" s="1" customFormat="1">
      <c r="B724" s="34"/>
      <c r="D724" s="163" t="s">
        <v>174</v>
      </c>
      <c r="F724" s="164" t="s">
        <v>1389</v>
      </c>
      <c r="I724" s="165"/>
      <c r="L724" s="34"/>
      <c r="M724" s="166"/>
      <c r="T724" s="55"/>
      <c r="AT724" s="18" t="s">
        <v>174</v>
      </c>
      <c r="AU724" s="18" t="s">
        <v>89</v>
      </c>
    </row>
    <row r="725" spans="2:65" s="12" customFormat="1">
      <c r="B725" s="142"/>
      <c r="D725" s="143" t="s">
        <v>159</v>
      </c>
      <c r="E725" s="144" t="s">
        <v>32</v>
      </c>
      <c r="F725" s="145" t="s">
        <v>702</v>
      </c>
      <c r="H725" s="144" t="s">
        <v>32</v>
      </c>
      <c r="I725" s="146"/>
      <c r="L725" s="142"/>
      <c r="M725" s="147"/>
      <c r="T725" s="148"/>
      <c r="AT725" s="144" t="s">
        <v>159</v>
      </c>
      <c r="AU725" s="144" t="s">
        <v>89</v>
      </c>
      <c r="AV725" s="12" t="s">
        <v>40</v>
      </c>
      <c r="AW725" s="12" t="s">
        <v>38</v>
      </c>
      <c r="AX725" s="12" t="s">
        <v>80</v>
      </c>
      <c r="AY725" s="144" t="s">
        <v>150</v>
      </c>
    </row>
    <row r="726" spans="2:65" s="12" customFormat="1">
      <c r="B726" s="142"/>
      <c r="D726" s="143" t="s">
        <v>159</v>
      </c>
      <c r="E726" s="144" t="s">
        <v>32</v>
      </c>
      <c r="F726" s="145" t="s">
        <v>1394</v>
      </c>
      <c r="H726" s="144" t="s">
        <v>32</v>
      </c>
      <c r="I726" s="146"/>
      <c r="L726" s="142"/>
      <c r="M726" s="147"/>
      <c r="T726" s="148"/>
      <c r="AT726" s="144" t="s">
        <v>159</v>
      </c>
      <c r="AU726" s="144" t="s">
        <v>89</v>
      </c>
      <c r="AV726" s="12" t="s">
        <v>40</v>
      </c>
      <c r="AW726" s="12" t="s">
        <v>38</v>
      </c>
      <c r="AX726" s="12" t="s">
        <v>80</v>
      </c>
      <c r="AY726" s="144" t="s">
        <v>150</v>
      </c>
    </row>
    <row r="727" spans="2:65" s="12" customFormat="1">
      <c r="B727" s="142"/>
      <c r="D727" s="143" t="s">
        <v>159</v>
      </c>
      <c r="E727" s="144" t="s">
        <v>32</v>
      </c>
      <c r="F727" s="145" t="s">
        <v>1400</v>
      </c>
      <c r="H727" s="144" t="s">
        <v>32</v>
      </c>
      <c r="I727" s="146"/>
      <c r="L727" s="142"/>
      <c r="M727" s="147"/>
      <c r="T727" s="148"/>
      <c r="AT727" s="144" t="s">
        <v>159</v>
      </c>
      <c r="AU727" s="144" t="s">
        <v>89</v>
      </c>
      <c r="AV727" s="12" t="s">
        <v>40</v>
      </c>
      <c r="AW727" s="12" t="s">
        <v>38</v>
      </c>
      <c r="AX727" s="12" t="s">
        <v>80</v>
      </c>
      <c r="AY727" s="144" t="s">
        <v>150</v>
      </c>
    </row>
    <row r="728" spans="2:65" s="12" customFormat="1">
      <c r="B728" s="142"/>
      <c r="D728" s="143" t="s">
        <v>159</v>
      </c>
      <c r="E728" s="144" t="s">
        <v>32</v>
      </c>
      <c r="F728" s="145" t="s">
        <v>1401</v>
      </c>
      <c r="H728" s="144" t="s">
        <v>32</v>
      </c>
      <c r="I728" s="146"/>
      <c r="L728" s="142"/>
      <c r="M728" s="147"/>
      <c r="T728" s="148"/>
      <c r="AT728" s="144" t="s">
        <v>159</v>
      </c>
      <c r="AU728" s="144" t="s">
        <v>89</v>
      </c>
      <c r="AV728" s="12" t="s">
        <v>40</v>
      </c>
      <c r="AW728" s="12" t="s">
        <v>38</v>
      </c>
      <c r="AX728" s="12" t="s">
        <v>80</v>
      </c>
      <c r="AY728" s="144" t="s">
        <v>150</v>
      </c>
    </row>
    <row r="729" spans="2:65" s="12" customFormat="1">
      <c r="B729" s="142"/>
      <c r="D729" s="143" t="s">
        <v>159</v>
      </c>
      <c r="E729" s="144" t="s">
        <v>32</v>
      </c>
      <c r="F729" s="145" t="s">
        <v>1402</v>
      </c>
      <c r="H729" s="144" t="s">
        <v>32</v>
      </c>
      <c r="I729" s="146"/>
      <c r="L729" s="142"/>
      <c r="M729" s="147"/>
      <c r="T729" s="148"/>
      <c r="AT729" s="144" t="s">
        <v>159</v>
      </c>
      <c r="AU729" s="144" t="s">
        <v>89</v>
      </c>
      <c r="AV729" s="12" t="s">
        <v>40</v>
      </c>
      <c r="AW729" s="12" t="s">
        <v>38</v>
      </c>
      <c r="AX729" s="12" t="s">
        <v>80</v>
      </c>
      <c r="AY729" s="144" t="s">
        <v>150</v>
      </c>
    </row>
    <row r="730" spans="2:65" s="12" customFormat="1">
      <c r="B730" s="142"/>
      <c r="D730" s="143" t="s">
        <v>159</v>
      </c>
      <c r="E730" s="144" t="s">
        <v>32</v>
      </c>
      <c r="F730" s="145" t="s">
        <v>1403</v>
      </c>
      <c r="H730" s="144" t="s">
        <v>32</v>
      </c>
      <c r="I730" s="146"/>
      <c r="L730" s="142"/>
      <c r="M730" s="147"/>
      <c r="T730" s="148"/>
      <c r="AT730" s="144" t="s">
        <v>159</v>
      </c>
      <c r="AU730" s="144" t="s">
        <v>89</v>
      </c>
      <c r="AV730" s="12" t="s">
        <v>40</v>
      </c>
      <c r="AW730" s="12" t="s">
        <v>38</v>
      </c>
      <c r="AX730" s="12" t="s">
        <v>80</v>
      </c>
      <c r="AY730" s="144" t="s">
        <v>150</v>
      </c>
    </row>
    <row r="731" spans="2:65" s="12" customFormat="1" ht="20.399999999999999">
      <c r="B731" s="142"/>
      <c r="D731" s="143" t="s">
        <v>159</v>
      </c>
      <c r="E731" s="144" t="s">
        <v>32</v>
      </c>
      <c r="F731" s="145" t="s">
        <v>1404</v>
      </c>
      <c r="H731" s="144" t="s">
        <v>32</v>
      </c>
      <c r="I731" s="146"/>
      <c r="L731" s="142"/>
      <c r="M731" s="147"/>
      <c r="T731" s="148"/>
      <c r="AT731" s="144" t="s">
        <v>159</v>
      </c>
      <c r="AU731" s="144" t="s">
        <v>89</v>
      </c>
      <c r="AV731" s="12" t="s">
        <v>40</v>
      </c>
      <c r="AW731" s="12" t="s">
        <v>38</v>
      </c>
      <c r="AX731" s="12" t="s">
        <v>80</v>
      </c>
      <c r="AY731" s="144" t="s">
        <v>150</v>
      </c>
    </row>
    <row r="732" spans="2:65" s="13" customFormat="1">
      <c r="B732" s="149"/>
      <c r="D732" s="143" t="s">
        <v>159</v>
      </c>
      <c r="E732" s="150" t="s">
        <v>32</v>
      </c>
      <c r="F732" s="151" t="s">
        <v>496</v>
      </c>
      <c r="H732" s="152">
        <v>5.5090000000000003</v>
      </c>
      <c r="I732" s="153"/>
      <c r="L732" s="149"/>
      <c r="M732" s="154"/>
      <c r="T732" s="155"/>
      <c r="AT732" s="150" t="s">
        <v>159</v>
      </c>
      <c r="AU732" s="150" t="s">
        <v>89</v>
      </c>
      <c r="AV732" s="13" t="s">
        <v>89</v>
      </c>
      <c r="AW732" s="13" t="s">
        <v>38</v>
      </c>
      <c r="AX732" s="13" t="s">
        <v>40</v>
      </c>
      <c r="AY732" s="150" t="s">
        <v>150</v>
      </c>
    </row>
    <row r="733" spans="2:65" s="1" customFormat="1" ht="33" customHeight="1">
      <c r="B733" s="34"/>
      <c r="C733" s="129" t="s">
        <v>1405</v>
      </c>
      <c r="D733" s="183" t="s">
        <v>152</v>
      </c>
      <c r="E733" s="130" t="s">
        <v>1406</v>
      </c>
      <c r="F733" s="131" t="s">
        <v>1407</v>
      </c>
      <c r="G733" s="132" t="s">
        <v>727</v>
      </c>
      <c r="H733" s="133">
        <v>215</v>
      </c>
      <c r="I733" s="134"/>
      <c r="J733" s="135">
        <f>ROUND(I733*H733,2)</f>
        <v>0</v>
      </c>
      <c r="K733" s="131" t="s">
        <v>172</v>
      </c>
      <c r="L733" s="34"/>
      <c r="M733" s="136" t="s">
        <v>32</v>
      </c>
      <c r="N733" s="137" t="s">
        <v>51</v>
      </c>
      <c r="P733" s="138">
        <f>O733*H733</f>
        <v>0</v>
      </c>
      <c r="Q733" s="138">
        <v>1.4999999999999999E-4</v>
      </c>
      <c r="R733" s="138">
        <f>Q733*H733</f>
        <v>3.2249999999999994E-2</v>
      </c>
      <c r="S733" s="138">
        <v>0</v>
      </c>
      <c r="T733" s="139">
        <f>S733*H733</f>
        <v>0</v>
      </c>
      <c r="AR733" s="140" t="s">
        <v>157</v>
      </c>
      <c r="AT733" s="140" t="s">
        <v>152</v>
      </c>
      <c r="AU733" s="140" t="s">
        <v>89</v>
      </c>
      <c r="AY733" s="18" t="s">
        <v>150</v>
      </c>
      <c r="BE733" s="141">
        <f>IF(N733="základní",J733,0)</f>
        <v>0</v>
      </c>
      <c r="BF733" s="141">
        <f>IF(N733="snížená",J733,0)</f>
        <v>0</v>
      </c>
      <c r="BG733" s="141">
        <f>IF(N733="zákl. přenesená",J733,0)</f>
        <v>0</v>
      </c>
      <c r="BH733" s="141">
        <f>IF(N733="sníž. přenesená",J733,0)</f>
        <v>0</v>
      </c>
      <c r="BI733" s="141">
        <f>IF(N733="nulová",J733,0)</f>
        <v>0</v>
      </c>
      <c r="BJ733" s="18" t="s">
        <v>40</v>
      </c>
      <c r="BK733" s="141">
        <f>ROUND(I733*H733,2)</f>
        <v>0</v>
      </c>
      <c r="BL733" s="18" t="s">
        <v>157</v>
      </c>
      <c r="BM733" s="140" t="s">
        <v>1408</v>
      </c>
    </row>
    <row r="734" spans="2:65" s="1" customFormat="1">
      <c r="B734" s="34"/>
      <c r="D734" s="163" t="s">
        <v>174</v>
      </c>
      <c r="F734" s="164" t="s">
        <v>1409</v>
      </c>
      <c r="I734" s="165"/>
      <c r="L734" s="34"/>
      <c r="M734" s="166"/>
      <c r="T734" s="55"/>
      <c r="AT734" s="18" t="s">
        <v>174</v>
      </c>
      <c r="AU734" s="18" t="s">
        <v>89</v>
      </c>
    </row>
    <row r="735" spans="2:65" s="12" customFormat="1">
      <c r="B735" s="142"/>
      <c r="D735" s="143" t="s">
        <v>159</v>
      </c>
      <c r="E735" s="144" t="s">
        <v>32</v>
      </c>
      <c r="F735" s="145" t="s">
        <v>859</v>
      </c>
      <c r="H735" s="144" t="s">
        <v>32</v>
      </c>
      <c r="I735" s="146"/>
      <c r="L735" s="142"/>
      <c r="M735" s="147"/>
      <c r="T735" s="148"/>
      <c r="AT735" s="144" t="s">
        <v>159</v>
      </c>
      <c r="AU735" s="144" t="s">
        <v>89</v>
      </c>
      <c r="AV735" s="12" t="s">
        <v>40</v>
      </c>
      <c r="AW735" s="12" t="s">
        <v>38</v>
      </c>
      <c r="AX735" s="12" t="s">
        <v>80</v>
      </c>
      <c r="AY735" s="144" t="s">
        <v>150</v>
      </c>
    </row>
    <row r="736" spans="2:65" s="12" customFormat="1">
      <c r="B736" s="142"/>
      <c r="D736" s="143" t="s">
        <v>159</v>
      </c>
      <c r="E736" s="144" t="s">
        <v>32</v>
      </c>
      <c r="F736" s="145" t="s">
        <v>1410</v>
      </c>
      <c r="H736" s="144" t="s">
        <v>32</v>
      </c>
      <c r="I736" s="146"/>
      <c r="L736" s="142"/>
      <c r="M736" s="147"/>
      <c r="T736" s="148"/>
      <c r="AT736" s="144" t="s">
        <v>159</v>
      </c>
      <c r="AU736" s="144" t="s">
        <v>89</v>
      </c>
      <c r="AV736" s="12" t="s">
        <v>40</v>
      </c>
      <c r="AW736" s="12" t="s">
        <v>38</v>
      </c>
      <c r="AX736" s="12" t="s">
        <v>80</v>
      </c>
      <c r="AY736" s="144" t="s">
        <v>150</v>
      </c>
    </row>
    <row r="737" spans="2:51" s="12" customFormat="1" ht="20.399999999999999">
      <c r="B737" s="142"/>
      <c r="D737" s="143" t="s">
        <v>159</v>
      </c>
      <c r="E737" s="144" t="s">
        <v>32</v>
      </c>
      <c r="F737" s="145" t="s">
        <v>1411</v>
      </c>
      <c r="H737" s="144" t="s">
        <v>32</v>
      </c>
      <c r="I737" s="146"/>
      <c r="L737" s="142"/>
      <c r="M737" s="147"/>
      <c r="T737" s="148"/>
      <c r="AT737" s="144" t="s">
        <v>159</v>
      </c>
      <c r="AU737" s="144" t="s">
        <v>89</v>
      </c>
      <c r="AV737" s="12" t="s">
        <v>40</v>
      </c>
      <c r="AW737" s="12" t="s">
        <v>38</v>
      </c>
      <c r="AX737" s="12" t="s">
        <v>80</v>
      </c>
      <c r="AY737" s="144" t="s">
        <v>150</v>
      </c>
    </row>
    <row r="738" spans="2:51" s="12" customFormat="1">
      <c r="B738" s="142"/>
      <c r="D738" s="143" t="s">
        <v>159</v>
      </c>
      <c r="E738" s="144" t="s">
        <v>32</v>
      </c>
      <c r="F738" s="145" t="s">
        <v>1412</v>
      </c>
      <c r="H738" s="144" t="s">
        <v>32</v>
      </c>
      <c r="I738" s="146"/>
      <c r="L738" s="142"/>
      <c r="M738" s="147"/>
      <c r="T738" s="148"/>
      <c r="AT738" s="144" t="s">
        <v>159</v>
      </c>
      <c r="AU738" s="144" t="s">
        <v>89</v>
      </c>
      <c r="AV738" s="12" t="s">
        <v>40</v>
      </c>
      <c r="AW738" s="12" t="s">
        <v>38</v>
      </c>
      <c r="AX738" s="12" t="s">
        <v>80</v>
      </c>
      <c r="AY738" s="144" t="s">
        <v>150</v>
      </c>
    </row>
    <row r="739" spans="2:51" s="12" customFormat="1">
      <c r="B739" s="142"/>
      <c r="D739" s="143" t="s">
        <v>159</v>
      </c>
      <c r="E739" s="144" t="s">
        <v>32</v>
      </c>
      <c r="F739" s="145" t="s">
        <v>922</v>
      </c>
      <c r="H739" s="144" t="s">
        <v>32</v>
      </c>
      <c r="I739" s="146"/>
      <c r="L739" s="142"/>
      <c r="M739" s="147"/>
      <c r="T739" s="148"/>
      <c r="AT739" s="144" t="s">
        <v>159</v>
      </c>
      <c r="AU739" s="144" t="s">
        <v>89</v>
      </c>
      <c r="AV739" s="12" t="s">
        <v>40</v>
      </c>
      <c r="AW739" s="12" t="s">
        <v>38</v>
      </c>
      <c r="AX739" s="12" t="s">
        <v>80</v>
      </c>
      <c r="AY739" s="144" t="s">
        <v>150</v>
      </c>
    </row>
    <row r="740" spans="2:51" s="12" customFormat="1">
      <c r="B740" s="142"/>
      <c r="D740" s="143" t="s">
        <v>159</v>
      </c>
      <c r="E740" s="144" t="s">
        <v>32</v>
      </c>
      <c r="F740" s="145" t="s">
        <v>923</v>
      </c>
      <c r="H740" s="144" t="s">
        <v>32</v>
      </c>
      <c r="I740" s="146"/>
      <c r="L740" s="142"/>
      <c r="M740" s="147"/>
      <c r="T740" s="148"/>
      <c r="AT740" s="144" t="s">
        <v>159</v>
      </c>
      <c r="AU740" s="144" t="s">
        <v>89</v>
      </c>
      <c r="AV740" s="12" t="s">
        <v>40</v>
      </c>
      <c r="AW740" s="12" t="s">
        <v>38</v>
      </c>
      <c r="AX740" s="12" t="s">
        <v>80</v>
      </c>
      <c r="AY740" s="144" t="s">
        <v>150</v>
      </c>
    </row>
    <row r="741" spans="2:51" s="12" customFormat="1">
      <c r="B741" s="142"/>
      <c r="D741" s="143" t="s">
        <v>159</v>
      </c>
      <c r="E741" s="144" t="s">
        <v>32</v>
      </c>
      <c r="F741" s="145" t="s">
        <v>924</v>
      </c>
      <c r="H741" s="144" t="s">
        <v>32</v>
      </c>
      <c r="I741" s="146"/>
      <c r="L741" s="142"/>
      <c r="M741" s="147"/>
      <c r="T741" s="148"/>
      <c r="AT741" s="144" t="s">
        <v>159</v>
      </c>
      <c r="AU741" s="144" t="s">
        <v>89</v>
      </c>
      <c r="AV741" s="12" t="s">
        <v>40</v>
      </c>
      <c r="AW741" s="12" t="s">
        <v>38</v>
      </c>
      <c r="AX741" s="12" t="s">
        <v>80</v>
      </c>
      <c r="AY741" s="144" t="s">
        <v>150</v>
      </c>
    </row>
    <row r="742" spans="2:51" s="12" customFormat="1">
      <c r="B742" s="142"/>
      <c r="D742" s="143" t="s">
        <v>159</v>
      </c>
      <c r="E742" s="144" t="s">
        <v>32</v>
      </c>
      <c r="F742" s="145" t="s">
        <v>925</v>
      </c>
      <c r="H742" s="144" t="s">
        <v>32</v>
      </c>
      <c r="I742" s="146"/>
      <c r="L742" s="142"/>
      <c r="M742" s="147"/>
      <c r="T742" s="148"/>
      <c r="AT742" s="144" t="s">
        <v>159</v>
      </c>
      <c r="AU742" s="144" t="s">
        <v>89</v>
      </c>
      <c r="AV742" s="12" t="s">
        <v>40</v>
      </c>
      <c r="AW742" s="12" t="s">
        <v>38</v>
      </c>
      <c r="AX742" s="12" t="s">
        <v>80</v>
      </c>
      <c r="AY742" s="144" t="s">
        <v>150</v>
      </c>
    </row>
    <row r="743" spans="2:51" s="13" customFormat="1">
      <c r="B743" s="149"/>
      <c r="D743" s="143" t="s">
        <v>159</v>
      </c>
      <c r="E743" s="150" t="s">
        <v>32</v>
      </c>
      <c r="F743" s="151" t="s">
        <v>1413</v>
      </c>
      <c r="H743" s="152">
        <v>129</v>
      </c>
      <c r="I743" s="153"/>
      <c r="L743" s="149"/>
      <c r="M743" s="154"/>
      <c r="T743" s="155"/>
      <c r="AT743" s="150" t="s">
        <v>159</v>
      </c>
      <c r="AU743" s="150" t="s">
        <v>89</v>
      </c>
      <c r="AV743" s="13" t="s">
        <v>89</v>
      </c>
      <c r="AW743" s="13" t="s">
        <v>38</v>
      </c>
      <c r="AX743" s="13" t="s">
        <v>80</v>
      </c>
      <c r="AY743" s="150" t="s">
        <v>150</v>
      </c>
    </row>
    <row r="744" spans="2:51" s="12" customFormat="1">
      <c r="B744" s="142"/>
      <c r="D744" s="143" t="s">
        <v>159</v>
      </c>
      <c r="E744" s="144" t="s">
        <v>32</v>
      </c>
      <c r="F744" s="145" t="s">
        <v>1414</v>
      </c>
      <c r="H744" s="144" t="s">
        <v>32</v>
      </c>
      <c r="I744" s="146"/>
      <c r="L744" s="142"/>
      <c r="M744" s="147"/>
      <c r="T744" s="148"/>
      <c r="AT744" s="144" t="s">
        <v>159</v>
      </c>
      <c r="AU744" s="144" t="s">
        <v>89</v>
      </c>
      <c r="AV744" s="12" t="s">
        <v>40</v>
      </c>
      <c r="AW744" s="12" t="s">
        <v>38</v>
      </c>
      <c r="AX744" s="12" t="s">
        <v>80</v>
      </c>
      <c r="AY744" s="144" t="s">
        <v>150</v>
      </c>
    </row>
    <row r="745" spans="2:51" s="12" customFormat="1">
      <c r="B745" s="142"/>
      <c r="D745" s="143" t="s">
        <v>159</v>
      </c>
      <c r="E745" s="144" t="s">
        <v>32</v>
      </c>
      <c r="F745" s="145" t="s">
        <v>922</v>
      </c>
      <c r="H745" s="144" t="s">
        <v>32</v>
      </c>
      <c r="I745" s="146"/>
      <c r="L745" s="142"/>
      <c r="M745" s="147"/>
      <c r="T745" s="148"/>
      <c r="AT745" s="144" t="s">
        <v>159</v>
      </c>
      <c r="AU745" s="144" t="s">
        <v>89</v>
      </c>
      <c r="AV745" s="12" t="s">
        <v>40</v>
      </c>
      <c r="AW745" s="12" t="s">
        <v>38</v>
      </c>
      <c r="AX745" s="12" t="s">
        <v>80</v>
      </c>
      <c r="AY745" s="144" t="s">
        <v>150</v>
      </c>
    </row>
    <row r="746" spans="2:51" s="12" customFormat="1">
      <c r="B746" s="142"/>
      <c r="D746" s="143" t="s">
        <v>159</v>
      </c>
      <c r="E746" s="144" t="s">
        <v>32</v>
      </c>
      <c r="F746" s="145" t="s">
        <v>923</v>
      </c>
      <c r="H746" s="144" t="s">
        <v>32</v>
      </c>
      <c r="I746" s="146"/>
      <c r="L746" s="142"/>
      <c r="M746" s="147"/>
      <c r="T746" s="148"/>
      <c r="AT746" s="144" t="s">
        <v>159</v>
      </c>
      <c r="AU746" s="144" t="s">
        <v>89</v>
      </c>
      <c r="AV746" s="12" t="s">
        <v>40</v>
      </c>
      <c r="AW746" s="12" t="s">
        <v>38</v>
      </c>
      <c r="AX746" s="12" t="s">
        <v>80</v>
      </c>
      <c r="AY746" s="144" t="s">
        <v>150</v>
      </c>
    </row>
    <row r="747" spans="2:51" s="12" customFormat="1">
      <c r="B747" s="142"/>
      <c r="D747" s="143" t="s">
        <v>159</v>
      </c>
      <c r="E747" s="144" t="s">
        <v>32</v>
      </c>
      <c r="F747" s="145" t="s">
        <v>924</v>
      </c>
      <c r="H747" s="144" t="s">
        <v>32</v>
      </c>
      <c r="I747" s="146"/>
      <c r="L747" s="142"/>
      <c r="M747" s="147"/>
      <c r="T747" s="148"/>
      <c r="AT747" s="144" t="s">
        <v>159</v>
      </c>
      <c r="AU747" s="144" t="s">
        <v>89</v>
      </c>
      <c r="AV747" s="12" t="s">
        <v>40</v>
      </c>
      <c r="AW747" s="12" t="s">
        <v>38</v>
      </c>
      <c r="AX747" s="12" t="s">
        <v>80</v>
      </c>
      <c r="AY747" s="144" t="s">
        <v>150</v>
      </c>
    </row>
    <row r="748" spans="2:51" s="12" customFormat="1">
      <c r="B748" s="142"/>
      <c r="D748" s="143" t="s">
        <v>159</v>
      </c>
      <c r="E748" s="144" t="s">
        <v>32</v>
      </c>
      <c r="F748" s="145" t="s">
        <v>925</v>
      </c>
      <c r="H748" s="144" t="s">
        <v>32</v>
      </c>
      <c r="I748" s="146"/>
      <c r="L748" s="142"/>
      <c r="M748" s="147"/>
      <c r="T748" s="148"/>
      <c r="AT748" s="144" t="s">
        <v>159</v>
      </c>
      <c r="AU748" s="144" t="s">
        <v>89</v>
      </c>
      <c r="AV748" s="12" t="s">
        <v>40</v>
      </c>
      <c r="AW748" s="12" t="s">
        <v>38</v>
      </c>
      <c r="AX748" s="12" t="s">
        <v>80</v>
      </c>
      <c r="AY748" s="144" t="s">
        <v>150</v>
      </c>
    </row>
    <row r="749" spans="2:51" s="13" customFormat="1">
      <c r="B749" s="149"/>
      <c r="D749" s="143" t="s">
        <v>159</v>
      </c>
      <c r="E749" s="150" t="s">
        <v>32</v>
      </c>
      <c r="F749" s="151" t="s">
        <v>1415</v>
      </c>
      <c r="H749" s="152">
        <v>86</v>
      </c>
      <c r="I749" s="153"/>
      <c r="L749" s="149"/>
      <c r="M749" s="154"/>
      <c r="T749" s="155"/>
      <c r="AT749" s="150" t="s">
        <v>159</v>
      </c>
      <c r="AU749" s="150" t="s">
        <v>89</v>
      </c>
      <c r="AV749" s="13" t="s">
        <v>89</v>
      </c>
      <c r="AW749" s="13" t="s">
        <v>38</v>
      </c>
      <c r="AX749" s="13" t="s">
        <v>80</v>
      </c>
      <c r="AY749" s="150" t="s">
        <v>150</v>
      </c>
    </row>
    <row r="750" spans="2:51" s="14" customFormat="1">
      <c r="B750" s="156"/>
      <c r="D750" s="143" t="s">
        <v>159</v>
      </c>
      <c r="E750" s="157" t="s">
        <v>32</v>
      </c>
      <c r="F750" s="158" t="s">
        <v>162</v>
      </c>
      <c r="H750" s="159">
        <v>215</v>
      </c>
      <c r="I750" s="160"/>
      <c r="L750" s="156"/>
      <c r="M750" s="161"/>
      <c r="T750" s="162"/>
      <c r="AT750" s="157" t="s">
        <v>159</v>
      </c>
      <c r="AU750" s="157" t="s">
        <v>89</v>
      </c>
      <c r="AV750" s="14" t="s">
        <v>157</v>
      </c>
      <c r="AW750" s="14" t="s">
        <v>38</v>
      </c>
      <c r="AX750" s="14" t="s">
        <v>40</v>
      </c>
      <c r="AY750" s="157" t="s">
        <v>150</v>
      </c>
    </row>
    <row r="751" spans="2:51" s="1" customFormat="1">
      <c r="B751" s="34"/>
      <c r="D751" s="143" t="s">
        <v>1416</v>
      </c>
      <c r="F751" s="198" t="s">
        <v>1417</v>
      </c>
      <c r="L751" s="34"/>
      <c r="M751" s="166"/>
      <c r="T751" s="55"/>
      <c r="AU751" s="18" t="s">
        <v>89</v>
      </c>
    </row>
    <row r="752" spans="2:51" s="1" customFormat="1">
      <c r="B752" s="34"/>
      <c r="D752" s="143" t="s">
        <v>1416</v>
      </c>
      <c r="F752" s="199" t="s">
        <v>378</v>
      </c>
      <c r="H752" s="200">
        <v>43</v>
      </c>
      <c r="L752" s="34"/>
      <c r="M752" s="166"/>
      <c r="T752" s="55"/>
      <c r="AU752" s="18" t="s">
        <v>89</v>
      </c>
    </row>
    <row r="753" spans="2:65" s="1" customFormat="1">
      <c r="B753" s="34"/>
      <c r="D753" s="143" t="s">
        <v>1416</v>
      </c>
      <c r="F753" s="199" t="s">
        <v>162</v>
      </c>
      <c r="H753" s="200">
        <v>43</v>
      </c>
      <c r="L753" s="34"/>
      <c r="M753" s="166"/>
      <c r="T753" s="55"/>
      <c r="AU753" s="18" t="s">
        <v>89</v>
      </c>
    </row>
    <row r="754" spans="2:65" s="1" customFormat="1" ht="16.5" customHeight="1">
      <c r="B754" s="34"/>
      <c r="C754" s="184" t="s">
        <v>1418</v>
      </c>
      <c r="D754" s="185" t="s">
        <v>874</v>
      </c>
      <c r="E754" s="186" t="s">
        <v>1419</v>
      </c>
      <c r="F754" s="187" t="s">
        <v>1420</v>
      </c>
      <c r="G754" s="188" t="s">
        <v>282</v>
      </c>
      <c r="H754" s="189">
        <v>33.575000000000003</v>
      </c>
      <c r="I754" s="190"/>
      <c r="J754" s="191">
        <f>ROUND(I754*H754,2)</f>
        <v>0</v>
      </c>
      <c r="K754" s="187" t="s">
        <v>172</v>
      </c>
      <c r="L754" s="192"/>
      <c r="M754" s="193" t="s">
        <v>32</v>
      </c>
      <c r="N754" s="194" t="s">
        <v>51</v>
      </c>
      <c r="P754" s="138">
        <f>O754*H754</f>
        <v>0</v>
      </c>
      <c r="Q754" s="138">
        <v>1</v>
      </c>
      <c r="R754" s="138">
        <f>Q754*H754</f>
        <v>33.575000000000003</v>
      </c>
      <c r="S754" s="138">
        <v>0</v>
      </c>
      <c r="T754" s="139">
        <f>S754*H754</f>
        <v>0</v>
      </c>
      <c r="AR754" s="140" t="s">
        <v>204</v>
      </c>
      <c r="AT754" s="140" t="s">
        <v>874</v>
      </c>
      <c r="AU754" s="140" t="s">
        <v>89</v>
      </c>
      <c r="AY754" s="18" t="s">
        <v>150</v>
      </c>
      <c r="BE754" s="141">
        <f>IF(N754="základní",J754,0)</f>
        <v>0</v>
      </c>
      <c r="BF754" s="141">
        <f>IF(N754="snížená",J754,0)</f>
        <v>0</v>
      </c>
      <c r="BG754" s="141">
        <f>IF(N754="zákl. přenesená",J754,0)</f>
        <v>0</v>
      </c>
      <c r="BH754" s="141">
        <f>IF(N754="sníž. přenesená",J754,0)</f>
        <v>0</v>
      </c>
      <c r="BI754" s="141">
        <f>IF(N754="nulová",J754,0)</f>
        <v>0</v>
      </c>
      <c r="BJ754" s="18" t="s">
        <v>40</v>
      </c>
      <c r="BK754" s="141">
        <f>ROUND(I754*H754,2)</f>
        <v>0</v>
      </c>
      <c r="BL754" s="18" t="s">
        <v>157</v>
      </c>
      <c r="BM754" s="140" t="s">
        <v>1421</v>
      </c>
    </row>
    <row r="755" spans="2:65" s="12" customFormat="1">
      <c r="B755" s="142"/>
      <c r="D755" s="143" t="s">
        <v>159</v>
      </c>
      <c r="E755" s="144" t="s">
        <v>32</v>
      </c>
      <c r="F755" s="145" t="s">
        <v>702</v>
      </c>
      <c r="H755" s="144" t="s">
        <v>32</v>
      </c>
      <c r="I755" s="146"/>
      <c r="L755" s="142"/>
      <c r="M755" s="147"/>
      <c r="T755" s="148"/>
      <c r="AT755" s="144" t="s">
        <v>159</v>
      </c>
      <c r="AU755" s="144" t="s">
        <v>89</v>
      </c>
      <c r="AV755" s="12" t="s">
        <v>40</v>
      </c>
      <c r="AW755" s="12" t="s">
        <v>38</v>
      </c>
      <c r="AX755" s="12" t="s">
        <v>80</v>
      </c>
      <c r="AY755" s="144" t="s">
        <v>150</v>
      </c>
    </row>
    <row r="756" spans="2:65" s="12" customFormat="1">
      <c r="B756" s="142"/>
      <c r="D756" s="143" t="s">
        <v>159</v>
      </c>
      <c r="E756" s="144" t="s">
        <v>32</v>
      </c>
      <c r="F756" s="145" t="s">
        <v>1422</v>
      </c>
      <c r="H756" s="144" t="s">
        <v>32</v>
      </c>
      <c r="I756" s="146"/>
      <c r="L756" s="142"/>
      <c r="M756" s="147"/>
      <c r="T756" s="148"/>
      <c r="AT756" s="144" t="s">
        <v>159</v>
      </c>
      <c r="AU756" s="144" t="s">
        <v>89</v>
      </c>
      <c r="AV756" s="12" t="s">
        <v>40</v>
      </c>
      <c r="AW756" s="12" t="s">
        <v>38</v>
      </c>
      <c r="AX756" s="12" t="s">
        <v>80</v>
      </c>
      <c r="AY756" s="144" t="s">
        <v>150</v>
      </c>
    </row>
    <row r="757" spans="2:65" s="12" customFormat="1">
      <c r="B757" s="142"/>
      <c r="D757" s="143" t="s">
        <v>159</v>
      </c>
      <c r="E757" s="144" t="s">
        <v>32</v>
      </c>
      <c r="F757" s="145" t="s">
        <v>1423</v>
      </c>
      <c r="H757" s="144" t="s">
        <v>32</v>
      </c>
      <c r="I757" s="146"/>
      <c r="L757" s="142"/>
      <c r="M757" s="147"/>
      <c r="T757" s="148"/>
      <c r="AT757" s="144" t="s">
        <v>159</v>
      </c>
      <c r="AU757" s="144" t="s">
        <v>89</v>
      </c>
      <c r="AV757" s="12" t="s">
        <v>40</v>
      </c>
      <c r="AW757" s="12" t="s">
        <v>38</v>
      </c>
      <c r="AX757" s="12" t="s">
        <v>80</v>
      </c>
      <c r="AY757" s="144" t="s">
        <v>150</v>
      </c>
    </row>
    <row r="758" spans="2:65" s="12" customFormat="1" ht="20.399999999999999">
      <c r="B758" s="142"/>
      <c r="D758" s="143" t="s">
        <v>159</v>
      </c>
      <c r="E758" s="144" t="s">
        <v>32</v>
      </c>
      <c r="F758" s="145" t="s">
        <v>1424</v>
      </c>
      <c r="H758" s="144" t="s">
        <v>32</v>
      </c>
      <c r="I758" s="146"/>
      <c r="L758" s="142"/>
      <c r="M758" s="147"/>
      <c r="T758" s="148"/>
      <c r="AT758" s="144" t="s">
        <v>159</v>
      </c>
      <c r="AU758" s="144" t="s">
        <v>89</v>
      </c>
      <c r="AV758" s="12" t="s">
        <v>40</v>
      </c>
      <c r="AW758" s="12" t="s">
        <v>38</v>
      </c>
      <c r="AX758" s="12" t="s">
        <v>80</v>
      </c>
      <c r="AY758" s="144" t="s">
        <v>150</v>
      </c>
    </row>
    <row r="759" spans="2:65" s="12" customFormat="1">
      <c r="B759" s="142"/>
      <c r="D759" s="143" t="s">
        <v>159</v>
      </c>
      <c r="E759" s="144" t="s">
        <v>32</v>
      </c>
      <c r="F759" s="145" t="s">
        <v>1425</v>
      </c>
      <c r="H759" s="144" t="s">
        <v>32</v>
      </c>
      <c r="I759" s="146"/>
      <c r="L759" s="142"/>
      <c r="M759" s="147"/>
      <c r="T759" s="148"/>
      <c r="AT759" s="144" t="s">
        <v>159</v>
      </c>
      <c r="AU759" s="144" t="s">
        <v>89</v>
      </c>
      <c r="AV759" s="12" t="s">
        <v>40</v>
      </c>
      <c r="AW759" s="12" t="s">
        <v>38</v>
      </c>
      <c r="AX759" s="12" t="s">
        <v>80</v>
      </c>
      <c r="AY759" s="144" t="s">
        <v>150</v>
      </c>
    </row>
    <row r="760" spans="2:65" s="12" customFormat="1" ht="20.399999999999999">
      <c r="B760" s="142"/>
      <c r="D760" s="143" t="s">
        <v>159</v>
      </c>
      <c r="E760" s="144" t="s">
        <v>32</v>
      </c>
      <c r="F760" s="145" t="s">
        <v>1426</v>
      </c>
      <c r="H760" s="144" t="s">
        <v>32</v>
      </c>
      <c r="I760" s="146"/>
      <c r="L760" s="142"/>
      <c r="M760" s="147"/>
      <c r="T760" s="148"/>
      <c r="AT760" s="144" t="s">
        <v>159</v>
      </c>
      <c r="AU760" s="144" t="s">
        <v>89</v>
      </c>
      <c r="AV760" s="12" t="s">
        <v>40</v>
      </c>
      <c r="AW760" s="12" t="s">
        <v>38</v>
      </c>
      <c r="AX760" s="12" t="s">
        <v>80</v>
      </c>
      <c r="AY760" s="144" t="s">
        <v>150</v>
      </c>
    </row>
    <row r="761" spans="2:65" s="12" customFormat="1" ht="20.399999999999999">
      <c r="B761" s="142"/>
      <c r="D761" s="143" t="s">
        <v>159</v>
      </c>
      <c r="E761" s="144" t="s">
        <v>32</v>
      </c>
      <c r="F761" s="145" t="s">
        <v>1427</v>
      </c>
      <c r="H761" s="144" t="s">
        <v>32</v>
      </c>
      <c r="I761" s="146"/>
      <c r="L761" s="142"/>
      <c r="M761" s="147"/>
      <c r="T761" s="148"/>
      <c r="AT761" s="144" t="s">
        <v>159</v>
      </c>
      <c r="AU761" s="144" t="s">
        <v>89</v>
      </c>
      <c r="AV761" s="12" t="s">
        <v>40</v>
      </c>
      <c r="AW761" s="12" t="s">
        <v>38</v>
      </c>
      <c r="AX761" s="12" t="s">
        <v>80</v>
      </c>
      <c r="AY761" s="144" t="s">
        <v>150</v>
      </c>
    </row>
    <row r="762" spans="2:65" s="12" customFormat="1" ht="20.399999999999999">
      <c r="B762" s="142"/>
      <c r="D762" s="143" t="s">
        <v>159</v>
      </c>
      <c r="E762" s="144" t="s">
        <v>32</v>
      </c>
      <c r="F762" s="145" t="s">
        <v>1428</v>
      </c>
      <c r="H762" s="144" t="s">
        <v>32</v>
      </c>
      <c r="I762" s="146"/>
      <c r="L762" s="142"/>
      <c r="M762" s="147"/>
      <c r="T762" s="148"/>
      <c r="AT762" s="144" t="s">
        <v>159</v>
      </c>
      <c r="AU762" s="144" t="s">
        <v>89</v>
      </c>
      <c r="AV762" s="12" t="s">
        <v>40</v>
      </c>
      <c r="AW762" s="12" t="s">
        <v>38</v>
      </c>
      <c r="AX762" s="12" t="s">
        <v>80</v>
      </c>
      <c r="AY762" s="144" t="s">
        <v>150</v>
      </c>
    </row>
    <row r="763" spans="2:65" s="13" customFormat="1">
      <c r="B763" s="149"/>
      <c r="D763" s="143" t="s">
        <v>159</v>
      </c>
      <c r="E763" s="150" t="s">
        <v>32</v>
      </c>
      <c r="F763" s="151" t="s">
        <v>499</v>
      </c>
      <c r="H763" s="152">
        <v>33.575000000000003</v>
      </c>
      <c r="I763" s="153"/>
      <c r="L763" s="149"/>
      <c r="M763" s="154"/>
      <c r="T763" s="155"/>
      <c r="AT763" s="150" t="s">
        <v>159</v>
      </c>
      <c r="AU763" s="150" t="s">
        <v>89</v>
      </c>
      <c r="AV763" s="13" t="s">
        <v>89</v>
      </c>
      <c r="AW763" s="13" t="s">
        <v>38</v>
      </c>
      <c r="AX763" s="13" t="s">
        <v>40</v>
      </c>
      <c r="AY763" s="150" t="s">
        <v>150</v>
      </c>
    </row>
    <row r="764" spans="2:65" s="11" customFormat="1" ht="22.8" customHeight="1">
      <c r="B764" s="117"/>
      <c r="D764" s="118" t="s">
        <v>79</v>
      </c>
      <c r="E764" s="127" t="s">
        <v>168</v>
      </c>
      <c r="F764" s="127" t="s">
        <v>1429</v>
      </c>
      <c r="I764" s="120"/>
      <c r="J764" s="128">
        <f>BK764</f>
        <v>0</v>
      </c>
      <c r="L764" s="117"/>
      <c r="M764" s="122"/>
      <c r="P764" s="123">
        <f>SUM(P765:P1266)</f>
        <v>0</v>
      </c>
      <c r="R764" s="123">
        <f>SUM(R765:R1266)</f>
        <v>3192.5480581399997</v>
      </c>
      <c r="T764" s="124">
        <f>SUM(T765:T1266)</f>
        <v>0</v>
      </c>
      <c r="AR764" s="118" t="s">
        <v>40</v>
      </c>
      <c r="AT764" s="125" t="s">
        <v>79</v>
      </c>
      <c r="AU764" s="125" t="s">
        <v>40</v>
      </c>
      <c r="AY764" s="118" t="s">
        <v>150</v>
      </c>
      <c r="BK764" s="126">
        <f>SUM(BK765:BK1266)</f>
        <v>0</v>
      </c>
    </row>
    <row r="765" spans="2:65" s="1" customFormat="1" ht="37.799999999999997" customHeight="1">
      <c r="B765" s="34"/>
      <c r="C765" s="129" t="s">
        <v>347</v>
      </c>
      <c r="D765" s="129" t="s">
        <v>152</v>
      </c>
      <c r="E765" s="130" t="s">
        <v>1430</v>
      </c>
      <c r="F765" s="131" t="s">
        <v>1431</v>
      </c>
      <c r="G765" s="132" t="s">
        <v>155</v>
      </c>
      <c r="H765" s="133">
        <v>732.16499999999996</v>
      </c>
      <c r="I765" s="134"/>
      <c r="J765" s="135">
        <f>ROUND(I765*H765,2)</f>
        <v>0</v>
      </c>
      <c r="K765" s="131" t="s">
        <v>172</v>
      </c>
      <c r="L765" s="34"/>
      <c r="M765" s="136" t="s">
        <v>32</v>
      </c>
      <c r="N765" s="137" t="s">
        <v>51</v>
      </c>
      <c r="P765" s="138">
        <f>O765*H765</f>
        <v>0</v>
      </c>
      <c r="Q765" s="138">
        <v>0.24610000000000001</v>
      </c>
      <c r="R765" s="138">
        <f>Q765*H765</f>
        <v>180.18580650000001</v>
      </c>
      <c r="S765" s="138">
        <v>0</v>
      </c>
      <c r="T765" s="139">
        <f>S765*H765</f>
        <v>0</v>
      </c>
      <c r="AR765" s="140" t="s">
        <v>157</v>
      </c>
      <c r="AT765" s="140" t="s">
        <v>152</v>
      </c>
      <c r="AU765" s="140" t="s">
        <v>89</v>
      </c>
      <c r="AY765" s="18" t="s">
        <v>150</v>
      </c>
      <c r="BE765" s="141">
        <f>IF(N765="základní",J765,0)</f>
        <v>0</v>
      </c>
      <c r="BF765" s="141">
        <f>IF(N765="snížená",J765,0)</f>
        <v>0</v>
      </c>
      <c r="BG765" s="141">
        <f>IF(N765="zákl. přenesená",J765,0)</f>
        <v>0</v>
      </c>
      <c r="BH765" s="141">
        <f>IF(N765="sníž. přenesená",J765,0)</f>
        <v>0</v>
      </c>
      <c r="BI765" s="141">
        <f>IF(N765="nulová",J765,0)</f>
        <v>0</v>
      </c>
      <c r="BJ765" s="18" t="s">
        <v>40</v>
      </c>
      <c r="BK765" s="141">
        <f>ROUND(I765*H765,2)</f>
        <v>0</v>
      </c>
      <c r="BL765" s="18" t="s">
        <v>157</v>
      </c>
      <c r="BM765" s="140" t="s">
        <v>1432</v>
      </c>
    </row>
    <row r="766" spans="2:65" s="1" customFormat="1">
      <c r="B766" s="34"/>
      <c r="D766" s="163" t="s">
        <v>174</v>
      </c>
      <c r="F766" s="164" t="s">
        <v>1433</v>
      </c>
      <c r="I766" s="165"/>
      <c r="L766" s="34"/>
      <c r="M766" s="166"/>
      <c r="T766" s="55"/>
      <c r="AT766" s="18" t="s">
        <v>174</v>
      </c>
      <c r="AU766" s="18" t="s">
        <v>89</v>
      </c>
    </row>
    <row r="767" spans="2:65" s="12" customFormat="1">
      <c r="B767" s="142"/>
      <c r="D767" s="143" t="s">
        <v>159</v>
      </c>
      <c r="E767" s="144" t="s">
        <v>32</v>
      </c>
      <c r="F767" s="145" t="s">
        <v>814</v>
      </c>
      <c r="H767" s="144" t="s">
        <v>32</v>
      </c>
      <c r="I767" s="146"/>
      <c r="L767" s="142"/>
      <c r="M767" s="147"/>
      <c r="T767" s="148"/>
      <c r="AT767" s="144" t="s">
        <v>159</v>
      </c>
      <c r="AU767" s="144" t="s">
        <v>89</v>
      </c>
      <c r="AV767" s="12" t="s">
        <v>40</v>
      </c>
      <c r="AW767" s="12" t="s">
        <v>38</v>
      </c>
      <c r="AX767" s="12" t="s">
        <v>80</v>
      </c>
      <c r="AY767" s="144" t="s">
        <v>150</v>
      </c>
    </row>
    <row r="768" spans="2:65" s="13" customFormat="1" ht="30.6">
      <c r="B768" s="149"/>
      <c r="D768" s="143" t="s">
        <v>159</v>
      </c>
      <c r="E768" s="150" t="s">
        <v>32</v>
      </c>
      <c r="F768" s="151" t="s">
        <v>1434</v>
      </c>
      <c r="H768" s="152">
        <v>460.78500000000003</v>
      </c>
      <c r="I768" s="153"/>
      <c r="L768" s="149"/>
      <c r="M768" s="154"/>
      <c r="T768" s="155"/>
      <c r="AT768" s="150" t="s">
        <v>159</v>
      </c>
      <c r="AU768" s="150" t="s">
        <v>89</v>
      </c>
      <c r="AV768" s="13" t="s">
        <v>89</v>
      </c>
      <c r="AW768" s="13" t="s">
        <v>38</v>
      </c>
      <c r="AX768" s="13" t="s">
        <v>80</v>
      </c>
      <c r="AY768" s="150" t="s">
        <v>150</v>
      </c>
    </row>
    <row r="769" spans="2:65" s="13" customFormat="1" ht="20.399999999999999">
      <c r="B769" s="149"/>
      <c r="D769" s="143" t="s">
        <v>159</v>
      </c>
      <c r="E769" s="150" t="s">
        <v>32</v>
      </c>
      <c r="F769" s="151" t="s">
        <v>1435</v>
      </c>
      <c r="H769" s="152">
        <v>174.501</v>
      </c>
      <c r="I769" s="153"/>
      <c r="L769" s="149"/>
      <c r="M769" s="154"/>
      <c r="T769" s="155"/>
      <c r="AT769" s="150" t="s">
        <v>159</v>
      </c>
      <c r="AU769" s="150" t="s">
        <v>89</v>
      </c>
      <c r="AV769" s="13" t="s">
        <v>89</v>
      </c>
      <c r="AW769" s="13" t="s">
        <v>38</v>
      </c>
      <c r="AX769" s="13" t="s">
        <v>80</v>
      </c>
      <c r="AY769" s="150" t="s">
        <v>150</v>
      </c>
    </row>
    <row r="770" spans="2:65" s="15" customFormat="1">
      <c r="B770" s="168"/>
      <c r="D770" s="143" t="s">
        <v>159</v>
      </c>
      <c r="E770" s="169" t="s">
        <v>32</v>
      </c>
      <c r="F770" s="170" t="s">
        <v>1372</v>
      </c>
      <c r="H770" s="171">
        <v>635.28599999999994</v>
      </c>
      <c r="I770" s="172"/>
      <c r="L770" s="168"/>
      <c r="M770" s="173"/>
      <c r="T770" s="174"/>
      <c r="AT770" s="169" t="s">
        <v>159</v>
      </c>
      <c r="AU770" s="169" t="s">
        <v>89</v>
      </c>
      <c r="AV770" s="15" t="s">
        <v>168</v>
      </c>
      <c r="AW770" s="15" t="s">
        <v>38</v>
      </c>
      <c r="AX770" s="15" t="s">
        <v>80</v>
      </c>
      <c r="AY770" s="169" t="s">
        <v>150</v>
      </c>
    </row>
    <row r="771" spans="2:65" s="12" customFormat="1">
      <c r="B771" s="142"/>
      <c r="D771" s="143" t="s">
        <v>159</v>
      </c>
      <c r="E771" s="144" t="s">
        <v>32</v>
      </c>
      <c r="F771" s="145" t="s">
        <v>1436</v>
      </c>
      <c r="H771" s="144" t="s">
        <v>32</v>
      </c>
      <c r="I771" s="146"/>
      <c r="L771" s="142"/>
      <c r="M771" s="147"/>
      <c r="T771" s="148"/>
      <c r="AT771" s="144" t="s">
        <v>159</v>
      </c>
      <c r="AU771" s="144" t="s">
        <v>89</v>
      </c>
      <c r="AV771" s="12" t="s">
        <v>40</v>
      </c>
      <c r="AW771" s="12" t="s">
        <v>38</v>
      </c>
      <c r="AX771" s="12" t="s">
        <v>80</v>
      </c>
      <c r="AY771" s="144" t="s">
        <v>150</v>
      </c>
    </row>
    <row r="772" spans="2:65" s="13" customFormat="1">
      <c r="B772" s="149"/>
      <c r="D772" s="143" t="s">
        <v>159</v>
      </c>
      <c r="E772" s="150" t="s">
        <v>32</v>
      </c>
      <c r="F772" s="151" t="s">
        <v>1437</v>
      </c>
      <c r="H772" s="152">
        <v>96.879000000000005</v>
      </c>
      <c r="I772" s="153"/>
      <c r="L772" s="149"/>
      <c r="M772" s="154"/>
      <c r="T772" s="155"/>
      <c r="AT772" s="150" t="s">
        <v>159</v>
      </c>
      <c r="AU772" s="150" t="s">
        <v>89</v>
      </c>
      <c r="AV772" s="13" t="s">
        <v>89</v>
      </c>
      <c r="AW772" s="13" t="s">
        <v>38</v>
      </c>
      <c r="AX772" s="13" t="s">
        <v>80</v>
      </c>
      <c r="AY772" s="150" t="s">
        <v>150</v>
      </c>
    </row>
    <row r="773" spans="2:65" s="15" customFormat="1">
      <c r="B773" s="168"/>
      <c r="D773" s="143" t="s">
        <v>159</v>
      </c>
      <c r="E773" s="169" t="s">
        <v>32</v>
      </c>
      <c r="F773" s="170" t="s">
        <v>1438</v>
      </c>
      <c r="H773" s="171">
        <v>96.879000000000005</v>
      </c>
      <c r="I773" s="172"/>
      <c r="L773" s="168"/>
      <c r="M773" s="173"/>
      <c r="T773" s="174"/>
      <c r="AT773" s="169" t="s">
        <v>159</v>
      </c>
      <c r="AU773" s="169" t="s">
        <v>89</v>
      </c>
      <c r="AV773" s="15" t="s">
        <v>168</v>
      </c>
      <c r="AW773" s="15" t="s">
        <v>38</v>
      </c>
      <c r="AX773" s="15" t="s">
        <v>80</v>
      </c>
      <c r="AY773" s="169" t="s">
        <v>150</v>
      </c>
    </row>
    <row r="774" spans="2:65" s="14" customFormat="1">
      <c r="B774" s="156"/>
      <c r="D774" s="143" t="s">
        <v>159</v>
      </c>
      <c r="E774" s="157" t="s">
        <v>32</v>
      </c>
      <c r="F774" s="158" t="s">
        <v>162</v>
      </c>
      <c r="H774" s="159">
        <v>732.16499999999996</v>
      </c>
      <c r="I774" s="160"/>
      <c r="L774" s="156"/>
      <c r="M774" s="161"/>
      <c r="T774" s="162"/>
      <c r="AT774" s="157" t="s">
        <v>159</v>
      </c>
      <c r="AU774" s="157" t="s">
        <v>89</v>
      </c>
      <c r="AV774" s="14" t="s">
        <v>157</v>
      </c>
      <c r="AW774" s="14" t="s">
        <v>38</v>
      </c>
      <c r="AX774" s="14" t="s">
        <v>40</v>
      </c>
      <c r="AY774" s="157" t="s">
        <v>150</v>
      </c>
    </row>
    <row r="775" spans="2:65" s="1" customFormat="1" ht="37.799999999999997" customHeight="1">
      <c r="B775" s="34"/>
      <c r="C775" s="129" t="s">
        <v>1439</v>
      </c>
      <c r="D775" s="129" t="s">
        <v>152</v>
      </c>
      <c r="E775" s="130" t="s">
        <v>1440</v>
      </c>
      <c r="F775" s="131" t="s">
        <v>1441</v>
      </c>
      <c r="G775" s="132" t="s">
        <v>155</v>
      </c>
      <c r="H775" s="133">
        <v>164.45400000000001</v>
      </c>
      <c r="I775" s="134"/>
      <c r="J775" s="135">
        <f>ROUND(I775*H775,2)</f>
        <v>0</v>
      </c>
      <c r="K775" s="131" t="s">
        <v>172</v>
      </c>
      <c r="L775" s="34"/>
      <c r="M775" s="136" t="s">
        <v>32</v>
      </c>
      <c r="N775" s="137" t="s">
        <v>51</v>
      </c>
      <c r="P775" s="138">
        <f>O775*H775</f>
        <v>0</v>
      </c>
      <c r="Q775" s="138">
        <v>0.26905000000000001</v>
      </c>
      <c r="R775" s="138">
        <f>Q775*H775</f>
        <v>44.246348700000006</v>
      </c>
      <c r="S775" s="138">
        <v>0</v>
      </c>
      <c r="T775" s="139">
        <f>S775*H775</f>
        <v>0</v>
      </c>
      <c r="AR775" s="140" t="s">
        <v>157</v>
      </c>
      <c r="AT775" s="140" t="s">
        <v>152</v>
      </c>
      <c r="AU775" s="140" t="s">
        <v>89</v>
      </c>
      <c r="AY775" s="18" t="s">
        <v>150</v>
      </c>
      <c r="BE775" s="141">
        <f>IF(N775="základní",J775,0)</f>
        <v>0</v>
      </c>
      <c r="BF775" s="141">
        <f>IF(N775="snížená",J775,0)</f>
        <v>0</v>
      </c>
      <c r="BG775" s="141">
        <f>IF(N775="zákl. přenesená",J775,0)</f>
        <v>0</v>
      </c>
      <c r="BH775" s="141">
        <f>IF(N775="sníž. přenesená",J775,0)</f>
        <v>0</v>
      </c>
      <c r="BI775" s="141">
        <f>IF(N775="nulová",J775,0)</f>
        <v>0</v>
      </c>
      <c r="BJ775" s="18" t="s">
        <v>40</v>
      </c>
      <c r="BK775" s="141">
        <f>ROUND(I775*H775,2)</f>
        <v>0</v>
      </c>
      <c r="BL775" s="18" t="s">
        <v>157</v>
      </c>
      <c r="BM775" s="140" t="s">
        <v>1442</v>
      </c>
    </row>
    <row r="776" spans="2:65" s="1" customFormat="1">
      <c r="B776" s="34"/>
      <c r="D776" s="163" t="s">
        <v>174</v>
      </c>
      <c r="F776" s="164" t="s">
        <v>1443</v>
      </c>
      <c r="I776" s="165"/>
      <c r="L776" s="34"/>
      <c r="M776" s="166"/>
      <c r="T776" s="55"/>
      <c r="AT776" s="18" t="s">
        <v>174</v>
      </c>
      <c r="AU776" s="18" t="s">
        <v>89</v>
      </c>
    </row>
    <row r="777" spans="2:65" s="12" customFormat="1">
      <c r="B777" s="142"/>
      <c r="D777" s="143" t="s">
        <v>159</v>
      </c>
      <c r="E777" s="144" t="s">
        <v>32</v>
      </c>
      <c r="F777" s="145" t="s">
        <v>1436</v>
      </c>
      <c r="H777" s="144" t="s">
        <v>32</v>
      </c>
      <c r="I777" s="146"/>
      <c r="L777" s="142"/>
      <c r="M777" s="147"/>
      <c r="T777" s="148"/>
      <c r="AT777" s="144" t="s">
        <v>159</v>
      </c>
      <c r="AU777" s="144" t="s">
        <v>89</v>
      </c>
      <c r="AV777" s="12" t="s">
        <v>40</v>
      </c>
      <c r="AW777" s="12" t="s">
        <v>38</v>
      </c>
      <c r="AX777" s="12" t="s">
        <v>80</v>
      </c>
      <c r="AY777" s="144" t="s">
        <v>150</v>
      </c>
    </row>
    <row r="778" spans="2:65" s="13" customFormat="1">
      <c r="B778" s="149"/>
      <c r="D778" s="143" t="s">
        <v>159</v>
      </c>
      <c r="E778" s="150" t="s">
        <v>32</v>
      </c>
      <c r="F778" s="151" t="s">
        <v>1444</v>
      </c>
      <c r="H778" s="152">
        <v>34.935000000000002</v>
      </c>
      <c r="I778" s="153"/>
      <c r="L778" s="149"/>
      <c r="M778" s="154"/>
      <c r="T778" s="155"/>
      <c r="AT778" s="150" t="s">
        <v>159</v>
      </c>
      <c r="AU778" s="150" t="s">
        <v>89</v>
      </c>
      <c r="AV778" s="13" t="s">
        <v>89</v>
      </c>
      <c r="AW778" s="13" t="s">
        <v>38</v>
      </c>
      <c r="AX778" s="13" t="s">
        <v>80</v>
      </c>
      <c r="AY778" s="150" t="s">
        <v>150</v>
      </c>
    </row>
    <row r="779" spans="2:65" s="15" customFormat="1">
      <c r="B779" s="168"/>
      <c r="D779" s="143" t="s">
        <v>159</v>
      </c>
      <c r="E779" s="169" t="s">
        <v>32</v>
      </c>
      <c r="F779" s="170" t="s">
        <v>1438</v>
      </c>
      <c r="H779" s="171">
        <v>34.935000000000002</v>
      </c>
      <c r="I779" s="172"/>
      <c r="L779" s="168"/>
      <c r="M779" s="173"/>
      <c r="T779" s="174"/>
      <c r="AT779" s="169" t="s">
        <v>159</v>
      </c>
      <c r="AU779" s="169" t="s">
        <v>89</v>
      </c>
      <c r="AV779" s="15" t="s">
        <v>168</v>
      </c>
      <c r="AW779" s="15" t="s">
        <v>38</v>
      </c>
      <c r="AX779" s="15" t="s">
        <v>80</v>
      </c>
      <c r="AY779" s="169" t="s">
        <v>150</v>
      </c>
    </row>
    <row r="780" spans="2:65" s="12" customFormat="1">
      <c r="B780" s="142"/>
      <c r="D780" s="143" t="s">
        <v>159</v>
      </c>
      <c r="E780" s="144" t="s">
        <v>32</v>
      </c>
      <c r="F780" s="145" t="s">
        <v>814</v>
      </c>
      <c r="H780" s="144" t="s">
        <v>32</v>
      </c>
      <c r="I780" s="146"/>
      <c r="L780" s="142"/>
      <c r="M780" s="147"/>
      <c r="T780" s="148"/>
      <c r="AT780" s="144" t="s">
        <v>159</v>
      </c>
      <c r="AU780" s="144" t="s">
        <v>89</v>
      </c>
      <c r="AV780" s="12" t="s">
        <v>40</v>
      </c>
      <c r="AW780" s="12" t="s">
        <v>38</v>
      </c>
      <c r="AX780" s="12" t="s">
        <v>80</v>
      </c>
      <c r="AY780" s="144" t="s">
        <v>150</v>
      </c>
    </row>
    <row r="781" spans="2:65" s="13" customFormat="1">
      <c r="B781" s="149"/>
      <c r="D781" s="143" t="s">
        <v>159</v>
      </c>
      <c r="E781" s="150" t="s">
        <v>32</v>
      </c>
      <c r="F781" s="151" t="s">
        <v>1445</v>
      </c>
      <c r="H781" s="152">
        <v>129.51900000000001</v>
      </c>
      <c r="I781" s="153"/>
      <c r="L781" s="149"/>
      <c r="M781" s="154"/>
      <c r="T781" s="155"/>
      <c r="AT781" s="150" t="s">
        <v>159</v>
      </c>
      <c r="AU781" s="150" t="s">
        <v>89</v>
      </c>
      <c r="AV781" s="13" t="s">
        <v>89</v>
      </c>
      <c r="AW781" s="13" t="s">
        <v>38</v>
      </c>
      <c r="AX781" s="13" t="s">
        <v>80</v>
      </c>
      <c r="AY781" s="150" t="s">
        <v>150</v>
      </c>
    </row>
    <row r="782" spans="2:65" s="15" customFormat="1">
      <c r="B782" s="168"/>
      <c r="D782" s="143" t="s">
        <v>159</v>
      </c>
      <c r="E782" s="169" t="s">
        <v>32</v>
      </c>
      <c r="F782" s="170" t="s">
        <v>1372</v>
      </c>
      <c r="H782" s="171">
        <v>129.51900000000001</v>
      </c>
      <c r="I782" s="172"/>
      <c r="L782" s="168"/>
      <c r="M782" s="173"/>
      <c r="T782" s="174"/>
      <c r="AT782" s="169" t="s">
        <v>159</v>
      </c>
      <c r="AU782" s="169" t="s">
        <v>89</v>
      </c>
      <c r="AV782" s="15" t="s">
        <v>168</v>
      </c>
      <c r="AW782" s="15" t="s">
        <v>38</v>
      </c>
      <c r="AX782" s="15" t="s">
        <v>80</v>
      </c>
      <c r="AY782" s="169" t="s">
        <v>150</v>
      </c>
    </row>
    <row r="783" spans="2:65" s="14" customFormat="1">
      <c r="B783" s="156"/>
      <c r="D783" s="143" t="s">
        <v>159</v>
      </c>
      <c r="E783" s="157" t="s">
        <v>32</v>
      </c>
      <c r="F783" s="158" t="s">
        <v>162</v>
      </c>
      <c r="H783" s="159">
        <v>164.45400000000001</v>
      </c>
      <c r="I783" s="160"/>
      <c r="L783" s="156"/>
      <c r="M783" s="161"/>
      <c r="T783" s="162"/>
      <c r="AT783" s="157" t="s">
        <v>159</v>
      </c>
      <c r="AU783" s="157" t="s">
        <v>89</v>
      </c>
      <c r="AV783" s="14" t="s">
        <v>157</v>
      </c>
      <c r="AW783" s="14" t="s">
        <v>38</v>
      </c>
      <c r="AX783" s="14" t="s">
        <v>40</v>
      </c>
      <c r="AY783" s="157" t="s">
        <v>150</v>
      </c>
    </row>
    <row r="784" spans="2:65" s="1" customFormat="1" ht="37.799999999999997" customHeight="1">
      <c r="B784" s="34"/>
      <c r="C784" s="129" t="s">
        <v>1446</v>
      </c>
      <c r="D784" s="129" t="s">
        <v>152</v>
      </c>
      <c r="E784" s="130" t="s">
        <v>1447</v>
      </c>
      <c r="F784" s="131" t="s">
        <v>1448</v>
      </c>
      <c r="G784" s="132" t="s">
        <v>155</v>
      </c>
      <c r="H784" s="133">
        <v>28.524000000000001</v>
      </c>
      <c r="I784" s="134"/>
      <c r="J784" s="135">
        <f>ROUND(I784*H784,2)</f>
        <v>0</v>
      </c>
      <c r="K784" s="131" t="s">
        <v>172</v>
      </c>
      <c r="L784" s="34"/>
      <c r="M784" s="136" t="s">
        <v>32</v>
      </c>
      <c r="N784" s="137" t="s">
        <v>51</v>
      </c>
      <c r="P784" s="138">
        <f>O784*H784</f>
        <v>0</v>
      </c>
      <c r="Q784" s="138">
        <v>0.25044</v>
      </c>
      <c r="R784" s="138">
        <f>Q784*H784</f>
        <v>7.1435505600000004</v>
      </c>
      <c r="S784" s="138">
        <v>0</v>
      </c>
      <c r="T784" s="139">
        <f>S784*H784</f>
        <v>0</v>
      </c>
      <c r="AR784" s="140" t="s">
        <v>157</v>
      </c>
      <c r="AT784" s="140" t="s">
        <v>152</v>
      </c>
      <c r="AU784" s="140" t="s">
        <v>89</v>
      </c>
      <c r="AY784" s="18" t="s">
        <v>150</v>
      </c>
      <c r="BE784" s="141">
        <f>IF(N784="základní",J784,0)</f>
        <v>0</v>
      </c>
      <c r="BF784" s="141">
        <f>IF(N784="snížená",J784,0)</f>
        <v>0</v>
      </c>
      <c r="BG784" s="141">
        <f>IF(N784="zákl. přenesená",J784,0)</f>
        <v>0</v>
      </c>
      <c r="BH784" s="141">
        <f>IF(N784="sníž. přenesená",J784,0)</f>
        <v>0</v>
      </c>
      <c r="BI784" s="141">
        <f>IF(N784="nulová",J784,0)</f>
        <v>0</v>
      </c>
      <c r="BJ784" s="18" t="s">
        <v>40</v>
      </c>
      <c r="BK784" s="141">
        <f>ROUND(I784*H784,2)</f>
        <v>0</v>
      </c>
      <c r="BL784" s="18" t="s">
        <v>157</v>
      </c>
      <c r="BM784" s="140" t="s">
        <v>1449</v>
      </c>
    </row>
    <row r="785" spans="2:65" s="1" customFormat="1">
      <c r="B785" s="34"/>
      <c r="D785" s="163" t="s">
        <v>174</v>
      </c>
      <c r="F785" s="164" t="s">
        <v>1450</v>
      </c>
      <c r="I785" s="165"/>
      <c r="L785" s="34"/>
      <c r="M785" s="166"/>
      <c r="T785" s="55"/>
      <c r="AT785" s="18" t="s">
        <v>174</v>
      </c>
      <c r="AU785" s="18" t="s">
        <v>89</v>
      </c>
    </row>
    <row r="786" spans="2:65" s="12" customFormat="1">
      <c r="B786" s="142"/>
      <c r="D786" s="143" t="s">
        <v>159</v>
      </c>
      <c r="E786" s="144" t="s">
        <v>32</v>
      </c>
      <c r="F786" s="145" t="s">
        <v>814</v>
      </c>
      <c r="H786" s="144" t="s">
        <v>32</v>
      </c>
      <c r="I786" s="146"/>
      <c r="L786" s="142"/>
      <c r="M786" s="147"/>
      <c r="T786" s="148"/>
      <c r="AT786" s="144" t="s">
        <v>159</v>
      </c>
      <c r="AU786" s="144" t="s">
        <v>89</v>
      </c>
      <c r="AV786" s="12" t="s">
        <v>40</v>
      </c>
      <c r="AW786" s="12" t="s">
        <v>38</v>
      </c>
      <c r="AX786" s="12" t="s">
        <v>80</v>
      </c>
      <c r="AY786" s="144" t="s">
        <v>150</v>
      </c>
    </row>
    <row r="787" spans="2:65" s="13" customFormat="1">
      <c r="B787" s="149"/>
      <c r="D787" s="143" t="s">
        <v>159</v>
      </c>
      <c r="E787" s="150" t="s">
        <v>32</v>
      </c>
      <c r="F787" s="151" t="s">
        <v>1451</v>
      </c>
      <c r="H787" s="152">
        <v>28.524000000000001</v>
      </c>
      <c r="I787" s="153"/>
      <c r="L787" s="149"/>
      <c r="M787" s="154"/>
      <c r="T787" s="155"/>
      <c r="AT787" s="150" t="s">
        <v>159</v>
      </c>
      <c r="AU787" s="150" t="s">
        <v>89</v>
      </c>
      <c r="AV787" s="13" t="s">
        <v>89</v>
      </c>
      <c r="AW787" s="13" t="s">
        <v>38</v>
      </c>
      <c r="AX787" s="13" t="s">
        <v>80</v>
      </c>
      <c r="AY787" s="150" t="s">
        <v>150</v>
      </c>
    </row>
    <row r="788" spans="2:65" s="15" customFormat="1">
      <c r="B788" s="168"/>
      <c r="D788" s="143" t="s">
        <v>159</v>
      </c>
      <c r="E788" s="169" t="s">
        <v>32</v>
      </c>
      <c r="F788" s="170" t="s">
        <v>1372</v>
      </c>
      <c r="H788" s="171">
        <v>28.524000000000001</v>
      </c>
      <c r="I788" s="172"/>
      <c r="L788" s="168"/>
      <c r="M788" s="173"/>
      <c r="T788" s="174"/>
      <c r="AT788" s="169" t="s">
        <v>159</v>
      </c>
      <c r="AU788" s="169" t="s">
        <v>89</v>
      </c>
      <c r="AV788" s="15" t="s">
        <v>168</v>
      </c>
      <c r="AW788" s="15" t="s">
        <v>38</v>
      </c>
      <c r="AX788" s="15" t="s">
        <v>80</v>
      </c>
      <c r="AY788" s="169" t="s">
        <v>150</v>
      </c>
    </row>
    <row r="789" spans="2:65" s="14" customFormat="1">
      <c r="B789" s="156"/>
      <c r="D789" s="143" t="s">
        <v>159</v>
      </c>
      <c r="E789" s="157" t="s">
        <v>32</v>
      </c>
      <c r="F789" s="158" t="s">
        <v>162</v>
      </c>
      <c r="H789" s="159">
        <v>28.524000000000001</v>
      </c>
      <c r="I789" s="160"/>
      <c r="L789" s="156"/>
      <c r="M789" s="161"/>
      <c r="T789" s="162"/>
      <c r="AT789" s="157" t="s">
        <v>159</v>
      </c>
      <c r="AU789" s="157" t="s">
        <v>89</v>
      </c>
      <c r="AV789" s="14" t="s">
        <v>157</v>
      </c>
      <c r="AW789" s="14" t="s">
        <v>38</v>
      </c>
      <c r="AX789" s="14" t="s">
        <v>40</v>
      </c>
      <c r="AY789" s="157" t="s">
        <v>150</v>
      </c>
    </row>
    <row r="790" spans="2:65" s="1" customFormat="1" ht="37.799999999999997" customHeight="1">
      <c r="B790" s="34"/>
      <c r="C790" s="129" t="s">
        <v>1452</v>
      </c>
      <c r="D790" s="129" t="s">
        <v>152</v>
      </c>
      <c r="E790" s="130" t="s">
        <v>1453</v>
      </c>
      <c r="F790" s="131" t="s">
        <v>1454</v>
      </c>
      <c r="G790" s="132" t="s">
        <v>155</v>
      </c>
      <c r="H790" s="133">
        <v>21.879000000000001</v>
      </c>
      <c r="I790" s="134"/>
      <c r="J790" s="135">
        <f>ROUND(I790*H790,2)</f>
        <v>0</v>
      </c>
      <c r="K790" s="131" t="s">
        <v>172</v>
      </c>
      <c r="L790" s="34"/>
      <c r="M790" s="136" t="s">
        <v>32</v>
      </c>
      <c r="N790" s="137" t="s">
        <v>51</v>
      </c>
      <c r="P790" s="138">
        <f>O790*H790</f>
        <v>0</v>
      </c>
      <c r="Q790" s="138">
        <v>0.1774</v>
      </c>
      <c r="R790" s="138">
        <f>Q790*H790</f>
        <v>3.8813346000000002</v>
      </c>
      <c r="S790" s="138">
        <v>0</v>
      </c>
      <c r="T790" s="139">
        <f>S790*H790</f>
        <v>0</v>
      </c>
      <c r="AR790" s="140" t="s">
        <v>157</v>
      </c>
      <c r="AT790" s="140" t="s">
        <v>152</v>
      </c>
      <c r="AU790" s="140" t="s">
        <v>89</v>
      </c>
      <c r="AY790" s="18" t="s">
        <v>150</v>
      </c>
      <c r="BE790" s="141">
        <f>IF(N790="základní",J790,0)</f>
        <v>0</v>
      </c>
      <c r="BF790" s="141">
        <f>IF(N790="snížená",J790,0)</f>
        <v>0</v>
      </c>
      <c r="BG790" s="141">
        <f>IF(N790="zákl. přenesená",J790,0)</f>
        <v>0</v>
      </c>
      <c r="BH790" s="141">
        <f>IF(N790="sníž. přenesená",J790,0)</f>
        <v>0</v>
      </c>
      <c r="BI790" s="141">
        <f>IF(N790="nulová",J790,0)</f>
        <v>0</v>
      </c>
      <c r="BJ790" s="18" t="s">
        <v>40</v>
      </c>
      <c r="BK790" s="141">
        <f>ROUND(I790*H790,2)</f>
        <v>0</v>
      </c>
      <c r="BL790" s="18" t="s">
        <v>157</v>
      </c>
      <c r="BM790" s="140" t="s">
        <v>1455</v>
      </c>
    </row>
    <row r="791" spans="2:65" s="1" customFormat="1">
      <c r="B791" s="34"/>
      <c r="D791" s="163" t="s">
        <v>174</v>
      </c>
      <c r="F791" s="164" t="s">
        <v>1456</v>
      </c>
      <c r="I791" s="165"/>
      <c r="L791" s="34"/>
      <c r="M791" s="166"/>
      <c r="T791" s="55"/>
      <c r="AT791" s="18" t="s">
        <v>174</v>
      </c>
      <c r="AU791" s="18" t="s">
        <v>89</v>
      </c>
    </row>
    <row r="792" spans="2:65" s="12" customFormat="1">
      <c r="B792" s="142"/>
      <c r="D792" s="143" t="s">
        <v>159</v>
      </c>
      <c r="E792" s="144" t="s">
        <v>32</v>
      </c>
      <c r="F792" s="145" t="s">
        <v>702</v>
      </c>
      <c r="H792" s="144" t="s">
        <v>32</v>
      </c>
      <c r="I792" s="146"/>
      <c r="L792" s="142"/>
      <c r="M792" s="147"/>
      <c r="T792" s="148"/>
      <c r="AT792" s="144" t="s">
        <v>159</v>
      </c>
      <c r="AU792" s="144" t="s">
        <v>89</v>
      </c>
      <c r="AV792" s="12" t="s">
        <v>40</v>
      </c>
      <c r="AW792" s="12" t="s">
        <v>38</v>
      </c>
      <c r="AX792" s="12" t="s">
        <v>80</v>
      </c>
      <c r="AY792" s="144" t="s">
        <v>150</v>
      </c>
    </row>
    <row r="793" spans="2:65" s="12" customFormat="1">
      <c r="B793" s="142"/>
      <c r="D793" s="143" t="s">
        <v>159</v>
      </c>
      <c r="E793" s="144" t="s">
        <v>32</v>
      </c>
      <c r="F793" s="145" t="s">
        <v>1457</v>
      </c>
      <c r="H793" s="144" t="s">
        <v>32</v>
      </c>
      <c r="I793" s="146"/>
      <c r="L793" s="142"/>
      <c r="M793" s="147"/>
      <c r="T793" s="148"/>
      <c r="AT793" s="144" t="s">
        <v>159</v>
      </c>
      <c r="AU793" s="144" t="s">
        <v>89</v>
      </c>
      <c r="AV793" s="12" t="s">
        <v>40</v>
      </c>
      <c r="AW793" s="12" t="s">
        <v>38</v>
      </c>
      <c r="AX793" s="12" t="s">
        <v>80</v>
      </c>
      <c r="AY793" s="144" t="s">
        <v>150</v>
      </c>
    </row>
    <row r="794" spans="2:65" s="12" customFormat="1">
      <c r="B794" s="142"/>
      <c r="D794" s="143" t="s">
        <v>159</v>
      </c>
      <c r="E794" s="144" t="s">
        <v>32</v>
      </c>
      <c r="F794" s="145" t="s">
        <v>1458</v>
      </c>
      <c r="H794" s="144" t="s">
        <v>32</v>
      </c>
      <c r="I794" s="146"/>
      <c r="L794" s="142"/>
      <c r="M794" s="147"/>
      <c r="T794" s="148"/>
      <c r="AT794" s="144" t="s">
        <v>159</v>
      </c>
      <c r="AU794" s="144" t="s">
        <v>89</v>
      </c>
      <c r="AV794" s="12" t="s">
        <v>40</v>
      </c>
      <c r="AW794" s="12" t="s">
        <v>38</v>
      </c>
      <c r="AX794" s="12" t="s">
        <v>80</v>
      </c>
      <c r="AY794" s="144" t="s">
        <v>150</v>
      </c>
    </row>
    <row r="795" spans="2:65" s="13" customFormat="1">
      <c r="B795" s="149"/>
      <c r="D795" s="143" t="s">
        <v>159</v>
      </c>
      <c r="E795" s="150" t="s">
        <v>32</v>
      </c>
      <c r="F795" s="151" t="s">
        <v>502</v>
      </c>
      <c r="H795" s="152">
        <v>21.879000000000001</v>
      </c>
      <c r="I795" s="153"/>
      <c r="L795" s="149"/>
      <c r="M795" s="154"/>
      <c r="T795" s="155"/>
      <c r="AT795" s="150" t="s">
        <v>159</v>
      </c>
      <c r="AU795" s="150" t="s">
        <v>89</v>
      </c>
      <c r="AV795" s="13" t="s">
        <v>89</v>
      </c>
      <c r="AW795" s="13" t="s">
        <v>38</v>
      </c>
      <c r="AX795" s="13" t="s">
        <v>40</v>
      </c>
      <c r="AY795" s="150" t="s">
        <v>150</v>
      </c>
    </row>
    <row r="796" spans="2:65" s="1" customFormat="1" ht="24.15" customHeight="1">
      <c r="B796" s="34"/>
      <c r="C796" s="129" t="s">
        <v>1459</v>
      </c>
      <c r="D796" s="129" t="s">
        <v>152</v>
      </c>
      <c r="E796" s="130" t="s">
        <v>1460</v>
      </c>
      <c r="F796" s="131" t="s">
        <v>1461</v>
      </c>
      <c r="G796" s="132" t="s">
        <v>171</v>
      </c>
      <c r="H796" s="133">
        <v>1</v>
      </c>
      <c r="I796" s="134"/>
      <c r="J796" s="135">
        <f>ROUND(I796*H796,2)</f>
        <v>0</v>
      </c>
      <c r="K796" s="131" t="s">
        <v>156</v>
      </c>
      <c r="L796" s="34"/>
      <c r="M796" s="136" t="s">
        <v>32</v>
      </c>
      <c r="N796" s="137" t="s">
        <v>51</v>
      </c>
      <c r="P796" s="138">
        <f>O796*H796</f>
        <v>0</v>
      </c>
      <c r="Q796" s="138">
        <v>0</v>
      </c>
      <c r="R796" s="138">
        <f>Q796*H796</f>
        <v>0</v>
      </c>
      <c r="S796" s="138">
        <v>0</v>
      </c>
      <c r="T796" s="139">
        <f>S796*H796</f>
        <v>0</v>
      </c>
      <c r="AR796" s="140" t="s">
        <v>157</v>
      </c>
      <c r="AT796" s="140" t="s">
        <v>152</v>
      </c>
      <c r="AU796" s="140" t="s">
        <v>89</v>
      </c>
      <c r="AY796" s="18" t="s">
        <v>150</v>
      </c>
      <c r="BE796" s="141">
        <f>IF(N796="základní",J796,0)</f>
        <v>0</v>
      </c>
      <c r="BF796" s="141">
        <f>IF(N796="snížená",J796,0)</f>
        <v>0</v>
      </c>
      <c r="BG796" s="141">
        <f>IF(N796="zákl. přenesená",J796,0)</f>
        <v>0</v>
      </c>
      <c r="BH796" s="141">
        <f>IF(N796="sníž. přenesená",J796,0)</f>
        <v>0</v>
      </c>
      <c r="BI796" s="141">
        <f>IF(N796="nulová",J796,0)</f>
        <v>0</v>
      </c>
      <c r="BJ796" s="18" t="s">
        <v>40</v>
      </c>
      <c r="BK796" s="141">
        <f>ROUND(I796*H796,2)</f>
        <v>0</v>
      </c>
      <c r="BL796" s="18" t="s">
        <v>157</v>
      </c>
      <c r="BM796" s="140" t="s">
        <v>1462</v>
      </c>
    </row>
    <row r="797" spans="2:65" s="1" customFormat="1" ht="33" customHeight="1">
      <c r="B797" s="34"/>
      <c r="C797" s="129" t="s">
        <v>451</v>
      </c>
      <c r="D797" s="197" t="s">
        <v>152</v>
      </c>
      <c r="E797" s="130" t="s">
        <v>1463</v>
      </c>
      <c r="F797" s="131" t="s">
        <v>1464</v>
      </c>
      <c r="G797" s="132" t="s">
        <v>165</v>
      </c>
      <c r="H797" s="133">
        <v>49.52</v>
      </c>
      <c r="I797" s="134"/>
      <c r="J797" s="135">
        <f>ROUND(I797*H797,2)</f>
        <v>0</v>
      </c>
      <c r="K797" s="131" t="s">
        <v>172</v>
      </c>
      <c r="L797" s="34"/>
      <c r="M797" s="136" t="s">
        <v>32</v>
      </c>
      <c r="N797" s="137" t="s">
        <v>51</v>
      </c>
      <c r="P797" s="138">
        <f>O797*H797</f>
        <v>0</v>
      </c>
      <c r="Q797" s="138">
        <v>2.5018699999999998</v>
      </c>
      <c r="R797" s="138">
        <f>Q797*H797</f>
        <v>123.8926024</v>
      </c>
      <c r="S797" s="138">
        <v>0</v>
      </c>
      <c r="T797" s="139">
        <f>S797*H797</f>
        <v>0</v>
      </c>
      <c r="AR797" s="140" t="s">
        <v>157</v>
      </c>
      <c r="AT797" s="140" t="s">
        <v>152</v>
      </c>
      <c r="AU797" s="140" t="s">
        <v>89</v>
      </c>
      <c r="AY797" s="18" t="s">
        <v>150</v>
      </c>
      <c r="BE797" s="141">
        <f>IF(N797="základní",J797,0)</f>
        <v>0</v>
      </c>
      <c r="BF797" s="141">
        <f>IF(N797="snížená",J797,0)</f>
        <v>0</v>
      </c>
      <c r="BG797" s="141">
        <f>IF(N797="zákl. přenesená",J797,0)</f>
        <v>0</v>
      </c>
      <c r="BH797" s="141">
        <f>IF(N797="sníž. přenesená",J797,0)</f>
        <v>0</v>
      </c>
      <c r="BI797" s="141">
        <f>IF(N797="nulová",J797,0)</f>
        <v>0</v>
      </c>
      <c r="BJ797" s="18" t="s">
        <v>40</v>
      </c>
      <c r="BK797" s="141">
        <f>ROUND(I797*H797,2)</f>
        <v>0</v>
      </c>
      <c r="BL797" s="18" t="s">
        <v>157</v>
      </c>
      <c r="BM797" s="140" t="s">
        <v>1465</v>
      </c>
    </row>
    <row r="798" spans="2:65" s="1" customFormat="1">
      <c r="B798" s="34"/>
      <c r="D798" s="163" t="s">
        <v>174</v>
      </c>
      <c r="F798" s="164" t="s">
        <v>1466</v>
      </c>
      <c r="I798" s="165"/>
      <c r="L798" s="34"/>
      <c r="M798" s="166"/>
      <c r="T798" s="55"/>
      <c r="AT798" s="18" t="s">
        <v>174</v>
      </c>
      <c r="AU798" s="18" t="s">
        <v>89</v>
      </c>
    </row>
    <row r="799" spans="2:65" s="12" customFormat="1">
      <c r="B799" s="142"/>
      <c r="D799" s="143" t="s">
        <v>159</v>
      </c>
      <c r="E799" s="144" t="s">
        <v>32</v>
      </c>
      <c r="F799" s="145" t="s">
        <v>702</v>
      </c>
      <c r="H799" s="144" t="s">
        <v>32</v>
      </c>
      <c r="I799" s="146"/>
      <c r="L799" s="142"/>
      <c r="M799" s="147"/>
      <c r="T799" s="148"/>
      <c r="AT799" s="144" t="s">
        <v>159</v>
      </c>
      <c r="AU799" s="144" t="s">
        <v>89</v>
      </c>
      <c r="AV799" s="12" t="s">
        <v>40</v>
      </c>
      <c r="AW799" s="12" t="s">
        <v>38</v>
      </c>
      <c r="AX799" s="12" t="s">
        <v>80</v>
      </c>
      <c r="AY799" s="144" t="s">
        <v>150</v>
      </c>
    </row>
    <row r="800" spans="2:65" s="12" customFormat="1">
      <c r="B800" s="142"/>
      <c r="D800" s="143" t="s">
        <v>159</v>
      </c>
      <c r="E800" s="144" t="s">
        <v>32</v>
      </c>
      <c r="F800" s="145" t="s">
        <v>1467</v>
      </c>
      <c r="H800" s="144" t="s">
        <v>32</v>
      </c>
      <c r="I800" s="146"/>
      <c r="L800" s="142"/>
      <c r="M800" s="147"/>
      <c r="T800" s="148"/>
      <c r="AT800" s="144" t="s">
        <v>159</v>
      </c>
      <c r="AU800" s="144" t="s">
        <v>89</v>
      </c>
      <c r="AV800" s="12" t="s">
        <v>40</v>
      </c>
      <c r="AW800" s="12" t="s">
        <v>38</v>
      </c>
      <c r="AX800" s="12" t="s">
        <v>80</v>
      </c>
      <c r="AY800" s="144" t="s">
        <v>150</v>
      </c>
    </row>
    <row r="801" spans="2:51" s="12" customFormat="1">
      <c r="B801" s="142"/>
      <c r="D801" s="143" t="s">
        <v>159</v>
      </c>
      <c r="E801" s="144" t="s">
        <v>32</v>
      </c>
      <c r="F801" s="145" t="s">
        <v>1468</v>
      </c>
      <c r="H801" s="144" t="s">
        <v>32</v>
      </c>
      <c r="I801" s="146"/>
      <c r="L801" s="142"/>
      <c r="M801" s="147"/>
      <c r="T801" s="148"/>
      <c r="AT801" s="144" t="s">
        <v>159</v>
      </c>
      <c r="AU801" s="144" t="s">
        <v>89</v>
      </c>
      <c r="AV801" s="12" t="s">
        <v>40</v>
      </c>
      <c r="AW801" s="12" t="s">
        <v>38</v>
      </c>
      <c r="AX801" s="12" t="s">
        <v>80</v>
      </c>
      <c r="AY801" s="144" t="s">
        <v>150</v>
      </c>
    </row>
    <row r="802" spans="2:51" s="12" customFormat="1">
      <c r="B802" s="142"/>
      <c r="D802" s="143" t="s">
        <v>159</v>
      </c>
      <c r="E802" s="144" t="s">
        <v>32</v>
      </c>
      <c r="F802" s="145" t="s">
        <v>1469</v>
      </c>
      <c r="H802" s="144" t="s">
        <v>32</v>
      </c>
      <c r="I802" s="146"/>
      <c r="L802" s="142"/>
      <c r="M802" s="147"/>
      <c r="T802" s="148"/>
      <c r="AT802" s="144" t="s">
        <v>159</v>
      </c>
      <c r="AU802" s="144" t="s">
        <v>89</v>
      </c>
      <c r="AV802" s="12" t="s">
        <v>40</v>
      </c>
      <c r="AW802" s="12" t="s">
        <v>38</v>
      </c>
      <c r="AX802" s="12" t="s">
        <v>80</v>
      </c>
      <c r="AY802" s="144" t="s">
        <v>150</v>
      </c>
    </row>
    <row r="803" spans="2:51" s="12" customFormat="1">
      <c r="B803" s="142"/>
      <c r="D803" s="143" t="s">
        <v>159</v>
      </c>
      <c r="E803" s="144" t="s">
        <v>32</v>
      </c>
      <c r="F803" s="145" t="s">
        <v>1470</v>
      </c>
      <c r="H803" s="144" t="s">
        <v>32</v>
      </c>
      <c r="I803" s="146"/>
      <c r="L803" s="142"/>
      <c r="M803" s="147"/>
      <c r="T803" s="148"/>
      <c r="AT803" s="144" t="s">
        <v>159</v>
      </c>
      <c r="AU803" s="144" t="s">
        <v>89</v>
      </c>
      <c r="AV803" s="12" t="s">
        <v>40</v>
      </c>
      <c r="AW803" s="12" t="s">
        <v>38</v>
      </c>
      <c r="AX803" s="12" t="s">
        <v>80</v>
      </c>
      <c r="AY803" s="144" t="s">
        <v>150</v>
      </c>
    </row>
    <row r="804" spans="2:51" s="12" customFormat="1">
      <c r="B804" s="142"/>
      <c r="D804" s="143" t="s">
        <v>159</v>
      </c>
      <c r="E804" s="144" t="s">
        <v>32</v>
      </c>
      <c r="F804" s="145" t="s">
        <v>1470</v>
      </c>
      <c r="H804" s="144" t="s">
        <v>32</v>
      </c>
      <c r="I804" s="146"/>
      <c r="L804" s="142"/>
      <c r="M804" s="147"/>
      <c r="T804" s="148"/>
      <c r="AT804" s="144" t="s">
        <v>159</v>
      </c>
      <c r="AU804" s="144" t="s">
        <v>89</v>
      </c>
      <c r="AV804" s="12" t="s">
        <v>40</v>
      </c>
      <c r="AW804" s="12" t="s">
        <v>38</v>
      </c>
      <c r="AX804" s="12" t="s">
        <v>80</v>
      </c>
      <c r="AY804" s="144" t="s">
        <v>150</v>
      </c>
    </row>
    <row r="805" spans="2:51" s="12" customFormat="1">
      <c r="B805" s="142"/>
      <c r="D805" s="143" t="s">
        <v>159</v>
      </c>
      <c r="E805" s="144" t="s">
        <v>32</v>
      </c>
      <c r="F805" s="145" t="s">
        <v>1471</v>
      </c>
      <c r="H805" s="144" t="s">
        <v>32</v>
      </c>
      <c r="I805" s="146"/>
      <c r="L805" s="142"/>
      <c r="M805" s="147"/>
      <c r="T805" s="148"/>
      <c r="AT805" s="144" t="s">
        <v>159</v>
      </c>
      <c r="AU805" s="144" t="s">
        <v>89</v>
      </c>
      <c r="AV805" s="12" t="s">
        <v>40</v>
      </c>
      <c r="AW805" s="12" t="s">
        <v>38</v>
      </c>
      <c r="AX805" s="12" t="s">
        <v>80</v>
      </c>
      <c r="AY805" s="144" t="s">
        <v>150</v>
      </c>
    </row>
    <row r="806" spans="2:51" s="12" customFormat="1">
      <c r="B806" s="142"/>
      <c r="D806" s="143" t="s">
        <v>159</v>
      </c>
      <c r="E806" s="144" t="s">
        <v>32</v>
      </c>
      <c r="F806" s="145" t="s">
        <v>1471</v>
      </c>
      <c r="H806" s="144" t="s">
        <v>32</v>
      </c>
      <c r="I806" s="146"/>
      <c r="L806" s="142"/>
      <c r="M806" s="147"/>
      <c r="T806" s="148"/>
      <c r="AT806" s="144" t="s">
        <v>159</v>
      </c>
      <c r="AU806" s="144" t="s">
        <v>89</v>
      </c>
      <c r="AV806" s="12" t="s">
        <v>40</v>
      </c>
      <c r="AW806" s="12" t="s">
        <v>38</v>
      </c>
      <c r="AX806" s="12" t="s">
        <v>80</v>
      </c>
      <c r="AY806" s="144" t="s">
        <v>150</v>
      </c>
    </row>
    <row r="807" spans="2:51" s="12" customFormat="1">
      <c r="B807" s="142"/>
      <c r="D807" s="143" t="s">
        <v>159</v>
      </c>
      <c r="E807" s="144" t="s">
        <v>32</v>
      </c>
      <c r="F807" s="145" t="s">
        <v>1472</v>
      </c>
      <c r="H807" s="144" t="s">
        <v>32</v>
      </c>
      <c r="I807" s="146"/>
      <c r="L807" s="142"/>
      <c r="M807" s="147"/>
      <c r="T807" s="148"/>
      <c r="AT807" s="144" t="s">
        <v>159</v>
      </c>
      <c r="AU807" s="144" t="s">
        <v>89</v>
      </c>
      <c r="AV807" s="12" t="s">
        <v>40</v>
      </c>
      <c r="AW807" s="12" t="s">
        <v>38</v>
      </c>
      <c r="AX807" s="12" t="s">
        <v>80</v>
      </c>
      <c r="AY807" s="144" t="s">
        <v>150</v>
      </c>
    </row>
    <row r="808" spans="2:51" s="12" customFormat="1">
      <c r="B808" s="142"/>
      <c r="D808" s="143" t="s">
        <v>159</v>
      </c>
      <c r="E808" s="144" t="s">
        <v>32</v>
      </c>
      <c r="F808" s="145" t="s">
        <v>1472</v>
      </c>
      <c r="H808" s="144" t="s">
        <v>32</v>
      </c>
      <c r="I808" s="146"/>
      <c r="L808" s="142"/>
      <c r="M808" s="147"/>
      <c r="T808" s="148"/>
      <c r="AT808" s="144" t="s">
        <v>159</v>
      </c>
      <c r="AU808" s="144" t="s">
        <v>89</v>
      </c>
      <c r="AV808" s="12" t="s">
        <v>40</v>
      </c>
      <c r="AW808" s="12" t="s">
        <v>38</v>
      </c>
      <c r="AX808" s="12" t="s">
        <v>80</v>
      </c>
      <c r="AY808" s="144" t="s">
        <v>150</v>
      </c>
    </row>
    <row r="809" spans="2:51" s="12" customFormat="1">
      <c r="B809" s="142"/>
      <c r="D809" s="143" t="s">
        <v>159</v>
      </c>
      <c r="E809" s="144" t="s">
        <v>32</v>
      </c>
      <c r="F809" s="145" t="s">
        <v>1473</v>
      </c>
      <c r="H809" s="144" t="s">
        <v>32</v>
      </c>
      <c r="I809" s="146"/>
      <c r="L809" s="142"/>
      <c r="M809" s="147"/>
      <c r="T809" s="148"/>
      <c r="AT809" s="144" t="s">
        <v>159</v>
      </c>
      <c r="AU809" s="144" t="s">
        <v>89</v>
      </c>
      <c r="AV809" s="12" t="s">
        <v>40</v>
      </c>
      <c r="AW809" s="12" t="s">
        <v>38</v>
      </c>
      <c r="AX809" s="12" t="s">
        <v>80</v>
      </c>
      <c r="AY809" s="144" t="s">
        <v>150</v>
      </c>
    </row>
    <row r="810" spans="2:51" s="12" customFormat="1">
      <c r="B810" s="142"/>
      <c r="D810" s="143" t="s">
        <v>159</v>
      </c>
      <c r="E810" s="144" t="s">
        <v>32</v>
      </c>
      <c r="F810" s="145" t="s">
        <v>1473</v>
      </c>
      <c r="H810" s="144" t="s">
        <v>32</v>
      </c>
      <c r="I810" s="146"/>
      <c r="L810" s="142"/>
      <c r="M810" s="147"/>
      <c r="T810" s="148"/>
      <c r="AT810" s="144" t="s">
        <v>159</v>
      </c>
      <c r="AU810" s="144" t="s">
        <v>89</v>
      </c>
      <c r="AV810" s="12" t="s">
        <v>40</v>
      </c>
      <c r="AW810" s="12" t="s">
        <v>38</v>
      </c>
      <c r="AX810" s="12" t="s">
        <v>80</v>
      </c>
      <c r="AY810" s="144" t="s">
        <v>150</v>
      </c>
    </row>
    <row r="811" spans="2:51" s="12" customFormat="1">
      <c r="B811" s="142"/>
      <c r="D811" s="143" t="s">
        <v>159</v>
      </c>
      <c r="E811" s="144" t="s">
        <v>32</v>
      </c>
      <c r="F811" s="145" t="s">
        <v>1474</v>
      </c>
      <c r="H811" s="144" t="s">
        <v>32</v>
      </c>
      <c r="I811" s="146"/>
      <c r="L811" s="142"/>
      <c r="M811" s="147"/>
      <c r="T811" s="148"/>
      <c r="AT811" s="144" t="s">
        <v>159</v>
      </c>
      <c r="AU811" s="144" t="s">
        <v>89</v>
      </c>
      <c r="AV811" s="12" t="s">
        <v>40</v>
      </c>
      <c r="AW811" s="12" t="s">
        <v>38</v>
      </c>
      <c r="AX811" s="12" t="s">
        <v>80</v>
      </c>
      <c r="AY811" s="144" t="s">
        <v>150</v>
      </c>
    </row>
    <row r="812" spans="2:51" s="12" customFormat="1">
      <c r="B812" s="142"/>
      <c r="D812" s="143" t="s">
        <v>159</v>
      </c>
      <c r="E812" s="144" t="s">
        <v>32</v>
      </c>
      <c r="F812" s="145" t="s">
        <v>1475</v>
      </c>
      <c r="H812" s="144" t="s">
        <v>32</v>
      </c>
      <c r="I812" s="146"/>
      <c r="L812" s="142"/>
      <c r="M812" s="147"/>
      <c r="T812" s="148"/>
      <c r="AT812" s="144" t="s">
        <v>159</v>
      </c>
      <c r="AU812" s="144" t="s">
        <v>89</v>
      </c>
      <c r="AV812" s="12" t="s">
        <v>40</v>
      </c>
      <c r="AW812" s="12" t="s">
        <v>38</v>
      </c>
      <c r="AX812" s="12" t="s">
        <v>80</v>
      </c>
      <c r="AY812" s="144" t="s">
        <v>150</v>
      </c>
    </row>
    <row r="813" spans="2:51" s="12" customFormat="1">
      <c r="B813" s="142"/>
      <c r="D813" s="143" t="s">
        <v>159</v>
      </c>
      <c r="E813" s="144" t="s">
        <v>32</v>
      </c>
      <c r="F813" s="145" t="s">
        <v>1476</v>
      </c>
      <c r="H813" s="144" t="s">
        <v>32</v>
      </c>
      <c r="I813" s="146"/>
      <c r="L813" s="142"/>
      <c r="M813" s="147"/>
      <c r="T813" s="148"/>
      <c r="AT813" s="144" t="s">
        <v>159</v>
      </c>
      <c r="AU813" s="144" t="s">
        <v>89</v>
      </c>
      <c r="AV813" s="12" t="s">
        <v>40</v>
      </c>
      <c r="AW813" s="12" t="s">
        <v>38</v>
      </c>
      <c r="AX813" s="12" t="s">
        <v>80</v>
      </c>
      <c r="AY813" s="144" t="s">
        <v>150</v>
      </c>
    </row>
    <row r="814" spans="2:51" s="12" customFormat="1">
      <c r="B814" s="142"/>
      <c r="D814" s="143" t="s">
        <v>159</v>
      </c>
      <c r="E814" s="144" t="s">
        <v>32</v>
      </c>
      <c r="F814" s="145" t="s">
        <v>1477</v>
      </c>
      <c r="H814" s="144" t="s">
        <v>32</v>
      </c>
      <c r="I814" s="146"/>
      <c r="L814" s="142"/>
      <c r="M814" s="147"/>
      <c r="T814" s="148"/>
      <c r="AT814" s="144" t="s">
        <v>159</v>
      </c>
      <c r="AU814" s="144" t="s">
        <v>89</v>
      </c>
      <c r="AV814" s="12" t="s">
        <v>40</v>
      </c>
      <c r="AW814" s="12" t="s">
        <v>38</v>
      </c>
      <c r="AX814" s="12" t="s">
        <v>80</v>
      </c>
      <c r="AY814" s="144" t="s">
        <v>150</v>
      </c>
    </row>
    <row r="815" spans="2:51" s="12" customFormat="1">
      <c r="B815" s="142"/>
      <c r="D815" s="143" t="s">
        <v>159</v>
      </c>
      <c r="E815" s="144" t="s">
        <v>32</v>
      </c>
      <c r="F815" s="145" t="s">
        <v>1478</v>
      </c>
      <c r="H815" s="144" t="s">
        <v>32</v>
      </c>
      <c r="I815" s="146"/>
      <c r="L815" s="142"/>
      <c r="M815" s="147"/>
      <c r="T815" s="148"/>
      <c r="AT815" s="144" t="s">
        <v>159</v>
      </c>
      <c r="AU815" s="144" t="s">
        <v>89</v>
      </c>
      <c r="AV815" s="12" t="s">
        <v>40</v>
      </c>
      <c r="AW815" s="12" t="s">
        <v>38</v>
      </c>
      <c r="AX815" s="12" t="s">
        <v>80</v>
      </c>
      <c r="AY815" s="144" t="s">
        <v>150</v>
      </c>
    </row>
    <row r="816" spans="2:51" s="13" customFormat="1">
      <c r="B816" s="149"/>
      <c r="D816" s="143" t="s">
        <v>159</v>
      </c>
      <c r="E816" s="150" t="s">
        <v>32</v>
      </c>
      <c r="F816" s="151" t="s">
        <v>505</v>
      </c>
      <c r="H816" s="152">
        <v>49.52</v>
      </c>
      <c r="I816" s="153"/>
      <c r="L816" s="149"/>
      <c r="M816" s="154"/>
      <c r="T816" s="155"/>
      <c r="AT816" s="150" t="s">
        <v>159</v>
      </c>
      <c r="AU816" s="150" t="s">
        <v>89</v>
      </c>
      <c r="AV816" s="13" t="s">
        <v>89</v>
      </c>
      <c r="AW816" s="13" t="s">
        <v>38</v>
      </c>
      <c r="AX816" s="13" t="s">
        <v>40</v>
      </c>
      <c r="AY816" s="150" t="s">
        <v>150</v>
      </c>
    </row>
    <row r="817" spans="2:65" s="1" customFormat="1" ht="21.75" customHeight="1">
      <c r="B817" s="34"/>
      <c r="C817" s="129" t="s">
        <v>1479</v>
      </c>
      <c r="D817" s="183" t="s">
        <v>152</v>
      </c>
      <c r="E817" s="130" t="s">
        <v>1480</v>
      </c>
      <c r="F817" s="131" t="s">
        <v>1481</v>
      </c>
      <c r="G817" s="132" t="s">
        <v>155</v>
      </c>
      <c r="H817" s="133">
        <v>506.53</v>
      </c>
      <c r="I817" s="134"/>
      <c r="J817" s="135">
        <f>ROUND(I817*H817,2)</f>
        <v>0</v>
      </c>
      <c r="K817" s="131" t="s">
        <v>172</v>
      </c>
      <c r="L817" s="34"/>
      <c r="M817" s="136" t="s">
        <v>32</v>
      </c>
      <c r="N817" s="137" t="s">
        <v>51</v>
      </c>
      <c r="P817" s="138">
        <f>O817*H817</f>
        <v>0</v>
      </c>
      <c r="Q817" s="138">
        <v>3.13E-3</v>
      </c>
      <c r="R817" s="138">
        <f>Q817*H817</f>
        <v>1.5854389</v>
      </c>
      <c r="S817" s="138">
        <v>0</v>
      </c>
      <c r="T817" s="139">
        <f>S817*H817</f>
        <v>0</v>
      </c>
      <c r="AR817" s="140" t="s">
        <v>157</v>
      </c>
      <c r="AT817" s="140" t="s">
        <v>152</v>
      </c>
      <c r="AU817" s="140" t="s">
        <v>89</v>
      </c>
      <c r="AY817" s="18" t="s">
        <v>150</v>
      </c>
      <c r="BE817" s="141">
        <f>IF(N817="základní",J817,0)</f>
        <v>0</v>
      </c>
      <c r="BF817" s="141">
        <f>IF(N817="snížená",J817,0)</f>
        <v>0</v>
      </c>
      <c r="BG817" s="141">
        <f>IF(N817="zákl. přenesená",J817,0)</f>
        <v>0</v>
      </c>
      <c r="BH817" s="141">
        <f>IF(N817="sníž. přenesená",J817,0)</f>
        <v>0</v>
      </c>
      <c r="BI817" s="141">
        <f>IF(N817="nulová",J817,0)</f>
        <v>0</v>
      </c>
      <c r="BJ817" s="18" t="s">
        <v>40</v>
      </c>
      <c r="BK817" s="141">
        <f>ROUND(I817*H817,2)</f>
        <v>0</v>
      </c>
      <c r="BL817" s="18" t="s">
        <v>157</v>
      </c>
      <c r="BM817" s="140" t="s">
        <v>1482</v>
      </c>
    </row>
    <row r="818" spans="2:65" s="1" customFormat="1">
      <c r="B818" s="34"/>
      <c r="D818" s="163" t="s">
        <v>174</v>
      </c>
      <c r="F818" s="164" t="s">
        <v>1483</v>
      </c>
      <c r="I818" s="165"/>
      <c r="L818" s="34"/>
      <c r="M818" s="166"/>
      <c r="T818" s="55"/>
      <c r="AT818" s="18" t="s">
        <v>174</v>
      </c>
      <c r="AU818" s="18" t="s">
        <v>89</v>
      </c>
    </row>
    <row r="819" spans="2:65" s="12" customFormat="1">
      <c r="B819" s="142"/>
      <c r="D819" s="143" t="s">
        <v>159</v>
      </c>
      <c r="E819" s="144" t="s">
        <v>32</v>
      </c>
      <c r="F819" s="145" t="s">
        <v>702</v>
      </c>
      <c r="H819" s="144" t="s">
        <v>32</v>
      </c>
      <c r="I819" s="146"/>
      <c r="L819" s="142"/>
      <c r="M819" s="147"/>
      <c r="T819" s="148"/>
      <c r="AT819" s="144" t="s">
        <v>159</v>
      </c>
      <c r="AU819" s="144" t="s">
        <v>89</v>
      </c>
      <c r="AV819" s="12" t="s">
        <v>40</v>
      </c>
      <c r="AW819" s="12" t="s">
        <v>38</v>
      </c>
      <c r="AX819" s="12" t="s">
        <v>80</v>
      </c>
      <c r="AY819" s="144" t="s">
        <v>150</v>
      </c>
    </row>
    <row r="820" spans="2:65" s="12" customFormat="1">
      <c r="B820" s="142"/>
      <c r="D820" s="143" t="s">
        <v>159</v>
      </c>
      <c r="E820" s="144" t="s">
        <v>32</v>
      </c>
      <c r="F820" s="145" t="s">
        <v>1484</v>
      </c>
      <c r="H820" s="144" t="s">
        <v>32</v>
      </c>
      <c r="I820" s="146"/>
      <c r="L820" s="142"/>
      <c r="M820" s="147"/>
      <c r="T820" s="148"/>
      <c r="AT820" s="144" t="s">
        <v>159</v>
      </c>
      <c r="AU820" s="144" t="s">
        <v>89</v>
      </c>
      <c r="AV820" s="12" t="s">
        <v>40</v>
      </c>
      <c r="AW820" s="12" t="s">
        <v>38</v>
      </c>
      <c r="AX820" s="12" t="s">
        <v>80</v>
      </c>
      <c r="AY820" s="144" t="s">
        <v>150</v>
      </c>
    </row>
    <row r="821" spans="2:65" s="12" customFormat="1">
      <c r="B821" s="142"/>
      <c r="D821" s="143" t="s">
        <v>159</v>
      </c>
      <c r="E821" s="144" t="s">
        <v>32</v>
      </c>
      <c r="F821" s="145" t="s">
        <v>1485</v>
      </c>
      <c r="H821" s="144" t="s">
        <v>32</v>
      </c>
      <c r="I821" s="146"/>
      <c r="L821" s="142"/>
      <c r="M821" s="147"/>
      <c r="T821" s="148"/>
      <c r="AT821" s="144" t="s">
        <v>159</v>
      </c>
      <c r="AU821" s="144" t="s">
        <v>89</v>
      </c>
      <c r="AV821" s="12" t="s">
        <v>40</v>
      </c>
      <c r="AW821" s="12" t="s">
        <v>38</v>
      </c>
      <c r="AX821" s="12" t="s">
        <v>80</v>
      </c>
      <c r="AY821" s="144" t="s">
        <v>150</v>
      </c>
    </row>
    <row r="822" spans="2:65" s="12" customFormat="1">
      <c r="B822" s="142"/>
      <c r="D822" s="143" t="s">
        <v>159</v>
      </c>
      <c r="E822" s="144" t="s">
        <v>32</v>
      </c>
      <c r="F822" s="145" t="s">
        <v>1486</v>
      </c>
      <c r="H822" s="144" t="s">
        <v>32</v>
      </c>
      <c r="I822" s="146"/>
      <c r="L822" s="142"/>
      <c r="M822" s="147"/>
      <c r="T822" s="148"/>
      <c r="AT822" s="144" t="s">
        <v>159</v>
      </c>
      <c r="AU822" s="144" t="s">
        <v>89</v>
      </c>
      <c r="AV822" s="12" t="s">
        <v>40</v>
      </c>
      <c r="AW822" s="12" t="s">
        <v>38</v>
      </c>
      <c r="AX822" s="12" t="s">
        <v>80</v>
      </c>
      <c r="AY822" s="144" t="s">
        <v>150</v>
      </c>
    </row>
    <row r="823" spans="2:65" s="12" customFormat="1">
      <c r="B823" s="142"/>
      <c r="D823" s="143" t="s">
        <v>159</v>
      </c>
      <c r="E823" s="144" t="s">
        <v>32</v>
      </c>
      <c r="F823" s="145" t="s">
        <v>1487</v>
      </c>
      <c r="H823" s="144" t="s">
        <v>32</v>
      </c>
      <c r="I823" s="146"/>
      <c r="L823" s="142"/>
      <c r="M823" s="147"/>
      <c r="T823" s="148"/>
      <c r="AT823" s="144" t="s">
        <v>159</v>
      </c>
      <c r="AU823" s="144" t="s">
        <v>89</v>
      </c>
      <c r="AV823" s="12" t="s">
        <v>40</v>
      </c>
      <c r="AW823" s="12" t="s">
        <v>38</v>
      </c>
      <c r="AX823" s="12" t="s">
        <v>80</v>
      </c>
      <c r="AY823" s="144" t="s">
        <v>150</v>
      </c>
    </row>
    <row r="824" spans="2:65" s="12" customFormat="1">
      <c r="B824" s="142"/>
      <c r="D824" s="143" t="s">
        <v>159</v>
      </c>
      <c r="E824" s="144" t="s">
        <v>32</v>
      </c>
      <c r="F824" s="145" t="s">
        <v>1488</v>
      </c>
      <c r="H824" s="144" t="s">
        <v>32</v>
      </c>
      <c r="I824" s="146"/>
      <c r="L824" s="142"/>
      <c r="M824" s="147"/>
      <c r="T824" s="148"/>
      <c r="AT824" s="144" t="s">
        <v>159</v>
      </c>
      <c r="AU824" s="144" t="s">
        <v>89</v>
      </c>
      <c r="AV824" s="12" t="s">
        <v>40</v>
      </c>
      <c r="AW824" s="12" t="s">
        <v>38</v>
      </c>
      <c r="AX824" s="12" t="s">
        <v>80</v>
      </c>
      <c r="AY824" s="144" t="s">
        <v>150</v>
      </c>
    </row>
    <row r="825" spans="2:65" s="12" customFormat="1">
      <c r="B825" s="142"/>
      <c r="D825" s="143" t="s">
        <v>159</v>
      </c>
      <c r="E825" s="144" t="s">
        <v>32</v>
      </c>
      <c r="F825" s="145" t="s">
        <v>1489</v>
      </c>
      <c r="H825" s="144" t="s">
        <v>32</v>
      </c>
      <c r="I825" s="146"/>
      <c r="L825" s="142"/>
      <c r="M825" s="147"/>
      <c r="T825" s="148"/>
      <c r="AT825" s="144" t="s">
        <v>159</v>
      </c>
      <c r="AU825" s="144" t="s">
        <v>89</v>
      </c>
      <c r="AV825" s="12" t="s">
        <v>40</v>
      </c>
      <c r="AW825" s="12" t="s">
        <v>38</v>
      </c>
      <c r="AX825" s="12" t="s">
        <v>80</v>
      </c>
      <c r="AY825" s="144" t="s">
        <v>150</v>
      </c>
    </row>
    <row r="826" spans="2:65" s="12" customFormat="1">
      <c r="B826" s="142"/>
      <c r="D826" s="143" t="s">
        <v>159</v>
      </c>
      <c r="E826" s="144" t="s">
        <v>32</v>
      </c>
      <c r="F826" s="145" t="s">
        <v>1490</v>
      </c>
      <c r="H826" s="144" t="s">
        <v>32</v>
      </c>
      <c r="I826" s="146"/>
      <c r="L826" s="142"/>
      <c r="M826" s="147"/>
      <c r="T826" s="148"/>
      <c r="AT826" s="144" t="s">
        <v>159</v>
      </c>
      <c r="AU826" s="144" t="s">
        <v>89</v>
      </c>
      <c r="AV826" s="12" t="s">
        <v>40</v>
      </c>
      <c r="AW826" s="12" t="s">
        <v>38</v>
      </c>
      <c r="AX826" s="12" t="s">
        <v>80</v>
      </c>
      <c r="AY826" s="144" t="s">
        <v>150</v>
      </c>
    </row>
    <row r="827" spans="2:65" s="12" customFormat="1">
      <c r="B827" s="142"/>
      <c r="D827" s="143" t="s">
        <v>159</v>
      </c>
      <c r="E827" s="144" t="s">
        <v>32</v>
      </c>
      <c r="F827" s="145" t="s">
        <v>1491</v>
      </c>
      <c r="H827" s="144" t="s">
        <v>32</v>
      </c>
      <c r="I827" s="146"/>
      <c r="L827" s="142"/>
      <c r="M827" s="147"/>
      <c r="T827" s="148"/>
      <c r="AT827" s="144" t="s">
        <v>159</v>
      </c>
      <c r="AU827" s="144" t="s">
        <v>89</v>
      </c>
      <c r="AV827" s="12" t="s">
        <v>40</v>
      </c>
      <c r="AW827" s="12" t="s">
        <v>38</v>
      </c>
      <c r="AX827" s="12" t="s">
        <v>80</v>
      </c>
      <c r="AY827" s="144" t="s">
        <v>150</v>
      </c>
    </row>
    <row r="828" spans="2:65" s="12" customFormat="1">
      <c r="B828" s="142"/>
      <c r="D828" s="143" t="s">
        <v>159</v>
      </c>
      <c r="E828" s="144" t="s">
        <v>32</v>
      </c>
      <c r="F828" s="145" t="s">
        <v>1492</v>
      </c>
      <c r="H828" s="144" t="s">
        <v>32</v>
      </c>
      <c r="I828" s="146"/>
      <c r="L828" s="142"/>
      <c r="M828" s="147"/>
      <c r="T828" s="148"/>
      <c r="AT828" s="144" t="s">
        <v>159</v>
      </c>
      <c r="AU828" s="144" t="s">
        <v>89</v>
      </c>
      <c r="AV828" s="12" t="s">
        <v>40</v>
      </c>
      <c r="AW828" s="12" t="s">
        <v>38</v>
      </c>
      <c r="AX828" s="12" t="s">
        <v>80</v>
      </c>
      <c r="AY828" s="144" t="s">
        <v>150</v>
      </c>
    </row>
    <row r="829" spans="2:65" s="12" customFormat="1">
      <c r="B829" s="142"/>
      <c r="D829" s="143" t="s">
        <v>159</v>
      </c>
      <c r="E829" s="144" t="s">
        <v>32</v>
      </c>
      <c r="F829" s="145" t="s">
        <v>1493</v>
      </c>
      <c r="H829" s="144" t="s">
        <v>32</v>
      </c>
      <c r="I829" s="146"/>
      <c r="L829" s="142"/>
      <c r="M829" s="147"/>
      <c r="T829" s="148"/>
      <c r="AT829" s="144" t="s">
        <v>159</v>
      </c>
      <c r="AU829" s="144" t="s">
        <v>89</v>
      </c>
      <c r="AV829" s="12" t="s">
        <v>40</v>
      </c>
      <c r="AW829" s="12" t="s">
        <v>38</v>
      </c>
      <c r="AX829" s="12" t="s">
        <v>80</v>
      </c>
      <c r="AY829" s="144" t="s">
        <v>150</v>
      </c>
    </row>
    <row r="830" spans="2:65" s="12" customFormat="1">
      <c r="B830" s="142"/>
      <c r="D830" s="143" t="s">
        <v>159</v>
      </c>
      <c r="E830" s="144" t="s">
        <v>32</v>
      </c>
      <c r="F830" s="145" t="s">
        <v>1494</v>
      </c>
      <c r="H830" s="144" t="s">
        <v>32</v>
      </c>
      <c r="I830" s="146"/>
      <c r="L830" s="142"/>
      <c r="M830" s="147"/>
      <c r="T830" s="148"/>
      <c r="AT830" s="144" t="s">
        <v>159</v>
      </c>
      <c r="AU830" s="144" t="s">
        <v>89</v>
      </c>
      <c r="AV830" s="12" t="s">
        <v>40</v>
      </c>
      <c r="AW830" s="12" t="s">
        <v>38</v>
      </c>
      <c r="AX830" s="12" t="s">
        <v>80</v>
      </c>
      <c r="AY830" s="144" t="s">
        <v>150</v>
      </c>
    </row>
    <row r="831" spans="2:65" s="13" customFormat="1">
      <c r="B831" s="149"/>
      <c r="D831" s="143" t="s">
        <v>159</v>
      </c>
      <c r="E831" s="150" t="s">
        <v>32</v>
      </c>
      <c r="F831" s="151" t="s">
        <v>508</v>
      </c>
      <c r="H831" s="152">
        <v>506.53</v>
      </c>
      <c r="I831" s="153"/>
      <c r="L831" s="149"/>
      <c r="M831" s="154"/>
      <c r="T831" s="155"/>
      <c r="AT831" s="150" t="s">
        <v>159</v>
      </c>
      <c r="AU831" s="150" t="s">
        <v>89</v>
      </c>
      <c r="AV831" s="13" t="s">
        <v>89</v>
      </c>
      <c r="AW831" s="13" t="s">
        <v>38</v>
      </c>
      <c r="AX831" s="13" t="s">
        <v>40</v>
      </c>
      <c r="AY831" s="150" t="s">
        <v>150</v>
      </c>
    </row>
    <row r="832" spans="2:65" s="1" customFormat="1" ht="24.15" customHeight="1">
      <c r="B832" s="34"/>
      <c r="C832" s="129" t="s">
        <v>1495</v>
      </c>
      <c r="D832" s="183" t="s">
        <v>152</v>
      </c>
      <c r="E832" s="130" t="s">
        <v>1496</v>
      </c>
      <c r="F832" s="131" t="s">
        <v>1497</v>
      </c>
      <c r="G832" s="132" t="s">
        <v>155</v>
      </c>
      <c r="H832" s="133">
        <v>506.53</v>
      </c>
      <c r="I832" s="134"/>
      <c r="J832" s="135">
        <f>ROUND(I832*H832,2)</f>
        <v>0</v>
      </c>
      <c r="K832" s="131" t="s">
        <v>172</v>
      </c>
      <c r="L832" s="34"/>
      <c r="M832" s="136" t="s">
        <v>32</v>
      </c>
      <c r="N832" s="137" t="s">
        <v>51</v>
      </c>
      <c r="P832" s="138">
        <f>O832*H832</f>
        <v>0</v>
      </c>
      <c r="Q832" s="138">
        <v>0</v>
      </c>
      <c r="R832" s="138">
        <f>Q832*H832</f>
        <v>0</v>
      </c>
      <c r="S832" s="138">
        <v>0</v>
      </c>
      <c r="T832" s="139">
        <f>S832*H832</f>
        <v>0</v>
      </c>
      <c r="AR832" s="140" t="s">
        <v>157</v>
      </c>
      <c r="AT832" s="140" t="s">
        <v>152</v>
      </c>
      <c r="AU832" s="140" t="s">
        <v>89</v>
      </c>
      <c r="AY832" s="18" t="s">
        <v>150</v>
      </c>
      <c r="BE832" s="141">
        <f>IF(N832="základní",J832,0)</f>
        <v>0</v>
      </c>
      <c r="BF832" s="141">
        <f>IF(N832="snížená",J832,0)</f>
        <v>0</v>
      </c>
      <c r="BG832" s="141">
        <f>IF(N832="zákl. přenesená",J832,0)</f>
        <v>0</v>
      </c>
      <c r="BH832" s="141">
        <f>IF(N832="sníž. přenesená",J832,0)</f>
        <v>0</v>
      </c>
      <c r="BI832" s="141">
        <f>IF(N832="nulová",J832,0)</f>
        <v>0</v>
      </c>
      <c r="BJ832" s="18" t="s">
        <v>40</v>
      </c>
      <c r="BK832" s="141">
        <f>ROUND(I832*H832,2)</f>
        <v>0</v>
      </c>
      <c r="BL832" s="18" t="s">
        <v>157</v>
      </c>
      <c r="BM832" s="140" t="s">
        <v>1498</v>
      </c>
    </row>
    <row r="833" spans="2:65" s="1" customFormat="1">
      <c r="B833" s="34"/>
      <c r="D833" s="163" t="s">
        <v>174</v>
      </c>
      <c r="F833" s="164" t="s">
        <v>1499</v>
      </c>
      <c r="I833" s="165"/>
      <c r="L833" s="34"/>
      <c r="M833" s="166"/>
      <c r="T833" s="55"/>
      <c r="AT833" s="18" t="s">
        <v>174</v>
      </c>
      <c r="AU833" s="18" t="s">
        <v>89</v>
      </c>
    </row>
    <row r="834" spans="2:65" s="12" customFormat="1">
      <c r="B834" s="142"/>
      <c r="D834" s="143" t="s">
        <v>159</v>
      </c>
      <c r="E834" s="144" t="s">
        <v>32</v>
      </c>
      <c r="F834" s="145" t="s">
        <v>702</v>
      </c>
      <c r="H834" s="144" t="s">
        <v>32</v>
      </c>
      <c r="I834" s="146"/>
      <c r="L834" s="142"/>
      <c r="M834" s="147"/>
      <c r="T834" s="148"/>
      <c r="AT834" s="144" t="s">
        <v>159</v>
      </c>
      <c r="AU834" s="144" t="s">
        <v>89</v>
      </c>
      <c r="AV834" s="12" t="s">
        <v>40</v>
      </c>
      <c r="AW834" s="12" t="s">
        <v>38</v>
      </c>
      <c r="AX834" s="12" t="s">
        <v>80</v>
      </c>
      <c r="AY834" s="144" t="s">
        <v>150</v>
      </c>
    </row>
    <row r="835" spans="2:65" s="12" customFormat="1">
      <c r="B835" s="142"/>
      <c r="D835" s="143" t="s">
        <v>159</v>
      </c>
      <c r="E835" s="144" t="s">
        <v>32</v>
      </c>
      <c r="F835" s="145" t="s">
        <v>1484</v>
      </c>
      <c r="H835" s="144" t="s">
        <v>32</v>
      </c>
      <c r="I835" s="146"/>
      <c r="L835" s="142"/>
      <c r="M835" s="147"/>
      <c r="T835" s="148"/>
      <c r="AT835" s="144" t="s">
        <v>159</v>
      </c>
      <c r="AU835" s="144" t="s">
        <v>89</v>
      </c>
      <c r="AV835" s="12" t="s">
        <v>40</v>
      </c>
      <c r="AW835" s="12" t="s">
        <v>38</v>
      </c>
      <c r="AX835" s="12" t="s">
        <v>80</v>
      </c>
      <c r="AY835" s="144" t="s">
        <v>150</v>
      </c>
    </row>
    <row r="836" spans="2:65" s="12" customFormat="1">
      <c r="B836" s="142"/>
      <c r="D836" s="143" t="s">
        <v>159</v>
      </c>
      <c r="E836" s="144" t="s">
        <v>32</v>
      </c>
      <c r="F836" s="145" t="s">
        <v>1485</v>
      </c>
      <c r="H836" s="144" t="s">
        <v>32</v>
      </c>
      <c r="I836" s="146"/>
      <c r="L836" s="142"/>
      <c r="M836" s="147"/>
      <c r="T836" s="148"/>
      <c r="AT836" s="144" t="s">
        <v>159</v>
      </c>
      <c r="AU836" s="144" t="s">
        <v>89</v>
      </c>
      <c r="AV836" s="12" t="s">
        <v>40</v>
      </c>
      <c r="AW836" s="12" t="s">
        <v>38</v>
      </c>
      <c r="AX836" s="12" t="s">
        <v>80</v>
      </c>
      <c r="AY836" s="144" t="s">
        <v>150</v>
      </c>
    </row>
    <row r="837" spans="2:65" s="12" customFormat="1">
      <c r="B837" s="142"/>
      <c r="D837" s="143" t="s">
        <v>159</v>
      </c>
      <c r="E837" s="144" t="s">
        <v>32</v>
      </c>
      <c r="F837" s="145" t="s">
        <v>1486</v>
      </c>
      <c r="H837" s="144" t="s">
        <v>32</v>
      </c>
      <c r="I837" s="146"/>
      <c r="L837" s="142"/>
      <c r="M837" s="147"/>
      <c r="T837" s="148"/>
      <c r="AT837" s="144" t="s">
        <v>159</v>
      </c>
      <c r="AU837" s="144" t="s">
        <v>89</v>
      </c>
      <c r="AV837" s="12" t="s">
        <v>40</v>
      </c>
      <c r="AW837" s="12" t="s">
        <v>38</v>
      </c>
      <c r="AX837" s="12" t="s">
        <v>80</v>
      </c>
      <c r="AY837" s="144" t="s">
        <v>150</v>
      </c>
    </row>
    <row r="838" spans="2:65" s="12" customFormat="1">
      <c r="B838" s="142"/>
      <c r="D838" s="143" t="s">
        <v>159</v>
      </c>
      <c r="E838" s="144" t="s">
        <v>32</v>
      </c>
      <c r="F838" s="145" t="s">
        <v>1487</v>
      </c>
      <c r="H838" s="144" t="s">
        <v>32</v>
      </c>
      <c r="I838" s="146"/>
      <c r="L838" s="142"/>
      <c r="M838" s="147"/>
      <c r="T838" s="148"/>
      <c r="AT838" s="144" t="s">
        <v>159</v>
      </c>
      <c r="AU838" s="144" t="s">
        <v>89</v>
      </c>
      <c r="AV838" s="12" t="s">
        <v>40</v>
      </c>
      <c r="AW838" s="12" t="s">
        <v>38</v>
      </c>
      <c r="AX838" s="12" t="s">
        <v>80</v>
      </c>
      <c r="AY838" s="144" t="s">
        <v>150</v>
      </c>
    </row>
    <row r="839" spans="2:65" s="12" customFormat="1">
      <c r="B839" s="142"/>
      <c r="D839" s="143" t="s">
        <v>159</v>
      </c>
      <c r="E839" s="144" t="s">
        <v>32</v>
      </c>
      <c r="F839" s="145" t="s">
        <v>1488</v>
      </c>
      <c r="H839" s="144" t="s">
        <v>32</v>
      </c>
      <c r="I839" s="146"/>
      <c r="L839" s="142"/>
      <c r="M839" s="147"/>
      <c r="T839" s="148"/>
      <c r="AT839" s="144" t="s">
        <v>159</v>
      </c>
      <c r="AU839" s="144" t="s">
        <v>89</v>
      </c>
      <c r="AV839" s="12" t="s">
        <v>40</v>
      </c>
      <c r="AW839" s="12" t="s">
        <v>38</v>
      </c>
      <c r="AX839" s="12" t="s">
        <v>80</v>
      </c>
      <c r="AY839" s="144" t="s">
        <v>150</v>
      </c>
    </row>
    <row r="840" spans="2:65" s="12" customFormat="1">
      <c r="B840" s="142"/>
      <c r="D840" s="143" t="s">
        <v>159</v>
      </c>
      <c r="E840" s="144" t="s">
        <v>32</v>
      </c>
      <c r="F840" s="145" t="s">
        <v>1489</v>
      </c>
      <c r="H840" s="144" t="s">
        <v>32</v>
      </c>
      <c r="I840" s="146"/>
      <c r="L840" s="142"/>
      <c r="M840" s="147"/>
      <c r="T840" s="148"/>
      <c r="AT840" s="144" t="s">
        <v>159</v>
      </c>
      <c r="AU840" s="144" t="s">
        <v>89</v>
      </c>
      <c r="AV840" s="12" t="s">
        <v>40</v>
      </c>
      <c r="AW840" s="12" t="s">
        <v>38</v>
      </c>
      <c r="AX840" s="12" t="s">
        <v>80</v>
      </c>
      <c r="AY840" s="144" t="s">
        <v>150</v>
      </c>
    </row>
    <row r="841" spans="2:65" s="12" customFormat="1">
      <c r="B841" s="142"/>
      <c r="D841" s="143" t="s">
        <v>159</v>
      </c>
      <c r="E841" s="144" t="s">
        <v>32</v>
      </c>
      <c r="F841" s="145" t="s">
        <v>1490</v>
      </c>
      <c r="H841" s="144" t="s">
        <v>32</v>
      </c>
      <c r="I841" s="146"/>
      <c r="L841" s="142"/>
      <c r="M841" s="147"/>
      <c r="T841" s="148"/>
      <c r="AT841" s="144" t="s">
        <v>159</v>
      </c>
      <c r="AU841" s="144" t="s">
        <v>89</v>
      </c>
      <c r="AV841" s="12" t="s">
        <v>40</v>
      </c>
      <c r="AW841" s="12" t="s">
        <v>38</v>
      </c>
      <c r="AX841" s="12" t="s">
        <v>80</v>
      </c>
      <c r="AY841" s="144" t="s">
        <v>150</v>
      </c>
    </row>
    <row r="842" spans="2:65" s="12" customFormat="1">
      <c r="B842" s="142"/>
      <c r="D842" s="143" t="s">
        <v>159</v>
      </c>
      <c r="E842" s="144" t="s">
        <v>32</v>
      </c>
      <c r="F842" s="145" t="s">
        <v>1491</v>
      </c>
      <c r="H842" s="144" t="s">
        <v>32</v>
      </c>
      <c r="I842" s="146"/>
      <c r="L842" s="142"/>
      <c r="M842" s="147"/>
      <c r="T842" s="148"/>
      <c r="AT842" s="144" t="s">
        <v>159</v>
      </c>
      <c r="AU842" s="144" t="s">
        <v>89</v>
      </c>
      <c r="AV842" s="12" t="s">
        <v>40</v>
      </c>
      <c r="AW842" s="12" t="s">
        <v>38</v>
      </c>
      <c r="AX842" s="12" t="s">
        <v>80</v>
      </c>
      <c r="AY842" s="144" t="s">
        <v>150</v>
      </c>
    </row>
    <row r="843" spans="2:65" s="12" customFormat="1">
      <c r="B843" s="142"/>
      <c r="D843" s="143" t="s">
        <v>159</v>
      </c>
      <c r="E843" s="144" t="s">
        <v>32</v>
      </c>
      <c r="F843" s="145" t="s">
        <v>1492</v>
      </c>
      <c r="H843" s="144" t="s">
        <v>32</v>
      </c>
      <c r="I843" s="146"/>
      <c r="L843" s="142"/>
      <c r="M843" s="147"/>
      <c r="T843" s="148"/>
      <c r="AT843" s="144" t="s">
        <v>159</v>
      </c>
      <c r="AU843" s="144" t="s">
        <v>89</v>
      </c>
      <c r="AV843" s="12" t="s">
        <v>40</v>
      </c>
      <c r="AW843" s="12" t="s">
        <v>38</v>
      </c>
      <c r="AX843" s="12" t="s">
        <v>80</v>
      </c>
      <c r="AY843" s="144" t="s">
        <v>150</v>
      </c>
    </row>
    <row r="844" spans="2:65" s="12" customFormat="1">
      <c r="B844" s="142"/>
      <c r="D844" s="143" t="s">
        <v>159</v>
      </c>
      <c r="E844" s="144" t="s">
        <v>32</v>
      </c>
      <c r="F844" s="145" t="s">
        <v>1493</v>
      </c>
      <c r="H844" s="144" t="s">
        <v>32</v>
      </c>
      <c r="I844" s="146"/>
      <c r="L844" s="142"/>
      <c r="M844" s="147"/>
      <c r="T844" s="148"/>
      <c r="AT844" s="144" t="s">
        <v>159</v>
      </c>
      <c r="AU844" s="144" t="s">
        <v>89</v>
      </c>
      <c r="AV844" s="12" t="s">
        <v>40</v>
      </c>
      <c r="AW844" s="12" t="s">
        <v>38</v>
      </c>
      <c r="AX844" s="12" t="s">
        <v>80</v>
      </c>
      <c r="AY844" s="144" t="s">
        <v>150</v>
      </c>
    </row>
    <row r="845" spans="2:65" s="12" customFormat="1">
      <c r="B845" s="142"/>
      <c r="D845" s="143" t="s">
        <v>159</v>
      </c>
      <c r="E845" s="144" t="s">
        <v>32</v>
      </c>
      <c r="F845" s="145" t="s">
        <v>1494</v>
      </c>
      <c r="H845" s="144" t="s">
        <v>32</v>
      </c>
      <c r="I845" s="146"/>
      <c r="L845" s="142"/>
      <c r="M845" s="147"/>
      <c r="T845" s="148"/>
      <c r="AT845" s="144" t="s">
        <v>159</v>
      </c>
      <c r="AU845" s="144" t="s">
        <v>89</v>
      </c>
      <c r="AV845" s="12" t="s">
        <v>40</v>
      </c>
      <c r="AW845" s="12" t="s">
        <v>38</v>
      </c>
      <c r="AX845" s="12" t="s">
        <v>80</v>
      </c>
      <c r="AY845" s="144" t="s">
        <v>150</v>
      </c>
    </row>
    <row r="846" spans="2:65" s="13" customFormat="1">
      <c r="B846" s="149"/>
      <c r="D846" s="143" t="s">
        <v>159</v>
      </c>
      <c r="E846" s="150" t="s">
        <v>32</v>
      </c>
      <c r="F846" s="151" t="s">
        <v>508</v>
      </c>
      <c r="H846" s="152">
        <v>506.53</v>
      </c>
      <c r="I846" s="153"/>
      <c r="L846" s="149"/>
      <c r="M846" s="154"/>
      <c r="T846" s="155"/>
      <c r="AT846" s="150" t="s">
        <v>159</v>
      </c>
      <c r="AU846" s="150" t="s">
        <v>89</v>
      </c>
      <c r="AV846" s="13" t="s">
        <v>89</v>
      </c>
      <c r="AW846" s="13" t="s">
        <v>38</v>
      </c>
      <c r="AX846" s="13" t="s">
        <v>40</v>
      </c>
      <c r="AY846" s="150" t="s">
        <v>150</v>
      </c>
    </row>
    <row r="847" spans="2:65" s="1" customFormat="1" ht="37.799999999999997" customHeight="1">
      <c r="B847" s="34"/>
      <c r="C847" s="129" t="s">
        <v>1500</v>
      </c>
      <c r="D847" s="129" t="s">
        <v>152</v>
      </c>
      <c r="E847" s="130" t="s">
        <v>1501</v>
      </c>
      <c r="F847" s="131" t="s">
        <v>1502</v>
      </c>
      <c r="G847" s="132" t="s">
        <v>282</v>
      </c>
      <c r="H847" s="133">
        <v>5.9420000000000002</v>
      </c>
      <c r="I847" s="134"/>
      <c r="J847" s="135">
        <f>ROUND(I847*H847,2)</f>
        <v>0</v>
      </c>
      <c r="K847" s="131" t="s">
        <v>172</v>
      </c>
      <c r="L847" s="34"/>
      <c r="M847" s="136" t="s">
        <v>32</v>
      </c>
      <c r="N847" s="137" t="s">
        <v>51</v>
      </c>
      <c r="P847" s="138">
        <f>O847*H847</f>
        <v>0</v>
      </c>
      <c r="Q847" s="138">
        <v>1.04922</v>
      </c>
      <c r="R847" s="138">
        <f>Q847*H847</f>
        <v>6.2344652400000005</v>
      </c>
      <c r="S847" s="138">
        <v>0</v>
      </c>
      <c r="T847" s="139">
        <f>S847*H847</f>
        <v>0</v>
      </c>
      <c r="AR847" s="140" t="s">
        <v>157</v>
      </c>
      <c r="AT847" s="140" t="s">
        <v>152</v>
      </c>
      <c r="AU847" s="140" t="s">
        <v>89</v>
      </c>
      <c r="AY847" s="18" t="s">
        <v>150</v>
      </c>
      <c r="BE847" s="141">
        <f>IF(N847="základní",J847,0)</f>
        <v>0</v>
      </c>
      <c r="BF847" s="141">
        <f>IF(N847="snížená",J847,0)</f>
        <v>0</v>
      </c>
      <c r="BG847" s="141">
        <f>IF(N847="zákl. přenesená",J847,0)</f>
        <v>0</v>
      </c>
      <c r="BH847" s="141">
        <f>IF(N847="sníž. přenesená",J847,0)</f>
        <v>0</v>
      </c>
      <c r="BI847" s="141">
        <f>IF(N847="nulová",J847,0)</f>
        <v>0</v>
      </c>
      <c r="BJ847" s="18" t="s">
        <v>40</v>
      </c>
      <c r="BK847" s="141">
        <f>ROUND(I847*H847,2)</f>
        <v>0</v>
      </c>
      <c r="BL847" s="18" t="s">
        <v>157</v>
      </c>
      <c r="BM847" s="140" t="s">
        <v>1503</v>
      </c>
    </row>
    <row r="848" spans="2:65" s="1" customFormat="1">
      <c r="B848" s="34"/>
      <c r="D848" s="163" t="s">
        <v>174</v>
      </c>
      <c r="F848" s="164" t="s">
        <v>1504</v>
      </c>
      <c r="I848" s="165"/>
      <c r="L848" s="34"/>
      <c r="M848" s="166"/>
      <c r="T848" s="55"/>
      <c r="AT848" s="18" t="s">
        <v>174</v>
      </c>
      <c r="AU848" s="18" t="s">
        <v>89</v>
      </c>
    </row>
    <row r="849" spans="2:65" s="1" customFormat="1" ht="44.25" customHeight="1">
      <c r="B849" s="34"/>
      <c r="C849" s="129" t="s">
        <v>1505</v>
      </c>
      <c r="D849" s="129" t="s">
        <v>152</v>
      </c>
      <c r="E849" s="130" t="s">
        <v>1506</v>
      </c>
      <c r="F849" s="131" t="s">
        <v>1507</v>
      </c>
      <c r="G849" s="132" t="s">
        <v>282</v>
      </c>
      <c r="H849" s="133">
        <v>0.28699999999999998</v>
      </c>
      <c r="I849" s="134"/>
      <c r="J849" s="135">
        <f>ROUND(I849*H849,2)</f>
        <v>0</v>
      </c>
      <c r="K849" s="131" t="s">
        <v>172</v>
      </c>
      <c r="L849" s="34"/>
      <c r="M849" s="136" t="s">
        <v>32</v>
      </c>
      <c r="N849" s="137" t="s">
        <v>51</v>
      </c>
      <c r="P849" s="138">
        <f>O849*H849</f>
        <v>0</v>
      </c>
      <c r="Q849" s="138">
        <v>1.04922</v>
      </c>
      <c r="R849" s="138">
        <f>Q849*H849</f>
        <v>0.30112613999999999</v>
      </c>
      <c r="S849" s="138">
        <v>0</v>
      </c>
      <c r="T849" s="139">
        <f>S849*H849</f>
        <v>0</v>
      </c>
      <c r="AR849" s="140" t="s">
        <v>157</v>
      </c>
      <c r="AT849" s="140" t="s">
        <v>152</v>
      </c>
      <c r="AU849" s="140" t="s">
        <v>89</v>
      </c>
      <c r="AY849" s="18" t="s">
        <v>150</v>
      </c>
      <c r="BE849" s="141">
        <f>IF(N849="základní",J849,0)</f>
        <v>0</v>
      </c>
      <c r="BF849" s="141">
        <f>IF(N849="snížená",J849,0)</f>
        <v>0</v>
      </c>
      <c r="BG849" s="141">
        <f>IF(N849="zákl. přenesená",J849,0)</f>
        <v>0</v>
      </c>
      <c r="BH849" s="141">
        <f>IF(N849="sníž. přenesená",J849,0)</f>
        <v>0</v>
      </c>
      <c r="BI849" s="141">
        <f>IF(N849="nulová",J849,0)</f>
        <v>0</v>
      </c>
      <c r="BJ849" s="18" t="s">
        <v>40</v>
      </c>
      <c r="BK849" s="141">
        <f>ROUND(I849*H849,2)</f>
        <v>0</v>
      </c>
      <c r="BL849" s="18" t="s">
        <v>157</v>
      </c>
      <c r="BM849" s="140" t="s">
        <v>1508</v>
      </c>
    </row>
    <row r="850" spans="2:65" s="1" customFormat="1">
      <c r="B850" s="34"/>
      <c r="D850" s="163" t="s">
        <v>174</v>
      </c>
      <c r="F850" s="164" t="s">
        <v>1509</v>
      </c>
      <c r="I850" s="165"/>
      <c r="L850" s="34"/>
      <c r="M850" s="166"/>
      <c r="T850" s="55"/>
      <c r="AT850" s="18" t="s">
        <v>174</v>
      </c>
      <c r="AU850" s="18" t="s">
        <v>89</v>
      </c>
    </row>
    <row r="851" spans="2:65" s="12" customFormat="1">
      <c r="B851" s="142"/>
      <c r="D851" s="143" t="s">
        <v>159</v>
      </c>
      <c r="E851" s="144" t="s">
        <v>32</v>
      </c>
      <c r="F851" s="145" t="s">
        <v>702</v>
      </c>
      <c r="H851" s="144" t="s">
        <v>32</v>
      </c>
      <c r="I851" s="146"/>
      <c r="L851" s="142"/>
      <c r="M851" s="147"/>
      <c r="T851" s="148"/>
      <c r="AT851" s="144" t="s">
        <v>159</v>
      </c>
      <c r="AU851" s="144" t="s">
        <v>89</v>
      </c>
      <c r="AV851" s="12" t="s">
        <v>40</v>
      </c>
      <c r="AW851" s="12" t="s">
        <v>38</v>
      </c>
      <c r="AX851" s="12" t="s">
        <v>80</v>
      </c>
      <c r="AY851" s="144" t="s">
        <v>150</v>
      </c>
    </row>
    <row r="852" spans="2:65" s="12" customFormat="1">
      <c r="B852" s="142"/>
      <c r="D852" s="143" t="s">
        <v>159</v>
      </c>
      <c r="E852" s="144" t="s">
        <v>32</v>
      </c>
      <c r="F852" s="145" t="s">
        <v>1394</v>
      </c>
      <c r="H852" s="144" t="s">
        <v>32</v>
      </c>
      <c r="I852" s="146"/>
      <c r="L852" s="142"/>
      <c r="M852" s="147"/>
      <c r="T852" s="148"/>
      <c r="AT852" s="144" t="s">
        <v>159</v>
      </c>
      <c r="AU852" s="144" t="s">
        <v>89</v>
      </c>
      <c r="AV852" s="12" t="s">
        <v>40</v>
      </c>
      <c r="AW852" s="12" t="s">
        <v>38</v>
      </c>
      <c r="AX852" s="12" t="s">
        <v>80</v>
      </c>
      <c r="AY852" s="144" t="s">
        <v>150</v>
      </c>
    </row>
    <row r="853" spans="2:65" s="12" customFormat="1">
      <c r="B853" s="142"/>
      <c r="D853" s="143" t="s">
        <v>159</v>
      </c>
      <c r="E853" s="144" t="s">
        <v>32</v>
      </c>
      <c r="F853" s="145" t="s">
        <v>1510</v>
      </c>
      <c r="H853" s="144" t="s">
        <v>32</v>
      </c>
      <c r="I853" s="146"/>
      <c r="L853" s="142"/>
      <c r="M853" s="147"/>
      <c r="T853" s="148"/>
      <c r="AT853" s="144" t="s">
        <v>159</v>
      </c>
      <c r="AU853" s="144" t="s">
        <v>89</v>
      </c>
      <c r="AV853" s="12" t="s">
        <v>40</v>
      </c>
      <c r="AW853" s="12" t="s">
        <v>38</v>
      </c>
      <c r="AX853" s="12" t="s">
        <v>80</v>
      </c>
      <c r="AY853" s="144" t="s">
        <v>150</v>
      </c>
    </row>
    <row r="854" spans="2:65" s="12" customFormat="1">
      <c r="B854" s="142"/>
      <c r="D854" s="143" t="s">
        <v>159</v>
      </c>
      <c r="E854" s="144" t="s">
        <v>32</v>
      </c>
      <c r="F854" s="145" t="s">
        <v>1511</v>
      </c>
      <c r="H854" s="144" t="s">
        <v>32</v>
      </c>
      <c r="I854" s="146"/>
      <c r="L854" s="142"/>
      <c r="M854" s="147"/>
      <c r="T854" s="148"/>
      <c r="AT854" s="144" t="s">
        <v>159</v>
      </c>
      <c r="AU854" s="144" t="s">
        <v>89</v>
      </c>
      <c r="AV854" s="12" t="s">
        <v>40</v>
      </c>
      <c r="AW854" s="12" t="s">
        <v>38</v>
      </c>
      <c r="AX854" s="12" t="s">
        <v>80</v>
      </c>
      <c r="AY854" s="144" t="s">
        <v>150</v>
      </c>
    </row>
    <row r="855" spans="2:65" s="12" customFormat="1" ht="20.399999999999999">
      <c r="B855" s="142"/>
      <c r="D855" s="143" t="s">
        <v>159</v>
      </c>
      <c r="E855" s="144" t="s">
        <v>32</v>
      </c>
      <c r="F855" s="145" t="s">
        <v>1512</v>
      </c>
      <c r="H855" s="144" t="s">
        <v>32</v>
      </c>
      <c r="I855" s="146"/>
      <c r="L855" s="142"/>
      <c r="M855" s="147"/>
      <c r="T855" s="148"/>
      <c r="AT855" s="144" t="s">
        <v>159</v>
      </c>
      <c r="AU855" s="144" t="s">
        <v>89</v>
      </c>
      <c r="AV855" s="12" t="s">
        <v>40</v>
      </c>
      <c r="AW855" s="12" t="s">
        <v>38</v>
      </c>
      <c r="AX855" s="12" t="s">
        <v>80</v>
      </c>
      <c r="AY855" s="144" t="s">
        <v>150</v>
      </c>
    </row>
    <row r="856" spans="2:65" s="13" customFormat="1">
      <c r="B856" s="149"/>
      <c r="D856" s="143" t="s">
        <v>159</v>
      </c>
      <c r="E856" s="150" t="s">
        <v>32</v>
      </c>
      <c r="F856" s="151" t="s">
        <v>1513</v>
      </c>
      <c r="H856" s="152">
        <v>0.28699999999999998</v>
      </c>
      <c r="I856" s="153"/>
      <c r="L856" s="149"/>
      <c r="M856" s="154"/>
      <c r="T856" s="155"/>
      <c r="AT856" s="150" t="s">
        <v>159</v>
      </c>
      <c r="AU856" s="150" t="s">
        <v>89</v>
      </c>
      <c r="AV856" s="13" t="s">
        <v>89</v>
      </c>
      <c r="AW856" s="13" t="s">
        <v>38</v>
      </c>
      <c r="AX856" s="13" t="s">
        <v>40</v>
      </c>
      <c r="AY856" s="150" t="s">
        <v>150</v>
      </c>
    </row>
    <row r="857" spans="2:65" s="1" customFormat="1">
      <c r="B857" s="34"/>
      <c r="D857" s="143" t="s">
        <v>1416</v>
      </c>
      <c r="F857" s="198" t="s">
        <v>1514</v>
      </c>
      <c r="L857" s="34"/>
      <c r="M857" s="166"/>
      <c r="T857" s="55"/>
      <c r="AU857" s="18" t="s">
        <v>89</v>
      </c>
    </row>
    <row r="858" spans="2:65" s="1" customFormat="1">
      <c r="B858" s="34"/>
      <c r="D858" s="143" t="s">
        <v>1416</v>
      </c>
      <c r="F858" s="199" t="s">
        <v>1515</v>
      </c>
      <c r="H858" s="200">
        <v>28.7</v>
      </c>
      <c r="L858" s="34"/>
      <c r="M858" s="166"/>
      <c r="T858" s="55"/>
      <c r="AU858" s="18" t="s">
        <v>89</v>
      </c>
    </row>
    <row r="859" spans="2:65" s="1" customFormat="1">
      <c r="B859" s="34"/>
      <c r="D859" s="143" t="s">
        <v>1416</v>
      </c>
      <c r="F859" s="199" t="s">
        <v>162</v>
      </c>
      <c r="H859" s="200">
        <v>28.7</v>
      </c>
      <c r="L859" s="34"/>
      <c r="M859" s="166"/>
      <c r="T859" s="55"/>
      <c r="AU859" s="18" t="s">
        <v>89</v>
      </c>
    </row>
    <row r="860" spans="2:65" s="1" customFormat="1" ht="37.799999999999997" customHeight="1">
      <c r="B860" s="34"/>
      <c r="C860" s="129" t="s">
        <v>1516</v>
      </c>
      <c r="D860" s="182" t="s">
        <v>152</v>
      </c>
      <c r="E860" s="130" t="s">
        <v>1517</v>
      </c>
      <c r="F860" s="131" t="s">
        <v>1518</v>
      </c>
      <c r="G860" s="132" t="s">
        <v>165</v>
      </c>
      <c r="H860" s="133">
        <v>40.188000000000002</v>
      </c>
      <c r="I860" s="134"/>
      <c r="J860" s="135">
        <f>ROUND(I860*H860,2)</f>
        <v>0</v>
      </c>
      <c r="K860" s="131" t="s">
        <v>172</v>
      </c>
      <c r="L860" s="34"/>
      <c r="M860" s="136" t="s">
        <v>32</v>
      </c>
      <c r="N860" s="137" t="s">
        <v>51</v>
      </c>
      <c r="P860" s="138">
        <f>O860*H860</f>
        <v>0</v>
      </c>
      <c r="Q860" s="138">
        <v>2.5018699999999998</v>
      </c>
      <c r="R860" s="138">
        <f>Q860*H860</f>
        <v>100.54515155999999</v>
      </c>
      <c r="S860" s="138">
        <v>0</v>
      </c>
      <c r="T860" s="139">
        <f>S860*H860</f>
        <v>0</v>
      </c>
      <c r="AR860" s="140" t="s">
        <v>157</v>
      </c>
      <c r="AT860" s="140" t="s">
        <v>152</v>
      </c>
      <c r="AU860" s="140" t="s">
        <v>89</v>
      </c>
      <c r="AY860" s="18" t="s">
        <v>150</v>
      </c>
      <c r="BE860" s="141">
        <f>IF(N860="základní",J860,0)</f>
        <v>0</v>
      </c>
      <c r="BF860" s="141">
        <f>IF(N860="snížená",J860,0)</f>
        <v>0</v>
      </c>
      <c r="BG860" s="141">
        <f>IF(N860="zákl. přenesená",J860,0)</f>
        <v>0</v>
      </c>
      <c r="BH860" s="141">
        <f>IF(N860="sníž. přenesená",J860,0)</f>
        <v>0</v>
      </c>
      <c r="BI860" s="141">
        <f>IF(N860="nulová",J860,0)</f>
        <v>0</v>
      </c>
      <c r="BJ860" s="18" t="s">
        <v>40</v>
      </c>
      <c r="BK860" s="141">
        <f>ROUND(I860*H860,2)</f>
        <v>0</v>
      </c>
      <c r="BL860" s="18" t="s">
        <v>157</v>
      </c>
      <c r="BM860" s="140" t="s">
        <v>1519</v>
      </c>
    </row>
    <row r="861" spans="2:65" s="1" customFormat="1">
      <c r="B861" s="34"/>
      <c r="D861" s="163" t="s">
        <v>174</v>
      </c>
      <c r="F861" s="164" t="s">
        <v>1520</v>
      </c>
      <c r="I861" s="165"/>
      <c r="L861" s="34"/>
      <c r="M861" s="166"/>
      <c r="T861" s="55"/>
      <c r="AT861" s="18" t="s">
        <v>174</v>
      </c>
      <c r="AU861" s="18" t="s">
        <v>89</v>
      </c>
    </row>
    <row r="862" spans="2:65" s="12" customFormat="1">
      <c r="B862" s="142"/>
      <c r="D862" s="143" t="s">
        <v>159</v>
      </c>
      <c r="E862" s="144" t="s">
        <v>32</v>
      </c>
      <c r="F862" s="145" t="s">
        <v>702</v>
      </c>
      <c r="H862" s="144" t="s">
        <v>32</v>
      </c>
      <c r="I862" s="146"/>
      <c r="L862" s="142"/>
      <c r="M862" s="147"/>
      <c r="T862" s="148"/>
      <c r="AT862" s="144" t="s">
        <v>159</v>
      </c>
      <c r="AU862" s="144" t="s">
        <v>89</v>
      </c>
      <c r="AV862" s="12" t="s">
        <v>40</v>
      </c>
      <c r="AW862" s="12" t="s">
        <v>38</v>
      </c>
      <c r="AX862" s="12" t="s">
        <v>80</v>
      </c>
      <c r="AY862" s="144" t="s">
        <v>150</v>
      </c>
    </row>
    <row r="863" spans="2:65" s="12" customFormat="1">
      <c r="B863" s="142"/>
      <c r="D863" s="143" t="s">
        <v>159</v>
      </c>
      <c r="E863" s="144" t="s">
        <v>32</v>
      </c>
      <c r="F863" s="145" t="s">
        <v>1521</v>
      </c>
      <c r="H863" s="144" t="s">
        <v>32</v>
      </c>
      <c r="I863" s="146"/>
      <c r="L863" s="142"/>
      <c r="M863" s="147"/>
      <c r="T863" s="148"/>
      <c r="AT863" s="144" t="s">
        <v>159</v>
      </c>
      <c r="AU863" s="144" t="s">
        <v>89</v>
      </c>
      <c r="AV863" s="12" t="s">
        <v>40</v>
      </c>
      <c r="AW863" s="12" t="s">
        <v>38</v>
      </c>
      <c r="AX863" s="12" t="s">
        <v>80</v>
      </c>
      <c r="AY863" s="144" t="s">
        <v>150</v>
      </c>
    </row>
    <row r="864" spans="2:65" s="12" customFormat="1">
      <c r="B864" s="142"/>
      <c r="D864" s="143" t="s">
        <v>159</v>
      </c>
      <c r="E864" s="144" t="s">
        <v>32</v>
      </c>
      <c r="F864" s="145" t="s">
        <v>1469</v>
      </c>
      <c r="H864" s="144" t="s">
        <v>32</v>
      </c>
      <c r="I864" s="146"/>
      <c r="L864" s="142"/>
      <c r="M864" s="147"/>
      <c r="T864" s="148"/>
      <c r="AT864" s="144" t="s">
        <v>159</v>
      </c>
      <c r="AU864" s="144" t="s">
        <v>89</v>
      </c>
      <c r="AV864" s="12" t="s">
        <v>40</v>
      </c>
      <c r="AW864" s="12" t="s">
        <v>38</v>
      </c>
      <c r="AX864" s="12" t="s">
        <v>80</v>
      </c>
      <c r="AY864" s="144" t="s">
        <v>150</v>
      </c>
    </row>
    <row r="865" spans="2:65" s="12" customFormat="1">
      <c r="B865" s="142"/>
      <c r="D865" s="143" t="s">
        <v>159</v>
      </c>
      <c r="E865" s="144" t="s">
        <v>32</v>
      </c>
      <c r="F865" s="145" t="s">
        <v>1522</v>
      </c>
      <c r="H865" s="144" t="s">
        <v>32</v>
      </c>
      <c r="I865" s="146"/>
      <c r="L865" s="142"/>
      <c r="M865" s="147"/>
      <c r="T865" s="148"/>
      <c r="AT865" s="144" t="s">
        <v>159</v>
      </c>
      <c r="AU865" s="144" t="s">
        <v>89</v>
      </c>
      <c r="AV865" s="12" t="s">
        <v>40</v>
      </c>
      <c r="AW865" s="12" t="s">
        <v>38</v>
      </c>
      <c r="AX865" s="12" t="s">
        <v>80</v>
      </c>
      <c r="AY865" s="144" t="s">
        <v>150</v>
      </c>
    </row>
    <row r="866" spans="2:65" s="12" customFormat="1">
      <c r="B866" s="142"/>
      <c r="D866" s="143" t="s">
        <v>159</v>
      </c>
      <c r="E866" s="144" t="s">
        <v>32</v>
      </c>
      <c r="F866" s="145" t="s">
        <v>1523</v>
      </c>
      <c r="H866" s="144" t="s">
        <v>32</v>
      </c>
      <c r="I866" s="146"/>
      <c r="L866" s="142"/>
      <c r="M866" s="147"/>
      <c r="T866" s="148"/>
      <c r="AT866" s="144" t="s">
        <v>159</v>
      </c>
      <c r="AU866" s="144" t="s">
        <v>89</v>
      </c>
      <c r="AV866" s="12" t="s">
        <v>40</v>
      </c>
      <c r="AW866" s="12" t="s">
        <v>38</v>
      </c>
      <c r="AX866" s="12" t="s">
        <v>80</v>
      </c>
      <c r="AY866" s="144" t="s">
        <v>150</v>
      </c>
    </row>
    <row r="867" spans="2:65" s="12" customFormat="1">
      <c r="B867" s="142"/>
      <c r="D867" s="143" t="s">
        <v>159</v>
      </c>
      <c r="E867" s="144" t="s">
        <v>32</v>
      </c>
      <c r="F867" s="145" t="s">
        <v>1524</v>
      </c>
      <c r="H867" s="144" t="s">
        <v>32</v>
      </c>
      <c r="I867" s="146"/>
      <c r="L867" s="142"/>
      <c r="M867" s="147"/>
      <c r="T867" s="148"/>
      <c r="AT867" s="144" t="s">
        <v>159</v>
      </c>
      <c r="AU867" s="144" t="s">
        <v>89</v>
      </c>
      <c r="AV867" s="12" t="s">
        <v>40</v>
      </c>
      <c r="AW867" s="12" t="s">
        <v>38</v>
      </c>
      <c r="AX867" s="12" t="s">
        <v>80</v>
      </c>
      <c r="AY867" s="144" t="s">
        <v>150</v>
      </c>
    </row>
    <row r="868" spans="2:65" s="12" customFormat="1">
      <c r="B868" s="142"/>
      <c r="D868" s="143" t="s">
        <v>159</v>
      </c>
      <c r="E868" s="144" t="s">
        <v>32</v>
      </c>
      <c r="F868" s="145" t="s">
        <v>1525</v>
      </c>
      <c r="H868" s="144" t="s">
        <v>32</v>
      </c>
      <c r="I868" s="146"/>
      <c r="L868" s="142"/>
      <c r="M868" s="147"/>
      <c r="T868" s="148"/>
      <c r="AT868" s="144" t="s">
        <v>159</v>
      </c>
      <c r="AU868" s="144" t="s">
        <v>89</v>
      </c>
      <c r="AV868" s="12" t="s">
        <v>40</v>
      </c>
      <c r="AW868" s="12" t="s">
        <v>38</v>
      </c>
      <c r="AX868" s="12" t="s">
        <v>80</v>
      </c>
      <c r="AY868" s="144" t="s">
        <v>150</v>
      </c>
    </row>
    <row r="869" spans="2:65" s="13" customFormat="1">
      <c r="B869" s="149"/>
      <c r="D869" s="143" t="s">
        <v>159</v>
      </c>
      <c r="E869" s="150" t="s">
        <v>32</v>
      </c>
      <c r="F869" s="151" t="s">
        <v>514</v>
      </c>
      <c r="H869" s="152">
        <v>40.188000000000002</v>
      </c>
      <c r="I869" s="153"/>
      <c r="L869" s="149"/>
      <c r="M869" s="154"/>
      <c r="T869" s="155"/>
      <c r="AT869" s="150" t="s">
        <v>159</v>
      </c>
      <c r="AU869" s="150" t="s">
        <v>89</v>
      </c>
      <c r="AV869" s="13" t="s">
        <v>89</v>
      </c>
      <c r="AW869" s="13" t="s">
        <v>38</v>
      </c>
      <c r="AX869" s="13" t="s">
        <v>40</v>
      </c>
      <c r="AY869" s="150" t="s">
        <v>150</v>
      </c>
    </row>
    <row r="870" spans="2:65" s="1" customFormat="1" ht="37.799999999999997" customHeight="1">
      <c r="B870" s="34"/>
      <c r="C870" s="129" t="s">
        <v>1526</v>
      </c>
      <c r="D870" s="129" t="s">
        <v>152</v>
      </c>
      <c r="E870" s="130" t="s">
        <v>1527</v>
      </c>
      <c r="F870" s="131" t="s">
        <v>1528</v>
      </c>
      <c r="G870" s="132" t="s">
        <v>165</v>
      </c>
      <c r="H870" s="133">
        <v>114.931</v>
      </c>
      <c r="I870" s="134"/>
      <c r="J870" s="135">
        <f>ROUND(I870*H870,2)</f>
        <v>0</v>
      </c>
      <c r="K870" s="131" t="s">
        <v>172</v>
      </c>
      <c r="L870" s="34"/>
      <c r="M870" s="136" t="s">
        <v>32</v>
      </c>
      <c r="N870" s="137" t="s">
        <v>51</v>
      </c>
      <c r="P870" s="138">
        <f>O870*H870</f>
        <v>0</v>
      </c>
      <c r="Q870" s="138">
        <v>2.5018699999999998</v>
      </c>
      <c r="R870" s="138">
        <f>Q870*H870</f>
        <v>287.54242096999997</v>
      </c>
      <c r="S870" s="138">
        <v>0</v>
      </c>
      <c r="T870" s="139">
        <f>S870*H870</f>
        <v>0</v>
      </c>
      <c r="AR870" s="140" t="s">
        <v>157</v>
      </c>
      <c r="AT870" s="140" t="s">
        <v>152</v>
      </c>
      <c r="AU870" s="140" t="s">
        <v>89</v>
      </c>
      <c r="AY870" s="18" t="s">
        <v>150</v>
      </c>
      <c r="BE870" s="141">
        <f>IF(N870="základní",J870,0)</f>
        <v>0</v>
      </c>
      <c r="BF870" s="141">
        <f>IF(N870="snížená",J870,0)</f>
        <v>0</v>
      </c>
      <c r="BG870" s="141">
        <f>IF(N870="zákl. přenesená",J870,0)</f>
        <v>0</v>
      </c>
      <c r="BH870" s="141">
        <f>IF(N870="sníž. přenesená",J870,0)</f>
        <v>0</v>
      </c>
      <c r="BI870" s="141">
        <f>IF(N870="nulová",J870,0)</f>
        <v>0</v>
      </c>
      <c r="BJ870" s="18" t="s">
        <v>40</v>
      </c>
      <c r="BK870" s="141">
        <f>ROUND(I870*H870,2)</f>
        <v>0</v>
      </c>
      <c r="BL870" s="18" t="s">
        <v>157</v>
      </c>
      <c r="BM870" s="140" t="s">
        <v>1529</v>
      </c>
    </row>
    <row r="871" spans="2:65" s="1" customFormat="1">
      <c r="B871" s="34"/>
      <c r="D871" s="163" t="s">
        <v>174</v>
      </c>
      <c r="F871" s="164" t="s">
        <v>1530</v>
      </c>
      <c r="I871" s="165"/>
      <c r="L871" s="34"/>
      <c r="M871" s="166"/>
      <c r="T871" s="55"/>
      <c r="AT871" s="18" t="s">
        <v>174</v>
      </c>
      <c r="AU871" s="18" t="s">
        <v>89</v>
      </c>
    </row>
    <row r="872" spans="2:65" s="12" customFormat="1">
      <c r="B872" s="142"/>
      <c r="D872" s="143" t="s">
        <v>159</v>
      </c>
      <c r="E872" s="144" t="s">
        <v>32</v>
      </c>
      <c r="F872" s="145" t="s">
        <v>814</v>
      </c>
      <c r="H872" s="144" t="s">
        <v>32</v>
      </c>
      <c r="I872" s="146"/>
      <c r="L872" s="142"/>
      <c r="M872" s="147"/>
      <c r="T872" s="148"/>
      <c r="AT872" s="144" t="s">
        <v>159</v>
      </c>
      <c r="AU872" s="144" t="s">
        <v>89</v>
      </c>
      <c r="AV872" s="12" t="s">
        <v>40</v>
      </c>
      <c r="AW872" s="12" t="s">
        <v>38</v>
      </c>
      <c r="AX872" s="12" t="s">
        <v>80</v>
      </c>
      <c r="AY872" s="144" t="s">
        <v>150</v>
      </c>
    </row>
    <row r="873" spans="2:65" s="13" customFormat="1">
      <c r="B873" s="149"/>
      <c r="D873" s="143" t="s">
        <v>159</v>
      </c>
      <c r="E873" s="150" t="s">
        <v>32</v>
      </c>
      <c r="F873" s="151" t="s">
        <v>1531</v>
      </c>
      <c r="H873" s="152">
        <v>15.84</v>
      </c>
      <c r="I873" s="153"/>
      <c r="L873" s="149"/>
      <c r="M873" s="154"/>
      <c r="T873" s="155"/>
      <c r="AT873" s="150" t="s">
        <v>159</v>
      </c>
      <c r="AU873" s="150" t="s">
        <v>89</v>
      </c>
      <c r="AV873" s="13" t="s">
        <v>89</v>
      </c>
      <c r="AW873" s="13" t="s">
        <v>38</v>
      </c>
      <c r="AX873" s="13" t="s">
        <v>80</v>
      </c>
      <c r="AY873" s="150" t="s">
        <v>150</v>
      </c>
    </row>
    <row r="874" spans="2:65" s="13" customFormat="1">
      <c r="B874" s="149"/>
      <c r="D874" s="143" t="s">
        <v>159</v>
      </c>
      <c r="E874" s="150" t="s">
        <v>32</v>
      </c>
      <c r="F874" s="151" t="s">
        <v>1532</v>
      </c>
      <c r="H874" s="152">
        <v>50.22</v>
      </c>
      <c r="I874" s="153"/>
      <c r="L874" s="149"/>
      <c r="M874" s="154"/>
      <c r="T874" s="155"/>
      <c r="AT874" s="150" t="s">
        <v>159</v>
      </c>
      <c r="AU874" s="150" t="s">
        <v>89</v>
      </c>
      <c r="AV874" s="13" t="s">
        <v>89</v>
      </c>
      <c r="AW874" s="13" t="s">
        <v>38</v>
      </c>
      <c r="AX874" s="13" t="s">
        <v>80</v>
      </c>
      <c r="AY874" s="150" t="s">
        <v>150</v>
      </c>
    </row>
    <row r="875" spans="2:65" s="13" customFormat="1">
      <c r="B875" s="149"/>
      <c r="D875" s="143" t="s">
        <v>159</v>
      </c>
      <c r="E875" s="150" t="s">
        <v>32</v>
      </c>
      <c r="F875" s="151" t="s">
        <v>1533</v>
      </c>
      <c r="H875" s="152">
        <v>10.71</v>
      </c>
      <c r="I875" s="153"/>
      <c r="L875" s="149"/>
      <c r="M875" s="154"/>
      <c r="T875" s="155"/>
      <c r="AT875" s="150" t="s">
        <v>159</v>
      </c>
      <c r="AU875" s="150" t="s">
        <v>89</v>
      </c>
      <c r="AV875" s="13" t="s">
        <v>89</v>
      </c>
      <c r="AW875" s="13" t="s">
        <v>38</v>
      </c>
      <c r="AX875" s="13" t="s">
        <v>80</v>
      </c>
      <c r="AY875" s="150" t="s">
        <v>150</v>
      </c>
    </row>
    <row r="876" spans="2:65" s="15" customFormat="1">
      <c r="B876" s="168"/>
      <c r="D876" s="143" t="s">
        <v>159</v>
      </c>
      <c r="E876" s="169" t="s">
        <v>32</v>
      </c>
      <c r="F876" s="170" t="s">
        <v>1372</v>
      </c>
      <c r="H876" s="171">
        <v>76.77</v>
      </c>
      <c r="I876" s="172"/>
      <c r="L876" s="168"/>
      <c r="M876" s="173"/>
      <c r="T876" s="174"/>
      <c r="AT876" s="169" t="s">
        <v>159</v>
      </c>
      <c r="AU876" s="169" t="s">
        <v>89</v>
      </c>
      <c r="AV876" s="15" t="s">
        <v>168</v>
      </c>
      <c r="AW876" s="15" t="s">
        <v>38</v>
      </c>
      <c r="AX876" s="15" t="s">
        <v>80</v>
      </c>
      <c r="AY876" s="169" t="s">
        <v>150</v>
      </c>
    </row>
    <row r="877" spans="2:65" s="12" customFormat="1">
      <c r="B877" s="142"/>
      <c r="D877" s="143" t="s">
        <v>159</v>
      </c>
      <c r="E877" s="144" t="s">
        <v>32</v>
      </c>
      <c r="F877" s="145" t="s">
        <v>1436</v>
      </c>
      <c r="H877" s="144" t="s">
        <v>32</v>
      </c>
      <c r="I877" s="146"/>
      <c r="L877" s="142"/>
      <c r="M877" s="147"/>
      <c r="T877" s="148"/>
      <c r="AT877" s="144" t="s">
        <v>159</v>
      </c>
      <c r="AU877" s="144" t="s">
        <v>89</v>
      </c>
      <c r="AV877" s="12" t="s">
        <v>40</v>
      </c>
      <c r="AW877" s="12" t="s">
        <v>38</v>
      </c>
      <c r="AX877" s="12" t="s">
        <v>80</v>
      </c>
      <c r="AY877" s="144" t="s">
        <v>150</v>
      </c>
    </row>
    <row r="878" spans="2:65" s="13" customFormat="1">
      <c r="B878" s="149"/>
      <c r="D878" s="143" t="s">
        <v>159</v>
      </c>
      <c r="E878" s="150" t="s">
        <v>32</v>
      </c>
      <c r="F878" s="151" t="s">
        <v>1534</v>
      </c>
      <c r="H878" s="152">
        <v>38.161000000000001</v>
      </c>
      <c r="I878" s="153"/>
      <c r="L878" s="149"/>
      <c r="M878" s="154"/>
      <c r="T878" s="155"/>
      <c r="AT878" s="150" t="s">
        <v>159</v>
      </c>
      <c r="AU878" s="150" t="s">
        <v>89</v>
      </c>
      <c r="AV878" s="13" t="s">
        <v>89</v>
      </c>
      <c r="AW878" s="13" t="s">
        <v>38</v>
      </c>
      <c r="AX878" s="13" t="s">
        <v>80</v>
      </c>
      <c r="AY878" s="150" t="s">
        <v>150</v>
      </c>
    </row>
    <row r="879" spans="2:65" s="15" customFormat="1">
      <c r="B879" s="168"/>
      <c r="D879" s="143" t="s">
        <v>159</v>
      </c>
      <c r="E879" s="169" t="s">
        <v>32</v>
      </c>
      <c r="F879" s="170" t="s">
        <v>1438</v>
      </c>
      <c r="H879" s="171">
        <v>38.161000000000001</v>
      </c>
      <c r="I879" s="172"/>
      <c r="L879" s="168"/>
      <c r="M879" s="173"/>
      <c r="T879" s="174"/>
      <c r="AT879" s="169" t="s">
        <v>159</v>
      </c>
      <c r="AU879" s="169" t="s">
        <v>89</v>
      </c>
      <c r="AV879" s="15" t="s">
        <v>168</v>
      </c>
      <c r="AW879" s="15" t="s">
        <v>38</v>
      </c>
      <c r="AX879" s="15" t="s">
        <v>80</v>
      </c>
      <c r="AY879" s="169" t="s">
        <v>150</v>
      </c>
    </row>
    <row r="880" spans="2:65" s="14" customFormat="1">
      <c r="B880" s="156"/>
      <c r="D880" s="143" t="s">
        <v>159</v>
      </c>
      <c r="E880" s="157" t="s">
        <v>32</v>
      </c>
      <c r="F880" s="158" t="s">
        <v>162</v>
      </c>
      <c r="H880" s="159">
        <v>114.931</v>
      </c>
      <c r="I880" s="160"/>
      <c r="L880" s="156"/>
      <c r="M880" s="161"/>
      <c r="T880" s="162"/>
      <c r="AT880" s="157" t="s">
        <v>159</v>
      </c>
      <c r="AU880" s="157" t="s">
        <v>89</v>
      </c>
      <c r="AV880" s="14" t="s">
        <v>157</v>
      </c>
      <c r="AW880" s="14" t="s">
        <v>38</v>
      </c>
      <c r="AX880" s="14" t="s">
        <v>40</v>
      </c>
      <c r="AY880" s="157" t="s">
        <v>150</v>
      </c>
    </row>
    <row r="881" spans="2:65" s="1" customFormat="1" ht="33" customHeight="1">
      <c r="B881" s="34"/>
      <c r="C881" s="129" t="s">
        <v>1535</v>
      </c>
      <c r="D881" s="129" t="s">
        <v>152</v>
      </c>
      <c r="E881" s="130" t="s">
        <v>1536</v>
      </c>
      <c r="F881" s="131" t="s">
        <v>1537</v>
      </c>
      <c r="G881" s="132" t="s">
        <v>171</v>
      </c>
      <c r="H881" s="133">
        <v>23</v>
      </c>
      <c r="I881" s="134"/>
      <c r="J881" s="135">
        <f>ROUND(I881*H881,2)</f>
        <v>0</v>
      </c>
      <c r="K881" s="131" t="s">
        <v>172</v>
      </c>
      <c r="L881" s="34"/>
      <c r="M881" s="136" t="s">
        <v>32</v>
      </c>
      <c r="N881" s="137" t="s">
        <v>51</v>
      </c>
      <c r="P881" s="138">
        <f>O881*H881</f>
        <v>0</v>
      </c>
      <c r="Q881" s="138">
        <v>2.8750000000000001E-2</v>
      </c>
      <c r="R881" s="138">
        <f>Q881*H881</f>
        <v>0.66125</v>
      </c>
      <c r="S881" s="138">
        <v>0</v>
      </c>
      <c r="T881" s="139">
        <f>S881*H881</f>
        <v>0</v>
      </c>
      <c r="AR881" s="140" t="s">
        <v>157</v>
      </c>
      <c r="AT881" s="140" t="s">
        <v>152</v>
      </c>
      <c r="AU881" s="140" t="s">
        <v>89</v>
      </c>
      <c r="AY881" s="18" t="s">
        <v>150</v>
      </c>
      <c r="BE881" s="141">
        <f>IF(N881="základní",J881,0)</f>
        <v>0</v>
      </c>
      <c r="BF881" s="141">
        <f>IF(N881="snížená",J881,0)</f>
        <v>0</v>
      </c>
      <c r="BG881" s="141">
        <f>IF(N881="zákl. přenesená",J881,0)</f>
        <v>0</v>
      </c>
      <c r="BH881" s="141">
        <f>IF(N881="sníž. přenesená",J881,0)</f>
        <v>0</v>
      </c>
      <c r="BI881" s="141">
        <f>IF(N881="nulová",J881,0)</f>
        <v>0</v>
      </c>
      <c r="BJ881" s="18" t="s">
        <v>40</v>
      </c>
      <c r="BK881" s="141">
        <f>ROUND(I881*H881,2)</f>
        <v>0</v>
      </c>
      <c r="BL881" s="18" t="s">
        <v>157</v>
      </c>
      <c r="BM881" s="140" t="s">
        <v>1538</v>
      </c>
    </row>
    <row r="882" spans="2:65" s="1" customFormat="1">
      <c r="B882" s="34"/>
      <c r="D882" s="163" t="s">
        <v>174</v>
      </c>
      <c r="F882" s="164" t="s">
        <v>1539</v>
      </c>
      <c r="I882" s="165"/>
      <c r="L882" s="34"/>
      <c r="M882" s="166"/>
      <c r="T882" s="55"/>
      <c r="AT882" s="18" t="s">
        <v>174</v>
      </c>
      <c r="AU882" s="18" t="s">
        <v>89</v>
      </c>
    </row>
    <row r="883" spans="2:65" s="12" customFormat="1">
      <c r="B883" s="142"/>
      <c r="D883" s="143" t="s">
        <v>159</v>
      </c>
      <c r="E883" s="144" t="s">
        <v>32</v>
      </c>
      <c r="F883" s="145" t="s">
        <v>702</v>
      </c>
      <c r="H883" s="144" t="s">
        <v>32</v>
      </c>
      <c r="I883" s="146"/>
      <c r="L883" s="142"/>
      <c r="M883" s="147"/>
      <c r="T883" s="148"/>
      <c r="AT883" s="144" t="s">
        <v>159</v>
      </c>
      <c r="AU883" s="144" t="s">
        <v>89</v>
      </c>
      <c r="AV883" s="12" t="s">
        <v>40</v>
      </c>
      <c r="AW883" s="12" t="s">
        <v>38</v>
      </c>
      <c r="AX883" s="12" t="s">
        <v>80</v>
      </c>
      <c r="AY883" s="144" t="s">
        <v>150</v>
      </c>
    </row>
    <row r="884" spans="2:65" s="12" customFormat="1">
      <c r="B884" s="142"/>
      <c r="D884" s="143" t="s">
        <v>159</v>
      </c>
      <c r="E884" s="144" t="s">
        <v>32</v>
      </c>
      <c r="F884" s="145" t="s">
        <v>1540</v>
      </c>
      <c r="H884" s="144" t="s">
        <v>32</v>
      </c>
      <c r="I884" s="146"/>
      <c r="L884" s="142"/>
      <c r="M884" s="147"/>
      <c r="T884" s="148"/>
      <c r="AT884" s="144" t="s">
        <v>159</v>
      </c>
      <c r="AU884" s="144" t="s">
        <v>89</v>
      </c>
      <c r="AV884" s="12" t="s">
        <v>40</v>
      </c>
      <c r="AW884" s="12" t="s">
        <v>38</v>
      </c>
      <c r="AX884" s="12" t="s">
        <v>80</v>
      </c>
      <c r="AY884" s="144" t="s">
        <v>150</v>
      </c>
    </row>
    <row r="885" spans="2:65" s="12" customFormat="1">
      <c r="B885" s="142"/>
      <c r="D885" s="143" t="s">
        <v>159</v>
      </c>
      <c r="E885" s="144" t="s">
        <v>32</v>
      </c>
      <c r="F885" s="145" t="s">
        <v>1541</v>
      </c>
      <c r="H885" s="144" t="s">
        <v>32</v>
      </c>
      <c r="I885" s="146"/>
      <c r="L885" s="142"/>
      <c r="M885" s="147"/>
      <c r="T885" s="148"/>
      <c r="AT885" s="144" t="s">
        <v>159</v>
      </c>
      <c r="AU885" s="144" t="s">
        <v>89</v>
      </c>
      <c r="AV885" s="12" t="s">
        <v>40</v>
      </c>
      <c r="AW885" s="12" t="s">
        <v>38</v>
      </c>
      <c r="AX885" s="12" t="s">
        <v>80</v>
      </c>
      <c r="AY885" s="144" t="s">
        <v>150</v>
      </c>
    </row>
    <row r="886" spans="2:65" s="12" customFormat="1">
      <c r="B886" s="142"/>
      <c r="D886" s="143" t="s">
        <v>159</v>
      </c>
      <c r="E886" s="144" t="s">
        <v>32</v>
      </c>
      <c r="F886" s="145" t="s">
        <v>1542</v>
      </c>
      <c r="H886" s="144" t="s">
        <v>32</v>
      </c>
      <c r="I886" s="146"/>
      <c r="L886" s="142"/>
      <c r="M886" s="147"/>
      <c r="T886" s="148"/>
      <c r="AT886" s="144" t="s">
        <v>159</v>
      </c>
      <c r="AU886" s="144" t="s">
        <v>89</v>
      </c>
      <c r="AV886" s="12" t="s">
        <v>40</v>
      </c>
      <c r="AW886" s="12" t="s">
        <v>38</v>
      </c>
      <c r="AX886" s="12" t="s">
        <v>80</v>
      </c>
      <c r="AY886" s="144" t="s">
        <v>150</v>
      </c>
    </row>
    <row r="887" spans="2:65" s="12" customFormat="1">
      <c r="B887" s="142"/>
      <c r="D887" s="143" t="s">
        <v>159</v>
      </c>
      <c r="E887" s="144" t="s">
        <v>32</v>
      </c>
      <c r="F887" s="145" t="s">
        <v>1543</v>
      </c>
      <c r="H887" s="144" t="s">
        <v>32</v>
      </c>
      <c r="I887" s="146"/>
      <c r="L887" s="142"/>
      <c r="M887" s="147"/>
      <c r="T887" s="148"/>
      <c r="AT887" s="144" t="s">
        <v>159</v>
      </c>
      <c r="AU887" s="144" t="s">
        <v>89</v>
      </c>
      <c r="AV887" s="12" t="s">
        <v>40</v>
      </c>
      <c r="AW887" s="12" t="s">
        <v>38</v>
      </c>
      <c r="AX887" s="12" t="s">
        <v>80</v>
      </c>
      <c r="AY887" s="144" t="s">
        <v>150</v>
      </c>
    </row>
    <row r="888" spans="2:65" s="13" customFormat="1">
      <c r="B888" s="149"/>
      <c r="D888" s="143" t="s">
        <v>159</v>
      </c>
      <c r="E888" s="150" t="s">
        <v>32</v>
      </c>
      <c r="F888" s="151" t="s">
        <v>517</v>
      </c>
      <c r="H888" s="152">
        <v>23</v>
      </c>
      <c r="I888" s="153"/>
      <c r="L888" s="149"/>
      <c r="M888" s="154"/>
      <c r="T888" s="155"/>
      <c r="AT888" s="150" t="s">
        <v>159</v>
      </c>
      <c r="AU888" s="150" t="s">
        <v>89</v>
      </c>
      <c r="AV888" s="13" t="s">
        <v>89</v>
      </c>
      <c r="AW888" s="13" t="s">
        <v>38</v>
      </c>
      <c r="AX888" s="13" t="s">
        <v>40</v>
      </c>
      <c r="AY888" s="150" t="s">
        <v>150</v>
      </c>
    </row>
    <row r="889" spans="2:65" s="1" customFormat="1" ht="24.15" customHeight="1">
      <c r="B889" s="34"/>
      <c r="C889" s="184" t="s">
        <v>1544</v>
      </c>
      <c r="D889" s="201" t="s">
        <v>874</v>
      </c>
      <c r="E889" s="186" t="s">
        <v>1545</v>
      </c>
      <c r="F889" s="187" t="s">
        <v>1546</v>
      </c>
      <c r="G889" s="188" t="s">
        <v>165</v>
      </c>
      <c r="H889" s="189">
        <v>15.202</v>
      </c>
      <c r="I889" s="190"/>
      <c r="J889" s="191">
        <f>ROUND(I889*H889,2)</f>
        <v>0</v>
      </c>
      <c r="K889" s="187" t="s">
        <v>172</v>
      </c>
      <c r="L889" s="192"/>
      <c r="M889" s="193" t="s">
        <v>32</v>
      </c>
      <c r="N889" s="194" t="s">
        <v>51</v>
      </c>
      <c r="P889" s="138">
        <f>O889*H889</f>
        <v>0</v>
      </c>
      <c r="Q889" s="138">
        <v>2.68</v>
      </c>
      <c r="R889" s="138">
        <f>Q889*H889</f>
        <v>40.74136</v>
      </c>
      <c r="S889" s="138">
        <v>0</v>
      </c>
      <c r="T889" s="139">
        <f>S889*H889</f>
        <v>0</v>
      </c>
      <c r="AR889" s="140" t="s">
        <v>204</v>
      </c>
      <c r="AT889" s="140" t="s">
        <v>874</v>
      </c>
      <c r="AU889" s="140" t="s">
        <v>89</v>
      </c>
      <c r="AY889" s="18" t="s">
        <v>150</v>
      </c>
      <c r="BE889" s="141">
        <f>IF(N889="základní",J889,0)</f>
        <v>0</v>
      </c>
      <c r="BF889" s="141">
        <f>IF(N889="snížená",J889,0)</f>
        <v>0</v>
      </c>
      <c r="BG889" s="141">
        <f>IF(N889="zákl. přenesená",J889,0)</f>
        <v>0</v>
      </c>
      <c r="BH889" s="141">
        <f>IF(N889="sníž. přenesená",J889,0)</f>
        <v>0</v>
      </c>
      <c r="BI889" s="141">
        <f>IF(N889="nulová",J889,0)</f>
        <v>0</v>
      </c>
      <c r="BJ889" s="18" t="s">
        <v>40</v>
      </c>
      <c r="BK889" s="141">
        <f>ROUND(I889*H889,2)</f>
        <v>0</v>
      </c>
      <c r="BL889" s="18" t="s">
        <v>157</v>
      </c>
      <c r="BM889" s="140" t="s">
        <v>1547</v>
      </c>
    </row>
    <row r="890" spans="2:65" s="12" customFormat="1">
      <c r="B890" s="142"/>
      <c r="D890" s="143" t="s">
        <v>159</v>
      </c>
      <c r="E890" s="144" t="s">
        <v>32</v>
      </c>
      <c r="F890" s="145" t="s">
        <v>702</v>
      </c>
      <c r="H890" s="144" t="s">
        <v>32</v>
      </c>
      <c r="I890" s="146"/>
      <c r="L890" s="142"/>
      <c r="M890" s="147"/>
      <c r="T890" s="148"/>
      <c r="AT890" s="144" t="s">
        <v>159</v>
      </c>
      <c r="AU890" s="144" t="s">
        <v>89</v>
      </c>
      <c r="AV890" s="12" t="s">
        <v>40</v>
      </c>
      <c r="AW890" s="12" t="s">
        <v>38</v>
      </c>
      <c r="AX890" s="12" t="s">
        <v>80</v>
      </c>
      <c r="AY890" s="144" t="s">
        <v>150</v>
      </c>
    </row>
    <row r="891" spans="2:65" s="12" customFormat="1" ht="20.399999999999999">
      <c r="B891" s="142"/>
      <c r="D891" s="143" t="s">
        <v>159</v>
      </c>
      <c r="E891" s="144" t="s">
        <v>32</v>
      </c>
      <c r="F891" s="145" t="s">
        <v>1548</v>
      </c>
      <c r="H891" s="144" t="s">
        <v>32</v>
      </c>
      <c r="I891" s="146"/>
      <c r="L891" s="142"/>
      <c r="M891" s="147"/>
      <c r="T891" s="148"/>
      <c r="AT891" s="144" t="s">
        <v>159</v>
      </c>
      <c r="AU891" s="144" t="s">
        <v>89</v>
      </c>
      <c r="AV891" s="12" t="s">
        <v>40</v>
      </c>
      <c r="AW891" s="12" t="s">
        <v>38</v>
      </c>
      <c r="AX891" s="12" t="s">
        <v>80</v>
      </c>
      <c r="AY891" s="144" t="s">
        <v>150</v>
      </c>
    </row>
    <row r="892" spans="2:65" s="12" customFormat="1" ht="20.399999999999999">
      <c r="B892" s="142"/>
      <c r="D892" s="143" t="s">
        <v>159</v>
      </c>
      <c r="E892" s="144" t="s">
        <v>32</v>
      </c>
      <c r="F892" s="145" t="s">
        <v>1549</v>
      </c>
      <c r="H892" s="144" t="s">
        <v>32</v>
      </c>
      <c r="I892" s="146"/>
      <c r="L892" s="142"/>
      <c r="M892" s="147"/>
      <c r="T892" s="148"/>
      <c r="AT892" s="144" t="s">
        <v>159</v>
      </c>
      <c r="AU892" s="144" t="s">
        <v>89</v>
      </c>
      <c r="AV892" s="12" t="s">
        <v>40</v>
      </c>
      <c r="AW892" s="12" t="s">
        <v>38</v>
      </c>
      <c r="AX892" s="12" t="s">
        <v>80</v>
      </c>
      <c r="AY892" s="144" t="s">
        <v>150</v>
      </c>
    </row>
    <row r="893" spans="2:65" s="12" customFormat="1" ht="20.399999999999999">
      <c r="B893" s="142"/>
      <c r="D893" s="143" t="s">
        <v>159</v>
      </c>
      <c r="E893" s="144" t="s">
        <v>32</v>
      </c>
      <c r="F893" s="145" t="s">
        <v>1550</v>
      </c>
      <c r="H893" s="144" t="s">
        <v>32</v>
      </c>
      <c r="I893" s="146"/>
      <c r="L893" s="142"/>
      <c r="M893" s="147"/>
      <c r="T893" s="148"/>
      <c r="AT893" s="144" t="s">
        <v>159</v>
      </c>
      <c r="AU893" s="144" t="s">
        <v>89</v>
      </c>
      <c r="AV893" s="12" t="s">
        <v>40</v>
      </c>
      <c r="AW893" s="12" t="s">
        <v>38</v>
      </c>
      <c r="AX893" s="12" t="s">
        <v>80</v>
      </c>
      <c r="AY893" s="144" t="s">
        <v>150</v>
      </c>
    </row>
    <row r="894" spans="2:65" s="13" customFormat="1">
      <c r="B894" s="149"/>
      <c r="D894" s="143" t="s">
        <v>159</v>
      </c>
      <c r="E894" s="150" t="s">
        <v>32</v>
      </c>
      <c r="F894" s="151" t="s">
        <v>520</v>
      </c>
      <c r="H894" s="152">
        <v>15.202</v>
      </c>
      <c r="I894" s="153"/>
      <c r="L894" s="149"/>
      <c r="M894" s="154"/>
      <c r="T894" s="155"/>
      <c r="AT894" s="150" t="s">
        <v>159</v>
      </c>
      <c r="AU894" s="150" t="s">
        <v>89</v>
      </c>
      <c r="AV894" s="13" t="s">
        <v>89</v>
      </c>
      <c r="AW894" s="13" t="s">
        <v>38</v>
      </c>
      <c r="AX894" s="13" t="s">
        <v>40</v>
      </c>
      <c r="AY894" s="150" t="s">
        <v>150</v>
      </c>
    </row>
    <row r="895" spans="2:65" s="1" customFormat="1" ht="24.15" customHeight="1">
      <c r="B895" s="34"/>
      <c r="C895" s="184" t="s">
        <v>1551</v>
      </c>
      <c r="D895" s="201" t="s">
        <v>874</v>
      </c>
      <c r="E895" s="186" t="s">
        <v>1552</v>
      </c>
      <c r="F895" s="187" t="s">
        <v>1553</v>
      </c>
      <c r="G895" s="188" t="s">
        <v>165</v>
      </c>
      <c r="H895" s="189">
        <v>5.694</v>
      </c>
      <c r="I895" s="190"/>
      <c r="J895" s="191">
        <f>ROUND(I895*H895,2)</f>
        <v>0</v>
      </c>
      <c r="K895" s="187" t="s">
        <v>172</v>
      </c>
      <c r="L895" s="192"/>
      <c r="M895" s="193" t="s">
        <v>32</v>
      </c>
      <c r="N895" s="194" t="s">
        <v>51</v>
      </c>
      <c r="P895" s="138">
        <f>O895*H895</f>
        <v>0</v>
      </c>
      <c r="Q895" s="138">
        <v>2.68</v>
      </c>
      <c r="R895" s="138">
        <f>Q895*H895</f>
        <v>15.259920000000001</v>
      </c>
      <c r="S895" s="138">
        <v>0</v>
      </c>
      <c r="T895" s="139">
        <f>S895*H895</f>
        <v>0</v>
      </c>
      <c r="AR895" s="140" t="s">
        <v>204</v>
      </c>
      <c r="AT895" s="140" t="s">
        <v>874</v>
      </c>
      <c r="AU895" s="140" t="s">
        <v>89</v>
      </c>
      <c r="AY895" s="18" t="s">
        <v>150</v>
      </c>
      <c r="BE895" s="141">
        <f>IF(N895="základní",J895,0)</f>
        <v>0</v>
      </c>
      <c r="BF895" s="141">
        <f>IF(N895="snížená",J895,0)</f>
        <v>0</v>
      </c>
      <c r="BG895" s="141">
        <f>IF(N895="zákl. přenesená",J895,0)</f>
        <v>0</v>
      </c>
      <c r="BH895" s="141">
        <f>IF(N895="sníž. přenesená",J895,0)</f>
        <v>0</v>
      </c>
      <c r="BI895" s="141">
        <f>IF(N895="nulová",J895,0)</f>
        <v>0</v>
      </c>
      <c r="BJ895" s="18" t="s">
        <v>40</v>
      </c>
      <c r="BK895" s="141">
        <f>ROUND(I895*H895,2)</f>
        <v>0</v>
      </c>
      <c r="BL895" s="18" t="s">
        <v>157</v>
      </c>
      <c r="BM895" s="140" t="s">
        <v>1554</v>
      </c>
    </row>
    <row r="896" spans="2:65" s="12" customFormat="1">
      <c r="B896" s="142"/>
      <c r="D896" s="143" t="s">
        <v>159</v>
      </c>
      <c r="E896" s="144" t="s">
        <v>32</v>
      </c>
      <c r="F896" s="145" t="s">
        <v>702</v>
      </c>
      <c r="H896" s="144" t="s">
        <v>32</v>
      </c>
      <c r="I896" s="146"/>
      <c r="L896" s="142"/>
      <c r="M896" s="147"/>
      <c r="T896" s="148"/>
      <c r="AT896" s="144" t="s">
        <v>159</v>
      </c>
      <c r="AU896" s="144" t="s">
        <v>89</v>
      </c>
      <c r="AV896" s="12" t="s">
        <v>40</v>
      </c>
      <c r="AW896" s="12" t="s">
        <v>38</v>
      </c>
      <c r="AX896" s="12" t="s">
        <v>80</v>
      </c>
      <c r="AY896" s="144" t="s">
        <v>150</v>
      </c>
    </row>
    <row r="897" spans="2:65" s="12" customFormat="1" ht="20.399999999999999">
      <c r="B897" s="142"/>
      <c r="D897" s="143" t="s">
        <v>159</v>
      </c>
      <c r="E897" s="144" t="s">
        <v>32</v>
      </c>
      <c r="F897" s="145" t="s">
        <v>1555</v>
      </c>
      <c r="H897" s="144" t="s">
        <v>32</v>
      </c>
      <c r="I897" s="146"/>
      <c r="L897" s="142"/>
      <c r="M897" s="147"/>
      <c r="T897" s="148"/>
      <c r="AT897" s="144" t="s">
        <v>159</v>
      </c>
      <c r="AU897" s="144" t="s">
        <v>89</v>
      </c>
      <c r="AV897" s="12" t="s">
        <v>40</v>
      </c>
      <c r="AW897" s="12" t="s">
        <v>38</v>
      </c>
      <c r="AX897" s="12" t="s">
        <v>80</v>
      </c>
      <c r="AY897" s="144" t="s">
        <v>150</v>
      </c>
    </row>
    <row r="898" spans="2:65" s="13" customFormat="1">
      <c r="B898" s="149"/>
      <c r="D898" s="143" t="s">
        <v>159</v>
      </c>
      <c r="E898" s="150" t="s">
        <v>32</v>
      </c>
      <c r="F898" s="151" t="s">
        <v>524</v>
      </c>
      <c r="H898" s="152">
        <v>5.694</v>
      </c>
      <c r="I898" s="153"/>
      <c r="L898" s="149"/>
      <c r="M898" s="154"/>
      <c r="T898" s="155"/>
      <c r="AT898" s="150" t="s">
        <v>159</v>
      </c>
      <c r="AU898" s="150" t="s">
        <v>89</v>
      </c>
      <c r="AV898" s="13" t="s">
        <v>89</v>
      </c>
      <c r="AW898" s="13" t="s">
        <v>38</v>
      </c>
      <c r="AX898" s="13" t="s">
        <v>40</v>
      </c>
      <c r="AY898" s="150" t="s">
        <v>150</v>
      </c>
    </row>
    <row r="899" spans="2:65" s="1" customFormat="1" ht="37.799999999999997" customHeight="1">
      <c r="B899" s="34"/>
      <c r="C899" s="129" t="s">
        <v>1556</v>
      </c>
      <c r="D899" s="129" t="s">
        <v>152</v>
      </c>
      <c r="E899" s="130" t="s">
        <v>1557</v>
      </c>
      <c r="F899" s="131" t="s">
        <v>1558</v>
      </c>
      <c r="G899" s="132" t="s">
        <v>155</v>
      </c>
      <c r="H899" s="133">
        <v>158.4</v>
      </c>
      <c r="I899" s="134"/>
      <c r="J899" s="135">
        <f>ROUND(I899*H899,2)</f>
        <v>0</v>
      </c>
      <c r="K899" s="131" t="s">
        <v>172</v>
      </c>
      <c r="L899" s="34"/>
      <c r="M899" s="136" t="s">
        <v>32</v>
      </c>
      <c r="N899" s="137" t="s">
        <v>51</v>
      </c>
      <c r="P899" s="138">
        <f>O899*H899</f>
        <v>0</v>
      </c>
      <c r="Q899" s="138">
        <v>2.4399999999999999E-3</v>
      </c>
      <c r="R899" s="138">
        <f>Q899*H899</f>
        <v>0.38649600000000001</v>
      </c>
      <c r="S899" s="138">
        <v>0</v>
      </c>
      <c r="T899" s="139">
        <f>S899*H899</f>
        <v>0</v>
      </c>
      <c r="AR899" s="140" t="s">
        <v>157</v>
      </c>
      <c r="AT899" s="140" t="s">
        <v>152</v>
      </c>
      <c r="AU899" s="140" t="s">
        <v>89</v>
      </c>
      <c r="AY899" s="18" t="s">
        <v>150</v>
      </c>
      <c r="BE899" s="141">
        <f>IF(N899="základní",J899,0)</f>
        <v>0</v>
      </c>
      <c r="BF899" s="141">
        <f>IF(N899="snížená",J899,0)</f>
        <v>0</v>
      </c>
      <c r="BG899" s="141">
        <f>IF(N899="zákl. přenesená",J899,0)</f>
        <v>0</v>
      </c>
      <c r="BH899" s="141">
        <f>IF(N899="sníž. přenesená",J899,0)</f>
        <v>0</v>
      </c>
      <c r="BI899" s="141">
        <f>IF(N899="nulová",J899,0)</f>
        <v>0</v>
      </c>
      <c r="BJ899" s="18" t="s">
        <v>40</v>
      </c>
      <c r="BK899" s="141">
        <f>ROUND(I899*H899,2)</f>
        <v>0</v>
      </c>
      <c r="BL899" s="18" t="s">
        <v>157</v>
      </c>
      <c r="BM899" s="140" t="s">
        <v>1559</v>
      </c>
    </row>
    <row r="900" spans="2:65" s="1" customFormat="1">
      <c r="B900" s="34"/>
      <c r="D900" s="163" t="s">
        <v>174</v>
      </c>
      <c r="F900" s="164" t="s">
        <v>1560</v>
      </c>
      <c r="I900" s="165"/>
      <c r="L900" s="34"/>
      <c r="M900" s="166"/>
      <c r="T900" s="55"/>
      <c r="AT900" s="18" t="s">
        <v>174</v>
      </c>
      <c r="AU900" s="18" t="s">
        <v>89</v>
      </c>
    </row>
    <row r="901" spans="2:65" s="12" customFormat="1">
      <c r="B901" s="142"/>
      <c r="D901" s="143" t="s">
        <v>159</v>
      </c>
      <c r="E901" s="144" t="s">
        <v>32</v>
      </c>
      <c r="F901" s="145" t="s">
        <v>814</v>
      </c>
      <c r="H901" s="144" t="s">
        <v>32</v>
      </c>
      <c r="I901" s="146"/>
      <c r="L901" s="142"/>
      <c r="M901" s="147"/>
      <c r="T901" s="148"/>
      <c r="AT901" s="144" t="s">
        <v>159</v>
      </c>
      <c r="AU901" s="144" t="s">
        <v>89</v>
      </c>
      <c r="AV901" s="12" t="s">
        <v>40</v>
      </c>
      <c r="AW901" s="12" t="s">
        <v>38</v>
      </c>
      <c r="AX901" s="12" t="s">
        <v>80</v>
      </c>
      <c r="AY901" s="144" t="s">
        <v>150</v>
      </c>
    </row>
    <row r="902" spans="2:65" s="13" customFormat="1">
      <c r="B902" s="149"/>
      <c r="D902" s="143" t="s">
        <v>159</v>
      </c>
      <c r="E902" s="150" t="s">
        <v>32</v>
      </c>
      <c r="F902" s="151" t="s">
        <v>1561</v>
      </c>
      <c r="H902" s="152">
        <v>158.4</v>
      </c>
      <c r="I902" s="153"/>
      <c r="L902" s="149"/>
      <c r="M902" s="154"/>
      <c r="T902" s="155"/>
      <c r="AT902" s="150" t="s">
        <v>159</v>
      </c>
      <c r="AU902" s="150" t="s">
        <v>89</v>
      </c>
      <c r="AV902" s="13" t="s">
        <v>89</v>
      </c>
      <c r="AW902" s="13" t="s">
        <v>38</v>
      </c>
      <c r="AX902" s="13" t="s">
        <v>80</v>
      </c>
      <c r="AY902" s="150" t="s">
        <v>150</v>
      </c>
    </row>
    <row r="903" spans="2:65" s="15" customFormat="1">
      <c r="B903" s="168"/>
      <c r="D903" s="143" t="s">
        <v>159</v>
      </c>
      <c r="E903" s="169" t="s">
        <v>32</v>
      </c>
      <c r="F903" s="170" t="s">
        <v>1372</v>
      </c>
      <c r="H903" s="171">
        <v>158.4</v>
      </c>
      <c r="I903" s="172"/>
      <c r="L903" s="168"/>
      <c r="M903" s="173"/>
      <c r="T903" s="174"/>
      <c r="AT903" s="169" t="s">
        <v>159</v>
      </c>
      <c r="AU903" s="169" t="s">
        <v>89</v>
      </c>
      <c r="AV903" s="15" t="s">
        <v>168</v>
      </c>
      <c r="AW903" s="15" t="s">
        <v>38</v>
      </c>
      <c r="AX903" s="15" t="s">
        <v>80</v>
      </c>
      <c r="AY903" s="169" t="s">
        <v>150</v>
      </c>
    </row>
    <row r="904" spans="2:65" s="14" customFormat="1">
      <c r="B904" s="156"/>
      <c r="D904" s="143" t="s">
        <v>159</v>
      </c>
      <c r="E904" s="157" t="s">
        <v>32</v>
      </c>
      <c r="F904" s="158" t="s">
        <v>162</v>
      </c>
      <c r="H904" s="159">
        <v>158.4</v>
      </c>
      <c r="I904" s="160"/>
      <c r="L904" s="156"/>
      <c r="M904" s="161"/>
      <c r="T904" s="162"/>
      <c r="AT904" s="157" t="s">
        <v>159</v>
      </c>
      <c r="AU904" s="157" t="s">
        <v>89</v>
      </c>
      <c r="AV904" s="14" t="s">
        <v>157</v>
      </c>
      <c r="AW904" s="14" t="s">
        <v>38</v>
      </c>
      <c r="AX904" s="14" t="s">
        <v>40</v>
      </c>
      <c r="AY904" s="157" t="s">
        <v>150</v>
      </c>
    </row>
    <row r="905" spans="2:65" s="1" customFormat="1" ht="44.25" customHeight="1">
      <c r="B905" s="34"/>
      <c r="C905" s="129" t="s">
        <v>1562</v>
      </c>
      <c r="D905" s="129" t="s">
        <v>152</v>
      </c>
      <c r="E905" s="130" t="s">
        <v>1563</v>
      </c>
      <c r="F905" s="131" t="s">
        <v>1564</v>
      </c>
      <c r="G905" s="132" t="s">
        <v>155</v>
      </c>
      <c r="H905" s="133">
        <v>158.4</v>
      </c>
      <c r="I905" s="134"/>
      <c r="J905" s="135">
        <f>ROUND(I905*H905,2)</f>
        <v>0</v>
      </c>
      <c r="K905" s="131" t="s">
        <v>172</v>
      </c>
      <c r="L905" s="34"/>
      <c r="M905" s="136" t="s">
        <v>32</v>
      </c>
      <c r="N905" s="137" t="s">
        <v>51</v>
      </c>
      <c r="P905" s="138">
        <f>O905*H905</f>
        <v>0</v>
      </c>
      <c r="Q905" s="138">
        <v>0</v>
      </c>
      <c r="R905" s="138">
        <f>Q905*H905</f>
        <v>0</v>
      </c>
      <c r="S905" s="138">
        <v>0</v>
      </c>
      <c r="T905" s="139">
        <f>S905*H905</f>
        <v>0</v>
      </c>
      <c r="AR905" s="140" t="s">
        <v>157</v>
      </c>
      <c r="AT905" s="140" t="s">
        <v>152</v>
      </c>
      <c r="AU905" s="140" t="s">
        <v>89</v>
      </c>
      <c r="AY905" s="18" t="s">
        <v>150</v>
      </c>
      <c r="BE905" s="141">
        <f>IF(N905="základní",J905,0)</f>
        <v>0</v>
      </c>
      <c r="BF905" s="141">
        <f>IF(N905="snížená",J905,0)</f>
        <v>0</v>
      </c>
      <c r="BG905" s="141">
        <f>IF(N905="zákl. přenesená",J905,0)</f>
        <v>0</v>
      </c>
      <c r="BH905" s="141">
        <f>IF(N905="sníž. přenesená",J905,0)</f>
        <v>0</v>
      </c>
      <c r="BI905" s="141">
        <f>IF(N905="nulová",J905,0)</f>
        <v>0</v>
      </c>
      <c r="BJ905" s="18" t="s">
        <v>40</v>
      </c>
      <c r="BK905" s="141">
        <f>ROUND(I905*H905,2)</f>
        <v>0</v>
      </c>
      <c r="BL905" s="18" t="s">
        <v>157</v>
      </c>
      <c r="BM905" s="140" t="s">
        <v>1565</v>
      </c>
    </row>
    <row r="906" spans="2:65" s="1" customFormat="1">
      <c r="B906" s="34"/>
      <c r="D906" s="163" t="s">
        <v>174</v>
      </c>
      <c r="F906" s="164" t="s">
        <v>1566</v>
      </c>
      <c r="I906" s="165"/>
      <c r="L906" s="34"/>
      <c r="M906" s="166"/>
      <c r="T906" s="55"/>
      <c r="AT906" s="18" t="s">
        <v>174</v>
      </c>
      <c r="AU906" s="18" t="s">
        <v>89</v>
      </c>
    </row>
    <row r="907" spans="2:65" s="1" customFormat="1" ht="37.799999999999997" customHeight="1">
      <c r="B907" s="34"/>
      <c r="C907" s="129" t="s">
        <v>1567</v>
      </c>
      <c r="D907" s="129" t="s">
        <v>152</v>
      </c>
      <c r="E907" s="130" t="s">
        <v>1568</v>
      </c>
      <c r="F907" s="131" t="s">
        <v>1569</v>
      </c>
      <c r="G907" s="132" t="s">
        <v>155</v>
      </c>
      <c r="H907" s="133">
        <v>719.79499999999996</v>
      </c>
      <c r="I907" s="134"/>
      <c r="J907" s="135">
        <f>ROUND(I907*H907,2)</f>
        <v>0</v>
      </c>
      <c r="K907" s="131" t="s">
        <v>172</v>
      </c>
      <c r="L907" s="34"/>
      <c r="M907" s="136" t="s">
        <v>32</v>
      </c>
      <c r="N907" s="137" t="s">
        <v>51</v>
      </c>
      <c r="P907" s="138">
        <f>O907*H907</f>
        <v>0</v>
      </c>
      <c r="Q907" s="138">
        <v>2.2000000000000001E-3</v>
      </c>
      <c r="R907" s="138">
        <f>Q907*H907</f>
        <v>1.5835490000000001</v>
      </c>
      <c r="S907" s="138">
        <v>0</v>
      </c>
      <c r="T907" s="139">
        <f>S907*H907</f>
        <v>0</v>
      </c>
      <c r="AR907" s="140" t="s">
        <v>157</v>
      </c>
      <c r="AT907" s="140" t="s">
        <v>152</v>
      </c>
      <c r="AU907" s="140" t="s">
        <v>89</v>
      </c>
      <c r="AY907" s="18" t="s">
        <v>150</v>
      </c>
      <c r="BE907" s="141">
        <f>IF(N907="základní",J907,0)</f>
        <v>0</v>
      </c>
      <c r="BF907" s="141">
        <f>IF(N907="snížená",J907,0)</f>
        <v>0</v>
      </c>
      <c r="BG907" s="141">
        <f>IF(N907="zákl. přenesená",J907,0)</f>
        <v>0</v>
      </c>
      <c r="BH907" s="141">
        <f>IF(N907="sníž. přenesená",J907,0)</f>
        <v>0</v>
      </c>
      <c r="BI907" s="141">
        <f>IF(N907="nulová",J907,0)</f>
        <v>0</v>
      </c>
      <c r="BJ907" s="18" t="s">
        <v>40</v>
      </c>
      <c r="BK907" s="141">
        <f>ROUND(I907*H907,2)</f>
        <v>0</v>
      </c>
      <c r="BL907" s="18" t="s">
        <v>157</v>
      </c>
      <c r="BM907" s="140" t="s">
        <v>1570</v>
      </c>
    </row>
    <row r="908" spans="2:65" s="1" customFormat="1">
      <c r="B908" s="34"/>
      <c r="D908" s="163" t="s">
        <v>174</v>
      </c>
      <c r="F908" s="164" t="s">
        <v>1571</v>
      </c>
      <c r="I908" s="165"/>
      <c r="L908" s="34"/>
      <c r="M908" s="166"/>
      <c r="T908" s="55"/>
      <c r="AT908" s="18" t="s">
        <v>174</v>
      </c>
      <c r="AU908" s="18" t="s">
        <v>89</v>
      </c>
    </row>
    <row r="909" spans="2:65" s="12" customFormat="1">
      <c r="B909" s="142"/>
      <c r="D909" s="143" t="s">
        <v>159</v>
      </c>
      <c r="E909" s="144" t="s">
        <v>32</v>
      </c>
      <c r="F909" s="145" t="s">
        <v>814</v>
      </c>
      <c r="H909" s="144" t="s">
        <v>32</v>
      </c>
      <c r="I909" s="146"/>
      <c r="L909" s="142"/>
      <c r="M909" s="147"/>
      <c r="T909" s="148"/>
      <c r="AT909" s="144" t="s">
        <v>159</v>
      </c>
      <c r="AU909" s="144" t="s">
        <v>89</v>
      </c>
      <c r="AV909" s="12" t="s">
        <v>40</v>
      </c>
      <c r="AW909" s="12" t="s">
        <v>38</v>
      </c>
      <c r="AX909" s="12" t="s">
        <v>80</v>
      </c>
      <c r="AY909" s="144" t="s">
        <v>150</v>
      </c>
    </row>
    <row r="910" spans="2:65" s="13" customFormat="1">
      <c r="B910" s="149"/>
      <c r="D910" s="143" t="s">
        <v>159</v>
      </c>
      <c r="E910" s="150" t="s">
        <v>32</v>
      </c>
      <c r="F910" s="151" t="s">
        <v>1572</v>
      </c>
      <c r="H910" s="152">
        <v>279</v>
      </c>
      <c r="I910" s="153"/>
      <c r="L910" s="149"/>
      <c r="M910" s="154"/>
      <c r="T910" s="155"/>
      <c r="AT910" s="150" t="s">
        <v>159</v>
      </c>
      <c r="AU910" s="150" t="s">
        <v>89</v>
      </c>
      <c r="AV910" s="13" t="s">
        <v>89</v>
      </c>
      <c r="AW910" s="13" t="s">
        <v>38</v>
      </c>
      <c r="AX910" s="13" t="s">
        <v>80</v>
      </c>
      <c r="AY910" s="150" t="s">
        <v>150</v>
      </c>
    </row>
    <row r="911" spans="2:65" s="13" customFormat="1">
      <c r="B911" s="149"/>
      <c r="D911" s="143" t="s">
        <v>159</v>
      </c>
      <c r="E911" s="150" t="s">
        <v>32</v>
      </c>
      <c r="F911" s="151" t="s">
        <v>1573</v>
      </c>
      <c r="H911" s="152">
        <v>96.6</v>
      </c>
      <c r="I911" s="153"/>
      <c r="L911" s="149"/>
      <c r="M911" s="154"/>
      <c r="T911" s="155"/>
      <c r="AT911" s="150" t="s">
        <v>159</v>
      </c>
      <c r="AU911" s="150" t="s">
        <v>89</v>
      </c>
      <c r="AV911" s="13" t="s">
        <v>89</v>
      </c>
      <c r="AW911" s="13" t="s">
        <v>38</v>
      </c>
      <c r="AX911" s="13" t="s">
        <v>80</v>
      </c>
      <c r="AY911" s="150" t="s">
        <v>150</v>
      </c>
    </row>
    <row r="912" spans="2:65" s="15" customFormat="1">
      <c r="B912" s="168"/>
      <c r="D912" s="143" t="s">
        <v>159</v>
      </c>
      <c r="E912" s="169" t="s">
        <v>32</v>
      </c>
      <c r="F912" s="170" t="s">
        <v>1372</v>
      </c>
      <c r="H912" s="171">
        <v>375.6</v>
      </c>
      <c r="I912" s="172"/>
      <c r="L912" s="168"/>
      <c r="M912" s="173"/>
      <c r="T912" s="174"/>
      <c r="AT912" s="169" t="s">
        <v>159</v>
      </c>
      <c r="AU912" s="169" t="s">
        <v>89</v>
      </c>
      <c r="AV912" s="15" t="s">
        <v>168</v>
      </c>
      <c r="AW912" s="15" t="s">
        <v>38</v>
      </c>
      <c r="AX912" s="15" t="s">
        <v>80</v>
      </c>
      <c r="AY912" s="169" t="s">
        <v>150</v>
      </c>
    </row>
    <row r="913" spans="2:65" s="12" customFormat="1">
      <c r="B913" s="142"/>
      <c r="D913" s="143" t="s">
        <v>159</v>
      </c>
      <c r="E913" s="144" t="s">
        <v>32</v>
      </c>
      <c r="F913" s="145" t="s">
        <v>1436</v>
      </c>
      <c r="H913" s="144" t="s">
        <v>32</v>
      </c>
      <c r="I913" s="146"/>
      <c r="L913" s="142"/>
      <c r="M913" s="147"/>
      <c r="T913" s="148"/>
      <c r="AT913" s="144" t="s">
        <v>159</v>
      </c>
      <c r="AU913" s="144" t="s">
        <v>89</v>
      </c>
      <c r="AV913" s="12" t="s">
        <v>40</v>
      </c>
      <c r="AW913" s="12" t="s">
        <v>38</v>
      </c>
      <c r="AX913" s="12" t="s">
        <v>80</v>
      </c>
      <c r="AY913" s="144" t="s">
        <v>150</v>
      </c>
    </row>
    <row r="914" spans="2:65" s="13" customFormat="1">
      <c r="B914" s="149"/>
      <c r="D914" s="143" t="s">
        <v>159</v>
      </c>
      <c r="E914" s="150" t="s">
        <v>32</v>
      </c>
      <c r="F914" s="151" t="s">
        <v>1574</v>
      </c>
      <c r="H914" s="152">
        <v>344.19499999999999</v>
      </c>
      <c r="I914" s="153"/>
      <c r="L914" s="149"/>
      <c r="M914" s="154"/>
      <c r="T914" s="155"/>
      <c r="AT914" s="150" t="s">
        <v>159</v>
      </c>
      <c r="AU914" s="150" t="s">
        <v>89</v>
      </c>
      <c r="AV914" s="13" t="s">
        <v>89</v>
      </c>
      <c r="AW914" s="13" t="s">
        <v>38</v>
      </c>
      <c r="AX914" s="13" t="s">
        <v>80</v>
      </c>
      <c r="AY914" s="150" t="s">
        <v>150</v>
      </c>
    </row>
    <row r="915" spans="2:65" s="15" customFormat="1">
      <c r="B915" s="168"/>
      <c r="D915" s="143" t="s">
        <v>159</v>
      </c>
      <c r="E915" s="169" t="s">
        <v>32</v>
      </c>
      <c r="F915" s="170" t="s">
        <v>1438</v>
      </c>
      <c r="H915" s="171">
        <v>344.19499999999999</v>
      </c>
      <c r="I915" s="172"/>
      <c r="L915" s="168"/>
      <c r="M915" s="173"/>
      <c r="T915" s="174"/>
      <c r="AT915" s="169" t="s">
        <v>159</v>
      </c>
      <c r="AU915" s="169" t="s">
        <v>89</v>
      </c>
      <c r="AV915" s="15" t="s">
        <v>168</v>
      </c>
      <c r="AW915" s="15" t="s">
        <v>38</v>
      </c>
      <c r="AX915" s="15" t="s">
        <v>80</v>
      </c>
      <c r="AY915" s="169" t="s">
        <v>150</v>
      </c>
    </row>
    <row r="916" spans="2:65" s="14" customFormat="1">
      <c r="B916" s="156"/>
      <c r="D916" s="143" t="s">
        <v>159</v>
      </c>
      <c r="E916" s="157" t="s">
        <v>32</v>
      </c>
      <c r="F916" s="158" t="s">
        <v>162</v>
      </c>
      <c r="H916" s="159">
        <v>719.79499999999996</v>
      </c>
      <c r="I916" s="160"/>
      <c r="L916" s="156"/>
      <c r="M916" s="161"/>
      <c r="T916" s="162"/>
      <c r="AT916" s="157" t="s">
        <v>159</v>
      </c>
      <c r="AU916" s="157" t="s">
        <v>89</v>
      </c>
      <c r="AV916" s="14" t="s">
        <v>157</v>
      </c>
      <c r="AW916" s="14" t="s">
        <v>38</v>
      </c>
      <c r="AX916" s="14" t="s">
        <v>40</v>
      </c>
      <c r="AY916" s="157" t="s">
        <v>150</v>
      </c>
    </row>
    <row r="917" spans="2:65" s="1" customFormat="1" ht="37.799999999999997" customHeight="1">
      <c r="B917" s="34"/>
      <c r="C917" s="129" t="s">
        <v>1575</v>
      </c>
      <c r="D917" s="182" t="s">
        <v>152</v>
      </c>
      <c r="E917" s="130" t="s">
        <v>1568</v>
      </c>
      <c r="F917" s="131" t="s">
        <v>1569</v>
      </c>
      <c r="G917" s="132" t="s">
        <v>155</v>
      </c>
      <c r="H917" s="133">
        <v>267.82400000000001</v>
      </c>
      <c r="I917" s="134"/>
      <c r="J917" s="135">
        <f>ROUND(I917*H917,2)</f>
        <v>0</v>
      </c>
      <c r="K917" s="131" t="s">
        <v>172</v>
      </c>
      <c r="L917" s="34"/>
      <c r="M917" s="136" t="s">
        <v>32</v>
      </c>
      <c r="N917" s="137" t="s">
        <v>51</v>
      </c>
      <c r="P917" s="138">
        <f>O917*H917</f>
        <v>0</v>
      </c>
      <c r="Q917" s="138">
        <v>2.2000000000000001E-3</v>
      </c>
      <c r="R917" s="138">
        <f>Q917*H917</f>
        <v>0.58921280000000009</v>
      </c>
      <c r="S917" s="138">
        <v>0</v>
      </c>
      <c r="T917" s="139">
        <f>S917*H917</f>
        <v>0</v>
      </c>
      <c r="AR917" s="140" t="s">
        <v>157</v>
      </c>
      <c r="AT917" s="140" t="s">
        <v>152</v>
      </c>
      <c r="AU917" s="140" t="s">
        <v>89</v>
      </c>
      <c r="AY917" s="18" t="s">
        <v>150</v>
      </c>
      <c r="BE917" s="141">
        <f>IF(N917="základní",J917,0)</f>
        <v>0</v>
      </c>
      <c r="BF917" s="141">
        <f>IF(N917="snížená",J917,0)</f>
        <v>0</v>
      </c>
      <c r="BG917" s="141">
        <f>IF(N917="zákl. přenesená",J917,0)</f>
        <v>0</v>
      </c>
      <c r="BH917" s="141">
        <f>IF(N917="sníž. přenesená",J917,0)</f>
        <v>0</v>
      </c>
      <c r="BI917" s="141">
        <f>IF(N917="nulová",J917,0)</f>
        <v>0</v>
      </c>
      <c r="BJ917" s="18" t="s">
        <v>40</v>
      </c>
      <c r="BK917" s="141">
        <f>ROUND(I917*H917,2)</f>
        <v>0</v>
      </c>
      <c r="BL917" s="18" t="s">
        <v>157</v>
      </c>
      <c r="BM917" s="140" t="s">
        <v>1576</v>
      </c>
    </row>
    <row r="918" spans="2:65" s="1" customFormat="1">
      <c r="B918" s="34"/>
      <c r="D918" s="163" t="s">
        <v>174</v>
      </c>
      <c r="F918" s="164" t="s">
        <v>1571</v>
      </c>
      <c r="I918" s="165"/>
      <c r="L918" s="34"/>
      <c r="M918" s="166"/>
      <c r="T918" s="55"/>
      <c r="AT918" s="18" t="s">
        <v>174</v>
      </c>
      <c r="AU918" s="18" t="s">
        <v>89</v>
      </c>
    </row>
    <row r="919" spans="2:65" s="12" customFormat="1">
      <c r="B919" s="142"/>
      <c r="D919" s="143" t="s">
        <v>159</v>
      </c>
      <c r="E919" s="144" t="s">
        <v>32</v>
      </c>
      <c r="F919" s="145" t="s">
        <v>702</v>
      </c>
      <c r="H919" s="144" t="s">
        <v>32</v>
      </c>
      <c r="I919" s="146"/>
      <c r="L919" s="142"/>
      <c r="M919" s="147"/>
      <c r="T919" s="148"/>
      <c r="AT919" s="144" t="s">
        <v>159</v>
      </c>
      <c r="AU919" s="144" t="s">
        <v>89</v>
      </c>
      <c r="AV919" s="12" t="s">
        <v>40</v>
      </c>
      <c r="AW919" s="12" t="s">
        <v>38</v>
      </c>
      <c r="AX919" s="12" t="s">
        <v>80</v>
      </c>
      <c r="AY919" s="144" t="s">
        <v>150</v>
      </c>
    </row>
    <row r="920" spans="2:65" s="12" customFormat="1">
      <c r="B920" s="142"/>
      <c r="D920" s="143" t="s">
        <v>159</v>
      </c>
      <c r="E920" s="144" t="s">
        <v>32</v>
      </c>
      <c r="F920" s="145" t="s">
        <v>1521</v>
      </c>
      <c r="H920" s="144" t="s">
        <v>32</v>
      </c>
      <c r="I920" s="146"/>
      <c r="L920" s="142"/>
      <c r="M920" s="147"/>
      <c r="T920" s="148"/>
      <c r="AT920" s="144" t="s">
        <v>159</v>
      </c>
      <c r="AU920" s="144" t="s">
        <v>89</v>
      </c>
      <c r="AV920" s="12" t="s">
        <v>40</v>
      </c>
      <c r="AW920" s="12" t="s">
        <v>38</v>
      </c>
      <c r="AX920" s="12" t="s">
        <v>80</v>
      </c>
      <c r="AY920" s="144" t="s">
        <v>150</v>
      </c>
    </row>
    <row r="921" spans="2:65" s="12" customFormat="1">
      <c r="B921" s="142"/>
      <c r="D921" s="143" t="s">
        <v>159</v>
      </c>
      <c r="E921" s="144" t="s">
        <v>32</v>
      </c>
      <c r="F921" s="145" t="s">
        <v>1577</v>
      </c>
      <c r="H921" s="144" t="s">
        <v>32</v>
      </c>
      <c r="I921" s="146"/>
      <c r="L921" s="142"/>
      <c r="M921" s="147"/>
      <c r="T921" s="148"/>
      <c r="AT921" s="144" t="s">
        <v>159</v>
      </c>
      <c r="AU921" s="144" t="s">
        <v>89</v>
      </c>
      <c r="AV921" s="12" t="s">
        <v>40</v>
      </c>
      <c r="AW921" s="12" t="s">
        <v>38</v>
      </c>
      <c r="AX921" s="12" t="s">
        <v>80</v>
      </c>
      <c r="AY921" s="144" t="s">
        <v>150</v>
      </c>
    </row>
    <row r="922" spans="2:65" s="12" customFormat="1">
      <c r="B922" s="142"/>
      <c r="D922" s="143" t="s">
        <v>159</v>
      </c>
      <c r="E922" s="144" t="s">
        <v>32</v>
      </c>
      <c r="F922" s="145" t="s">
        <v>1578</v>
      </c>
      <c r="H922" s="144" t="s">
        <v>32</v>
      </c>
      <c r="I922" s="146"/>
      <c r="L922" s="142"/>
      <c r="M922" s="147"/>
      <c r="T922" s="148"/>
      <c r="AT922" s="144" t="s">
        <v>159</v>
      </c>
      <c r="AU922" s="144" t="s">
        <v>89</v>
      </c>
      <c r="AV922" s="12" t="s">
        <v>40</v>
      </c>
      <c r="AW922" s="12" t="s">
        <v>38</v>
      </c>
      <c r="AX922" s="12" t="s">
        <v>80</v>
      </c>
      <c r="AY922" s="144" t="s">
        <v>150</v>
      </c>
    </row>
    <row r="923" spans="2:65" s="12" customFormat="1">
      <c r="B923" s="142"/>
      <c r="D923" s="143" t="s">
        <v>159</v>
      </c>
      <c r="E923" s="144" t="s">
        <v>32</v>
      </c>
      <c r="F923" s="145" t="s">
        <v>1578</v>
      </c>
      <c r="H923" s="144" t="s">
        <v>32</v>
      </c>
      <c r="I923" s="146"/>
      <c r="L923" s="142"/>
      <c r="M923" s="147"/>
      <c r="T923" s="148"/>
      <c r="AT923" s="144" t="s">
        <v>159</v>
      </c>
      <c r="AU923" s="144" t="s">
        <v>89</v>
      </c>
      <c r="AV923" s="12" t="s">
        <v>40</v>
      </c>
      <c r="AW923" s="12" t="s">
        <v>38</v>
      </c>
      <c r="AX923" s="12" t="s">
        <v>80</v>
      </c>
      <c r="AY923" s="144" t="s">
        <v>150</v>
      </c>
    </row>
    <row r="924" spans="2:65" s="12" customFormat="1">
      <c r="B924" s="142"/>
      <c r="D924" s="143" t="s">
        <v>159</v>
      </c>
      <c r="E924" s="144" t="s">
        <v>32</v>
      </c>
      <c r="F924" s="145" t="s">
        <v>1578</v>
      </c>
      <c r="H924" s="144" t="s">
        <v>32</v>
      </c>
      <c r="I924" s="146"/>
      <c r="L924" s="142"/>
      <c r="M924" s="147"/>
      <c r="T924" s="148"/>
      <c r="AT924" s="144" t="s">
        <v>159</v>
      </c>
      <c r="AU924" s="144" t="s">
        <v>89</v>
      </c>
      <c r="AV924" s="12" t="s">
        <v>40</v>
      </c>
      <c r="AW924" s="12" t="s">
        <v>38</v>
      </c>
      <c r="AX924" s="12" t="s">
        <v>80</v>
      </c>
      <c r="AY924" s="144" t="s">
        <v>150</v>
      </c>
    </row>
    <row r="925" spans="2:65" s="12" customFormat="1">
      <c r="B925" s="142"/>
      <c r="D925" s="143" t="s">
        <v>159</v>
      </c>
      <c r="E925" s="144" t="s">
        <v>32</v>
      </c>
      <c r="F925" s="145" t="s">
        <v>1578</v>
      </c>
      <c r="H925" s="144" t="s">
        <v>32</v>
      </c>
      <c r="I925" s="146"/>
      <c r="L925" s="142"/>
      <c r="M925" s="147"/>
      <c r="T925" s="148"/>
      <c r="AT925" s="144" t="s">
        <v>159</v>
      </c>
      <c r="AU925" s="144" t="s">
        <v>89</v>
      </c>
      <c r="AV925" s="12" t="s">
        <v>40</v>
      </c>
      <c r="AW925" s="12" t="s">
        <v>38</v>
      </c>
      <c r="AX925" s="12" t="s">
        <v>80</v>
      </c>
      <c r="AY925" s="144" t="s">
        <v>150</v>
      </c>
    </row>
    <row r="926" spans="2:65" s="12" customFormat="1">
      <c r="B926" s="142"/>
      <c r="D926" s="143" t="s">
        <v>159</v>
      </c>
      <c r="E926" s="144" t="s">
        <v>32</v>
      </c>
      <c r="F926" s="145" t="s">
        <v>1578</v>
      </c>
      <c r="H926" s="144" t="s">
        <v>32</v>
      </c>
      <c r="I926" s="146"/>
      <c r="L926" s="142"/>
      <c r="M926" s="147"/>
      <c r="T926" s="148"/>
      <c r="AT926" s="144" t="s">
        <v>159</v>
      </c>
      <c r="AU926" s="144" t="s">
        <v>89</v>
      </c>
      <c r="AV926" s="12" t="s">
        <v>40</v>
      </c>
      <c r="AW926" s="12" t="s">
        <v>38</v>
      </c>
      <c r="AX926" s="12" t="s">
        <v>80</v>
      </c>
      <c r="AY926" s="144" t="s">
        <v>150</v>
      </c>
    </row>
    <row r="927" spans="2:65" s="12" customFormat="1">
      <c r="B927" s="142"/>
      <c r="D927" s="143" t="s">
        <v>159</v>
      </c>
      <c r="E927" s="144" t="s">
        <v>32</v>
      </c>
      <c r="F927" s="145" t="s">
        <v>1578</v>
      </c>
      <c r="H927" s="144" t="s">
        <v>32</v>
      </c>
      <c r="I927" s="146"/>
      <c r="L927" s="142"/>
      <c r="M927" s="147"/>
      <c r="T927" s="148"/>
      <c r="AT927" s="144" t="s">
        <v>159</v>
      </c>
      <c r="AU927" s="144" t="s">
        <v>89</v>
      </c>
      <c r="AV927" s="12" t="s">
        <v>40</v>
      </c>
      <c r="AW927" s="12" t="s">
        <v>38</v>
      </c>
      <c r="AX927" s="12" t="s">
        <v>80</v>
      </c>
      <c r="AY927" s="144" t="s">
        <v>150</v>
      </c>
    </row>
    <row r="928" spans="2:65" s="12" customFormat="1">
      <c r="B928" s="142"/>
      <c r="D928" s="143" t="s">
        <v>159</v>
      </c>
      <c r="E928" s="144" t="s">
        <v>32</v>
      </c>
      <c r="F928" s="145" t="s">
        <v>1578</v>
      </c>
      <c r="H928" s="144" t="s">
        <v>32</v>
      </c>
      <c r="I928" s="146"/>
      <c r="L928" s="142"/>
      <c r="M928" s="147"/>
      <c r="T928" s="148"/>
      <c r="AT928" s="144" t="s">
        <v>159</v>
      </c>
      <c r="AU928" s="144" t="s">
        <v>89</v>
      </c>
      <c r="AV928" s="12" t="s">
        <v>40</v>
      </c>
      <c r="AW928" s="12" t="s">
        <v>38</v>
      </c>
      <c r="AX928" s="12" t="s">
        <v>80</v>
      </c>
      <c r="AY928" s="144" t="s">
        <v>150</v>
      </c>
    </row>
    <row r="929" spans="2:51" s="12" customFormat="1">
      <c r="B929" s="142"/>
      <c r="D929" s="143" t="s">
        <v>159</v>
      </c>
      <c r="E929" s="144" t="s">
        <v>32</v>
      </c>
      <c r="F929" s="145" t="s">
        <v>1578</v>
      </c>
      <c r="H929" s="144" t="s">
        <v>32</v>
      </c>
      <c r="I929" s="146"/>
      <c r="L929" s="142"/>
      <c r="M929" s="147"/>
      <c r="T929" s="148"/>
      <c r="AT929" s="144" t="s">
        <v>159</v>
      </c>
      <c r="AU929" s="144" t="s">
        <v>89</v>
      </c>
      <c r="AV929" s="12" t="s">
        <v>40</v>
      </c>
      <c r="AW929" s="12" t="s">
        <v>38</v>
      </c>
      <c r="AX929" s="12" t="s">
        <v>80</v>
      </c>
      <c r="AY929" s="144" t="s">
        <v>150</v>
      </c>
    </row>
    <row r="930" spans="2:51" s="12" customFormat="1">
      <c r="B930" s="142"/>
      <c r="D930" s="143" t="s">
        <v>159</v>
      </c>
      <c r="E930" s="144" t="s">
        <v>32</v>
      </c>
      <c r="F930" s="145" t="s">
        <v>1578</v>
      </c>
      <c r="H930" s="144" t="s">
        <v>32</v>
      </c>
      <c r="I930" s="146"/>
      <c r="L930" s="142"/>
      <c r="M930" s="147"/>
      <c r="T930" s="148"/>
      <c r="AT930" s="144" t="s">
        <v>159</v>
      </c>
      <c r="AU930" s="144" t="s">
        <v>89</v>
      </c>
      <c r="AV930" s="12" t="s">
        <v>40</v>
      </c>
      <c r="AW930" s="12" t="s">
        <v>38</v>
      </c>
      <c r="AX930" s="12" t="s">
        <v>80</v>
      </c>
      <c r="AY930" s="144" t="s">
        <v>150</v>
      </c>
    </row>
    <row r="931" spans="2:51" s="12" customFormat="1">
      <c r="B931" s="142"/>
      <c r="D931" s="143" t="s">
        <v>159</v>
      </c>
      <c r="E931" s="144" t="s">
        <v>32</v>
      </c>
      <c r="F931" s="145" t="s">
        <v>1578</v>
      </c>
      <c r="H931" s="144" t="s">
        <v>32</v>
      </c>
      <c r="I931" s="146"/>
      <c r="L931" s="142"/>
      <c r="M931" s="147"/>
      <c r="T931" s="148"/>
      <c r="AT931" s="144" t="s">
        <v>159</v>
      </c>
      <c r="AU931" s="144" t="s">
        <v>89</v>
      </c>
      <c r="AV931" s="12" t="s">
        <v>40</v>
      </c>
      <c r="AW931" s="12" t="s">
        <v>38</v>
      </c>
      <c r="AX931" s="12" t="s">
        <v>80</v>
      </c>
      <c r="AY931" s="144" t="s">
        <v>150</v>
      </c>
    </row>
    <row r="932" spans="2:51" s="12" customFormat="1">
      <c r="B932" s="142"/>
      <c r="D932" s="143" t="s">
        <v>159</v>
      </c>
      <c r="E932" s="144" t="s">
        <v>32</v>
      </c>
      <c r="F932" s="145" t="s">
        <v>1579</v>
      </c>
      <c r="H932" s="144" t="s">
        <v>32</v>
      </c>
      <c r="I932" s="146"/>
      <c r="L932" s="142"/>
      <c r="M932" s="147"/>
      <c r="T932" s="148"/>
      <c r="AT932" s="144" t="s">
        <v>159</v>
      </c>
      <c r="AU932" s="144" t="s">
        <v>89</v>
      </c>
      <c r="AV932" s="12" t="s">
        <v>40</v>
      </c>
      <c r="AW932" s="12" t="s">
        <v>38</v>
      </c>
      <c r="AX932" s="12" t="s">
        <v>80</v>
      </c>
      <c r="AY932" s="144" t="s">
        <v>150</v>
      </c>
    </row>
    <row r="933" spans="2:51" s="12" customFormat="1">
      <c r="B933" s="142"/>
      <c r="D933" s="143" t="s">
        <v>159</v>
      </c>
      <c r="E933" s="144" t="s">
        <v>32</v>
      </c>
      <c r="F933" s="145" t="s">
        <v>1578</v>
      </c>
      <c r="H933" s="144" t="s">
        <v>32</v>
      </c>
      <c r="I933" s="146"/>
      <c r="L933" s="142"/>
      <c r="M933" s="147"/>
      <c r="T933" s="148"/>
      <c r="AT933" s="144" t="s">
        <v>159</v>
      </c>
      <c r="AU933" s="144" t="s">
        <v>89</v>
      </c>
      <c r="AV933" s="12" t="s">
        <v>40</v>
      </c>
      <c r="AW933" s="12" t="s">
        <v>38</v>
      </c>
      <c r="AX933" s="12" t="s">
        <v>80</v>
      </c>
      <c r="AY933" s="144" t="s">
        <v>150</v>
      </c>
    </row>
    <row r="934" spans="2:51" s="12" customFormat="1">
      <c r="B934" s="142"/>
      <c r="D934" s="143" t="s">
        <v>159</v>
      </c>
      <c r="E934" s="144" t="s">
        <v>32</v>
      </c>
      <c r="F934" s="145" t="s">
        <v>1578</v>
      </c>
      <c r="H934" s="144" t="s">
        <v>32</v>
      </c>
      <c r="I934" s="146"/>
      <c r="L934" s="142"/>
      <c r="M934" s="147"/>
      <c r="T934" s="148"/>
      <c r="AT934" s="144" t="s">
        <v>159</v>
      </c>
      <c r="AU934" s="144" t="s">
        <v>89</v>
      </c>
      <c r="AV934" s="12" t="s">
        <v>40</v>
      </c>
      <c r="AW934" s="12" t="s">
        <v>38</v>
      </c>
      <c r="AX934" s="12" t="s">
        <v>80</v>
      </c>
      <c r="AY934" s="144" t="s">
        <v>150</v>
      </c>
    </row>
    <row r="935" spans="2:51" s="12" customFormat="1">
      <c r="B935" s="142"/>
      <c r="D935" s="143" t="s">
        <v>159</v>
      </c>
      <c r="E935" s="144" t="s">
        <v>32</v>
      </c>
      <c r="F935" s="145" t="s">
        <v>1578</v>
      </c>
      <c r="H935" s="144" t="s">
        <v>32</v>
      </c>
      <c r="I935" s="146"/>
      <c r="L935" s="142"/>
      <c r="M935" s="147"/>
      <c r="T935" s="148"/>
      <c r="AT935" s="144" t="s">
        <v>159</v>
      </c>
      <c r="AU935" s="144" t="s">
        <v>89</v>
      </c>
      <c r="AV935" s="12" t="s">
        <v>40</v>
      </c>
      <c r="AW935" s="12" t="s">
        <v>38</v>
      </c>
      <c r="AX935" s="12" t="s">
        <v>80</v>
      </c>
      <c r="AY935" s="144" t="s">
        <v>150</v>
      </c>
    </row>
    <row r="936" spans="2:51" s="12" customFormat="1">
      <c r="B936" s="142"/>
      <c r="D936" s="143" t="s">
        <v>159</v>
      </c>
      <c r="E936" s="144" t="s">
        <v>32</v>
      </c>
      <c r="F936" s="145" t="s">
        <v>1578</v>
      </c>
      <c r="H936" s="144" t="s">
        <v>32</v>
      </c>
      <c r="I936" s="146"/>
      <c r="L936" s="142"/>
      <c r="M936" s="147"/>
      <c r="T936" s="148"/>
      <c r="AT936" s="144" t="s">
        <v>159</v>
      </c>
      <c r="AU936" s="144" t="s">
        <v>89</v>
      </c>
      <c r="AV936" s="12" t="s">
        <v>40</v>
      </c>
      <c r="AW936" s="12" t="s">
        <v>38</v>
      </c>
      <c r="AX936" s="12" t="s">
        <v>80</v>
      </c>
      <c r="AY936" s="144" t="s">
        <v>150</v>
      </c>
    </row>
    <row r="937" spans="2:51" s="12" customFormat="1">
      <c r="B937" s="142"/>
      <c r="D937" s="143" t="s">
        <v>159</v>
      </c>
      <c r="E937" s="144" t="s">
        <v>32</v>
      </c>
      <c r="F937" s="145" t="s">
        <v>1578</v>
      </c>
      <c r="H937" s="144" t="s">
        <v>32</v>
      </c>
      <c r="I937" s="146"/>
      <c r="L937" s="142"/>
      <c r="M937" s="147"/>
      <c r="T937" s="148"/>
      <c r="AT937" s="144" t="s">
        <v>159</v>
      </c>
      <c r="AU937" s="144" t="s">
        <v>89</v>
      </c>
      <c r="AV937" s="12" t="s">
        <v>40</v>
      </c>
      <c r="AW937" s="12" t="s">
        <v>38</v>
      </c>
      <c r="AX937" s="12" t="s">
        <v>80</v>
      </c>
      <c r="AY937" s="144" t="s">
        <v>150</v>
      </c>
    </row>
    <row r="938" spans="2:51" s="12" customFormat="1">
      <c r="B938" s="142"/>
      <c r="D938" s="143" t="s">
        <v>159</v>
      </c>
      <c r="E938" s="144" t="s">
        <v>32</v>
      </c>
      <c r="F938" s="145" t="s">
        <v>1578</v>
      </c>
      <c r="H938" s="144" t="s">
        <v>32</v>
      </c>
      <c r="I938" s="146"/>
      <c r="L938" s="142"/>
      <c r="M938" s="147"/>
      <c r="T938" s="148"/>
      <c r="AT938" s="144" t="s">
        <v>159</v>
      </c>
      <c r="AU938" s="144" t="s">
        <v>89</v>
      </c>
      <c r="AV938" s="12" t="s">
        <v>40</v>
      </c>
      <c r="AW938" s="12" t="s">
        <v>38</v>
      </c>
      <c r="AX938" s="12" t="s">
        <v>80</v>
      </c>
      <c r="AY938" s="144" t="s">
        <v>150</v>
      </c>
    </row>
    <row r="939" spans="2:51" s="12" customFormat="1">
      <c r="B939" s="142"/>
      <c r="D939" s="143" t="s">
        <v>159</v>
      </c>
      <c r="E939" s="144" t="s">
        <v>32</v>
      </c>
      <c r="F939" s="145" t="s">
        <v>1578</v>
      </c>
      <c r="H939" s="144" t="s">
        <v>32</v>
      </c>
      <c r="I939" s="146"/>
      <c r="L939" s="142"/>
      <c r="M939" s="147"/>
      <c r="T939" s="148"/>
      <c r="AT939" s="144" t="s">
        <v>159</v>
      </c>
      <c r="AU939" s="144" t="s">
        <v>89</v>
      </c>
      <c r="AV939" s="12" t="s">
        <v>40</v>
      </c>
      <c r="AW939" s="12" t="s">
        <v>38</v>
      </c>
      <c r="AX939" s="12" t="s">
        <v>80</v>
      </c>
      <c r="AY939" s="144" t="s">
        <v>150</v>
      </c>
    </row>
    <row r="940" spans="2:51" s="12" customFormat="1">
      <c r="B940" s="142"/>
      <c r="D940" s="143" t="s">
        <v>159</v>
      </c>
      <c r="E940" s="144" t="s">
        <v>32</v>
      </c>
      <c r="F940" s="145" t="s">
        <v>1578</v>
      </c>
      <c r="H940" s="144" t="s">
        <v>32</v>
      </c>
      <c r="I940" s="146"/>
      <c r="L940" s="142"/>
      <c r="M940" s="147"/>
      <c r="T940" s="148"/>
      <c r="AT940" s="144" t="s">
        <v>159</v>
      </c>
      <c r="AU940" s="144" t="s">
        <v>89</v>
      </c>
      <c r="AV940" s="12" t="s">
        <v>40</v>
      </c>
      <c r="AW940" s="12" t="s">
        <v>38</v>
      </c>
      <c r="AX940" s="12" t="s">
        <v>80</v>
      </c>
      <c r="AY940" s="144" t="s">
        <v>150</v>
      </c>
    </row>
    <row r="941" spans="2:51" s="12" customFormat="1">
      <c r="B941" s="142"/>
      <c r="D941" s="143" t="s">
        <v>159</v>
      </c>
      <c r="E941" s="144" t="s">
        <v>32</v>
      </c>
      <c r="F941" s="145" t="s">
        <v>1578</v>
      </c>
      <c r="H941" s="144" t="s">
        <v>32</v>
      </c>
      <c r="I941" s="146"/>
      <c r="L941" s="142"/>
      <c r="M941" s="147"/>
      <c r="T941" s="148"/>
      <c r="AT941" s="144" t="s">
        <v>159</v>
      </c>
      <c r="AU941" s="144" t="s">
        <v>89</v>
      </c>
      <c r="AV941" s="12" t="s">
        <v>40</v>
      </c>
      <c r="AW941" s="12" t="s">
        <v>38</v>
      </c>
      <c r="AX941" s="12" t="s">
        <v>80</v>
      </c>
      <c r="AY941" s="144" t="s">
        <v>150</v>
      </c>
    </row>
    <row r="942" spans="2:51" s="12" customFormat="1">
      <c r="B942" s="142"/>
      <c r="D942" s="143" t="s">
        <v>159</v>
      </c>
      <c r="E942" s="144" t="s">
        <v>32</v>
      </c>
      <c r="F942" s="145" t="s">
        <v>1578</v>
      </c>
      <c r="H942" s="144" t="s">
        <v>32</v>
      </c>
      <c r="I942" s="146"/>
      <c r="L942" s="142"/>
      <c r="M942" s="147"/>
      <c r="T942" s="148"/>
      <c r="AT942" s="144" t="s">
        <v>159</v>
      </c>
      <c r="AU942" s="144" t="s">
        <v>89</v>
      </c>
      <c r="AV942" s="12" t="s">
        <v>40</v>
      </c>
      <c r="AW942" s="12" t="s">
        <v>38</v>
      </c>
      <c r="AX942" s="12" t="s">
        <v>80</v>
      </c>
      <c r="AY942" s="144" t="s">
        <v>150</v>
      </c>
    </row>
    <row r="943" spans="2:51" s="12" customFormat="1">
      <c r="B943" s="142"/>
      <c r="D943" s="143" t="s">
        <v>159</v>
      </c>
      <c r="E943" s="144" t="s">
        <v>32</v>
      </c>
      <c r="F943" s="145" t="s">
        <v>1578</v>
      </c>
      <c r="H943" s="144" t="s">
        <v>32</v>
      </c>
      <c r="I943" s="146"/>
      <c r="L943" s="142"/>
      <c r="M943" s="147"/>
      <c r="T943" s="148"/>
      <c r="AT943" s="144" t="s">
        <v>159</v>
      </c>
      <c r="AU943" s="144" t="s">
        <v>89</v>
      </c>
      <c r="AV943" s="12" t="s">
        <v>40</v>
      </c>
      <c r="AW943" s="12" t="s">
        <v>38</v>
      </c>
      <c r="AX943" s="12" t="s">
        <v>80</v>
      </c>
      <c r="AY943" s="144" t="s">
        <v>150</v>
      </c>
    </row>
    <row r="944" spans="2:51" s="12" customFormat="1">
      <c r="B944" s="142"/>
      <c r="D944" s="143" t="s">
        <v>159</v>
      </c>
      <c r="E944" s="144" t="s">
        <v>32</v>
      </c>
      <c r="F944" s="145" t="s">
        <v>1578</v>
      </c>
      <c r="H944" s="144" t="s">
        <v>32</v>
      </c>
      <c r="I944" s="146"/>
      <c r="L944" s="142"/>
      <c r="M944" s="147"/>
      <c r="T944" s="148"/>
      <c r="AT944" s="144" t="s">
        <v>159</v>
      </c>
      <c r="AU944" s="144" t="s">
        <v>89</v>
      </c>
      <c r="AV944" s="12" t="s">
        <v>40</v>
      </c>
      <c r="AW944" s="12" t="s">
        <v>38</v>
      </c>
      <c r="AX944" s="12" t="s">
        <v>80</v>
      </c>
      <c r="AY944" s="144" t="s">
        <v>150</v>
      </c>
    </row>
    <row r="945" spans="2:51" s="12" customFormat="1">
      <c r="B945" s="142"/>
      <c r="D945" s="143" t="s">
        <v>159</v>
      </c>
      <c r="E945" s="144" t="s">
        <v>32</v>
      </c>
      <c r="F945" s="145" t="s">
        <v>1578</v>
      </c>
      <c r="H945" s="144" t="s">
        <v>32</v>
      </c>
      <c r="I945" s="146"/>
      <c r="L945" s="142"/>
      <c r="M945" s="147"/>
      <c r="T945" s="148"/>
      <c r="AT945" s="144" t="s">
        <v>159</v>
      </c>
      <c r="AU945" s="144" t="s">
        <v>89</v>
      </c>
      <c r="AV945" s="12" t="s">
        <v>40</v>
      </c>
      <c r="AW945" s="12" t="s">
        <v>38</v>
      </c>
      <c r="AX945" s="12" t="s">
        <v>80</v>
      </c>
      <c r="AY945" s="144" t="s">
        <v>150</v>
      </c>
    </row>
    <row r="946" spans="2:51" s="12" customFormat="1">
      <c r="B946" s="142"/>
      <c r="D946" s="143" t="s">
        <v>159</v>
      </c>
      <c r="E946" s="144" t="s">
        <v>32</v>
      </c>
      <c r="F946" s="145" t="s">
        <v>1578</v>
      </c>
      <c r="H946" s="144" t="s">
        <v>32</v>
      </c>
      <c r="I946" s="146"/>
      <c r="L946" s="142"/>
      <c r="M946" s="147"/>
      <c r="T946" s="148"/>
      <c r="AT946" s="144" t="s">
        <v>159</v>
      </c>
      <c r="AU946" s="144" t="s">
        <v>89</v>
      </c>
      <c r="AV946" s="12" t="s">
        <v>40</v>
      </c>
      <c r="AW946" s="12" t="s">
        <v>38</v>
      </c>
      <c r="AX946" s="12" t="s">
        <v>80</v>
      </c>
      <c r="AY946" s="144" t="s">
        <v>150</v>
      </c>
    </row>
    <row r="947" spans="2:51" s="12" customFormat="1">
      <c r="B947" s="142"/>
      <c r="D947" s="143" t="s">
        <v>159</v>
      </c>
      <c r="E947" s="144" t="s">
        <v>32</v>
      </c>
      <c r="F947" s="145" t="s">
        <v>1578</v>
      </c>
      <c r="H947" s="144" t="s">
        <v>32</v>
      </c>
      <c r="I947" s="146"/>
      <c r="L947" s="142"/>
      <c r="M947" s="147"/>
      <c r="T947" s="148"/>
      <c r="AT947" s="144" t="s">
        <v>159</v>
      </c>
      <c r="AU947" s="144" t="s">
        <v>89</v>
      </c>
      <c r="AV947" s="12" t="s">
        <v>40</v>
      </c>
      <c r="AW947" s="12" t="s">
        <v>38</v>
      </c>
      <c r="AX947" s="12" t="s">
        <v>80</v>
      </c>
      <c r="AY947" s="144" t="s">
        <v>150</v>
      </c>
    </row>
    <row r="948" spans="2:51" s="12" customFormat="1">
      <c r="B948" s="142"/>
      <c r="D948" s="143" t="s">
        <v>159</v>
      </c>
      <c r="E948" s="144" t="s">
        <v>32</v>
      </c>
      <c r="F948" s="145" t="s">
        <v>1578</v>
      </c>
      <c r="H948" s="144" t="s">
        <v>32</v>
      </c>
      <c r="I948" s="146"/>
      <c r="L948" s="142"/>
      <c r="M948" s="147"/>
      <c r="T948" s="148"/>
      <c r="AT948" s="144" t="s">
        <v>159</v>
      </c>
      <c r="AU948" s="144" t="s">
        <v>89</v>
      </c>
      <c r="AV948" s="12" t="s">
        <v>40</v>
      </c>
      <c r="AW948" s="12" t="s">
        <v>38</v>
      </c>
      <c r="AX948" s="12" t="s">
        <v>80</v>
      </c>
      <c r="AY948" s="144" t="s">
        <v>150</v>
      </c>
    </row>
    <row r="949" spans="2:51" s="12" customFormat="1">
      <c r="B949" s="142"/>
      <c r="D949" s="143" t="s">
        <v>159</v>
      </c>
      <c r="E949" s="144" t="s">
        <v>32</v>
      </c>
      <c r="F949" s="145" t="s">
        <v>1578</v>
      </c>
      <c r="H949" s="144" t="s">
        <v>32</v>
      </c>
      <c r="I949" s="146"/>
      <c r="L949" s="142"/>
      <c r="M949" s="147"/>
      <c r="T949" s="148"/>
      <c r="AT949" s="144" t="s">
        <v>159</v>
      </c>
      <c r="AU949" s="144" t="s">
        <v>89</v>
      </c>
      <c r="AV949" s="12" t="s">
        <v>40</v>
      </c>
      <c r="AW949" s="12" t="s">
        <v>38</v>
      </c>
      <c r="AX949" s="12" t="s">
        <v>80</v>
      </c>
      <c r="AY949" s="144" t="s">
        <v>150</v>
      </c>
    </row>
    <row r="950" spans="2:51" s="12" customFormat="1">
      <c r="B950" s="142"/>
      <c r="D950" s="143" t="s">
        <v>159</v>
      </c>
      <c r="E950" s="144" t="s">
        <v>32</v>
      </c>
      <c r="F950" s="145" t="s">
        <v>1578</v>
      </c>
      <c r="H950" s="144" t="s">
        <v>32</v>
      </c>
      <c r="I950" s="146"/>
      <c r="L950" s="142"/>
      <c r="M950" s="147"/>
      <c r="T950" s="148"/>
      <c r="AT950" s="144" t="s">
        <v>159</v>
      </c>
      <c r="AU950" s="144" t="s">
        <v>89</v>
      </c>
      <c r="AV950" s="12" t="s">
        <v>40</v>
      </c>
      <c r="AW950" s="12" t="s">
        <v>38</v>
      </c>
      <c r="AX950" s="12" t="s">
        <v>80</v>
      </c>
      <c r="AY950" s="144" t="s">
        <v>150</v>
      </c>
    </row>
    <row r="951" spans="2:51" s="12" customFormat="1">
      <c r="B951" s="142"/>
      <c r="D951" s="143" t="s">
        <v>159</v>
      </c>
      <c r="E951" s="144" t="s">
        <v>32</v>
      </c>
      <c r="F951" s="145" t="s">
        <v>1578</v>
      </c>
      <c r="H951" s="144" t="s">
        <v>32</v>
      </c>
      <c r="I951" s="146"/>
      <c r="L951" s="142"/>
      <c r="M951" s="147"/>
      <c r="T951" s="148"/>
      <c r="AT951" s="144" t="s">
        <v>159</v>
      </c>
      <c r="AU951" s="144" t="s">
        <v>89</v>
      </c>
      <c r="AV951" s="12" t="s">
        <v>40</v>
      </c>
      <c r="AW951" s="12" t="s">
        <v>38</v>
      </c>
      <c r="AX951" s="12" t="s">
        <v>80</v>
      </c>
      <c r="AY951" s="144" t="s">
        <v>150</v>
      </c>
    </row>
    <row r="952" spans="2:51" s="12" customFormat="1">
      <c r="B952" s="142"/>
      <c r="D952" s="143" t="s">
        <v>159</v>
      </c>
      <c r="E952" s="144" t="s">
        <v>32</v>
      </c>
      <c r="F952" s="145" t="s">
        <v>1578</v>
      </c>
      <c r="H952" s="144" t="s">
        <v>32</v>
      </c>
      <c r="I952" s="146"/>
      <c r="L952" s="142"/>
      <c r="M952" s="147"/>
      <c r="T952" s="148"/>
      <c r="AT952" s="144" t="s">
        <v>159</v>
      </c>
      <c r="AU952" s="144" t="s">
        <v>89</v>
      </c>
      <c r="AV952" s="12" t="s">
        <v>40</v>
      </c>
      <c r="AW952" s="12" t="s">
        <v>38</v>
      </c>
      <c r="AX952" s="12" t="s">
        <v>80</v>
      </c>
      <c r="AY952" s="144" t="s">
        <v>150</v>
      </c>
    </row>
    <row r="953" spans="2:51" s="12" customFormat="1">
      <c r="B953" s="142"/>
      <c r="D953" s="143" t="s">
        <v>159</v>
      </c>
      <c r="E953" s="144" t="s">
        <v>32</v>
      </c>
      <c r="F953" s="145" t="s">
        <v>1578</v>
      </c>
      <c r="H953" s="144" t="s">
        <v>32</v>
      </c>
      <c r="I953" s="146"/>
      <c r="L953" s="142"/>
      <c r="M953" s="147"/>
      <c r="T953" s="148"/>
      <c r="AT953" s="144" t="s">
        <v>159</v>
      </c>
      <c r="AU953" s="144" t="s">
        <v>89</v>
      </c>
      <c r="AV953" s="12" t="s">
        <v>40</v>
      </c>
      <c r="AW953" s="12" t="s">
        <v>38</v>
      </c>
      <c r="AX953" s="12" t="s">
        <v>80</v>
      </c>
      <c r="AY953" s="144" t="s">
        <v>150</v>
      </c>
    </row>
    <row r="954" spans="2:51" s="12" customFormat="1">
      <c r="B954" s="142"/>
      <c r="D954" s="143" t="s">
        <v>159</v>
      </c>
      <c r="E954" s="144" t="s">
        <v>32</v>
      </c>
      <c r="F954" s="145" t="s">
        <v>1578</v>
      </c>
      <c r="H954" s="144" t="s">
        <v>32</v>
      </c>
      <c r="I954" s="146"/>
      <c r="L954" s="142"/>
      <c r="M954" s="147"/>
      <c r="T954" s="148"/>
      <c r="AT954" s="144" t="s">
        <v>159</v>
      </c>
      <c r="AU954" s="144" t="s">
        <v>89</v>
      </c>
      <c r="AV954" s="12" t="s">
        <v>40</v>
      </c>
      <c r="AW954" s="12" t="s">
        <v>38</v>
      </c>
      <c r="AX954" s="12" t="s">
        <v>80</v>
      </c>
      <c r="AY954" s="144" t="s">
        <v>150</v>
      </c>
    </row>
    <row r="955" spans="2:51" s="12" customFormat="1">
      <c r="B955" s="142"/>
      <c r="D955" s="143" t="s">
        <v>159</v>
      </c>
      <c r="E955" s="144" t="s">
        <v>32</v>
      </c>
      <c r="F955" s="145" t="s">
        <v>1578</v>
      </c>
      <c r="H955" s="144" t="s">
        <v>32</v>
      </c>
      <c r="I955" s="146"/>
      <c r="L955" s="142"/>
      <c r="M955" s="147"/>
      <c r="T955" s="148"/>
      <c r="AT955" s="144" t="s">
        <v>159</v>
      </c>
      <c r="AU955" s="144" t="s">
        <v>89</v>
      </c>
      <c r="AV955" s="12" t="s">
        <v>40</v>
      </c>
      <c r="AW955" s="12" t="s">
        <v>38</v>
      </c>
      <c r="AX955" s="12" t="s">
        <v>80</v>
      </c>
      <c r="AY955" s="144" t="s">
        <v>150</v>
      </c>
    </row>
    <row r="956" spans="2:51" s="12" customFormat="1">
      <c r="B956" s="142"/>
      <c r="D956" s="143" t="s">
        <v>159</v>
      </c>
      <c r="E956" s="144" t="s">
        <v>32</v>
      </c>
      <c r="F956" s="145" t="s">
        <v>1578</v>
      </c>
      <c r="H956" s="144" t="s">
        <v>32</v>
      </c>
      <c r="I956" s="146"/>
      <c r="L956" s="142"/>
      <c r="M956" s="147"/>
      <c r="T956" s="148"/>
      <c r="AT956" s="144" t="s">
        <v>159</v>
      </c>
      <c r="AU956" s="144" t="s">
        <v>89</v>
      </c>
      <c r="AV956" s="12" t="s">
        <v>40</v>
      </c>
      <c r="AW956" s="12" t="s">
        <v>38</v>
      </c>
      <c r="AX956" s="12" t="s">
        <v>80</v>
      </c>
      <c r="AY956" s="144" t="s">
        <v>150</v>
      </c>
    </row>
    <row r="957" spans="2:51" s="12" customFormat="1">
      <c r="B957" s="142"/>
      <c r="D957" s="143" t="s">
        <v>159</v>
      </c>
      <c r="E957" s="144" t="s">
        <v>32</v>
      </c>
      <c r="F957" s="145" t="s">
        <v>1580</v>
      </c>
      <c r="H957" s="144" t="s">
        <v>32</v>
      </c>
      <c r="I957" s="146"/>
      <c r="L957" s="142"/>
      <c r="M957" s="147"/>
      <c r="T957" s="148"/>
      <c r="AT957" s="144" t="s">
        <v>159</v>
      </c>
      <c r="AU957" s="144" t="s">
        <v>89</v>
      </c>
      <c r="AV957" s="12" t="s">
        <v>40</v>
      </c>
      <c r="AW957" s="12" t="s">
        <v>38</v>
      </c>
      <c r="AX957" s="12" t="s">
        <v>80</v>
      </c>
      <c r="AY957" s="144" t="s">
        <v>150</v>
      </c>
    </row>
    <row r="958" spans="2:51" s="12" customFormat="1">
      <c r="B958" s="142"/>
      <c r="D958" s="143" t="s">
        <v>159</v>
      </c>
      <c r="E958" s="144" t="s">
        <v>32</v>
      </c>
      <c r="F958" s="145" t="s">
        <v>1578</v>
      </c>
      <c r="H958" s="144" t="s">
        <v>32</v>
      </c>
      <c r="I958" s="146"/>
      <c r="L958" s="142"/>
      <c r="M958" s="147"/>
      <c r="T958" s="148"/>
      <c r="AT958" s="144" t="s">
        <v>159</v>
      </c>
      <c r="AU958" s="144" t="s">
        <v>89</v>
      </c>
      <c r="AV958" s="12" t="s">
        <v>40</v>
      </c>
      <c r="AW958" s="12" t="s">
        <v>38</v>
      </c>
      <c r="AX958" s="12" t="s">
        <v>80</v>
      </c>
      <c r="AY958" s="144" t="s">
        <v>150</v>
      </c>
    </row>
    <row r="959" spans="2:51" s="12" customFormat="1">
      <c r="B959" s="142"/>
      <c r="D959" s="143" t="s">
        <v>159</v>
      </c>
      <c r="E959" s="144" t="s">
        <v>32</v>
      </c>
      <c r="F959" s="145" t="s">
        <v>1578</v>
      </c>
      <c r="H959" s="144" t="s">
        <v>32</v>
      </c>
      <c r="I959" s="146"/>
      <c r="L959" s="142"/>
      <c r="M959" s="147"/>
      <c r="T959" s="148"/>
      <c r="AT959" s="144" t="s">
        <v>159</v>
      </c>
      <c r="AU959" s="144" t="s">
        <v>89</v>
      </c>
      <c r="AV959" s="12" t="s">
        <v>40</v>
      </c>
      <c r="AW959" s="12" t="s">
        <v>38</v>
      </c>
      <c r="AX959" s="12" t="s">
        <v>80</v>
      </c>
      <c r="AY959" s="144" t="s">
        <v>150</v>
      </c>
    </row>
    <row r="960" spans="2:51" s="12" customFormat="1">
      <c r="B960" s="142"/>
      <c r="D960" s="143" t="s">
        <v>159</v>
      </c>
      <c r="E960" s="144" t="s">
        <v>32</v>
      </c>
      <c r="F960" s="145" t="s">
        <v>1578</v>
      </c>
      <c r="H960" s="144" t="s">
        <v>32</v>
      </c>
      <c r="I960" s="146"/>
      <c r="L960" s="142"/>
      <c r="M960" s="147"/>
      <c r="T960" s="148"/>
      <c r="AT960" s="144" t="s">
        <v>159</v>
      </c>
      <c r="AU960" s="144" t="s">
        <v>89</v>
      </c>
      <c r="AV960" s="12" t="s">
        <v>40</v>
      </c>
      <c r="AW960" s="12" t="s">
        <v>38</v>
      </c>
      <c r="AX960" s="12" t="s">
        <v>80</v>
      </c>
      <c r="AY960" s="144" t="s">
        <v>150</v>
      </c>
    </row>
    <row r="961" spans="2:51" s="12" customFormat="1">
      <c r="B961" s="142"/>
      <c r="D961" s="143" t="s">
        <v>159</v>
      </c>
      <c r="E961" s="144" t="s">
        <v>32</v>
      </c>
      <c r="F961" s="145" t="s">
        <v>1578</v>
      </c>
      <c r="H961" s="144" t="s">
        <v>32</v>
      </c>
      <c r="I961" s="146"/>
      <c r="L961" s="142"/>
      <c r="M961" s="147"/>
      <c r="T961" s="148"/>
      <c r="AT961" s="144" t="s">
        <v>159</v>
      </c>
      <c r="AU961" s="144" t="s">
        <v>89</v>
      </c>
      <c r="AV961" s="12" t="s">
        <v>40</v>
      </c>
      <c r="AW961" s="12" t="s">
        <v>38</v>
      </c>
      <c r="AX961" s="12" t="s">
        <v>80</v>
      </c>
      <c r="AY961" s="144" t="s">
        <v>150</v>
      </c>
    </row>
    <row r="962" spans="2:51" s="12" customFormat="1">
      <c r="B962" s="142"/>
      <c r="D962" s="143" t="s">
        <v>159</v>
      </c>
      <c r="E962" s="144" t="s">
        <v>32</v>
      </c>
      <c r="F962" s="145" t="s">
        <v>1578</v>
      </c>
      <c r="H962" s="144" t="s">
        <v>32</v>
      </c>
      <c r="I962" s="146"/>
      <c r="L962" s="142"/>
      <c r="M962" s="147"/>
      <c r="T962" s="148"/>
      <c r="AT962" s="144" t="s">
        <v>159</v>
      </c>
      <c r="AU962" s="144" t="s">
        <v>89</v>
      </c>
      <c r="AV962" s="12" t="s">
        <v>40</v>
      </c>
      <c r="AW962" s="12" t="s">
        <v>38</v>
      </c>
      <c r="AX962" s="12" t="s">
        <v>80</v>
      </c>
      <c r="AY962" s="144" t="s">
        <v>150</v>
      </c>
    </row>
    <row r="963" spans="2:51" s="12" customFormat="1">
      <c r="B963" s="142"/>
      <c r="D963" s="143" t="s">
        <v>159</v>
      </c>
      <c r="E963" s="144" t="s">
        <v>32</v>
      </c>
      <c r="F963" s="145" t="s">
        <v>1578</v>
      </c>
      <c r="H963" s="144" t="s">
        <v>32</v>
      </c>
      <c r="I963" s="146"/>
      <c r="L963" s="142"/>
      <c r="M963" s="147"/>
      <c r="T963" s="148"/>
      <c r="AT963" s="144" t="s">
        <v>159</v>
      </c>
      <c r="AU963" s="144" t="s">
        <v>89</v>
      </c>
      <c r="AV963" s="12" t="s">
        <v>40</v>
      </c>
      <c r="AW963" s="12" t="s">
        <v>38</v>
      </c>
      <c r="AX963" s="12" t="s">
        <v>80</v>
      </c>
      <c r="AY963" s="144" t="s">
        <v>150</v>
      </c>
    </row>
    <row r="964" spans="2:51" s="12" customFormat="1">
      <c r="B964" s="142"/>
      <c r="D964" s="143" t="s">
        <v>159</v>
      </c>
      <c r="E964" s="144" t="s">
        <v>32</v>
      </c>
      <c r="F964" s="145" t="s">
        <v>1581</v>
      </c>
      <c r="H964" s="144" t="s">
        <v>32</v>
      </c>
      <c r="I964" s="146"/>
      <c r="L964" s="142"/>
      <c r="M964" s="147"/>
      <c r="T964" s="148"/>
      <c r="AT964" s="144" t="s">
        <v>159</v>
      </c>
      <c r="AU964" s="144" t="s">
        <v>89</v>
      </c>
      <c r="AV964" s="12" t="s">
        <v>40</v>
      </c>
      <c r="AW964" s="12" t="s">
        <v>38</v>
      </c>
      <c r="AX964" s="12" t="s">
        <v>80</v>
      </c>
      <c r="AY964" s="144" t="s">
        <v>150</v>
      </c>
    </row>
    <row r="965" spans="2:51" s="12" customFormat="1">
      <c r="B965" s="142"/>
      <c r="D965" s="143" t="s">
        <v>159</v>
      </c>
      <c r="E965" s="144" t="s">
        <v>32</v>
      </c>
      <c r="F965" s="145" t="s">
        <v>1582</v>
      </c>
      <c r="H965" s="144" t="s">
        <v>32</v>
      </c>
      <c r="I965" s="146"/>
      <c r="L965" s="142"/>
      <c r="M965" s="147"/>
      <c r="T965" s="148"/>
      <c r="AT965" s="144" t="s">
        <v>159</v>
      </c>
      <c r="AU965" s="144" t="s">
        <v>89</v>
      </c>
      <c r="AV965" s="12" t="s">
        <v>40</v>
      </c>
      <c r="AW965" s="12" t="s">
        <v>38</v>
      </c>
      <c r="AX965" s="12" t="s">
        <v>80</v>
      </c>
      <c r="AY965" s="144" t="s">
        <v>150</v>
      </c>
    </row>
    <row r="966" spans="2:51" s="12" customFormat="1">
      <c r="B966" s="142"/>
      <c r="D966" s="143" t="s">
        <v>159</v>
      </c>
      <c r="E966" s="144" t="s">
        <v>32</v>
      </c>
      <c r="F966" s="145" t="s">
        <v>1582</v>
      </c>
      <c r="H966" s="144" t="s">
        <v>32</v>
      </c>
      <c r="I966" s="146"/>
      <c r="L966" s="142"/>
      <c r="M966" s="147"/>
      <c r="T966" s="148"/>
      <c r="AT966" s="144" t="s">
        <v>159</v>
      </c>
      <c r="AU966" s="144" t="s">
        <v>89</v>
      </c>
      <c r="AV966" s="12" t="s">
        <v>40</v>
      </c>
      <c r="AW966" s="12" t="s">
        <v>38</v>
      </c>
      <c r="AX966" s="12" t="s">
        <v>80</v>
      </c>
      <c r="AY966" s="144" t="s">
        <v>150</v>
      </c>
    </row>
    <row r="967" spans="2:51" s="12" customFormat="1">
      <c r="B967" s="142"/>
      <c r="D967" s="143" t="s">
        <v>159</v>
      </c>
      <c r="E967" s="144" t="s">
        <v>32</v>
      </c>
      <c r="F967" s="145" t="s">
        <v>1582</v>
      </c>
      <c r="H967" s="144" t="s">
        <v>32</v>
      </c>
      <c r="I967" s="146"/>
      <c r="L967" s="142"/>
      <c r="M967" s="147"/>
      <c r="T967" s="148"/>
      <c r="AT967" s="144" t="s">
        <v>159</v>
      </c>
      <c r="AU967" s="144" t="s">
        <v>89</v>
      </c>
      <c r="AV967" s="12" t="s">
        <v>40</v>
      </c>
      <c r="AW967" s="12" t="s">
        <v>38</v>
      </c>
      <c r="AX967" s="12" t="s">
        <v>80</v>
      </c>
      <c r="AY967" s="144" t="s">
        <v>150</v>
      </c>
    </row>
    <row r="968" spans="2:51" s="12" customFormat="1">
      <c r="B968" s="142"/>
      <c r="D968" s="143" t="s">
        <v>159</v>
      </c>
      <c r="E968" s="144" t="s">
        <v>32</v>
      </c>
      <c r="F968" s="145" t="s">
        <v>1582</v>
      </c>
      <c r="H968" s="144" t="s">
        <v>32</v>
      </c>
      <c r="I968" s="146"/>
      <c r="L968" s="142"/>
      <c r="M968" s="147"/>
      <c r="T968" s="148"/>
      <c r="AT968" s="144" t="s">
        <v>159</v>
      </c>
      <c r="AU968" s="144" t="s">
        <v>89</v>
      </c>
      <c r="AV968" s="12" t="s">
        <v>40</v>
      </c>
      <c r="AW968" s="12" t="s">
        <v>38</v>
      </c>
      <c r="AX968" s="12" t="s">
        <v>80</v>
      </c>
      <c r="AY968" s="144" t="s">
        <v>150</v>
      </c>
    </row>
    <row r="969" spans="2:51" s="12" customFormat="1">
      <c r="B969" s="142"/>
      <c r="D969" s="143" t="s">
        <v>159</v>
      </c>
      <c r="E969" s="144" t="s">
        <v>32</v>
      </c>
      <c r="F969" s="145" t="s">
        <v>1582</v>
      </c>
      <c r="H969" s="144" t="s">
        <v>32</v>
      </c>
      <c r="I969" s="146"/>
      <c r="L969" s="142"/>
      <c r="M969" s="147"/>
      <c r="T969" s="148"/>
      <c r="AT969" s="144" t="s">
        <v>159</v>
      </c>
      <c r="AU969" s="144" t="s">
        <v>89</v>
      </c>
      <c r="AV969" s="12" t="s">
        <v>40</v>
      </c>
      <c r="AW969" s="12" t="s">
        <v>38</v>
      </c>
      <c r="AX969" s="12" t="s">
        <v>80</v>
      </c>
      <c r="AY969" s="144" t="s">
        <v>150</v>
      </c>
    </row>
    <row r="970" spans="2:51" s="12" customFormat="1">
      <c r="B970" s="142"/>
      <c r="D970" s="143" t="s">
        <v>159</v>
      </c>
      <c r="E970" s="144" t="s">
        <v>32</v>
      </c>
      <c r="F970" s="145" t="s">
        <v>1582</v>
      </c>
      <c r="H970" s="144" t="s">
        <v>32</v>
      </c>
      <c r="I970" s="146"/>
      <c r="L970" s="142"/>
      <c r="M970" s="147"/>
      <c r="T970" s="148"/>
      <c r="AT970" s="144" t="s">
        <v>159</v>
      </c>
      <c r="AU970" s="144" t="s">
        <v>89</v>
      </c>
      <c r="AV970" s="12" t="s">
        <v>40</v>
      </c>
      <c r="AW970" s="12" t="s">
        <v>38</v>
      </c>
      <c r="AX970" s="12" t="s">
        <v>80</v>
      </c>
      <c r="AY970" s="144" t="s">
        <v>150</v>
      </c>
    </row>
    <row r="971" spans="2:51" s="12" customFormat="1">
      <c r="B971" s="142"/>
      <c r="D971" s="143" t="s">
        <v>159</v>
      </c>
      <c r="E971" s="144" t="s">
        <v>32</v>
      </c>
      <c r="F971" s="145" t="s">
        <v>1583</v>
      </c>
      <c r="H971" s="144" t="s">
        <v>32</v>
      </c>
      <c r="I971" s="146"/>
      <c r="L971" s="142"/>
      <c r="M971" s="147"/>
      <c r="T971" s="148"/>
      <c r="AT971" s="144" t="s">
        <v>159</v>
      </c>
      <c r="AU971" s="144" t="s">
        <v>89</v>
      </c>
      <c r="AV971" s="12" t="s">
        <v>40</v>
      </c>
      <c r="AW971" s="12" t="s">
        <v>38</v>
      </c>
      <c r="AX971" s="12" t="s">
        <v>80</v>
      </c>
      <c r="AY971" s="144" t="s">
        <v>150</v>
      </c>
    </row>
    <row r="972" spans="2:51" s="12" customFormat="1">
      <c r="B972" s="142"/>
      <c r="D972" s="143" t="s">
        <v>159</v>
      </c>
      <c r="E972" s="144" t="s">
        <v>32</v>
      </c>
      <c r="F972" s="145" t="s">
        <v>1583</v>
      </c>
      <c r="H972" s="144" t="s">
        <v>32</v>
      </c>
      <c r="I972" s="146"/>
      <c r="L972" s="142"/>
      <c r="M972" s="147"/>
      <c r="T972" s="148"/>
      <c r="AT972" s="144" t="s">
        <v>159</v>
      </c>
      <c r="AU972" s="144" t="s">
        <v>89</v>
      </c>
      <c r="AV972" s="12" t="s">
        <v>40</v>
      </c>
      <c r="AW972" s="12" t="s">
        <v>38</v>
      </c>
      <c r="AX972" s="12" t="s">
        <v>80</v>
      </c>
      <c r="AY972" s="144" t="s">
        <v>150</v>
      </c>
    </row>
    <row r="973" spans="2:51" s="12" customFormat="1">
      <c r="B973" s="142"/>
      <c r="D973" s="143" t="s">
        <v>159</v>
      </c>
      <c r="E973" s="144" t="s">
        <v>32</v>
      </c>
      <c r="F973" s="145" t="s">
        <v>1583</v>
      </c>
      <c r="H973" s="144" t="s">
        <v>32</v>
      </c>
      <c r="I973" s="146"/>
      <c r="L973" s="142"/>
      <c r="M973" s="147"/>
      <c r="T973" s="148"/>
      <c r="AT973" s="144" t="s">
        <v>159</v>
      </c>
      <c r="AU973" s="144" t="s">
        <v>89</v>
      </c>
      <c r="AV973" s="12" t="s">
        <v>40</v>
      </c>
      <c r="AW973" s="12" t="s">
        <v>38</v>
      </c>
      <c r="AX973" s="12" t="s">
        <v>80</v>
      </c>
      <c r="AY973" s="144" t="s">
        <v>150</v>
      </c>
    </row>
    <row r="974" spans="2:51" s="12" customFormat="1">
      <c r="B974" s="142"/>
      <c r="D974" s="143" t="s">
        <v>159</v>
      </c>
      <c r="E974" s="144" t="s">
        <v>32</v>
      </c>
      <c r="F974" s="145" t="s">
        <v>1583</v>
      </c>
      <c r="H974" s="144" t="s">
        <v>32</v>
      </c>
      <c r="I974" s="146"/>
      <c r="L974" s="142"/>
      <c r="M974" s="147"/>
      <c r="T974" s="148"/>
      <c r="AT974" s="144" t="s">
        <v>159</v>
      </c>
      <c r="AU974" s="144" t="s">
        <v>89</v>
      </c>
      <c r="AV974" s="12" t="s">
        <v>40</v>
      </c>
      <c r="AW974" s="12" t="s">
        <v>38</v>
      </c>
      <c r="AX974" s="12" t="s">
        <v>80</v>
      </c>
      <c r="AY974" s="144" t="s">
        <v>150</v>
      </c>
    </row>
    <row r="975" spans="2:51" s="12" customFormat="1">
      <c r="B975" s="142"/>
      <c r="D975" s="143" t="s">
        <v>159</v>
      </c>
      <c r="E975" s="144" t="s">
        <v>32</v>
      </c>
      <c r="F975" s="145" t="s">
        <v>1583</v>
      </c>
      <c r="H975" s="144" t="s">
        <v>32</v>
      </c>
      <c r="I975" s="146"/>
      <c r="L975" s="142"/>
      <c r="M975" s="147"/>
      <c r="T975" s="148"/>
      <c r="AT975" s="144" t="s">
        <v>159</v>
      </c>
      <c r="AU975" s="144" t="s">
        <v>89</v>
      </c>
      <c r="AV975" s="12" t="s">
        <v>40</v>
      </c>
      <c r="AW975" s="12" t="s">
        <v>38</v>
      </c>
      <c r="AX975" s="12" t="s">
        <v>80</v>
      </c>
      <c r="AY975" s="144" t="s">
        <v>150</v>
      </c>
    </row>
    <row r="976" spans="2:51" s="12" customFormat="1">
      <c r="B976" s="142"/>
      <c r="D976" s="143" t="s">
        <v>159</v>
      </c>
      <c r="E976" s="144" t="s">
        <v>32</v>
      </c>
      <c r="F976" s="145" t="s">
        <v>1583</v>
      </c>
      <c r="H976" s="144" t="s">
        <v>32</v>
      </c>
      <c r="I976" s="146"/>
      <c r="L976" s="142"/>
      <c r="M976" s="147"/>
      <c r="T976" s="148"/>
      <c r="AT976" s="144" t="s">
        <v>159</v>
      </c>
      <c r="AU976" s="144" t="s">
        <v>89</v>
      </c>
      <c r="AV976" s="12" t="s">
        <v>40</v>
      </c>
      <c r="AW976" s="12" t="s">
        <v>38</v>
      </c>
      <c r="AX976" s="12" t="s">
        <v>80</v>
      </c>
      <c r="AY976" s="144" t="s">
        <v>150</v>
      </c>
    </row>
    <row r="977" spans="2:65" s="12" customFormat="1">
      <c r="B977" s="142"/>
      <c r="D977" s="143" t="s">
        <v>159</v>
      </c>
      <c r="E977" s="144" t="s">
        <v>32</v>
      </c>
      <c r="F977" s="145" t="s">
        <v>1583</v>
      </c>
      <c r="H977" s="144" t="s">
        <v>32</v>
      </c>
      <c r="I977" s="146"/>
      <c r="L977" s="142"/>
      <c r="M977" s="147"/>
      <c r="T977" s="148"/>
      <c r="AT977" s="144" t="s">
        <v>159</v>
      </c>
      <c r="AU977" s="144" t="s">
        <v>89</v>
      </c>
      <c r="AV977" s="12" t="s">
        <v>40</v>
      </c>
      <c r="AW977" s="12" t="s">
        <v>38</v>
      </c>
      <c r="AX977" s="12" t="s">
        <v>80</v>
      </c>
      <c r="AY977" s="144" t="s">
        <v>150</v>
      </c>
    </row>
    <row r="978" spans="2:65" s="12" customFormat="1">
      <c r="B978" s="142"/>
      <c r="D978" s="143" t="s">
        <v>159</v>
      </c>
      <c r="E978" s="144" t="s">
        <v>32</v>
      </c>
      <c r="F978" s="145" t="s">
        <v>1583</v>
      </c>
      <c r="H978" s="144" t="s">
        <v>32</v>
      </c>
      <c r="I978" s="146"/>
      <c r="L978" s="142"/>
      <c r="M978" s="147"/>
      <c r="T978" s="148"/>
      <c r="AT978" s="144" t="s">
        <v>159</v>
      </c>
      <c r="AU978" s="144" t="s">
        <v>89</v>
      </c>
      <c r="AV978" s="12" t="s">
        <v>40</v>
      </c>
      <c r="AW978" s="12" t="s">
        <v>38</v>
      </c>
      <c r="AX978" s="12" t="s">
        <v>80</v>
      </c>
      <c r="AY978" s="144" t="s">
        <v>150</v>
      </c>
    </row>
    <row r="979" spans="2:65" s="12" customFormat="1">
      <c r="B979" s="142"/>
      <c r="D979" s="143" t="s">
        <v>159</v>
      </c>
      <c r="E979" s="144" t="s">
        <v>32</v>
      </c>
      <c r="F979" s="145" t="s">
        <v>1583</v>
      </c>
      <c r="H979" s="144" t="s">
        <v>32</v>
      </c>
      <c r="I979" s="146"/>
      <c r="L979" s="142"/>
      <c r="M979" s="147"/>
      <c r="T979" s="148"/>
      <c r="AT979" s="144" t="s">
        <v>159</v>
      </c>
      <c r="AU979" s="144" t="s">
        <v>89</v>
      </c>
      <c r="AV979" s="12" t="s">
        <v>40</v>
      </c>
      <c r="AW979" s="12" t="s">
        <v>38</v>
      </c>
      <c r="AX979" s="12" t="s">
        <v>80</v>
      </c>
      <c r="AY979" s="144" t="s">
        <v>150</v>
      </c>
    </row>
    <row r="980" spans="2:65" s="12" customFormat="1">
      <c r="B980" s="142"/>
      <c r="D980" s="143" t="s">
        <v>159</v>
      </c>
      <c r="E980" s="144" t="s">
        <v>32</v>
      </c>
      <c r="F980" s="145" t="s">
        <v>1583</v>
      </c>
      <c r="H980" s="144" t="s">
        <v>32</v>
      </c>
      <c r="I980" s="146"/>
      <c r="L980" s="142"/>
      <c r="M980" s="147"/>
      <c r="T980" s="148"/>
      <c r="AT980" s="144" t="s">
        <v>159</v>
      </c>
      <c r="AU980" s="144" t="s">
        <v>89</v>
      </c>
      <c r="AV980" s="12" t="s">
        <v>40</v>
      </c>
      <c r="AW980" s="12" t="s">
        <v>38</v>
      </c>
      <c r="AX980" s="12" t="s">
        <v>80</v>
      </c>
      <c r="AY980" s="144" t="s">
        <v>150</v>
      </c>
    </row>
    <row r="981" spans="2:65" s="12" customFormat="1">
      <c r="B981" s="142"/>
      <c r="D981" s="143" t="s">
        <v>159</v>
      </c>
      <c r="E981" s="144" t="s">
        <v>32</v>
      </c>
      <c r="F981" s="145" t="s">
        <v>1583</v>
      </c>
      <c r="H981" s="144" t="s">
        <v>32</v>
      </c>
      <c r="I981" s="146"/>
      <c r="L981" s="142"/>
      <c r="M981" s="147"/>
      <c r="T981" s="148"/>
      <c r="AT981" s="144" t="s">
        <v>159</v>
      </c>
      <c r="AU981" s="144" t="s">
        <v>89</v>
      </c>
      <c r="AV981" s="12" t="s">
        <v>40</v>
      </c>
      <c r="AW981" s="12" t="s">
        <v>38</v>
      </c>
      <c r="AX981" s="12" t="s">
        <v>80</v>
      </c>
      <c r="AY981" s="144" t="s">
        <v>150</v>
      </c>
    </row>
    <row r="982" spans="2:65" s="12" customFormat="1">
      <c r="B982" s="142"/>
      <c r="D982" s="143" t="s">
        <v>159</v>
      </c>
      <c r="E982" s="144" t="s">
        <v>32</v>
      </c>
      <c r="F982" s="145" t="s">
        <v>1583</v>
      </c>
      <c r="H982" s="144" t="s">
        <v>32</v>
      </c>
      <c r="I982" s="146"/>
      <c r="L982" s="142"/>
      <c r="M982" s="147"/>
      <c r="T982" s="148"/>
      <c r="AT982" s="144" t="s">
        <v>159</v>
      </c>
      <c r="AU982" s="144" t="s">
        <v>89</v>
      </c>
      <c r="AV982" s="12" t="s">
        <v>40</v>
      </c>
      <c r="AW982" s="12" t="s">
        <v>38</v>
      </c>
      <c r="AX982" s="12" t="s">
        <v>80</v>
      </c>
      <c r="AY982" s="144" t="s">
        <v>150</v>
      </c>
    </row>
    <row r="983" spans="2:65" s="12" customFormat="1">
      <c r="B983" s="142"/>
      <c r="D983" s="143" t="s">
        <v>159</v>
      </c>
      <c r="E983" s="144" t="s">
        <v>32</v>
      </c>
      <c r="F983" s="145" t="s">
        <v>1583</v>
      </c>
      <c r="H983" s="144" t="s">
        <v>32</v>
      </c>
      <c r="I983" s="146"/>
      <c r="L983" s="142"/>
      <c r="M983" s="147"/>
      <c r="T983" s="148"/>
      <c r="AT983" s="144" t="s">
        <v>159</v>
      </c>
      <c r="AU983" s="144" t="s">
        <v>89</v>
      </c>
      <c r="AV983" s="12" t="s">
        <v>40</v>
      </c>
      <c r="AW983" s="12" t="s">
        <v>38</v>
      </c>
      <c r="AX983" s="12" t="s">
        <v>80</v>
      </c>
      <c r="AY983" s="144" t="s">
        <v>150</v>
      </c>
    </row>
    <row r="984" spans="2:65" s="13" customFormat="1">
      <c r="B984" s="149"/>
      <c r="D984" s="143" t="s">
        <v>159</v>
      </c>
      <c r="E984" s="150" t="s">
        <v>32</v>
      </c>
      <c r="F984" s="151" t="s">
        <v>528</v>
      </c>
      <c r="H984" s="152">
        <v>267.82400000000001</v>
      </c>
      <c r="I984" s="153"/>
      <c r="L984" s="149"/>
      <c r="M984" s="154"/>
      <c r="T984" s="155"/>
      <c r="AT984" s="150" t="s">
        <v>159</v>
      </c>
      <c r="AU984" s="150" t="s">
        <v>89</v>
      </c>
      <c r="AV984" s="13" t="s">
        <v>89</v>
      </c>
      <c r="AW984" s="13" t="s">
        <v>38</v>
      </c>
      <c r="AX984" s="13" t="s">
        <v>40</v>
      </c>
      <c r="AY984" s="150" t="s">
        <v>150</v>
      </c>
    </row>
    <row r="985" spans="2:65" s="1" customFormat="1" ht="37.799999999999997" customHeight="1">
      <c r="B985" s="34"/>
      <c r="C985" s="129" t="s">
        <v>1584</v>
      </c>
      <c r="D985" s="129" t="s">
        <v>152</v>
      </c>
      <c r="E985" s="130" t="s">
        <v>1585</v>
      </c>
      <c r="F985" s="131" t="s">
        <v>1586</v>
      </c>
      <c r="G985" s="132" t="s">
        <v>155</v>
      </c>
      <c r="H985" s="133">
        <v>719.79499999999996</v>
      </c>
      <c r="I985" s="134"/>
      <c r="J985" s="135">
        <f>ROUND(I985*H985,2)</f>
        <v>0</v>
      </c>
      <c r="K985" s="131" t="s">
        <v>172</v>
      </c>
      <c r="L985" s="34"/>
      <c r="M985" s="136" t="s">
        <v>32</v>
      </c>
      <c r="N985" s="137" t="s">
        <v>51</v>
      </c>
      <c r="P985" s="138">
        <f>O985*H985</f>
        <v>0</v>
      </c>
      <c r="Q985" s="138">
        <v>0</v>
      </c>
      <c r="R985" s="138">
        <f>Q985*H985</f>
        <v>0</v>
      </c>
      <c r="S985" s="138">
        <v>0</v>
      </c>
      <c r="T985" s="139">
        <f>S985*H985</f>
        <v>0</v>
      </c>
      <c r="AR985" s="140" t="s">
        <v>157</v>
      </c>
      <c r="AT985" s="140" t="s">
        <v>152</v>
      </c>
      <c r="AU985" s="140" t="s">
        <v>89</v>
      </c>
      <c r="AY985" s="18" t="s">
        <v>150</v>
      </c>
      <c r="BE985" s="141">
        <f>IF(N985="základní",J985,0)</f>
        <v>0</v>
      </c>
      <c r="BF985" s="141">
        <f>IF(N985="snížená",J985,0)</f>
        <v>0</v>
      </c>
      <c r="BG985" s="141">
        <f>IF(N985="zákl. přenesená",J985,0)</f>
        <v>0</v>
      </c>
      <c r="BH985" s="141">
        <f>IF(N985="sníž. přenesená",J985,0)</f>
        <v>0</v>
      </c>
      <c r="BI985" s="141">
        <f>IF(N985="nulová",J985,0)</f>
        <v>0</v>
      </c>
      <c r="BJ985" s="18" t="s">
        <v>40</v>
      </c>
      <c r="BK985" s="141">
        <f>ROUND(I985*H985,2)</f>
        <v>0</v>
      </c>
      <c r="BL985" s="18" t="s">
        <v>157</v>
      </c>
      <c r="BM985" s="140" t="s">
        <v>1587</v>
      </c>
    </row>
    <row r="986" spans="2:65" s="1" customFormat="1">
      <c r="B986" s="34"/>
      <c r="D986" s="163" t="s">
        <v>174</v>
      </c>
      <c r="F986" s="164" t="s">
        <v>1588</v>
      </c>
      <c r="I986" s="165"/>
      <c r="L986" s="34"/>
      <c r="M986" s="166"/>
      <c r="T986" s="55"/>
      <c r="AT986" s="18" t="s">
        <v>174</v>
      </c>
      <c r="AU986" s="18" t="s">
        <v>89</v>
      </c>
    </row>
    <row r="987" spans="2:65" s="1" customFormat="1" ht="37.799999999999997" customHeight="1">
      <c r="B987" s="34"/>
      <c r="C987" s="129" t="s">
        <v>1589</v>
      </c>
      <c r="D987" s="182" t="s">
        <v>152</v>
      </c>
      <c r="E987" s="130" t="s">
        <v>1585</v>
      </c>
      <c r="F987" s="131" t="s">
        <v>1586</v>
      </c>
      <c r="G987" s="132" t="s">
        <v>155</v>
      </c>
      <c r="H987" s="133">
        <v>267.82400000000001</v>
      </c>
      <c r="I987" s="134"/>
      <c r="J987" s="135">
        <f>ROUND(I987*H987,2)</f>
        <v>0</v>
      </c>
      <c r="K987" s="131" t="s">
        <v>172</v>
      </c>
      <c r="L987" s="34"/>
      <c r="M987" s="136" t="s">
        <v>32</v>
      </c>
      <c r="N987" s="137" t="s">
        <v>51</v>
      </c>
      <c r="P987" s="138">
        <f>O987*H987</f>
        <v>0</v>
      </c>
      <c r="Q987" s="138">
        <v>0</v>
      </c>
      <c r="R987" s="138">
        <f>Q987*H987</f>
        <v>0</v>
      </c>
      <c r="S987" s="138">
        <v>0</v>
      </c>
      <c r="T987" s="139">
        <f>S987*H987</f>
        <v>0</v>
      </c>
      <c r="AR987" s="140" t="s">
        <v>157</v>
      </c>
      <c r="AT987" s="140" t="s">
        <v>152</v>
      </c>
      <c r="AU987" s="140" t="s">
        <v>89</v>
      </c>
      <c r="AY987" s="18" t="s">
        <v>150</v>
      </c>
      <c r="BE987" s="141">
        <f>IF(N987="základní",J987,0)</f>
        <v>0</v>
      </c>
      <c r="BF987" s="141">
        <f>IF(N987="snížená",J987,0)</f>
        <v>0</v>
      </c>
      <c r="BG987" s="141">
        <f>IF(N987="zákl. přenesená",J987,0)</f>
        <v>0</v>
      </c>
      <c r="BH987" s="141">
        <f>IF(N987="sníž. přenesená",J987,0)</f>
        <v>0</v>
      </c>
      <c r="BI987" s="141">
        <f>IF(N987="nulová",J987,0)</f>
        <v>0</v>
      </c>
      <c r="BJ987" s="18" t="s">
        <v>40</v>
      </c>
      <c r="BK987" s="141">
        <f>ROUND(I987*H987,2)</f>
        <v>0</v>
      </c>
      <c r="BL987" s="18" t="s">
        <v>157</v>
      </c>
      <c r="BM987" s="140" t="s">
        <v>1590</v>
      </c>
    </row>
    <row r="988" spans="2:65" s="1" customFormat="1">
      <c r="B988" s="34"/>
      <c r="D988" s="163" t="s">
        <v>174</v>
      </c>
      <c r="F988" s="164" t="s">
        <v>1588</v>
      </c>
      <c r="I988" s="165"/>
      <c r="L988" s="34"/>
      <c r="M988" s="166"/>
      <c r="T988" s="55"/>
      <c r="AT988" s="18" t="s">
        <v>174</v>
      </c>
      <c r="AU988" s="18" t="s">
        <v>89</v>
      </c>
    </row>
    <row r="989" spans="2:65" s="12" customFormat="1">
      <c r="B989" s="142"/>
      <c r="D989" s="143" t="s">
        <v>159</v>
      </c>
      <c r="E989" s="144" t="s">
        <v>32</v>
      </c>
      <c r="F989" s="145" t="s">
        <v>702</v>
      </c>
      <c r="H989" s="144" t="s">
        <v>32</v>
      </c>
      <c r="I989" s="146"/>
      <c r="L989" s="142"/>
      <c r="M989" s="147"/>
      <c r="T989" s="148"/>
      <c r="AT989" s="144" t="s">
        <v>159</v>
      </c>
      <c r="AU989" s="144" t="s">
        <v>89</v>
      </c>
      <c r="AV989" s="12" t="s">
        <v>40</v>
      </c>
      <c r="AW989" s="12" t="s">
        <v>38</v>
      </c>
      <c r="AX989" s="12" t="s">
        <v>80</v>
      </c>
      <c r="AY989" s="144" t="s">
        <v>150</v>
      </c>
    </row>
    <row r="990" spans="2:65" s="12" customFormat="1">
      <c r="B990" s="142"/>
      <c r="D990" s="143" t="s">
        <v>159</v>
      </c>
      <c r="E990" s="144" t="s">
        <v>32</v>
      </c>
      <c r="F990" s="145" t="s">
        <v>1521</v>
      </c>
      <c r="H990" s="144" t="s">
        <v>32</v>
      </c>
      <c r="I990" s="146"/>
      <c r="L990" s="142"/>
      <c r="M990" s="147"/>
      <c r="T990" s="148"/>
      <c r="AT990" s="144" t="s">
        <v>159</v>
      </c>
      <c r="AU990" s="144" t="s">
        <v>89</v>
      </c>
      <c r="AV990" s="12" t="s">
        <v>40</v>
      </c>
      <c r="AW990" s="12" t="s">
        <v>38</v>
      </c>
      <c r="AX990" s="12" t="s">
        <v>80</v>
      </c>
      <c r="AY990" s="144" t="s">
        <v>150</v>
      </c>
    </row>
    <row r="991" spans="2:65" s="12" customFormat="1">
      <c r="B991" s="142"/>
      <c r="D991" s="143" t="s">
        <v>159</v>
      </c>
      <c r="E991" s="144" t="s">
        <v>32</v>
      </c>
      <c r="F991" s="145" t="s">
        <v>1577</v>
      </c>
      <c r="H991" s="144" t="s">
        <v>32</v>
      </c>
      <c r="I991" s="146"/>
      <c r="L991" s="142"/>
      <c r="M991" s="147"/>
      <c r="T991" s="148"/>
      <c r="AT991" s="144" t="s">
        <v>159</v>
      </c>
      <c r="AU991" s="144" t="s">
        <v>89</v>
      </c>
      <c r="AV991" s="12" t="s">
        <v>40</v>
      </c>
      <c r="AW991" s="12" t="s">
        <v>38</v>
      </c>
      <c r="AX991" s="12" t="s">
        <v>80</v>
      </c>
      <c r="AY991" s="144" t="s">
        <v>150</v>
      </c>
    </row>
    <row r="992" spans="2:65" s="12" customFormat="1">
      <c r="B992" s="142"/>
      <c r="D992" s="143" t="s">
        <v>159</v>
      </c>
      <c r="E992" s="144" t="s">
        <v>32</v>
      </c>
      <c r="F992" s="145" t="s">
        <v>1578</v>
      </c>
      <c r="H992" s="144" t="s">
        <v>32</v>
      </c>
      <c r="I992" s="146"/>
      <c r="L992" s="142"/>
      <c r="M992" s="147"/>
      <c r="T992" s="148"/>
      <c r="AT992" s="144" t="s">
        <v>159</v>
      </c>
      <c r="AU992" s="144" t="s">
        <v>89</v>
      </c>
      <c r="AV992" s="12" t="s">
        <v>40</v>
      </c>
      <c r="AW992" s="12" t="s">
        <v>38</v>
      </c>
      <c r="AX992" s="12" t="s">
        <v>80</v>
      </c>
      <c r="AY992" s="144" t="s">
        <v>150</v>
      </c>
    </row>
    <row r="993" spans="2:51" s="12" customFormat="1">
      <c r="B993" s="142"/>
      <c r="D993" s="143" t="s">
        <v>159</v>
      </c>
      <c r="E993" s="144" t="s">
        <v>32</v>
      </c>
      <c r="F993" s="145" t="s">
        <v>1578</v>
      </c>
      <c r="H993" s="144" t="s">
        <v>32</v>
      </c>
      <c r="I993" s="146"/>
      <c r="L993" s="142"/>
      <c r="M993" s="147"/>
      <c r="T993" s="148"/>
      <c r="AT993" s="144" t="s">
        <v>159</v>
      </c>
      <c r="AU993" s="144" t="s">
        <v>89</v>
      </c>
      <c r="AV993" s="12" t="s">
        <v>40</v>
      </c>
      <c r="AW993" s="12" t="s">
        <v>38</v>
      </c>
      <c r="AX993" s="12" t="s">
        <v>80</v>
      </c>
      <c r="AY993" s="144" t="s">
        <v>150</v>
      </c>
    </row>
    <row r="994" spans="2:51" s="12" customFormat="1">
      <c r="B994" s="142"/>
      <c r="D994" s="143" t="s">
        <v>159</v>
      </c>
      <c r="E994" s="144" t="s">
        <v>32</v>
      </c>
      <c r="F994" s="145" t="s">
        <v>1578</v>
      </c>
      <c r="H994" s="144" t="s">
        <v>32</v>
      </c>
      <c r="I994" s="146"/>
      <c r="L994" s="142"/>
      <c r="M994" s="147"/>
      <c r="T994" s="148"/>
      <c r="AT994" s="144" t="s">
        <v>159</v>
      </c>
      <c r="AU994" s="144" t="s">
        <v>89</v>
      </c>
      <c r="AV994" s="12" t="s">
        <v>40</v>
      </c>
      <c r="AW994" s="12" t="s">
        <v>38</v>
      </c>
      <c r="AX994" s="12" t="s">
        <v>80</v>
      </c>
      <c r="AY994" s="144" t="s">
        <v>150</v>
      </c>
    </row>
    <row r="995" spans="2:51" s="12" customFormat="1">
      <c r="B995" s="142"/>
      <c r="D995" s="143" t="s">
        <v>159</v>
      </c>
      <c r="E995" s="144" t="s">
        <v>32</v>
      </c>
      <c r="F995" s="145" t="s">
        <v>1578</v>
      </c>
      <c r="H995" s="144" t="s">
        <v>32</v>
      </c>
      <c r="I995" s="146"/>
      <c r="L995" s="142"/>
      <c r="M995" s="147"/>
      <c r="T995" s="148"/>
      <c r="AT995" s="144" t="s">
        <v>159</v>
      </c>
      <c r="AU995" s="144" t="s">
        <v>89</v>
      </c>
      <c r="AV995" s="12" t="s">
        <v>40</v>
      </c>
      <c r="AW995" s="12" t="s">
        <v>38</v>
      </c>
      <c r="AX995" s="12" t="s">
        <v>80</v>
      </c>
      <c r="AY995" s="144" t="s">
        <v>150</v>
      </c>
    </row>
    <row r="996" spans="2:51" s="12" customFormat="1">
      <c r="B996" s="142"/>
      <c r="D996" s="143" t="s">
        <v>159</v>
      </c>
      <c r="E996" s="144" t="s">
        <v>32</v>
      </c>
      <c r="F996" s="145" t="s">
        <v>1578</v>
      </c>
      <c r="H996" s="144" t="s">
        <v>32</v>
      </c>
      <c r="I996" s="146"/>
      <c r="L996" s="142"/>
      <c r="M996" s="147"/>
      <c r="T996" s="148"/>
      <c r="AT996" s="144" t="s">
        <v>159</v>
      </c>
      <c r="AU996" s="144" t="s">
        <v>89</v>
      </c>
      <c r="AV996" s="12" t="s">
        <v>40</v>
      </c>
      <c r="AW996" s="12" t="s">
        <v>38</v>
      </c>
      <c r="AX996" s="12" t="s">
        <v>80</v>
      </c>
      <c r="AY996" s="144" t="s">
        <v>150</v>
      </c>
    </row>
    <row r="997" spans="2:51" s="12" customFormat="1">
      <c r="B997" s="142"/>
      <c r="D997" s="143" t="s">
        <v>159</v>
      </c>
      <c r="E997" s="144" t="s">
        <v>32</v>
      </c>
      <c r="F997" s="145" t="s">
        <v>1578</v>
      </c>
      <c r="H997" s="144" t="s">
        <v>32</v>
      </c>
      <c r="I997" s="146"/>
      <c r="L997" s="142"/>
      <c r="M997" s="147"/>
      <c r="T997" s="148"/>
      <c r="AT997" s="144" t="s">
        <v>159</v>
      </c>
      <c r="AU997" s="144" t="s">
        <v>89</v>
      </c>
      <c r="AV997" s="12" t="s">
        <v>40</v>
      </c>
      <c r="AW997" s="12" t="s">
        <v>38</v>
      </c>
      <c r="AX997" s="12" t="s">
        <v>80</v>
      </c>
      <c r="AY997" s="144" t="s">
        <v>150</v>
      </c>
    </row>
    <row r="998" spans="2:51" s="12" customFormat="1">
      <c r="B998" s="142"/>
      <c r="D998" s="143" t="s">
        <v>159</v>
      </c>
      <c r="E998" s="144" t="s">
        <v>32</v>
      </c>
      <c r="F998" s="145" t="s">
        <v>1578</v>
      </c>
      <c r="H998" s="144" t="s">
        <v>32</v>
      </c>
      <c r="I998" s="146"/>
      <c r="L998" s="142"/>
      <c r="M998" s="147"/>
      <c r="T998" s="148"/>
      <c r="AT998" s="144" t="s">
        <v>159</v>
      </c>
      <c r="AU998" s="144" t="s">
        <v>89</v>
      </c>
      <c r="AV998" s="12" t="s">
        <v>40</v>
      </c>
      <c r="AW998" s="12" t="s">
        <v>38</v>
      </c>
      <c r="AX998" s="12" t="s">
        <v>80</v>
      </c>
      <c r="AY998" s="144" t="s">
        <v>150</v>
      </c>
    </row>
    <row r="999" spans="2:51" s="12" customFormat="1">
      <c r="B999" s="142"/>
      <c r="D999" s="143" t="s">
        <v>159</v>
      </c>
      <c r="E999" s="144" t="s">
        <v>32</v>
      </c>
      <c r="F999" s="145" t="s">
        <v>1578</v>
      </c>
      <c r="H999" s="144" t="s">
        <v>32</v>
      </c>
      <c r="I999" s="146"/>
      <c r="L999" s="142"/>
      <c r="M999" s="147"/>
      <c r="T999" s="148"/>
      <c r="AT999" s="144" t="s">
        <v>159</v>
      </c>
      <c r="AU999" s="144" t="s">
        <v>89</v>
      </c>
      <c r="AV999" s="12" t="s">
        <v>40</v>
      </c>
      <c r="AW999" s="12" t="s">
        <v>38</v>
      </c>
      <c r="AX999" s="12" t="s">
        <v>80</v>
      </c>
      <c r="AY999" s="144" t="s">
        <v>150</v>
      </c>
    </row>
    <row r="1000" spans="2:51" s="12" customFormat="1">
      <c r="B1000" s="142"/>
      <c r="D1000" s="143" t="s">
        <v>159</v>
      </c>
      <c r="E1000" s="144" t="s">
        <v>32</v>
      </c>
      <c r="F1000" s="145" t="s">
        <v>1578</v>
      </c>
      <c r="H1000" s="144" t="s">
        <v>32</v>
      </c>
      <c r="I1000" s="146"/>
      <c r="L1000" s="142"/>
      <c r="M1000" s="147"/>
      <c r="T1000" s="148"/>
      <c r="AT1000" s="144" t="s">
        <v>159</v>
      </c>
      <c r="AU1000" s="144" t="s">
        <v>89</v>
      </c>
      <c r="AV1000" s="12" t="s">
        <v>40</v>
      </c>
      <c r="AW1000" s="12" t="s">
        <v>38</v>
      </c>
      <c r="AX1000" s="12" t="s">
        <v>80</v>
      </c>
      <c r="AY1000" s="144" t="s">
        <v>150</v>
      </c>
    </row>
    <row r="1001" spans="2:51" s="12" customFormat="1">
      <c r="B1001" s="142"/>
      <c r="D1001" s="143" t="s">
        <v>159</v>
      </c>
      <c r="E1001" s="144" t="s">
        <v>32</v>
      </c>
      <c r="F1001" s="145" t="s">
        <v>1578</v>
      </c>
      <c r="H1001" s="144" t="s">
        <v>32</v>
      </c>
      <c r="I1001" s="146"/>
      <c r="L1001" s="142"/>
      <c r="M1001" s="147"/>
      <c r="T1001" s="148"/>
      <c r="AT1001" s="144" t="s">
        <v>159</v>
      </c>
      <c r="AU1001" s="144" t="s">
        <v>89</v>
      </c>
      <c r="AV1001" s="12" t="s">
        <v>40</v>
      </c>
      <c r="AW1001" s="12" t="s">
        <v>38</v>
      </c>
      <c r="AX1001" s="12" t="s">
        <v>80</v>
      </c>
      <c r="AY1001" s="144" t="s">
        <v>150</v>
      </c>
    </row>
    <row r="1002" spans="2:51" s="12" customFormat="1">
      <c r="B1002" s="142"/>
      <c r="D1002" s="143" t="s">
        <v>159</v>
      </c>
      <c r="E1002" s="144" t="s">
        <v>32</v>
      </c>
      <c r="F1002" s="145" t="s">
        <v>1579</v>
      </c>
      <c r="H1002" s="144" t="s">
        <v>32</v>
      </c>
      <c r="I1002" s="146"/>
      <c r="L1002" s="142"/>
      <c r="M1002" s="147"/>
      <c r="T1002" s="148"/>
      <c r="AT1002" s="144" t="s">
        <v>159</v>
      </c>
      <c r="AU1002" s="144" t="s">
        <v>89</v>
      </c>
      <c r="AV1002" s="12" t="s">
        <v>40</v>
      </c>
      <c r="AW1002" s="12" t="s">
        <v>38</v>
      </c>
      <c r="AX1002" s="12" t="s">
        <v>80</v>
      </c>
      <c r="AY1002" s="144" t="s">
        <v>150</v>
      </c>
    </row>
    <row r="1003" spans="2:51" s="12" customFormat="1">
      <c r="B1003" s="142"/>
      <c r="D1003" s="143" t="s">
        <v>159</v>
      </c>
      <c r="E1003" s="144" t="s">
        <v>32</v>
      </c>
      <c r="F1003" s="145" t="s">
        <v>1578</v>
      </c>
      <c r="H1003" s="144" t="s">
        <v>32</v>
      </c>
      <c r="I1003" s="146"/>
      <c r="L1003" s="142"/>
      <c r="M1003" s="147"/>
      <c r="T1003" s="148"/>
      <c r="AT1003" s="144" t="s">
        <v>159</v>
      </c>
      <c r="AU1003" s="144" t="s">
        <v>89</v>
      </c>
      <c r="AV1003" s="12" t="s">
        <v>40</v>
      </c>
      <c r="AW1003" s="12" t="s">
        <v>38</v>
      </c>
      <c r="AX1003" s="12" t="s">
        <v>80</v>
      </c>
      <c r="AY1003" s="144" t="s">
        <v>150</v>
      </c>
    </row>
    <row r="1004" spans="2:51" s="12" customFormat="1">
      <c r="B1004" s="142"/>
      <c r="D1004" s="143" t="s">
        <v>159</v>
      </c>
      <c r="E1004" s="144" t="s">
        <v>32</v>
      </c>
      <c r="F1004" s="145" t="s">
        <v>1578</v>
      </c>
      <c r="H1004" s="144" t="s">
        <v>32</v>
      </c>
      <c r="I1004" s="146"/>
      <c r="L1004" s="142"/>
      <c r="M1004" s="147"/>
      <c r="T1004" s="148"/>
      <c r="AT1004" s="144" t="s">
        <v>159</v>
      </c>
      <c r="AU1004" s="144" t="s">
        <v>89</v>
      </c>
      <c r="AV1004" s="12" t="s">
        <v>40</v>
      </c>
      <c r="AW1004" s="12" t="s">
        <v>38</v>
      </c>
      <c r="AX1004" s="12" t="s">
        <v>80</v>
      </c>
      <c r="AY1004" s="144" t="s">
        <v>150</v>
      </c>
    </row>
    <row r="1005" spans="2:51" s="12" customFormat="1">
      <c r="B1005" s="142"/>
      <c r="D1005" s="143" t="s">
        <v>159</v>
      </c>
      <c r="E1005" s="144" t="s">
        <v>32</v>
      </c>
      <c r="F1005" s="145" t="s">
        <v>1578</v>
      </c>
      <c r="H1005" s="144" t="s">
        <v>32</v>
      </c>
      <c r="I1005" s="146"/>
      <c r="L1005" s="142"/>
      <c r="M1005" s="147"/>
      <c r="T1005" s="148"/>
      <c r="AT1005" s="144" t="s">
        <v>159</v>
      </c>
      <c r="AU1005" s="144" t="s">
        <v>89</v>
      </c>
      <c r="AV1005" s="12" t="s">
        <v>40</v>
      </c>
      <c r="AW1005" s="12" t="s">
        <v>38</v>
      </c>
      <c r="AX1005" s="12" t="s">
        <v>80</v>
      </c>
      <c r="AY1005" s="144" t="s">
        <v>150</v>
      </c>
    </row>
    <row r="1006" spans="2:51" s="12" customFormat="1">
      <c r="B1006" s="142"/>
      <c r="D1006" s="143" t="s">
        <v>159</v>
      </c>
      <c r="E1006" s="144" t="s">
        <v>32</v>
      </c>
      <c r="F1006" s="145" t="s">
        <v>1578</v>
      </c>
      <c r="H1006" s="144" t="s">
        <v>32</v>
      </c>
      <c r="I1006" s="146"/>
      <c r="L1006" s="142"/>
      <c r="M1006" s="147"/>
      <c r="T1006" s="148"/>
      <c r="AT1006" s="144" t="s">
        <v>159</v>
      </c>
      <c r="AU1006" s="144" t="s">
        <v>89</v>
      </c>
      <c r="AV1006" s="12" t="s">
        <v>40</v>
      </c>
      <c r="AW1006" s="12" t="s">
        <v>38</v>
      </c>
      <c r="AX1006" s="12" t="s">
        <v>80</v>
      </c>
      <c r="AY1006" s="144" t="s">
        <v>150</v>
      </c>
    </row>
    <row r="1007" spans="2:51" s="12" customFormat="1">
      <c r="B1007" s="142"/>
      <c r="D1007" s="143" t="s">
        <v>159</v>
      </c>
      <c r="E1007" s="144" t="s">
        <v>32</v>
      </c>
      <c r="F1007" s="145" t="s">
        <v>1578</v>
      </c>
      <c r="H1007" s="144" t="s">
        <v>32</v>
      </c>
      <c r="I1007" s="146"/>
      <c r="L1007" s="142"/>
      <c r="M1007" s="147"/>
      <c r="T1007" s="148"/>
      <c r="AT1007" s="144" t="s">
        <v>159</v>
      </c>
      <c r="AU1007" s="144" t="s">
        <v>89</v>
      </c>
      <c r="AV1007" s="12" t="s">
        <v>40</v>
      </c>
      <c r="AW1007" s="12" t="s">
        <v>38</v>
      </c>
      <c r="AX1007" s="12" t="s">
        <v>80</v>
      </c>
      <c r="AY1007" s="144" t="s">
        <v>150</v>
      </c>
    </row>
    <row r="1008" spans="2:51" s="12" customFormat="1">
      <c r="B1008" s="142"/>
      <c r="D1008" s="143" t="s">
        <v>159</v>
      </c>
      <c r="E1008" s="144" t="s">
        <v>32</v>
      </c>
      <c r="F1008" s="145" t="s">
        <v>1578</v>
      </c>
      <c r="H1008" s="144" t="s">
        <v>32</v>
      </c>
      <c r="I1008" s="146"/>
      <c r="L1008" s="142"/>
      <c r="M1008" s="147"/>
      <c r="T1008" s="148"/>
      <c r="AT1008" s="144" t="s">
        <v>159</v>
      </c>
      <c r="AU1008" s="144" t="s">
        <v>89</v>
      </c>
      <c r="AV1008" s="12" t="s">
        <v>40</v>
      </c>
      <c r="AW1008" s="12" t="s">
        <v>38</v>
      </c>
      <c r="AX1008" s="12" t="s">
        <v>80</v>
      </c>
      <c r="AY1008" s="144" t="s">
        <v>150</v>
      </c>
    </row>
    <row r="1009" spans="2:51" s="12" customFormat="1">
      <c r="B1009" s="142"/>
      <c r="D1009" s="143" t="s">
        <v>159</v>
      </c>
      <c r="E1009" s="144" t="s">
        <v>32</v>
      </c>
      <c r="F1009" s="145" t="s">
        <v>1578</v>
      </c>
      <c r="H1009" s="144" t="s">
        <v>32</v>
      </c>
      <c r="I1009" s="146"/>
      <c r="L1009" s="142"/>
      <c r="M1009" s="147"/>
      <c r="T1009" s="148"/>
      <c r="AT1009" s="144" t="s">
        <v>159</v>
      </c>
      <c r="AU1009" s="144" t="s">
        <v>89</v>
      </c>
      <c r="AV1009" s="12" t="s">
        <v>40</v>
      </c>
      <c r="AW1009" s="12" t="s">
        <v>38</v>
      </c>
      <c r="AX1009" s="12" t="s">
        <v>80</v>
      </c>
      <c r="AY1009" s="144" t="s">
        <v>150</v>
      </c>
    </row>
    <row r="1010" spans="2:51" s="12" customFormat="1">
      <c r="B1010" s="142"/>
      <c r="D1010" s="143" t="s">
        <v>159</v>
      </c>
      <c r="E1010" s="144" t="s">
        <v>32</v>
      </c>
      <c r="F1010" s="145" t="s">
        <v>1578</v>
      </c>
      <c r="H1010" s="144" t="s">
        <v>32</v>
      </c>
      <c r="I1010" s="146"/>
      <c r="L1010" s="142"/>
      <c r="M1010" s="147"/>
      <c r="T1010" s="148"/>
      <c r="AT1010" s="144" t="s">
        <v>159</v>
      </c>
      <c r="AU1010" s="144" t="s">
        <v>89</v>
      </c>
      <c r="AV1010" s="12" t="s">
        <v>40</v>
      </c>
      <c r="AW1010" s="12" t="s">
        <v>38</v>
      </c>
      <c r="AX1010" s="12" t="s">
        <v>80</v>
      </c>
      <c r="AY1010" s="144" t="s">
        <v>150</v>
      </c>
    </row>
    <row r="1011" spans="2:51" s="12" customFormat="1">
      <c r="B1011" s="142"/>
      <c r="D1011" s="143" t="s">
        <v>159</v>
      </c>
      <c r="E1011" s="144" t="s">
        <v>32</v>
      </c>
      <c r="F1011" s="145" t="s">
        <v>1578</v>
      </c>
      <c r="H1011" s="144" t="s">
        <v>32</v>
      </c>
      <c r="I1011" s="146"/>
      <c r="L1011" s="142"/>
      <c r="M1011" s="147"/>
      <c r="T1011" s="148"/>
      <c r="AT1011" s="144" t="s">
        <v>159</v>
      </c>
      <c r="AU1011" s="144" t="s">
        <v>89</v>
      </c>
      <c r="AV1011" s="12" t="s">
        <v>40</v>
      </c>
      <c r="AW1011" s="12" t="s">
        <v>38</v>
      </c>
      <c r="AX1011" s="12" t="s">
        <v>80</v>
      </c>
      <c r="AY1011" s="144" t="s">
        <v>150</v>
      </c>
    </row>
    <row r="1012" spans="2:51" s="12" customFormat="1">
      <c r="B1012" s="142"/>
      <c r="D1012" s="143" t="s">
        <v>159</v>
      </c>
      <c r="E1012" s="144" t="s">
        <v>32</v>
      </c>
      <c r="F1012" s="145" t="s">
        <v>1578</v>
      </c>
      <c r="H1012" s="144" t="s">
        <v>32</v>
      </c>
      <c r="I1012" s="146"/>
      <c r="L1012" s="142"/>
      <c r="M1012" s="147"/>
      <c r="T1012" s="148"/>
      <c r="AT1012" s="144" t="s">
        <v>159</v>
      </c>
      <c r="AU1012" s="144" t="s">
        <v>89</v>
      </c>
      <c r="AV1012" s="12" t="s">
        <v>40</v>
      </c>
      <c r="AW1012" s="12" t="s">
        <v>38</v>
      </c>
      <c r="AX1012" s="12" t="s">
        <v>80</v>
      </c>
      <c r="AY1012" s="144" t="s">
        <v>150</v>
      </c>
    </row>
    <row r="1013" spans="2:51" s="12" customFormat="1">
      <c r="B1013" s="142"/>
      <c r="D1013" s="143" t="s">
        <v>159</v>
      </c>
      <c r="E1013" s="144" t="s">
        <v>32</v>
      </c>
      <c r="F1013" s="145" t="s">
        <v>1578</v>
      </c>
      <c r="H1013" s="144" t="s">
        <v>32</v>
      </c>
      <c r="I1013" s="146"/>
      <c r="L1013" s="142"/>
      <c r="M1013" s="147"/>
      <c r="T1013" s="148"/>
      <c r="AT1013" s="144" t="s">
        <v>159</v>
      </c>
      <c r="AU1013" s="144" t="s">
        <v>89</v>
      </c>
      <c r="AV1013" s="12" t="s">
        <v>40</v>
      </c>
      <c r="AW1013" s="12" t="s">
        <v>38</v>
      </c>
      <c r="AX1013" s="12" t="s">
        <v>80</v>
      </c>
      <c r="AY1013" s="144" t="s">
        <v>150</v>
      </c>
    </row>
    <row r="1014" spans="2:51" s="12" customFormat="1">
      <c r="B1014" s="142"/>
      <c r="D1014" s="143" t="s">
        <v>159</v>
      </c>
      <c r="E1014" s="144" t="s">
        <v>32</v>
      </c>
      <c r="F1014" s="145" t="s">
        <v>1578</v>
      </c>
      <c r="H1014" s="144" t="s">
        <v>32</v>
      </c>
      <c r="I1014" s="146"/>
      <c r="L1014" s="142"/>
      <c r="M1014" s="147"/>
      <c r="T1014" s="148"/>
      <c r="AT1014" s="144" t="s">
        <v>159</v>
      </c>
      <c r="AU1014" s="144" t="s">
        <v>89</v>
      </c>
      <c r="AV1014" s="12" t="s">
        <v>40</v>
      </c>
      <c r="AW1014" s="12" t="s">
        <v>38</v>
      </c>
      <c r="AX1014" s="12" t="s">
        <v>80</v>
      </c>
      <c r="AY1014" s="144" t="s">
        <v>150</v>
      </c>
    </row>
    <row r="1015" spans="2:51" s="12" customFormat="1">
      <c r="B1015" s="142"/>
      <c r="D1015" s="143" t="s">
        <v>159</v>
      </c>
      <c r="E1015" s="144" t="s">
        <v>32</v>
      </c>
      <c r="F1015" s="145" t="s">
        <v>1578</v>
      </c>
      <c r="H1015" s="144" t="s">
        <v>32</v>
      </c>
      <c r="I1015" s="146"/>
      <c r="L1015" s="142"/>
      <c r="M1015" s="147"/>
      <c r="T1015" s="148"/>
      <c r="AT1015" s="144" t="s">
        <v>159</v>
      </c>
      <c r="AU1015" s="144" t="s">
        <v>89</v>
      </c>
      <c r="AV1015" s="12" t="s">
        <v>40</v>
      </c>
      <c r="AW1015" s="12" t="s">
        <v>38</v>
      </c>
      <c r="AX1015" s="12" t="s">
        <v>80</v>
      </c>
      <c r="AY1015" s="144" t="s">
        <v>150</v>
      </c>
    </row>
    <row r="1016" spans="2:51" s="12" customFormat="1">
      <c r="B1016" s="142"/>
      <c r="D1016" s="143" t="s">
        <v>159</v>
      </c>
      <c r="E1016" s="144" t="s">
        <v>32</v>
      </c>
      <c r="F1016" s="145" t="s">
        <v>1578</v>
      </c>
      <c r="H1016" s="144" t="s">
        <v>32</v>
      </c>
      <c r="I1016" s="146"/>
      <c r="L1016" s="142"/>
      <c r="M1016" s="147"/>
      <c r="T1016" s="148"/>
      <c r="AT1016" s="144" t="s">
        <v>159</v>
      </c>
      <c r="AU1016" s="144" t="s">
        <v>89</v>
      </c>
      <c r="AV1016" s="12" t="s">
        <v>40</v>
      </c>
      <c r="AW1016" s="12" t="s">
        <v>38</v>
      </c>
      <c r="AX1016" s="12" t="s">
        <v>80</v>
      </c>
      <c r="AY1016" s="144" t="s">
        <v>150</v>
      </c>
    </row>
    <row r="1017" spans="2:51" s="12" customFormat="1">
      <c r="B1017" s="142"/>
      <c r="D1017" s="143" t="s">
        <v>159</v>
      </c>
      <c r="E1017" s="144" t="s">
        <v>32</v>
      </c>
      <c r="F1017" s="145" t="s">
        <v>1578</v>
      </c>
      <c r="H1017" s="144" t="s">
        <v>32</v>
      </c>
      <c r="I1017" s="146"/>
      <c r="L1017" s="142"/>
      <c r="M1017" s="147"/>
      <c r="T1017" s="148"/>
      <c r="AT1017" s="144" t="s">
        <v>159</v>
      </c>
      <c r="AU1017" s="144" t="s">
        <v>89</v>
      </c>
      <c r="AV1017" s="12" t="s">
        <v>40</v>
      </c>
      <c r="AW1017" s="12" t="s">
        <v>38</v>
      </c>
      <c r="AX1017" s="12" t="s">
        <v>80</v>
      </c>
      <c r="AY1017" s="144" t="s">
        <v>150</v>
      </c>
    </row>
    <row r="1018" spans="2:51" s="12" customFormat="1">
      <c r="B1018" s="142"/>
      <c r="D1018" s="143" t="s">
        <v>159</v>
      </c>
      <c r="E1018" s="144" t="s">
        <v>32</v>
      </c>
      <c r="F1018" s="145" t="s">
        <v>1578</v>
      </c>
      <c r="H1018" s="144" t="s">
        <v>32</v>
      </c>
      <c r="I1018" s="146"/>
      <c r="L1018" s="142"/>
      <c r="M1018" s="147"/>
      <c r="T1018" s="148"/>
      <c r="AT1018" s="144" t="s">
        <v>159</v>
      </c>
      <c r="AU1018" s="144" t="s">
        <v>89</v>
      </c>
      <c r="AV1018" s="12" t="s">
        <v>40</v>
      </c>
      <c r="AW1018" s="12" t="s">
        <v>38</v>
      </c>
      <c r="AX1018" s="12" t="s">
        <v>80</v>
      </c>
      <c r="AY1018" s="144" t="s">
        <v>150</v>
      </c>
    </row>
    <row r="1019" spans="2:51" s="12" customFormat="1">
      <c r="B1019" s="142"/>
      <c r="D1019" s="143" t="s">
        <v>159</v>
      </c>
      <c r="E1019" s="144" t="s">
        <v>32</v>
      </c>
      <c r="F1019" s="145" t="s">
        <v>1578</v>
      </c>
      <c r="H1019" s="144" t="s">
        <v>32</v>
      </c>
      <c r="I1019" s="146"/>
      <c r="L1019" s="142"/>
      <c r="M1019" s="147"/>
      <c r="T1019" s="148"/>
      <c r="AT1019" s="144" t="s">
        <v>159</v>
      </c>
      <c r="AU1019" s="144" t="s">
        <v>89</v>
      </c>
      <c r="AV1019" s="12" t="s">
        <v>40</v>
      </c>
      <c r="AW1019" s="12" t="s">
        <v>38</v>
      </c>
      <c r="AX1019" s="12" t="s">
        <v>80</v>
      </c>
      <c r="AY1019" s="144" t="s">
        <v>150</v>
      </c>
    </row>
    <row r="1020" spans="2:51" s="12" customFormat="1">
      <c r="B1020" s="142"/>
      <c r="D1020" s="143" t="s">
        <v>159</v>
      </c>
      <c r="E1020" s="144" t="s">
        <v>32</v>
      </c>
      <c r="F1020" s="145" t="s">
        <v>1578</v>
      </c>
      <c r="H1020" s="144" t="s">
        <v>32</v>
      </c>
      <c r="I1020" s="146"/>
      <c r="L1020" s="142"/>
      <c r="M1020" s="147"/>
      <c r="T1020" s="148"/>
      <c r="AT1020" s="144" t="s">
        <v>159</v>
      </c>
      <c r="AU1020" s="144" t="s">
        <v>89</v>
      </c>
      <c r="AV1020" s="12" t="s">
        <v>40</v>
      </c>
      <c r="AW1020" s="12" t="s">
        <v>38</v>
      </c>
      <c r="AX1020" s="12" t="s">
        <v>80</v>
      </c>
      <c r="AY1020" s="144" t="s">
        <v>150</v>
      </c>
    </row>
    <row r="1021" spans="2:51" s="12" customFormat="1">
      <c r="B1021" s="142"/>
      <c r="D1021" s="143" t="s">
        <v>159</v>
      </c>
      <c r="E1021" s="144" t="s">
        <v>32</v>
      </c>
      <c r="F1021" s="145" t="s">
        <v>1578</v>
      </c>
      <c r="H1021" s="144" t="s">
        <v>32</v>
      </c>
      <c r="I1021" s="146"/>
      <c r="L1021" s="142"/>
      <c r="M1021" s="147"/>
      <c r="T1021" s="148"/>
      <c r="AT1021" s="144" t="s">
        <v>159</v>
      </c>
      <c r="AU1021" s="144" t="s">
        <v>89</v>
      </c>
      <c r="AV1021" s="12" t="s">
        <v>40</v>
      </c>
      <c r="AW1021" s="12" t="s">
        <v>38</v>
      </c>
      <c r="AX1021" s="12" t="s">
        <v>80</v>
      </c>
      <c r="AY1021" s="144" t="s">
        <v>150</v>
      </c>
    </row>
    <row r="1022" spans="2:51" s="12" customFormat="1">
      <c r="B1022" s="142"/>
      <c r="D1022" s="143" t="s">
        <v>159</v>
      </c>
      <c r="E1022" s="144" t="s">
        <v>32</v>
      </c>
      <c r="F1022" s="145" t="s">
        <v>1578</v>
      </c>
      <c r="H1022" s="144" t="s">
        <v>32</v>
      </c>
      <c r="I1022" s="146"/>
      <c r="L1022" s="142"/>
      <c r="M1022" s="147"/>
      <c r="T1022" s="148"/>
      <c r="AT1022" s="144" t="s">
        <v>159</v>
      </c>
      <c r="AU1022" s="144" t="s">
        <v>89</v>
      </c>
      <c r="AV1022" s="12" t="s">
        <v>40</v>
      </c>
      <c r="AW1022" s="12" t="s">
        <v>38</v>
      </c>
      <c r="AX1022" s="12" t="s">
        <v>80</v>
      </c>
      <c r="AY1022" s="144" t="s">
        <v>150</v>
      </c>
    </row>
    <row r="1023" spans="2:51" s="12" customFormat="1">
      <c r="B1023" s="142"/>
      <c r="D1023" s="143" t="s">
        <v>159</v>
      </c>
      <c r="E1023" s="144" t="s">
        <v>32</v>
      </c>
      <c r="F1023" s="145" t="s">
        <v>1578</v>
      </c>
      <c r="H1023" s="144" t="s">
        <v>32</v>
      </c>
      <c r="I1023" s="146"/>
      <c r="L1023" s="142"/>
      <c r="M1023" s="147"/>
      <c r="T1023" s="148"/>
      <c r="AT1023" s="144" t="s">
        <v>159</v>
      </c>
      <c r="AU1023" s="144" t="s">
        <v>89</v>
      </c>
      <c r="AV1023" s="12" t="s">
        <v>40</v>
      </c>
      <c r="AW1023" s="12" t="s">
        <v>38</v>
      </c>
      <c r="AX1023" s="12" t="s">
        <v>80</v>
      </c>
      <c r="AY1023" s="144" t="s">
        <v>150</v>
      </c>
    </row>
    <row r="1024" spans="2:51" s="12" customFormat="1">
      <c r="B1024" s="142"/>
      <c r="D1024" s="143" t="s">
        <v>159</v>
      </c>
      <c r="E1024" s="144" t="s">
        <v>32</v>
      </c>
      <c r="F1024" s="145" t="s">
        <v>1578</v>
      </c>
      <c r="H1024" s="144" t="s">
        <v>32</v>
      </c>
      <c r="I1024" s="146"/>
      <c r="L1024" s="142"/>
      <c r="M1024" s="147"/>
      <c r="T1024" s="148"/>
      <c r="AT1024" s="144" t="s">
        <v>159</v>
      </c>
      <c r="AU1024" s="144" t="s">
        <v>89</v>
      </c>
      <c r="AV1024" s="12" t="s">
        <v>40</v>
      </c>
      <c r="AW1024" s="12" t="s">
        <v>38</v>
      </c>
      <c r="AX1024" s="12" t="s">
        <v>80</v>
      </c>
      <c r="AY1024" s="144" t="s">
        <v>150</v>
      </c>
    </row>
    <row r="1025" spans="2:51" s="12" customFormat="1">
      <c r="B1025" s="142"/>
      <c r="D1025" s="143" t="s">
        <v>159</v>
      </c>
      <c r="E1025" s="144" t="s">
        <v>32</v>
      </c>
      <c r="F1025" s="145" t="s">
        <v>1578</v>
      </c>
      <c r="H1025" s="144" t="s">
        <v>32</v>
      </c>
      <c r="I1025" s="146"/>
      <c r="L1025" s="142"/>
      <c r="M1025" s="147"/>
      <c r="T1025" s="148"/>
      <c r="AT1025" s="144" t="s">
        <v>159</v>
      </c>
      <c r="AU1025" s="144" t="s">
        <v>89</v>
      </c>
      <c r="AV1025" s="12" t="s">
        <v>40</v>
      </c>
      <c r="AW1025" s="12" t="s">
        <v>38</v>
      </c>
      <c r="AX1025" s="12" t="s">
        <v>80</v>
      </c>
      <c r="AY1025" s="144" t="s">
        <v>150</v>
      </c>
    </row>
    <row r="1026" spans="2:51" s="12" customFormat="1">
      <c r="B1026" s="142"/>
      <c r="D1026" s="143" t="s">
        <v>159</v>
      </c>
      <c r="E1026" s="144" t="s">
        <v>32</v>
      </c>
      <c r="F1026" s="145" t="s">
        <v>1578</v>
      </c>
      <c r="H1026" s="144" t="s">
        <v>32</v>
      </c>
      <c r="I1026" s="146"/>
      <c r="L1026" s="142"/>
      <c r="M1026" s="147"/>
      <c r="T1026" s="148"/>
      <c r="AT1026" s="144" t="s">
        <v>159</v>
      </c>
      <c r="AU1026" s="144" t="s">
        <v>89</v>
      </c>
      <c r="AV1026" s="12" t="s">
        <v>40</v>
      </c>
      <c r="AW1026" s="12" t="s">
        <v>38</v>
      </c>
      <c r="AX1026" s="12" t="s">
        <v>80</v>
      </c>
      <c r="AY1026" s="144" t="s">
        <v>150</v>
      </c>
    </row>
    <row r="1027" spans="2:51" s="12" customFormat="1">
      <c r="B1027" s="142"/>
      <c r="D1027" s="143" t="s">
        <v>159</v>
      </c>
      <c r="E1027" s="144" t="s">
        <v>32</v>
      </c>
      <c r="F1027" s="145" t="s">
        <v>1580</v>
      </c>
      <c r="H1027" s="144" t="s">
        <v>32</v>
      </c>
      <c r="I1027" s="146"/>
      <c r="L1027" s="142"/>
      <c r="M1027" s="147"/>
      <c r="T1027" s="148"/>
      <c r="AT1027" s="144" t="s">
        <v>159</v>
      </c>
      <c r="AU1027" s="144" t="s">
        <v>89</v>
      </c>
      <c r="AV1027" s="12" t="s">
        <v>40</v>
      </c>
      <c r="AW1027" s="12" t="s">
        <v>38</v>
      </c>
      <c r="AX1027" s="12" t="s">
        <v>80</v>
      </c>
      <c r="AY1027" s="144" t="s">
        <v>150</v>
      </c>
    </row>
    <row r="1028" spans="2:51" s="12" customFormat="1">
      <c r="B1028" s="142"/>
      <c r="D1028" s="143" t="s">
        <v>159</v>
      </c>
      <c r="E1028" s="144" t="s">
        <v>32</v>
      </c>
      <c r="F1028" s="145" t="s">
        <v>1578</v>
      </c>
      <c r="H1028" s="144" t="s">
        <v>32</v>
      </c>
      <c r="I1028" s="146"/>
      <c r="L1028" s="142"/>
      <c r="M1028" s="147"/>
      <c r="T1028" s="148"/>
      <c r="AT1028" s="144" t="s">
        <v>159</v>
      </c>
      <c r="AU1028" s="144" t="s">
        <v>89</v>
      </c>
      <c r="AV1028" s="12" t="s">
        <v>40</v>
      </c>
      <c r="AW1028" s="12" t="s">
        <v>38</v>
      </c>
      <c r="AX1028" s="12" t="s">
        <v>80</v>
      </c>
      <c r="AY1028" s="144" t="s">
        <v>150</v>
      </c>
    </row>
    <row r="1029" spans="2:51" s="12" customFormat="1">
      <c r="B1029" s="142"/>
      <c r="D1029" s="143" t="s">
        <v>159</v>
      </c>
      <c r="E1029" s="144" t="s">
        <v>32</v>
      </c>
      <c r="F1029" s="145" t="s">
        <v>1578</v>
      </c>
      <c r="H1029" s="144" t="s">
        <v>32</v>
      </c>
      <c r="I1029" s="146"/>
      <c r="L1029" s="142"/>
      <c r="M1029" s="147"/>
      <c r="T1029" s="148"/>
      <c r="AT1029" s="144" t="s">
        <v>159</v>
      </c>
      <c r="AU1029" s="144" t="s">
        <v>89</v>
      </c>
      <c r="AV1029" s="12" t="s">
        <v>40</v>
      </c>
      <c r="AW1029" s="12" t="s">
        <v>38</v>
      </c>
      <c r="AX1029" s="12" t="s">
        <v>80</v>
      </c>
      <c r="AY1029" s="144" t="s">
        <v>150</v>
      </c>
    </row>
    <row r="1030" spans="2:51" s="12" customFormat="1">
      <c r="B1030" s="142"/>
      <c r="D1030" s="143" t="s">
        <v>159</v>
      </c>
      <c r="E1030" s="144" t="s">
        <v>32</v>
      </c>
      <c r="F1030" s="145" t="s">
        <v>1578</v>
      </c>
      <c r="H1030" s="144" t="s">
        <v>32</v>
      </c>
      <c r="I1030" s="146"/>
      <c r="L1030" s="142"/>
      <c r="M1030" s="147"/>
      <c r="T1030" s="148"/>
      <c r="AT1030" s="144" t="s">
        <v>159</v>
      </c>
      <c r="AU1030" s="144" t="s">
        <v>89</v>
      </c>
      <c r="AV1030" s="12" t="s">
        <v>40</v>
      </c>
      <c r="AW1030" s="12" t="s">
        <v>38</v>
      </c>
      <c r="AX1030" s="12" t="s">
        <v>80</v>
      </c>
      <c r="AY1030" s="144" t="s">
        <v>150</v>
      </c>
    </row>
    <row r="1031" spans="2:51" s="12" customFormat="1">
      <c r="B1031" s="142"/>
      <c r="D1031" s="143" t="s">
        <v>159</v>
      </c>
      <c r="E1031" s="144" t="s">
        <v>32</v>
      </c>
      <c r="F1031" s="145" t="s">
        <v>1578</v>
      </c>
      <c r="H1031" s="144" t="s">
        <v>32</v>
      </c>
      <c r="I1031" s="146"/>
      <c r="L1031" s="142"/>
      <c r="M1031" s="147"/>
      <c r="T1031" s="148"/>
      <c r="AT1031" s="144" t="s">
        <v>159</v>
      </c>
      <c r="AU1031" s="144" t="s">
        <v>89</v>
      </c>
      <c r="AV1031" s="12" t="s">
        <v>40</v>
      </c>
      <c r="AW1031" s="12" t="s">
        <v>38</v>
      </c>
      <c r="AX1031" s="12" t="s">
        <v>80</v>
      </c>
      <c r="AY1031" s="144" t="s">
        <v>150</v>
      </c>
    </row>
    <row r="1032" spans="2:51" s="12" customFormat="1">
      <c r="B1032" s="142"/>
      <c r="D1032" s="143" t="s">
        <v>159</v>
      </c>
      <c r="E1032" s="144" t="s">
        <v>32</v>
      </c>
      <c r="F1032" s="145" t="s">
        <v>1578</v>
      </c>
      <c r="H1032" s="144" t="s">
        <v>32</v>
      </c>
      <c r="I1032" s="146"/>
      <c r="L1032" s="142"/>
      <c r="M1032" s="147"/>
      <c r="T1032" s="148"/>
      <c r="AT1032" s="144" t="s">
        <v>159</v>
      </c>
      <c r="AU1032" s="144" t="s">
        <v>89</v>
      </c>
      <c r="AV1032" s="12" t="s">
        <v>40</v>
      </c>
      <c r="AW1032" s="12" t="s">
        <v>38</v>
      </c>
      <c r="AX1032" s="12" t="s">
        <v>80</v>
      </c>
      <c r="AY1032" s="144" t="s">
        <v>150</v>
      </c>
    </row>
    <row r="1033" spans="2:51" s="12" customFormat="1">
      <c r="B1033" s="142"/>
      <c r="D1033" s="143" t="s">
        <v>159</v>
      </c>
      <c r="E1033" s="144" t="s">
        <v>32</v>
      </c>
      <c r="F1033" s="145" t="s">
        <v>1578</v>
      </c>
      <c r="H1033" s="144" t="s">
        <v>32</v>
      </c>
      <c r="I1033" s="146"/>
      <c r="L1033" s="142"/>
      <c r="M1033" s="147"/>
      <c r="T1033" s="148"/>
      <c r="AT1033" s="144" t="s">
        <v>159</v>
      </c>
      <c r="AU1033" s="144" t="s">
        <v>89</v>
      </c>
      <c r="AV1033" s="12" t="s">
        <v>40</v>
      </c>
      <c r="AW1033" s="12" t="s">
        <v>38</v>
      </c>
      <c r="AX1033" s="12" t="s">
        <v>80</v>
      </c>
      <c r="AY1033" s="144" t="s">
        <v>150</v>
      </c>
    </row>
    <row r="1034" spans="2:51" s="12" customFormat="1">
      <c r="B1034" s="142"/>
      <c r="D1034" s="143" t="s">
        <v>159</v>
      </c>
      <c r="E1034" s="144" t="s">
        <v>32</v>
      </c>
      <c r="F1034" s="145" t="s">
        <v>1581</v>
      </c>
      <c r="H1034" s="144" t="s">
        <v>32</v>
      </c>
      <c r="I1034" s="146"/>
      <c r="L1034" s="142"/>
      <c r="M1034" s="147"/>
      <c r="T1034" s="148"/>
      <c r="AT1034" s="144" t="s">
        <v>159</v>
      </c>
      <c r="AU1034" s="144" t="s">
        <v>89</v>
      </c>
      <c r="AV1034" s="12" t="s">
        <v>40</v>
      </c>
      <c r="AW1034" s="12" t="s">
        <v>38</v>
      </c>
      <c r="AX1034" s="12" t="s">
        <v>80</v>
      </c>
      <c r="AY1034" s="144" t="s">
        <v>150</v>
      </c>
    </row>
    <row r="1035" spans="2:51" s="12" customFormat="1">
      <c r="B1035" s="142"/>
      <c r="D1035" s="143" t="s">
        <v>159</v>
      </c>
      <c r="E1035" s="144" t="s">
        <v>32</v>
      </c>
      <c r="F1035" s="145" t="s">
        <v>1582</v>
      </c>
      <c r="H1035" s="144" t="s">
        <v>32</v>
      </c>
      <c r="I1035" s="146"/>
      <c r="L1035" s="142"/>
      <c r="M1035" s="147"/>
      <c r="T1035" s="148"/>
      <c r="AT1035" s="144" t="s">
        <v>159</v>
      </c>
      <c r="AU1035" s="144" t="s">
        <v>89</v>
      </c>
      <c r="AV1035" s="12" t="s">
        <v>40</v>
      </c>
      <c r="AW1035" s="12" t="s">
        <v>38</v>
      </c>
      <c r="AX1035" s="12" t="s">
        <v>80</v>
      </c>
      <c r="AY1035" s="144" t="s">
        <v>150</v>
      </c>
    </row>
    <row r="1036" spans="2:51" s="12" customFormat="1">
      <c r="B1036" s="142"/>
      <c r="D1036" s="143" t="s">
        <v>159</v>
      </c>
      <c r="E1036" s="144" t="s">
        <v>32</v>
      </c>
      <c r="F1036" s="145" t="s">
        <v>1582</v>
      </c>
      <c r="H1036" s="144" t="s">
        <v>32</v>
      </c>
      <c r="I1036" s="146"/>
      <c r="L1036" s="142"/>
      <c r="M1036" s="147"/>
      <c r="T1036" s="148"/>
      <c r="AT1036" s="144" t="s">
        <v>159</v>
      </c>
      <c r="AU1036" s="144" t="s">
        <v>89</v>
      </c>
      <c r="AV1036" s="12" t="s">
        <v>40</v>
      </c>
      <c r="AW1036" s="12" t="s">
        <v>38</v>
      </c>
      <c r="AX1036" s="12" t="s">
        <v>80</v>
      </c>
      <c r="AY1036" s="144" t="s">
        <v>150</v>
      </c>
    </row>
    <row r="1037" spans="2:51" s="12" customFormat="1">
      <c r="B1037" s="142"/>
      <c r="D1037" s="143" t="s">
        <v>159</v>
      </c>
      <c r="E1037" s="144" t="s">
        <v>32</v>
      </c>
      <c r="F1037" s="145" t="s">
        <v>1582</v>
      </c>
      <c r="H1037" s="144" t="s">
        <v>32</v>
      </c>
      <c r="I1037" s="146"/>
      <c r="L1037" s="142"/>
      <c r="M1037" s="147"/>
      <c r="T1037" s="148"/>
      <c r="AT1037" s="144" t="s">
        <v>159</v>
      </c>
      <c r="AU1037" s="144" t="s">
        <v>89</v>
      </c>
      <c r="AV1037" s="12" t="s">
        <v>40</v>
      </c>
      <c r="AW1037" s="12" t="s">
        <v>38</v>
      </c>
      <c r="AX1037" s="12" t="s">
        <v>80</v>
      </c>
      <c r="AY1037" s="144" t="s">
        <v>150</v>
      </c>
    </row>
    <row r="1038" spans="2:51" s="12" customFormat="1">
      <c r="B1038" s="142"/>
      <c r="D1038" s="143" t="s">
        <v>159</v>
      </c>
      <c r="E1038" s="144" t="s">
        <v>32</v>
      </c>
      <c r="F1038" s="145" t="s">
        <v>1582</v>
      </c>
      <c r="H1038" s="144" t="s">
        <v>32</v>
      </c>
      <c r="I1038" s="146"/>
      <c r="L1038" s="142"/>
      <c r="M1038" s="147"/>
      <c r="T1038" s="148"/>
      <c r="AT1038" s="144" t="s">
        <v>159</v>
      </c>
      <c r="AU1038" s="144" t="s">
        <v>89</v>
      </c>
      <c r="AV1038" s="12" t="s">
        <v>40</v>
      </c>
      <c r="AW1038" s="12" t="s">
        <v>38</v>
      </c>
      <c r="AX1038" s="12" t="s">
        <v>80</v>
      </c>
      <c r="AY1038" s="144" t="s">
        <v>150</v>
      </c>
    </row>
    <row r="1039" spans="2:51" s="12" customFormat="1">
      <c r="B1039" s="142"/>
      <c r="D1039" s="143" t="s">
        <v>159</v>
      </c>
      <c r="E1039" s="144" t="s">
        <v>32</v>
      </c>
      <c r="F1039" s="145" t="s">
        <v>1582</v>
      </c>
      <c r="H1039" s="144" t="s">
        <v>32</v>
      </c>
      <c r="I1039" s="146"/>
      <c r="L1039" s="142"/>
      <c r="M1039" s="147"/>
      <c r="T1039" s="148"/>
      <c r="AT1039" s="144" t="s">
        <v>159</v>
      </c>
      <c r="AU1039" s="144" t="s">
        <v>89</v>
      </c>
      <c r="AV1039" s="12" t="s">
        <v>40</v>
      </c>
      <c r="AW1039" s="12" t="s">
        <v>38</v>
      </c>
      <c r="AX1039" s="12" t="s">
        <v>80</v>
      </c>
      <c r="AY1039" s="144" t="s">
        <v>150</v>
      </c>
    </row>
    <row r="1040" spans="2:51" s="12" customFormat="1">
      <c r="B1040" s="142"/>
      <c r="D1040" s="143" t="s">
        <v>159</v>
      </c>
      <c r="E1040" s="144" t="s">
        <v>32</v>
      </c>
      <c r="F1040" s="145" t="s">
        <v>1582</v>
      </c>
      <c r="H1040" s="144" t="s">
        <v>32</v>
      </c>
      <c r="I1040" s="146"/>
      <c r="L1040" s="142"/>
      <c r="M1040" s="147"/>
      <c r="T1040" s="148"/>
      <c r="AT1040" s="144" t="s">
        <v>159</v>
      </c>
      <c r="AU1040" s="144" t="s">
        <v>89</v>
      </c>
      <c r="AV1040" s="12" t="s">
        <v>40</v>
      </c>
      <c r="AW1040" s="12" t="s">
        <v>38</v>
      </c>
      <c r="AX1040" s="12" t="s">
        <v>80</v>
      </c>
      <c r="AY1040" s="144" t="s">
        <v>150</v>
      </c>
    </row>
    <row r="1041" spans="2:65" s="12" customFormat="1">
      <c r="B1041" s="142"/>
      <c r="D1041" s="143" t="s">
        <v>159</v>
      </c>
      <c r="E1041" s="144" t="s">
        <v>32</v>
      </c>
      <c r="F1041" s="145" t="s">
        <v>1583</v>
      </c>
      <c r="H1041" s="144" t="s">
        <v>32</v>
      </c>
      <c r="I1041" s="146"/>
      <c r="L1041" s="142"/>
      <c r="M1041" s="147"/>
      <c r="T1041" s="148"/>
      <c r="AT1041" s="144" t="s">
        <v>159</v>
      </c>
      <c r="AU1041" s="144" t="s">
        <v>89</v>
      </c>
      <c r="AV1041" s="12" t="s">
        <v>40</v>
      </c>
      <c r="AW1041" s="12" t="s">
        <v>38</v>
      </c>
      <c r="AX1041" s="12" t="s">
        <v>80</v>
      </c>
      <c r="AY1041" s="144" t="s">
        <v>150</v>
      </c>
    </row>
    <row r="1042" spans="2:65" s="12" customFormat="1">
      <c r="B1042" s="142"/>
      <c r="D1042" s="143" t="s">
        <v>159</v>
      </c>
      <c r="E1042" s="144" t="s">
        <v>32</v>
      </c>
      <c r="F1042" s="145" t="s">
        <v>1583</v>
      </c>
      <c r="H1042" s="144" t="s">
        <v>32</v>
      </c>
      <c r="I1042" s="146"/>
      <c r="L1042" s="142"/>
      <c r="M1042" s="147"/>
      <c r="T1042" s="148"/>
      <c r="AT1042" s="144" t="s">
        <v>159</v>
      </c>
      <c r="AU1042" s="144" t="s">
        <v>89</v>
      </c>
      <c r="AV1042" s="12" t="s">
        <v>40</v>
      </c>
      <c r="AW1042" s="12" t="s">
        <v>38</v>
      </c>
      <c r="AX1042" s="12" t="s">
        <v>80</v>
      </c>
      <c r="AY1042" s="144" t="s">
        <v>150</v>
      </c>
    </row>
    <row r="1043" spans="2:65" s="12" customFormat="1">
      <c r="B1043" s="142"/>
      <c r="D1043" s="143" t="s">
        <v>159</v>
      </c>
      <c r="E1043" s="144" t="s">
        <v>32</v>
      </c>
      <c r="F1043" s="145" t="s">
        <v>1583</v>
      </c>
      <c r="H1043" s="144" t="s">
        <v>32</v>
      </c>
      <c r="I1043" s="146"/>
      <c r="L1043" s="142"/>
      <c r="M1043" s="147"/>
      <c r="T1043" s="148"/>
      <c r="AT1043" s="144" t="s">
        <v>159</v>
      </c>
      <c r="AU1043" s="144" t="s">
        <v>89</v>
      </c>
      <c r="AV1043" s="12" t="s">
        <v>40</v>
      </c>
      <c r="AW1043" s="12" t="s">
        <v>38</v>
      </c>
      <c r="AX1043" s="12" t="s">
        <v>80</v>
      </c>
      <c r="AY1043" s="144" t="s">
        <v>150</v>
      </c>
    </row>
    <row r="1044" spans="2:65" s="12" customFormat="1">
      <c r="B1044" s="142"/>
      <c r="D1044" s="143" t="s">
        <v>159</v>
      </c>
      <c r="E1044" s="144" t="s">
        <v>32</v>
      </c>
      <c r="F1044" s="145" t="s">
        <v>1583</v>
      </c>
      <c r="H1044" s="144" t="s">
        <v>32</v>
      </c>
      <c r="I1044" s="146"/>
      <c r="L1044" s="142"/>
      <c r="M1044" s="147"/>
      <c r="T1044" s="148"/>
      <c r="AT1044" s="144" t="s">
        <v>159</v>
      </c>
      <c r="AU1044" s="144" t="s">
        <v>89</v>
      </c>
      <c r="AV1044" s="12" t="s">
        <v>40</v>
      </c>
      <c r="AW1044" s="12" t="s">
        <v>38</v>
      </c>
      <c r="AX1044" s="12" t="s">
        <v>80</v>
      </c>
      <c r="AY1044" s="144" t="s">
        <v>150</v>
      </c>
    </row>
    <row r="1045" spans="2:65" s="12" customFormat="1">
      <c r="B1045" s="142"/>
      <c r="D1045" s="143" t="s">
        <v>159</v>
      </c>
      <c r="E1045" s="144" t="s">
        <v>32</v>
      </c>
      <c r="F1045" s="145" t="s">
        <v>1583</v>
      </c>
      <c r="H1045" s="144" t="s">
        <v>32</v>
      </c>
      <c r="I1045" s="146"/>
      <c r="L1045" s="142"/>
      <c r="M1045" s="147"/>
      <c r="T1045" s="148"/>
      <c r="AT1045" s="144" t="s">
        <v>159</v>
      </c>
      <c r="AU1045" s="144" t="s">
        <v>89</v>
      </c>
      <c r="AV1045" s="12" t="s">
        <v>40</v>
      </c>
      <c r="AW1045" s="12" t="s">
        <v>38</v>
      </c>
      <c r="AX1045" s="12" t="s">
        <v>80</v>
      </c>
      <c r="AY1045" s="144" t="s">
        <v>150</v>
      </c>
    </row>
    <row r="1046" spans="2:65" s="12" customFormat="1">
      <c r="B1046" s="142"/>
      <c r="D1046" s="143" t="s">
        <v>159</v>
      </c>
      <c r="E1046" s="144" t="s">
        <v>32</v>
      </c>
      <c r="F1046" s="145" t="s">
        <v>1583</v>
      </c>
      <c r="H1046" s="144" t="s">
        <v>32</v>
      </c>
      <c r="I1046" s="146"/>
      <c r="L1046" s="142"/>
      <c r="M1046" s="147"/>
      <c r="T1046" s="148"/>
      <c r="AT1046" s="144" t="s">
        <v>159</v>
      </c>
      <c r="AU1046" s="144" t="s">
        <v>89</v>
      </c>
      <c r="AV1046" s="12" t="s">
        <v>40</v>
      </c>
      <c r="AW1046" s="12" t="s">
        <v>38</v>
      </c>
      <c r="AX1046" s="12" t="s">
        <v>80</v>
      </c>
      <c r="AY1046" s="144" t="s">
        <v>150</v>
      </c>
    </row>
    <row r="1047" spans="2:65" s="12" customFormat="1">
      <c r="B1047" s="142"/>
      <c r="D1047" s="143" t="s">
        <v>159</v>
      </c>
      <c r="E1047" s="144" t="s">
        <v>32</v>
      </c>
      <c r="F1047" s="145" t="s">
        <v>1583</v>
      </c>
      <c r="H1047" s="144" t="s">
        <v>32</v>
      </c>
      <c r="I1047" s="146"/>
      <c r="L1047" s="142"/>
      <c r="M1047" s="147"/>
      <c r="T1047" s="148"/>
      <c r="AT1047" s="144" t="s">
        <v>159</v>
      </c>
      <c r="AU1047" s="144" t="s">
        <v>89</v>
      </c>
      <c r="AV1047" s="12" t="s">
        <v>40</v>
      </c>
      <c r="AW1047" s="12" t="s">
        <v>38</v>
      </c>
      <c r="AX1047" s="12" t="s">
        <v>80</v>
      </c>
      <c r="AY1047" s="144" t="s">
        <v>150</v>
      </c>
    </row>
    <row r="1048" spans="2:65" s="12" customFormat="1">
      <c r="B1048" s="142"/>
      <c r="D1048" s="143" t="s">
        <v>159</v>
      </c>
      <c r="E1048" s="144" t="s">
        <v>32</v>
      </c>
      <c r="F1048" s="145" t="s">
        <v>1583</v>
      </c>
      <c r="H1048" s="144" t="s">
        <v>32</v>
      </c>
      <c r="I1048" s="146"/>
      <c r="L1048" s="142"/>
      <c r="M1048" s="147"/>
      <c r="T1048" s="148"/>
      <c r="AT1048" s="144" t="s">
        <v>159</v>
      </c>
      <c r="AU1048" s="144" t="s">
        <v>89</v>
      </c>
      <c r="AV1048" s="12" t="s">
        <v>40</v>
      </c>
      <c r="AW1048" s="12" t="s">
        <v>38</v>
      </c>
      <c r="AX1048" s="12" t="s">
        <v>80</v>
      </c>
      <c r="AY1048" s="144" t="s">
        <v>150</v>
      </c>
    </row>
    <row r="1049" spans="2:65" s="12" customFormat="1">
      <c r="B1049" s="142"/>
      <c r="D1049" s="143" t="s">
        <v>159</v>
      </c>
      <c r="E1049" s="144" t="s">
        <v>32</v>
      </c>
      <c r="F1049" s="145" t="s">
        <v>1583</v>
      </c>
      <c r="H1049" s="144" t="s">
        <v>32</v>
      </c>
      <c r="I1049" s="146"/>
      <c r="L1049" s="142"/>
      <c r="M1049" s="147"/>
      <c r="T1049" s="148"/>
      <c r="AT1049" s="144" t="s">
        <v>159</v>
      </c>
      <c r="AU1049" s="144" t="s">
        <v>89</v>
      </c>
      <c r="AV1049" s="12" t="s">
        <v>40</v>
      </c>
      <c r="AW1049" s="12" t="s">
        <v>38</v>
      </c>
      <c r="AX1049" s="12" t="s">
        <v>80</v>
      </c>
      <c r="AY1049" s="144" t="s">
        <v>150</v>
      </c>
    </row>
    <row r="1050" spans="2:65" s="12" customFormat="1">
      <c r="B1050" s="142"/>
      <c r="D1050" s="143" t="s">
        <v>159</v>
      </c>
      <c r="E1050" s="144" t="s">
        <v>32</v>
      </c>
      <c r="F1050" s="145" t="s">
        <v>1583</v>
      </c>
      <c r="H1050" s="144" t="s">
        <v>32</v>
      </c>
      <c r="I1050" s="146"/>
      <c r="L1050" s="142"/>
      <c r="M1050" s="147"/>
      <c r="T1050" s="148"/>
      <c r="AT1050" s="144" t="s">
        <v>159</v>
      </c>
      <c r="AU1050" s="144" t="s">
        <v>89</v>
      </c>
      <c r="AV1050" s="12" t="s">
        <v>40</v>
      </c>
      <c r="AW1050" s="12" t="s">
        <v>38</v>
      </c>
      <c r="AX1050" s="12" t="s">
        <v>80</v>
      </c>
      <c r="AY1050" s="144" t="s">
        <v>150</v>
      </c>
    </row>
    <row r="1051" spans="2:65" s="12" customFormat="1">
      <c r="B1051" s="142"/>
      <c r="D1051" s="143" t="s">
        <v>159</v>
      </c>
      <c r="E1051" s="144" t="s">
        <v>32</v>
      </c>
      <c r="F1051" s="145" t="s">
        <v>1583</v>
      </c>
      <c r="H1051" s="144" t="s">
        <v>32</v>
      </c>
      <c r="I1051" s="146"/>
      <c r="L1051" s="142"/>
      <c r="M1051" s="147"/>
      <c r="T1051" s="148"/>
      <c r="AT1051" s="144" t="s">
        <v>159</v>
      </c>
      <c r="AU1051" s="144" t="s">
        <v>89</v>
      </c>
      <c r="AV1051" s="12" t="s">
        <v>40</v>
      </c>
      <c r="AW1051" s="12" t="s">
        <v>38</v>
      </c>
      <c r="AX1051" s="12" t="s">
        <v>80</v>
      </c>
      <c r="AY1051" s="144" t="s">
        <v>150</v>
      </c>
    </row>
    <row r="1052" spans="2:65" s="12" customFormat="1">
      <c r="B1052" s="142"/>
      <c r="D1052" s="143" t="s">
        <v>159</v>
      </c>
      <c r="E1052" s="144" t="s">
        <v>32</v>
      </c>
      <c r="F1052" s="145" t="s">
        <v>1583</v>
      </c>
      <c r="H1052" s="144" t="s">
        <v>32</v>
      </c>
      <c r="I1052" s="146"/>
      <c r="L1052" s="142"/>
      <c r="M1052" s="147"/>
      <c r="T1052" s="148"/>
      <c r="AT1052" s="144" t="s">
        <v>159</v>
      </c>
      <c r="AU1052" s="144" t="s">
        <v>89</v>
      </c>
      <c r="AV1052" s="12" t="s">
        <v>40</v>
      </c>
      <c r="AW1052" s="12" t="s">
        <v>38</v>
      </c>
      <c r="AX1052" s="12" t="s">
        <v>80</v>
      </c>
      <c r="AY1052" s="144" t="s">
        <v>150</v>
      </c>
    </row>
    <row r="1053" spans="2:65" s="12" customFormat="1">
      <c r="B1053" s="142"/>
      <c r="D1053" s="143" t="s">
        <v>159</v>
      </c>
      <c r="E1053" s="144" t="s">
        <v>32</v>
      </c>
      <c r="F1053" s="145" t="s">
        <v>1583</v>
      </c>
      <c r="H1053" s="144" t="s">
        <v>32</v>
      </c>
      <c r="I1053" s="146"/>
      <c r="L1053" s="142"/>
      <c r="M1053" s="147"/>
      <c r="T1053" s="148"/>
      <c r="AT1053" s="144" t="s">
        <v>159</v>
      </c>
      <c r="AU1053" s="144" t="s">
        <v>89</v>
      </c>
      <c r="AV1053" s="12" t="s">
        <v>40</v>
      </c>
      <c r="AW1053" s="12" t="s">
        <v>38</v>
      </c>
      <c r="AX1053" s="12" t="s">
        <v>80</v>
      </c>
      <c r="AY1053" s="144" t="s">
        <v>150</v>
      </c>
    </row>
    <row r="1054" spans="2:65" s="13" customFormat="1">
      <c r="B1054" s="149"/>
      <c r="D1054" s="143" t="s">
        <v>159</v>
      </c>
      <c r="E1054" s="150" t="s">
        <v>32</v>
      </c>
      <c r="F1054" s="151" t="s">
        <v>528</v>
      </c>
      <c r="H1054" s="152">
        <v>267.82400000000001</v>
      </c>
      <c r="I1054" s="153"/>
      <c r="L1054" s="149"/>
      <c r="M1054" s="154"/>
      <c r="T1054" s="155"/>
      <c r="AT1054" s="150" t="s">
        <v>159</v>
      </c>
      <c r="AU1054" s="150" t="s">
        <v>89</v>
      </c>
      <c r="AV1054" s="13" t="s">
        <v>89</v>
      </c>
      <c r="AW1054" s="13" t="s">
        <v>38</v>
      </c>
      <c r="AX1054" s="13" t="s">
        <v>40</v>
      </c>
      <c r="AY1054" s="150" t="s">
        <v>150</v>
      </c>
    </row>
    <row r="1055" spans="2:65" s="1" customFormat="1" ht="44.25" customHeight="1">
      <c r="B1055" s="34"/>
      <c r="C1055" s="129" t="s">
        <v>1591</v>
      </c>
      <c r="D1055" s="129" t="s">
        <v>152</v>
      </c>
      <c r="E1055" s="130" t="s">
        <v>1592</v>
      </c>
      <c r="F1055" s="131" t="s">
        <v>1593</v>
      </c>
      <c r="G1055" s="132" t="s">
        <v>282</v>
      </c>
      <c r="H1055" s="133">
        <v>17.239999999999998</v>
      </c>
      <c r="I1055" s="134"/>
      <c r="J1055" s="135">
        <f>ROUND(I1055*H1055,2)</f>
        <v>0</v>
      </c>
      <c r="K1055" s="131" t="s">
        <v>172</v>
      </c>
      <c r="L1055" s="34"/>
      <c r="M1055" s="136" t="s">
        <v>32</v>
      </c>
      <c r="N1055" s="137" t="s">
        <v>51</v>
      </c>
      <c r="P1055" s="138">
        <f>O1055*H1055</f>
        <v>0</v>
      </c>
      <c r="Q1055" s="138">
        <v>1.05237</v>
      </c>
      <c r="R1055" s="138">
        <f>Q1055*H1055</f>
        <v>18.142858799999999</v>
      </c>
      <c r="S1055" s="138">
        <v>0</v>
      </c>
      <c r="T1055" s="139">
        <f>S1055*H1055</f>
        <v>0</v>
      </c>
      <c r="AR1055" s="140" t="s">
        <v>157</v>
      </c>
      <c r="AT1055" s="140" t="s">
        <v>152</v>
      </c>
      <c r="AU1055" s="140" t="s">
        <v>89</v>
      </c>
      <c r="AY1055" s="18" t="s">
        <v>150</v>
      </c>
      <c r="BE1055" s="141">
        <f>IF(N1055="základní",J1055,0)</f>
        <v>0</v>
      </c>
      <c r="BF1055" s="141">
        <f>IF(N1055="snížená",J1055,0)</f>
        <v>0</v>
      </c>
      <c r="BG1055" s="141">
        <f>IF(N1055="zákl. přenesená",J1055,0)</f>
        <v>0</v>
      </c>
      <c r="BH1055" s="141">
        <f>IF(N1055="sníž. přenesená",J1055,0)</f>
        <v>0</v>
      </c>
      <c r="BI1055" s="141">
        <f>IF(N1055="nulová",J1055,0)</f>
        <v>0</v>
      </c>
      <c r="BJ1055" s="18" t="s">
        <v>40</v>
      </c>
      <c r="BK1055" s="141">
        <f>ROUND(I1055*H1055,2)</f>
        <v>0</v>
      </c>
      <c r="BL1055" s="18" t="s">
        <v>157</v>
      </c>
      <c r="BM1055" s="140" t="s">
        <v>1594</v>
      </c>
    </row>
    <row r="1056" spans="2:65" s="1" customFormat="1">
      <c r="B1056" s="34"/>
      <c r="D1056" s="163" t="s">
        <v>174</v>
      </c>
      <c r="F1056" s="164" t="s">
        <v>1595</v>
      </c>
      <c r="I1056" s="165"/>
      <c r="L1056" s="34"/>
      <c r="M1056" s="166"/>
      <c r="T1056" s="55"/>
      <c r="AT1056" s="18" t="s">
        <v>174</v>
      </c>
      <c r="AU1056" s="18" t="s">
        <v>89</v>
      </c>
    </row>
    <row r="1057" spans="2:65" s="13" customFormat="1">
      <c r="B1057" s="149"/>
      <c r="D1057" s="143" t="s">
        <v>159</v>
      </c>
      <c r="E1057" s="150" t="s">
        <v>32</v>
      </c>
      <c r="F1057" s="151" t="s">
        <v>1596</v>
      </c>
      <c r="H1057" s="152">
        <v>17.239999999999998</v>
      </c>
      <c r="I1057" s="153"/>
      <c r="L1057" s="149"/>
      <c r="M1057" s="154"/>
      <c r="T1057" s="155"/>
      <c r="AT1057" s="150" t="s">
        <v>159</v>
      </c>
      <c r="AU1057" s="150" t="s">
        <v>89</v>
      </c>
      <c r="AV1057" s="13" t="s">
        <v>89</v>
      </c>
      <c r="AW1057" s="13" t="s">
        <v>38</v>
      </c>
      <c r="AX1057" s="13" t="s">
        <v>40</v>
      </c>
      <c r="AY1057" s="150" t="s">
        <v>150</v>
      </c>
    </row>
    <row r="1058" spans="2:65" s="1" customFormat="1" ht="44.25" customHeight="1">
      <c r="B1058" s="34"/>
      <c r="C1058" s="129" t="s">
        <v>674</v>
      </c>
      <c r="D1058" s="182" t="s">
        <v>152</v>
      </c>
      <c r="E1058" s="130" t="s">
        <v>1592</v>
      </c>
      <c r="F1058" s="131" t="s">
        <v>1593</v>
      </c>
      <c r="G1058" s="132" t="s">
        <v>282</v>
      </c>
      <c r="H1058" s="133">
        <v>7.234</v>
      </c>
      <c r="I1058" s="134"/>
      <c r="J1058" s="135">
        <f>ROUND(I1058*H1058,2)</f>
        <v>0</v>
      </c>
      <c r="K1058" s="131" t="s">
        <v>172</v>
      </c>
      <c r="L1058" s="34"/>
      <c r="M1058" s="136" t="s">
        <v>32</v>
      </c>
      <c r="N1058" s="137" t="s">
        <v>51</v>
      </c>
      <c r="P1058" s="138">
        <f>O1058*H1058</f>
        <v>0</v>
      </c>
      <c r="Q1058" s="138">
        <v>1.05237</v>
      </c>
      <c r="R1058" s="138">
        <f>Q1058*H1058</f>
        <v>7.61284458</v>
      </c>
      <c r="S1058" s="138">
        <v>0</v>
      </c>
      <c r="T1058" s="139">
        <f>S1058*H1058</f>
        <v>0</v>
      </c>
      <c r="AR1058" s="140" t="s">
        <v>157</v>
      </c>
      <c r="AT1058" s="140" t="s">
        <v>152</v>
      </c>
      <c r="AU1058" s="140" t="s">
        <v>89</v>
      </c>
      <c r="AY1058" s="18" t="s">
        <v>150</v>
      </c>
      <c r="BE1058" s="141">
        <f>IF(N1058="základní",J1058,0)</f>
        <v>0</v>
      </c>
      <c r="BF1058" s="141">
        <f>IF(N1058="snížená",J1058,0)</f>
        <v>0</v>
      </c>
      <c r="BG1058" s="141">
        <f>IF(N1058="zákl. přenesená",J1058,0)</f>
        <v>0</v>
      </c>
      <c r="BH1058" s="141">
        <f>IF(N1058="sníž. přenesená",J1058,0)</f>
        <v>0</v>
      </c>
      <c r="BI1058" s="141">
        <f>IF(N1058="nulová",J1058,0)</f>
        <v>0</v>
      </c>
      <c r="BJ1058" s="18" t="s">
        <v>40</v>
      </c>
      <c r="BK1058" s="141">
        <f>ROUND(I1058*H1058,2)</f>
        <v>0</v>
      </c>
      <c r="BL1058" s="18" t="s">
        <v>157</v>
      </c>
      <c r="BM1058" s="140" t="s">
        <v>1597</v>
      </c>
    </row>
    <row r="1059" spans="2:65" s="1" customFormat="1">
      <c r="B1059" s="34"/>
      <c r="D1059" s="163" t="s">
        <v>174</v>
      </c>
      <c r="F1059" s="164" t="s">
        <v>1595</v>
      </c>
      <c r="I1059" s="165"/>
      <c r="L1059" s="34"/>
      <c r="M1059" s="166"/>
      <c r="T1059" s="55"/>
      <c r="AT1059" s="18" t="s">
        <v>174</v>
      </c>
      <c r="AU1059" s="18" t="s">
        <v>89</v>
      </c>
    </row>
    <row r="1060" spans="2:65" s="1" customFormat="1" ht="28.8">
      <c r="B1060" s="34"/>
      <c r="D1060" s="143" t="s">
        <v>195</v>
      </c>
      <c r="F1060" s="167" t="s">
        <v>1598</v>
      </c>
      <c r="I1060" s="165"/>
      <c r="L1060" s="34"/>
      <c r="M1060" s="166"/>
      <c r="T1060" s="55"/>
      <c r="AT1060" s="18" t="s">
        <v>195</v>
      </c>
      <c r="AU1060" s="18" t="s">
        <v>89</v>
      </c>
    </row>
    <row r="1061" spans="2:65" s="12" customFormat="1">
      <c r="B1061" s="142"/>
      <c r="D1061" s="143" t="s">
        <v>159</v>
      </c>
      <c r="E1061" s="144" t="s">
        <v>32</v>
      </c>
      <c r="F1061" s="145" t="s">
        <v>702</v>
      </c>
      <c r="H1061" s="144" t="s">
        <v>32</v>
      </c>
      <c r="I1061" s="146"/>
      <c r="L1061" s="142"/>
      <c r="M1061" s="147"/>
      <c r="T1061" s="148"/>
      <c r="AT1061" s="144" t="s">
        <v>159</v>
      </c>
      <c r="AU1061" s="144" t="s">
        <v>89</v>
      </c>
      <c r="AV1061" s="12" t="s">
        <v>40</v>
      </c>
      <c r="AW1061" s="12" t="s">
        <v>38</v>
      </c>
      <c r="AX1061" s="12" t="s">
        <v>80</v>
      </c>
      <c r="AY1061" s="144" t="s">
        <v>150</v>
      </c>
    </row>
    <row r="1062" spans="2:65" s="12" customFormat="1">
      <c r="B1062" s="142"/>
      <c r="D1062" s="143" t="s">
        <v>159</v>
      </c>
      <c r="E1062" s="144" t="s">
        <v>32</v>
      </c>
      <c r="F1062" s="145" t="s">
        <v>1599</v>
      </c>
      <c r="H1062" s="144" t="s">
        <v>32</v>
      </c>
      <c r="I1062" s="146"/>
      <c r="L1062" s="142"/>
      <c r="M1062" s="147"/>
      <c r="T1062" s="148"/>
      <c r="AT1062" s="144" t="s">
        <v>159</v>
      </c>
      <c r="AU1062" s="144" t="s">
        <v>89</v>
      </c>
      <c r="AV1062" s="12" t="s">
        <v>40</v>
      </c>
      <c r="AW1062" s="12" t="s">
        <v>38</v>
      </c>
      <c r="AX1062" s="12" t="s">
        <v>80</v>
      </c>
      <c r="AY1062" s="144" t="s">
        <v>150</v>
      </c>
    </row>
    <row r="1063" spans="2:65" s="12" customFormat="1">
      <c r="B1063" s="142"/>
      <c r="D1063" s="143" t="s">
        <v>159</v>
      </c>
      <c r="E1063" s="144" t="s">
        <v>32</v>
      </c>
      <c r="F1063" s="145" t="s">
        <v>1521</v>
      </c>
      <c r="H1063" s="144" t="s">
        <v>32</v>
      </c>
      <c r="I1063" s="146"/>
      <c r="L1063" s="142"/>
      <c r="M1063" s="147"/>
      <c r="T1063" s="148"/>
      <c r="AT1063" s="144" t="s">
        <v>159</v>
      </c>
      <c r="AU1063" s="144" t="s">
        <v>89</v>
      </c>
      <c r="AV1063" s="12" t="s">
        <v>40</v>
      </c>
      <c r="AW1063" s="12" t="s">
        <v>38</v>
      </c>
      <c r="AX1063" s="12" t="s">
        <v>80</v>
      </c>
      <c r="AY1063" s="144" t="s">
        <v>150</v>
      </c>
    </row>
    <row r="1064" spans="2:65" s="12" customFormat="1">
      <c r="B1064" s="142"/>
      <c r="D1064" s="143" t="s">
        <v>159</v>
      </c>
      <c r="E1064" s="144" t="s">
        <v>32</v>
      </c>
      <c r="F1064" s="145" t="s">
        <v>1600</v>
      </c>
      <c r="H1064" s="144" t="s">
        <v>32</v>
      </c>
      <c r="I1064" s="146"/>
      <c r="L1064" s="142"/>
      <c r="M1064" s="147"/>
      <c r="T1064" s="148"/>
      <c r="AT1064" s="144" t="s">
        <v>159</v>
      </c>
      <c r="AU1064" s="144" t="s">
        <v>89</v>
      </c>
      <c r="AV1064" s="12" t="s">
        <v>40</v>
      </c>
      <c r="AW1064" s="12" t="s">
        <v>38</v>
      </c>
      <c r="AX1064" s="12" t="s">
        <v>80</v>
      </c>
      <c r="AY1064" s="144" t="s">
        <v>150</v>
      </c>
    </row>
    <row r="1065" spans="2:65" s="12" customFormat="1">
      <c r="B1065" s="142"/>
      <c r="D1065" s="143" t="s">
        <v>159</v>
      </c>
      <c r="E1065" s="144" t="s">
        <v>32</v>
      </c>
      <c r="F1065" s="145" t="s">
        <v>1601</v>
      </c>
      <c r="H1065" s="144" t="s">
        <v>32</v>
      </c>
      <c r="I1065" s="146"/>
      <c r="L1065" s="142"/>
      <c r="M1065" s="147"/>
      <c r="T1065" s="148"/>
      <c r="AT1065" s="144" t="s">
        <v>159</v>
      </c>
      <c r="AU1065" s="144" t="s">
        <v>89</v>
      </c>
      <c r="AV1065" s="12" t="s">
        <v>40</v>
      </c>
      <c r="AW1065" s="12" t="s">
        <v>38</v>
      </c>
      <c r="AX1065" s="12" t="s">
        <v>80</v>
      </c>
      <c r="AY1065" s="144" t="s">
        <v>150</v>
      </c>
    </row>
    <row r="1066" spans="2:65" s="12" customFormat="1">
      <c r="B1066" s="142"/>
      <c r="D1066" s="143" t="s">
        <v>159</v>
      </c>
      <c r="E1066" s="144" t="s">
        <v>32</v>
      </c>
      <c r="F1066" s="145" t="s">
        <v>1602</v>
      </c>
      <c r="H1066" s="144" t="s">
        <v>32</v>
      </c>
      <c r="I1066" s="146"/>
      <c r="L1066" s="142"/>
      <c r="M1066" s="147"/>
      <c r="T1066" s="148"/>
      <c r="AT1066" s="144" t="s">
        <v>159</v>
      </c>
      <c r="AU1066" s="144" t="s">
        <v>89</v>
      </c>
      <c r="AV1066" s="12" t="s">
        <v>40</v>
      </c>
      <c r="AW1066" s="12" t="s">
        <v>38</v>
      </c>
      <c r="AX1066" s="12" t="s">
        <v>80</v>
      </c>
      <c r="AY1066" s="144" t="s">
        <v>150</v>
      </c>
    </row>
    <row r="1067" spans="2:65" s="12" customFormat="1">
      <c r="B1067" s="142"/>
      <c r="D1067" s="143" t="s">
        <v>159</v>
      </c>
      <c r="E1067" s="144" t="s">
        <v>32</v>
      </c>
      <c r="F1067" s="145" t="s">
        <v>1603</v>
      </c>
      <c r="H1067" s="144" t="s">
        <v>32</v>
      </c>
      <c r="I1067" s="146"/>
      <c r="L1067" s="142"/>
      <c r="M1067" s="147"/>
      <c r="T1067" s="148"/>
      <c r="AT1067" s="144" t="s">
        <v>159</v>
      </c>
      <c r="AU1067" s="144" t="s">
        <v>89</v>
      </c>
      <c r="AV1067" s="12" t="s">
        <v>40</v>
      </c>
      <c r="AW1067" s="12" t="s">
        <v>38</v>
      </c>
      <c r="AX1067" s="12" t="s">
        <v>80</v>
      </c>
      <c r="AY1067" s="144" t="s">
        <v>150</v>
      </c>
    </row>
    <row r="1068" spans="2:65" s="13" customFormat="1">
      <c r="B1068" s="149"/>
      <c r="D1068" s="143" t="s">
        <v>159</v>
      </c>
      <c r="E1068" s="150" t="s">
        <v>32</v>
      </c>
      <c r="F1068" s="151" t="s">
        <v>532</v>
      </c>
      <c r="H1068" s="152">
        <v>7.234</v>
      </c>
      <c r="I1068" s="153"/>
      <c r="L1068" s="149"/>
      <c r="M1068" s="154"/>
      <c r="T1068" s="155"/>
      <c r="AT1068" s="150" t="s">
        <v>159</v>
      </c>
      <c r="AU1068" s="150" t="s">
        <v>89</v>
      </c>
      <c r="AV1068" s="13" t="s">
        <v>89</v>
      </c>
      <c r="AW1068" s="13" t="s">
        <v>38</v>
      </c>
      <c r="AX1068" s="13" t="s">
        <v>40</v>
      </c>
      <c r="AY1068" s="150" t="s">
        <v>150</v>
      </c>
    </row>
    <row r="1069" spans="2:65" s="1" customFormat="1" ht="37.799999999999997" customHeight="1">
      <c r="B1069" s="34"/>
      <c r="C1069" s="129" t="s">
        <v>1604</v>
      </c>
      <c r="D1069" s="129" t="s">
        <v>152</v>
      </c>
      <c r="E1069" s="130" t="s">
        <v>1605</v>
      </c>
      <c r="F1069" s="131" t="s">
        <v>1606</v>
      </c>
      <c r="G1069" s="132" t="s">
        <v>155</v>
      </c>
      <c r="H1069" s="133">
        <v>388.39</v>
      </c>
      <c r="I1069" s="134"/>
      <c r="J1069" s="135">
        <f>ROUND(I1069*H1069,2)</f>
        <v>0</v>
      </c>
      <c r="K1069" s="131" t="s">
        <v>172</v>
      </c>
      <c r="L1069" s="34"/>
      <c r="M1069" s="136" t="s">
        <v>32</v>
      </c>
      <c r="N1069" s="137" t="s">
        <v>51</v>
      </c>
      <c r="P1069" s="138">
        <f>O1069*H1069</f>
        <v>0</v>
      </c>
      <c r="Q1069" s="138">
        <v>0</v>
      </c>
      <c r="R1069" s="138">
        <f>Q1069*H1069</f>
        <v>0</v>
      </c>
      <c r="S1069" s="138">
        <v>0</v>
      </c>
      <c r="T1069" s="139">
        <f>S1069*H1069</f>
        <v>0</v>
      </c>
      <c r="AR1069" s="140" t="s">
        <v>157</v>
      </c>
      <c r="AT1069" s="140" t="s">
        <v>152</v>
      </c>
      <c r="AU1069" s="140" t="s">
        <v>89</v>
      </c>
      <c r="AY1069" s="18" t="s">
        <v>150</v>
      </c>
      <c r="BE1069" s="141">
        <f>IF(N1069="základní",J1069,0)</f>
        <v>0</v>
      </c>
      <c r="BF1069" s="141">
        <f>IF(N1069="snížená",J1069,0)</f>
        <v>0</v>
      </c>
      <c r="BG1069" s="141">
        <f>IF(N1069="zákl. přenesená",J1069,0)</f>
        <v>0</v>
      </c>
      <c r="BH1069" s="141">
        <f>IF(N1069="sníž. přenesená",J1069,0)</f>
        <v>0</v>
      </c>
      <c r="BI1069" s="141">
        <f>IF(N1069="nulová",J1069,0)</f>
        <v>0</v>
      </c>
      <c r="BJ1069" s="18" t="s">
        <v>40</v>
      </c>
      <c r="BK1069" s="141">
        <f>ROUND(I1069*H1069,2)</f>
        <v>0</v>
      </c>
      <c r="BL1069" s="18" t="s">
        <v>157</v>
      </c>
      <c r="BM1069" s="140" t="s">
        <v>1607</v>
      </c>
    </row>
    <row r="1070" spans="2:65" s="1" customFormat="1">
      <c r="B1070" s="34"/>
      <c r="D1070" s="163" t="s">
        <v>174</v>
      </c>
      <c r="F1070" s="164" t="s">
        <v>1608</v>
      </c>
      <c r="I1070" s="165"/>
      <c r="L1070" s="34"/>
      <c r="M1070" s="166"/>
      <c r="T1070" s="55"/>
      <c r="AT1070" s="18" t="s">
        <v>174</v>
      </c>
      <c r="AU1070" s="18" t="s">
        <v>89</v>
      </c>
    </row>
    <row r="1071" spans="2:65" s="12" customFormat="1">
      <c r="B1071" s="142"/>
      <c r="D1071" s="143" t="s">
        <v>159</v>
      </c>
      <c r="E1071" s="144" t="s">
        <v>32</v>
      </c>
      <c r="F1071" s="145" t="s">
        <v>702</v>
      </c>
      <c r="H1071" s="144" t="s">
        <v>32</v>
      </c>
      <c r="I1071" s="146"/>
      <c r="L1071" s="142"/>
      <c r="M1071" s="147"/>
      <c r="T1071" s="148"/>
      <c r="AT1071" s="144" t="s">
        <v>159</v>
      </c>
      <c r="AU1071" s="144" t="s">
        <v>89</v>
      </c>
      <c r="AV1071" s="12" t="s">
        <v>40</v>
      </c>
      <c r="AW1071" s="12" t="s">
        <v>38</v>
      </c>
      <c r="AX1071" s="12" t="s">
        <v>80</v>
      </c>
      <c r="AY1071" s="144" t="s">
        <v>150</v>
      </c>
    </row>
    <row r="1072" spans="2:65" s="12" customFormat="1">
      <c r="B1072" s="142"/>
      <c r="D1072" s="143" t="s">
        <v>159</v>
      </c>
      <c r="E1072" s="144" t="s">
        <v>32</v>
      </c>
      <c r="F1072" s="145" t="s">
        <v>1609</v>
      </c>
      <c r="H1072" s="144" t="s">
        <v>32</v>
      </c>
      <c r="I1072" s="146"/>
      <c r="L1072" s="142"/>
      <c r="M1072" s="147"/>
      <c r="T1072" s="148"/>
      <c r="AT1072" s="144" t="s">
        <v>159</v>
      </c>
      <c r="AU1072" s="144" t="s">
        <v>89</v>
      </c>
      <c r="AV1072" s="12" t="s">
        <v>40</v>
      </c>
      <c r="AW1072" s="12" t="s">
        <v>38</v>
      </c>
      <c r="AX1072" s="12" t="s">
        <v>80</v>
      </c>
      <c r="AY1072" s="144" t="s">
        <v>150</v>
      </c>
    </row>
    <row r="1073" spans="2:65" s="12" customFormat="1">
      <c r="B1073" s="142"/>
      <c r="D1073" s="143" t="s">
        <v>159</v>
      </c>
      <c r="E1073" s="144" t="s">
        <v>32</v>
      </c>
      <c r="F1073" s="145" t="s">
        <v>1610</v>
      </c>
      <c r="H1073" s="144" t="s">
        <v>32</v>
      </c>
      <c r="I1073" s="146"/>
      <c r="L1073" s="142"/>
      <c r="M1073" s="147"/>
      <c r="T1073" s="148"/>
      <c r="AT1073" s="144" t="s">
        <v>159</v>
      </c>
      <c r="AU1073" s="144" t="s">
        <v>89</v>
      </c>
      <c r="AV1073" s="12" t="s">
        <v>40</v>
      </c>
      <c r="AW1073" s="12" t="s">
        <v>38</v>
      </c>
      <c r="AX1073" s="12" t="s">
        <v>80</v>
      </c>
      <c r="AY1073" s="144" t="s">
        <v>150</v>
      </c>
    </row>
    <row r="1074" spans="2:65" s="12" customFormat="1">
      <c r="B1074" s="142"/>
      <c r="D1074" s="143" t="s">
        <v>159</v>
      </c>
      <c r="E1074" s="144" t="s">
        <v>32</v>
      </c>
      <c r="F1074" s="145" t="s">
        <v>1611</v>
      </c>
      <c r="H1074" s="144" t="s">
        <v>32</v>
      </c>
      <c r="I1074" s="146"/>
      <c r="L1074" s="142"/>
      <c r="M1074" s="147"/>
      <c r="T1074" s="148"/>
      <c r="AT1074" s="144" t="s">
        <v>159</v>
      </c>
      <c r="AU1074" s="144" t="s">
        <v>89</v>
      </c>
      <c r="AV1074" s="12" t="s">
        <v>40</v>
      </c>
      <c r="AW1074" s="12" t="s">
        <v>38</v>
      </c>
      <c r="AX1074" s="12" t="s">
        <v>80</v>
      </c>
      <c r="AY1074" s="144" t="s">
        <v>150</v>
      </c>
    </row>
    <row r="1075" spans="2:65" s="13" customFormat="1">
      <c r="B1075" s="149"/>
      <c r="D1075" s="143" t="s">
        <v>159</v>
      </c>
      <c r="E1075" s="150" t="s">
        <v>32</v>
      </c>
      <c r="F1075" s="151" t="s">
        <v>536</v>
      </c>
      <c r="H1075" s="152">
        <v>388.39</v>
      </c>
      <c r="I1075" s="153"/>
      <c r="L1075" s="149"/>
      <c r="M1075" s="154"/>
      <c r="T1075" s="155"/>
      <c r="AT1075" s="150" t="s">
        <v>159</v>
      </c>
      <c r="AU1075" s="150" t="s">
        <v>89</v>
      </c>
      <c r="AV1075" s="13" t="s">
        <v>89</v>
      </c>
      <c r="AW1075" s="13" t="s">
        <v>38</v>
      </c>
      <c r="AX1075" s="13" t="s">
        <v>40</v>
      </c>
      <c r="AY1075" s="150" t="s">
        <v>150</v>
      </c>
    </row>
    <row r="1076" spans="2:65" s="1" customFormat="1" ht="37.799999999999997" customHeight="1">
      <c r="B1076" s="34"/>
      <c r="C1076" s="184" t="s">
        <v>1612</v>
      </c>
      <c r="D1076" s="184" t="s">
        <v>874</v>
      </c>
      <c r="E1076" s="186" t="s">
        <v>1613</v>
      </c>
      <c r="F1076" s="187" t="s">
        <v>1614</v>
      </c>
      <c r="G1076" s="188" t="s">
        <v>155</v>
      </c>
      <c r="H1076" s="189">
        <v>427.22899999999998</v>
      </c>
      <c r="I1076" s="190"/>
      <c r="J1076" s="191">
        <f>ROUND(I1076*H1076,2)</f>
        <v>0</v>
      </c>
      <c r="K1076" s="187" t="s">
        <v>172</v>
      </c>
      <c r="L1076" s="192"/>
      <c r="M1076" s="193" t="s">
        <v>32</v>
      </c>
      <c r="N1076" s="194" t="s">
        <v>51</v>
      </c>
      <c r="P1076" s="138">
        <f>O1076*H1076</f>
        <v>0</v>
      </c>
      <c r="Q1076" s="138">
        <v>3.0200000000000001E-2</v>
      </c>
      <c r="R1076" s="138">
        <f>Q1076*H1076</f>
        <v>12.9023158</v>
      </c>
      <c r="S1076" s="138">
        <v>0</v>
      </c>
      <c r="T1076" s="139">
        <f>S1076*H1076</f>
        <v>0</v>
      </c>
      <c r="AR1076" s="140" t="s">
        <v>204</v>
      </c>
      <c r="AT1076" s="140" t="s">
        <v>874</v>
      </c>
      <c r="AU1076" s="140" t="s">
        <v>89</v>
      </c>
      <c r="AY1076" s="18" t="s">
        <v>150</v>
      </c>
      <c r="BE1076" s="141">
        <f>IF(N1076="základní",J1076,0)</f>
        <v>0</v>
      </c>
      <c r="BF1076" s="141">
        <f>IF(N1076="snížená",J1076,0)</f>
        <v>0</v>
      </c>
      <c r="BG1076" s="141">
        <f>IF(N1076="zákl. přenesená",J1076,0)</f>
        <v>0</v>
      </c>
      <c r="BH1076" s="141">
        <f>IF(N1076="sníž. přenesená",J1076,0)</f>
        <v>0</v>
      </c>
      <c r="BI1076" s="141">
        <f>IF(N1076="nulová",J1076,0)</f>
        <v>0</v>
      </c>
      <c r="BJ1076" s="18" t="s">
        <v>40</v>
      </c>
      <c r="BK1076" s="141">
        <f>ROUND(I1076*H1076,2)</f>
        <v>0</v>
      </c>
      <c r="BL1076" s="18" t="s">
        <v>157</v>
      </c>
      <c r="BM1076" s="140" t="s">
        <v>1615</v>
      </c>
    </row>
    <row r="1077" spans="2:65" s="13" customFormat="1">
      <c r="B1077" s="149"/>
      <c r="D1077" s="143" t="s">
        <v>159</v>
      </c>
      <c r="F1077" s="151" t="s">
        <v>1616</v>
      </c>
      <c r="H1077" s="152">
        <v>427.22899999999998</v>
      </c>
      <c r="I1077" s="153"/>
      <c r="L1077" s="149"/>
      <c r="M1077" s="154"/>
      <c r="T1077" s="155"/>
      <c r="AT1077" s="150" t="s">
        <v>159</v>
      </c>
      <c r="AU1077" s="150" t="s">
        <v>89</v>
      </c>
      <c r="AV1077" s="13" t="s">
        <v>89</v>
      </c>
      <c r="AW1077" s="13" t="s">
        <v>4</v>
      </c>
      <c r="AX1077" s="13" t="s">
        <v>40</v>
      </c>
      <c r="AY1077" s="150" t="s">
        <v>150</v>
      </c>
    </row>
    <row r="1078" spans="2:65" s="1" customFormat="1" ht="37.799999999999997" customHeight="1">
      <c r="B1078" s="34"/>
      <c r="C1078" s="129" t="s">
        <v>1617</v>
      </c>
      <c r="D1078" s="129" t="s">
        <v>152</v>
      </c>
      <c r="E1078" s="130" t="s">
        <v>1618</v>
      </c>
      <c r="F1078" s="131" t="s">
        <v>1619</v>
      </c>
      <c r="G1078" s="132" t="s">
        <v>155</v>
      </c>
      <c r="H1078" s="133">
        <v>1507.845</v>
      </c>
      <c r="I1078" s="134"/>
      <c r="J1078" s="135">
        <f>ROUND(I1078*H1078,2)</f>
        <v>0</v>
      </c>
      <c r="K1078" s="131" t="s">
        <v>172</v>
      </c>
      <c r="L1078" s="34"/>
      <c r="M1078" s="136" t="s">
        <v>32</v>
      </c>
      <c r="N1078" s="137" t="s">
        <v>51</v>
      </c>
      <c r="P1078" s="138">
        <f>O1078*H1078</f>
        <v>0</v>
      </c>
      <c r="Q1078" s="138">
        <v>0.11396000000000001</v>
      </c>
      <c r="R1078" s="138">
        <f>Q1078*H1078</f>
        <v>171.83401620000001</v>
      </c>
      <c r="S1078" s="138">
        <v>0</v>
      </c>
      <c r="T1078" s="139">
        <f>S1078*H1078</f>
        <v>0</v>
      </c>
      <c r="AR1078" s="140" t="s">
        <v>157</v>
      </c>
      <c r="AT1078" s="140" t="s">
        <v>152</v>
      </c>
      <c r="AU1078" s="140" t="s">
        <v>89</v>
      </c>
      <c r="AY1078" s="18" t="s">
        <v>150</v>
      </c>
      <c r="BE1078" s="141">
        <f>IF(N1078="základní",J1078,0)</f>
        <v>0</v>
      </c>
      <c r="BF1078" s="141">
        <f>IF(N1078="snížená",J1078,0)</f>
        <v>0</v>
      </c>
      <c r="BG1078" s="141">
        <f>IF(N1078="zákl. přenesená",J1078,0)</f>
        <v>0</v>
      </c>
      <c r="BH1078" s="141">
        <f>IF(N1078="sníž. přenesená",J1078,0)</f>
        <v>0</v>
      </c>
      <c r="BI1078" s="141">
        <f>IF(N1078="nulová",J1078,0)</f>
        <v>0</v>
      </c>
      <c r="BJ1078" s="18" t="s">
        <v>40</v>
      </c>
      <c r="BK1078" s="141">
        <f>ROUND(I1078*H1078,2)</f>
        <v>0</v>
      </c>
      <c r="BL1078" s="18" t="s">
        <v>157</v>
      </c>
      <c r="BM1078" s="140" t="s">
        <v>1620</v>
      </c>
    </row>
    <row r="1079" spans="2:65" s="1" customFormat="1">
      <c r="B1079" s="34"/>
      <c r="D1079" s="163" t="s">
        <v>174</v>
      </c>
      <c r="F1079" s="164" t="s">
        <v>1621</v>
      </c>
      <c r="I1079" s="165"/>
      <c r="L1079" s="34"/>
      <c r="M1079" s="166"/>
      <c r="T1079" s="55"/>
      <c r="AT1079" s="18" t="s">
        <v>174</v>
      </c>
      <c r="AU1079" s="18" t="s">
        <v>89</v>
      </c>
    </row>
    <row r="1080" spans="2:65" s="12" customFormat="1">
      <c r="B1080" s="142"/>
      <c r="D1080" s="143" t="s">
        <v>159</v>
      </c>
      <c r="E1080" s="144" t="s">
        <v>32</v>
      </c>
      <c r="F1080" s="145" t="s">
        <v>814</v>
      </c>
      <c r="H1080" s="144" t="s">
        <v>32</v>
      </c>
      <c r="I1080" s="146"/>
      <c r="L1080" s="142"/>
      <c r="M1080" s="147"/>
      <c r="T1080" s="148"/>
      <c r="AT1080" s="144" t="s">
        <v>159</v>
      </c>
      <c r="AU1080" s="144" t="s">
        <v>89</v>
      </c>
      <c r="AV1080" s="12" t="s">
        <v>40</v>
      </c>
      <c r="AW1080" s="12" t="s">
        <v>38</v>
      </c>
      <c r="AX1080" s="12" t="s">
        <v>80</v>
      </c>
      <c r="AY1080" s="144" t="s">
        <v>150</v>
      </c>
    </row>
    <row r="1081" spans="2:65" s="13" customFormat="1" ht="30.6">
      <c r="B1081" s="149"/>
      <c r="D1081" s="143" t="s">
        <v>159</v>
      </c>
      <c r="E1081" s="150" t="s">
        <v>32</v>
      </c>
      <c r="F1081" s="151" t="s">
        <v>1622</v>
      </c>
      <c r="H1081" s="152">
        <v>574.65599999999995</v>
      </c>
      <c r="I1081" s="153"/>
      <c r="L1081" s="149"/>
      <c r="M1081" s="154"/>
      <c r="T1081" s="155"/>
      <c r="AT1081" s="150" t="s">
        <v>159</v>
      </c>
      <c r="AU1081" s="150" t="s">
        <v>89</v>
      </c>
      <c r="AV1081" s="13" t="s">
        <v>89</v>
      </c>
      <c r="AW1081" s="13" t="s">
        <v>38</v>
      </c>
      <c r="AX1081" s="13" t="s">
        <v>80</v>
      </c>
      <c r="AY1081" s="150" t="s">
        <v>150</v>
      </c>
    </row>
    <row r="1082" spans="2:65" s="13" customFormat="1" ht="20.399999999999999">
      <c r="B1082" s="149"/>
      <c r="D1082" s="143" t="s">
        <v>159</v>
      </c>
      <c r="E1082" s="150" t="s">
        <v>32</v>
      </c>
      <c r="F1082" s="151" t="s">
        <v>1623</v>
      </c>
      <c r="H1082" s="152">
        <v>251.74199999999999</v>
      </c>
      <c r="I1082" s="153"/>
      <c r="L1082" s="149"/>
      <c r="M1082" s="154"/>
      <c r="T1082" s="155"/>
      <c r="AT1082" s="150" t="s">
        <v>159</v>
      </c>
      <c r="AU1082" s="150" t="s">
        <v>89</v>
      </c>
      <c r="AV1082" s="13" t="s">
        <v>89</v>
      </c>
      <c r="AW1082" s="13" t="s">
        <v>38</v>
      </c>
      <c r="AX1082" s="13" t="s">
        <v>80</v>
      </c>
      <c r="AY1082" s="150" t="s">
        <v>150</v>
      </c>
    </row>
    <row r="1083" spans="2:65" s="15" customFormat="1">
      <c r="B1083" s="168"/>
      <c r="D1083" s="143" t="s">
        <v>159</v>
      </c>
      <c r="E1083" s="169" t="s">
        <v>32</v>
      </c>
      <c r="F1083" s="170" t="s">
        <v>1372</v>
      </c>
      <c r="H1083" s="171">
        <v>826.39800000000002</v>
      </c>
      <c r="I1083" s="172"/>
      <c r="L1083" s="168"/>
      <c r="M1083" s="173"/>
      <c r="T1083" s="174"/>
      <c r="AT1083" s="169" t="s">
        <v>159</v>
      </c>
      <c r="AU1083" s="169" t="s">
        <v>89</v>
      </c>
      <c r="AV1083" s="15" t="s">
        <v>168</v>
      </c>
      <c r="AW1083" s="15" t="s">
        <v>38</v>
      </c>
      <c r="AX1083" s="15" t="s">
        <v>80</v>
      </c>
      <c r="AY1083" s="169" t="s">
        <v>150</v>
      </c>
    </row>
    <row r="1084" spans="2:65" s="12" customFormat="1">
      <c r="B1084" s="142"/>
      <c r="D1084" s="143" t="s">
        <v>159</v>
      </c>
      <c r="E1084" s="144" t="s">
        <v>32</v>
      </c>
      <c r="F1084" s="145" t="s">
        <v>1436</v>
      </c>
      <c r="H1084" s="144" t="s">
        <v>32</v>
      </c>
      <c r="I1084" s="146"/>
      <c r="L1084" s="142"/>
      <c r="M1084" s="147"/>
      <c r="T1084" s="148"/>
      <c r="AT1084" s="144" t="s">
        <v>159</v>
      </c>
      <c r="AU1084" s="144" t="s">
        <v>89</v>
      </c>
      <c r="AV1084" s="12" t="s">
        <v>40</v>
      </c>
      <c r="AW1084" s="12" t="s">
        <v>38</v>
      </c>
      <c r="AX1084" s="12" t="s">
        <v>80</v>
      </c>
      <c r="AY1084" s="144" t="s">
        <v>150</v>
      </c>
    </row>
    <row r="1085" spans="2:65" s="13" customFormat="1" ht="30.6">
      <c r="B1085" s="149"/>
      <c r="D1085" s="143" t="s">
        <v>159</v>
      </c>
      <c r="E1085" s="150" t="s">
        <v>32</v>
      </c>
      <c r="F1085" s="151" t="s">
        <v>1624</v>
      </c>
      <c r="H1085" s="152">
        <v>414.73200000000003</v>
      </c>
      <c r="I1085" s="153"/>
      <c r="L1085" s="149"/>
      <c r="M1085" s="154"/>
      <c r="T1085" s="155"/>
      <c r="AT1085" s="150" t="s">
        <v>159</v>
      </c>
      <c r="AU1085" s="150" t="s">
        <v>89</v>
      </c>
      <c r="AV1085" s="13" t="s">
        <v>89</v>
      </c>
      <c r="AW1085" s="13" t="s">
        <v>38</v>
      </c>
      <c r="AX1085" s="13" t="s">
        <v>80</v>
      </c>
      <c r="AY1085" s="150" t="s">
        <v>150</v>
      </c>
    </row>
    <row r="1086" spans="2:65" s="13" customFormat="1">
      <c r="B1086" s="149"/>
      <c r="D1086" s="143" t="s">
        <v>159</v>
      </c>
      <c r="E1086" s="150" t="s">
        <v>32</v>
      </c>
      <c r="F1086" s="151" t="s">
        <v>1625</v>
      </c>
      <c r="H1086" s="152">
        <v>18.242999999999999</v>
      </c>
      <c r="I1086" s="153"/>
      <c r="L1086" s="149"/>
      <c r="M1086" s="154"/>
      <c r="T1086" s="155"/>
      <c r="AT1086" s="150" t="s">
        <v>159</v>
      </c>
      <c r="AU1086" s="150" t="s">
        <v>89</v>
      </c>
      <c r="AV1086" s="13" t="s">
        <v>89</v>
      </c>
      <c r="AW1086" s="13" t="s">
        <v>38</v>
      </c>
      <c r="AX1086" s="13" t="s">
        <v>80</v>
      </c>
      <c r="AY1086" s="150" t="s">
        <v>150</v>
      </c>
    </row>
    <row r="1087" spans="2:65" s="15" customFormat="1">
      <c r="B1087" s="168"/>
      <c r="D1087" s="143" t="s">
        <v>159</v>
      </c>
      <c r="E1087" s="169" t="s">
        <v>32</v>
      </c>
      <c r="F1087" s="170" t="s">
        <v>1438</v>
      </c>
      <c r="H1087" s="171">
        <v>432.97500000000002</v>
      </c>
      <c r="I1087" s="172"/>
      <c r="L1087" s="168"/>
      <c r="M1087" s="173"/>
      <c r="T1087" s="174"/>
      <c r="AT1087" s="169" t="s">
        <v>159</v>
      </c>
      <c r="AU1087" s="169" t="s">
        <v>89</v>
      </c>
      <c r="AV1087" s="15" t="s">
        <v>168</v>
      </c>
      <c r="AW1087" s="15" t="s">
        <v>38</v>
      </c>
      <c r="AX1087" s="15" t="s">
        <v>80</v>
      </c>
      <c r="AY1087" s="169" t="s">
        <v>150</v>
      </c>
    </row>
    <row r="1088" spans="2:65" s="12" customFormat="1">
      <c r="B1088" s="142"/>
      <c r="D1088" s="143" t="s">
        <v>159</v>
      </c>
      <c r="E1088" s="144" t="s">
        <v>32</v>
      </c>
      <c r="F1088" s="145" t="s">
        <v>1626</v>
      </c>
      <c r="H1088" s="144" t="s">
        <v>32</v>
      </c>
      <c r="I1088" s="146"/>
      <c r="L1088" s="142"/>
      <c r="M1088" s="147"/>
      <c r="T1088" s="148"/>
      <c r="AT1088" s="144" t="s">
        <v>159</v>
      </c>
      <c r="AU1088" s="144" t="s">
        <v>89</v>
      </c>
      <c r="AV1088" s="12" t="s">
        <v>40</v>
      </c>
      <c r="AW1088" s="12" t="s">
        <v>38</v>
      </c>
      <c r="AX1088" s="12" t="s">
        <v>80</v>
      </c>
      <c r="AY1088" s="144" t="s">
        <v>150</v>
      </c>
    </row>
    <row r="1089" spans="2:65" s="13" customFormat="1" ht="20.399999999999999">
      <c r="B1089" s="149"/>
      <c r="D1089" s="143" t="s">
        <v>159</v>
      </c>
      <c r="E1089" s="150" t="s">
        <v>32</v>
      </c>
      <c r="F1089" s="151" t="s">
        <v>1627</v>
      </c>
      <c r="H1089" s="152">
        <v>248.47200000000001</v>
      </c>
      <c r="I1089" s="153"/>
      <c r="L1089" s="149"/>
      <c r="M1089" s="154"/>
      <c r="T1089" s="155"/>
      <c r="AT1089" s="150" t="s">
        <v>159</v>
      </c>
      <c r="AU1089" s="150" t="s">
        <v>89</v>
      </c>
      <c r="AV1089" s="13" t="s">
        <v>89</v>
      </c>
      <c r="AW1089" s="13" t="s">
        <v>38</v>
      </c>
      <c r="AX1089" s="13" t="s">
        <v>80</v>
      </c>
      <c r="AY1089" s="150" t="s">
        <v>150</v>
      </c>
    </row>
    <row r="1090" spans="2:65" s="15" customFormat="1">
      <c r="B1090" s="168"/>
      <c r="D1090" s="143" t="s">
        <v>159</v>
      </c>
      <c r="E1090" s="169" t="s">
        <v>32</v>
      </c>
      <c r="F1090" s="170" t="s">
        <v>1628</v>
      </c>
      <c r="H1090" s="171">
        <v>248.47200000000001</v>
      </c>
      <c r="I1090" s="172"/>
      <c r="L1090" s="168"/>
      <c r="M1090" s="173"/>
      <c r="T1090" s="174"/>
      <c r="AT1090" s="169" t="s">
        <v>159</v>
      </c>
      <c r="AU1090" s="169" t="s">
        <v>89</v>
      </c>
      <c r="AV1090" s="15" t="s">
        <v>168</v>
      </c>
      <c r="AW1090" s="15" t="s">
        <v>38</v>
      </c>
      <c r="AX1090" s="15" t="s">
        <v>80</v>
      </c>
      <c r="AY1090" s="169" t="s">
        <v>150</v>
      </c>
    </row>
    <row r="1091" spans="2:65" s="14" customFormat="1">
      <c r="B1091" s="156"/>
      <c r="D1091" s="143" t="s">
        <v>159</v>
      </c>
      <c r="E1091" s="157" t="s">
        <v>32</v>
      </c>
      <c r="F1091" s="158" t="s">
        <v>162</v>
      </c>
      <c r="H1091" s="159">
        <v>1507.845</v>
      </c>
      <c r="I1091" s="160"/>
      <c r="L1091" s="156"/>
      <c r="M1091" s="161"/>
      <c r="T1091" s="162"/>
      <c r="AT1091" s="157" t="s">
        <v>159</v>
      </c>
      <c r="AU1091" s="157" t="s">
        <v>89</v>
      </c>
      <c r="AV1091" s="14" t="s">
        <v>157</v>
      </c>
      <c r="AW1091" s="14" t="s">
        <v>38</v>
      </c>
      <c r="AX1091" s="14" t="s">
        <v>40</v>
      </c>
      <c r="AY1091" s="157" t="s">
        <v>150</v>
      </c>
    </row>
    <row r="1092" spans="2:65" s="1" customFormat="1" ht="37.799999999999997" customHeight="1">
      <c r="B1092" s="34"/>
      <c r="C1092" s="129" t="s">
        <v>1629</v>
      </c>
      <c r="D1092" s="197" t="s">
        <v>152</v>
      </c>
      <c r="E1092" s="130" t="s">
        <v>1630</v>
      </c>
      <c r="F1092" s="131" t="s">
        <v>1631</v>
      </c>
      <c r="G1092" s="132" t="s">
        <v>155</v>
      </c>
      <c r="H1092" s="133">
        <v>85.016999999999996</v>
      </c>
      <c r="I1092" s="134"/>
      <c r="J1092" s="135">
        <f>ROUND(I1092*H1092,2)</f>
        <v>0</v>
      </c>
      <c r="K1092" s="131" t="s">
        <v>172</v>
      </c>
      <c r="L1092" s="34"/>
      <c r="M1092" s="136" t="s">
        <v>32</v>
      </c>
      <c r="N1092" s="137" t="s">
        <v>51</v>
      </c>
      <c r="P1092" s="138">
        <f>O1092*H1092</f>
        <v>0</v>
      </c>
      <c r="Q1092" s="138">
        <v>7.9210000000000003E-2</v>
      </c>
      <c r="R1092" s="138">
        <f>Q1092*H1092</f>
        <v>6.7341965699999999</v>
      </c>
      <c r="S1092" s="138">
        <v>0</v>
      </c>
      <c r="T1092" s="139">
        <f>S1092*H1092</f>
        <v>0</v>
      </c>
      <c r="AR1092" s="140" t="s">
        <v>157</v>
      </c>
      <c r="AT1092" s="140" t="s">
        <v>152</v>
      </c>
      <c r="AU1092" s="140" t="s">
        <v>89</v>
      </c>
      <c r="AY1092" s="18" t="s">
        <v>150</v>
      </c>
      <c r="BE1092" s="141">
        <f>IF(N1092="základní",J1092,0)</f>
        <v>0</v>
      </c>
      <c r="BF1092" s="141">
        <f>IF(N1092="snížená",J1092,0)</f>
        <v>0</v>
      </c>
      <c r="BG1092" s="141">
        <f>IF(N1092="zákl. přenesená",J1092,0)</f>
        <v>0</v>
      </c>
      <c r="BH1092" s="141">
        <f>IF(N1092="sníž. přenesená",J1092,0)</f>
        <v>0</v>
      </c>
      <c r="BI1092" s="141">
        <f>IF(N1092="nulová",J1092,0)</f>
        <v>0</v>
      </c>
      <c r="BJ1092" s="18" t="s">
        <v>40</v>
      </c>
      <c r="BK1092" s="141">
        <f>ROUND(I1092*H1092,2)</f>
        <v>0</v>
      </c>
      <c r="BL1092" s="18" t="s">
        <v>157</v>
      </c>
      <c r="BM1092" s="140" t="s">
        <v>1632</v>
      </c>
    </row>
    <row r="1093" spans="2:65" s="1" customFormat="1">
      <c r="B1093" s="34"/>
      <c r="D1093" s="163" t="s">
        <v>174</v>
      </c>
      <c r="F1093" s="164" t="s">
        <v>1633</v>
      </c>
      <c r="I1093" s="165"/>
      <c r="L1093" s="34"/>
      <c r="M1093" s="166"/>
      <c r="T1093" s="55"/>
      <c r="AT1093" s="18" t="s">
        <v>174</v>
      </c>
      <c r="AU1093" s="18" t="s">
        <v>89</v>
      </c>
    </row>
    <row r="1094" spans="2:65" s="12" customFormat="1">
      <c r="B1094" s="142"/>
      <c r="D1094" s="143" t="s">
        <v>159</v>
      </c>
      <c r="E1094" s="144" t="s">
        <v>32</v>
      </c>
      <c r="F1094" s="145" t="s">
        <v>702</v>
      </c>
      <c r="H1094" s="144" t="s">
        <v>32</v>
      </c>
      <c r="I1094" s="146"/>
      <c r="L1094" s="142"/>
      <c r="M1094" s="147"/>
      <c r="T1094" s="148"/>
      <c r="AT1094" s="144" t="s">
        <v>159</v>
      </c>
      <c r="AU1094" s="144" t="s">
        <v>89</v>
      </c>
      <c r="AV1094" s="12" t="s">
        <v>40</v>
      </c>
      <c r="AW1094" s="12" t="s">
        <v>38</v>
      </c>
      <c r="AX1094" s="12" t="s">
        <v>80</v>
      </c>
      <c r="AY1094" s="144" t="s">
        <v>150</v>
      </c>
    </row>
    <row r="1095" spans="2:65" s="12" customFormat="1">
      <c r="B1095" s="142"/>
      <c r="D1095" s="143" t="s">
        <v>159</v>
      </c>
      <c r="E1095" s="144" t="s">
        <v>32</v>
      </c>
      <c r="F1095" s="145" t="s">
        <v>1521</v>
      </c>
      <c r="H1095" s="144" t="s">
        <v>32</v>
      </c>
      <c r="I1095" s="146"/>
      <c r="L1095" s="142"/>
      <c r="M1095" s="147"/>
      <c r="T1095" s="148"/>
      <c r="AT1095" s="144" t="s">
        <v>159</v>
      </c>
      <c r="AU1095" s="144" t="s">
        <v>89</v>
      </c>
      <c r="AV1095" s="12" t="s">
        <v>40</v>
      </c>
      <c r="AW1095" s="12" t="s">
        <v>38</v>
      </c>
      <c r="AX1095" s="12" t="s">
        <v>80</v>
      </c>
      <c r="AY1095" s="144" t="s">
        <v>150</v>
      </c>
    </row>
    <row r="1096" spans="2:65" s="12" customFormat="1">
      <c r="B1096" s="142"/>
      <c r="D1096" s="143" t="s">
        <v>159</v>
      </c>
      <c r="E1096" s="144" t="s">
        <v>32</v>
      </c>
      <c r="F1096" s="145" t="s">
        <v>1634</v>
      </c>
      <c r="H1096" s="144" t="s">
        <v>32</v>
      </c>
      <c r="I1096" s="146"/>
      <c r="L1096" s="142"/>
      <c r="M1096" s="147"/>
      <c r="T1096" s="148"/>
      <c r="AT1096" s="144" t="s">
        <v>159</v>
      </c>
      <c r="AU1096" s="144" t="s">
        <v>89</v>
      </c>
      <c r="AV1096" s="12" t="s">
        <v>40</v>
      </c>
      <c r="AW1096" s="12" t="s">
        <v>38</v>
      </c>
      <c r="AX1096" s="12" t="s">
        <v>80</v>
      </c>
      <c r="AY1096" s="144" t="s">
        <v>150</v>
      </c>
    </row>
    <row r="1097" spans="2:65" s="12" customFormat="1">
      <c r="B1097" s="142"/>
      <c r="D1097" s="143" t="s">
        <v>159</v>
      </c>
      <c r="E1097" s="144" t="s">
        <v>32</v>
      </c>
      <c r="F1097" s="145" t="s">
        <v>1635</v>
      </c>
      <c r="H1097" s="144" t="s">
        <v>32</v>
      </c>
      <c r="I1097" s="146"/>
      <c r="L1097" s="142"/>
      <c r="M1097" s="147"/>
      <c r="T1097" s="148"/>
      <c r="AT1097" s="144" t="s">
        <v>159</v>
      </c>
      <c r="AU1097" s="144" t="s">
        <v>89</v>
      </c>
      <c r="AV1097" s="12" t="s">
        <v>40</v>
      </c>
      <c r="AW1097" s="12" t="s">
        <v>38</v>
      </c>
      <c r="AX1097" s="12" t="s">
        <v>80</v>
      </c>
      <c r="AY1097" s="144" t="s">
        <v>150</v>
      </c>
    </row>
    <row r="1098" spans="2:65" s="12" customFormat="1">
      <c r="B1098" s="142"/>
      <c r="D1098" s="143" t="s">
        <v>159</v>
      </c>
      <c r="E1098" s="144" t="s">
        <v>32</v>
      </c>
      <c r="F1098" s="145" t="s">
        <v>1636</v>
      </c>
      <c r="H1098" s="144" t="s">
        <v>32</v>
      </c>
      <c r="I1098" s="146"/>
      <c r="L1098" s="142"/>
      <c r="M1098" s="147"/>
      <c r="T1098" s="148"/>
      <c r="AT1098" s="144" t="s">
        <v>159</v>
      </c>
      <c r="AU1098" s="144" t="s">
        <v>89</v>
      </c>
      <c r="AV1098" s="12" t="s">
        <v>40</v>
      </c>
      <c r="AW1098" s="12" t="s">
        <v>38</v>
      </c>
      <c r="AX1098" s="12" t="s">
        <v>80</v>
      </c>
      <c r="AY1098" s="144" t="s">
        <v>150</v>
      </c>
    </row>
    <row r="1099" spans="2:65" s="12" customFormat="1">
      <c r="B1099" s="142"/>
      <c r="D1099" s="143" t="s">
        <v>159</v>
      </c>
      <c r="E1099" s="144" t="s">
        <v>32</v>
      </c>
      <c r="F1099" s="145" t="s">
        <v>1637</v>
      </c>
      <c r="H1099" s="144" t="s">
        <v>32</v>
      </c>
      <c r="I1099" s="146"/>
      <c r="L1099" s="142"/>
      <c r="M1099" s="147"/>
      <c r="T1099" s="148"/>
      <c r="AT1099" s="144" t="s">
        <v>159</v>
      </c>
      <c r="AU1099" s="144" t="s">
        <v>89</v>
      </c>
      <c r="AV1099" s="12" t="s">
        <v>40</v>
      </c>
      <c r="AW1099" s="12" t="s">
        <v>38</v>
      </c>
      <c r="AX1099" s="12" t="s">
        <v>80</v>
      </c>
      <c r="AY1099" s="144" t="s">
        <v>150</v>
      </c>
    </row>
    <row r="1100" spans="2:65" s="12" customFormat="1">
      <c r="B1100" s="142"/>
      <c r="D1100" s="143" t="s">
        <v>159</v>
      </c>
      <c r="E1100" s="144" t="s">
        <v>32</v>
      </c>
      <c r="F1100" s="145" t="s">
        <v>1638</v>
      </c>
      <c r="H1100" s="144" t="s">
        <v>32</v>
      </c>
      <c r="I1100" s="146"/>
      <c r="L1100" s="142"/>
      <c r="M1100" s="147"/>
      <c r="T1100" s="148"/>
      <c r="AT1100" s="144" t="s">
        <v>159</v>
      </c>
      <c r="AU1100" s="144" t="s">
        <v>89</v>
      </c>
      <c r="AV1100" s="12" t="s">
        <v>40</v>
      </c>
      <c r="AW1100" s="12" t="s">
        <v>38</v>
      </c>
      <c r="AX1100" s="12" t="s">
        <v>80</v>
      </c>
      <c r="AY1100" s="144" t="s">
        <v>150</v>
      </c>
    </row>
    <row r="1101" spans="2:65" s="12" customFormat="1">
      <c r="B1101" s="142"/>
      <c r="D1101" s="143" t="s">
        <v>159</v>
      </c>
      <c r="E1101" s="144" t="s">
        <v>32</v>
      </c>
      <c r="F1101" s="145" t="s">
        <v>1639</v>
      </c>
      <c r="H1101" s="144" t="s">
        <v>32</v>
      </c>
      <c r="I1101" s="146"/>
      <c r="L1101" s="142"/>
      <c r="M1101" s="147"/>
      <c r="T1101" s="148"/>
      <c r="AT1101" s="144" t="s">
        <v>159</v>
      </c>
      <c r="AU1101" s="144" t="s">
        <v>89</v>
      </c>
      <c r="AV1101" s="12" t="s">
        <v>40</v>
      </c>
      <c r="AW1101" s="12" t="s">
        <v>38</v>
      </c>
      <c r="AX1101" s="12" t="s">
        <v>80</v>
      </c>
      <c r="AY1101" s="144" t="s">
        <v>150</v>
      </c>
    </row>
    <row r="1102" spans="2:65" s="12" customFormat="1">
      <c r="B1102" s="142"/>
      <c r="D1102" s="143" t="s">
        <v>159</v>
      </c>
      <c r="E1102" s="144" t="s">
        <v>32</v>
      </c>
      <c r="F1102" s="145" t="s">
        <v>1640</v>
      </c>
      <c r="H1102" s="144" t="s">
        <v>32</v>
      </c>
      <c r="I1102" s="146"/>
      <c r="L1102" s="142"/>
      <c r="M1102" s="147"/>
      <c r="T1102" s="148"/>
      <c r="AT1102" s="144" t="s">
        <v>159</v>
      </c>
      <c r="AU1102" s="144" t="s">
        <v>89</v>
      </c>
      <c r="AV1102" s="12" t="s">
        <v>40</v>
      </c>
      <c r="AW1102" s="12" t="s">
        <v>38</v>
      </c>
      <c r="AX1102" s="12" t="s">
        <v>80</v>
      </c>
      <c r="AY1102" s="144" t="s">
        <v>150</v>
      </c>
    </row>
    <row r="1103" spans="2:65" s="12" customFormat="1">
      <c r="B1103" s="142"/>
      <c r="D1103" s="143" t="s">
        <v>159</v>
      </c>
      <c r="E1103" s="144" t="s">
        <v>32</v>
      </c>
      <c r="F1103" s="145" t="s">
        <v>1641</v>
      </c>
      <c r="H1103" s="144" t="s">
        <v>32</v>
      </c>
      <c r="I1103" s="146"/>
      <c r="L1103" s="142"/>
      <c r="M1103" s="147"/>
      <c r="T1103" s="148"/>
      <c r="AT1103" s="144" t="s">
        <v>159</v>
      </c>
      <c r="AU1103" s="144" t="s">
        <v>89</v>
      </c>
      <c r="AV1103" s="12" t="s">
        <v>40</v>
      </c>
      <c r="AW1103" s="12" t="s">
        <v>38</v>
      </c>
      <c r="AX1103" s="12" t="s">
        <v>80</v>
      </c>
      <c r="AY1103" s="144" t="s">
        <v>150</v>
      </c>
    </row>
    <row r="1104" spans="2:65" s="12" customFormat="1">
      <c r="B1104" s="142"/>
      <c r="D1104" s="143" t="s">
        <v>159</v>
      </c>
      <c r="E1104" s="144" t="s">
        <v>32</v>
      </c>
      <c r="F1104" s="145" t="s">
        <v>1642</v>
      </c>
      <c r="H1104" s="144" t="s">
        <v>32</v>
      </c>
      <c r="I1104" s="146"/>
      <c r="L1104" s="142"/>
      <c r="M1104" s="147"/>
      <c r="T1104" s="148"/>
      <c r="AT1104" s="144" t="s">
        <v>159</v>
      </c>
      <c r="AU1104" s="144" t="s">
        <v>89</v>
      </c>
      <c r="AV1104" s="12" t="s">
        <v>40</v>
      </c>
      <c r="AW1104" s="12" t="s">
        <v>38</v>
      </c>
      <c r="AX1104" s="12" t="s">
        <v>80</v>
      </c>
      <c r="AY1104" s="144" t="s">
        <v>150</v>
      </c>
    </row>
    <row r="1105" spans="2:65" s="12" customFormat="1">
      <c r="B1105" s="142"/>
      <c r="D1105" s="143" t="s">
        <v>159</v>
      </c>
      <c r="E1105" s="144" t="s">
        <v>32</v>
      </c>
      <c r="F1105" s="145" t="s">
        <v>1643</v>
      </c>
      <c r="H1105" s="144" t="s">
        <v>32</v>
      </c>
      <c r="I1105" s="146"/>
      <c r="L1105" s="142"/>
      <c r="M1105" s="147"/>
      <c r="T1105" s="148"/>
      <c r="AT1105" s="144" t="s">
        <v>159</v>
      </c>
      <c r="AU1105" s="144" t="s">
        <v>89</v>
      </c>
      <c r="AV1105" s="12" t="s">
        <v>40</v>
      </c>
      <c r="AW1105" s="12" t="s">
        <v>38</v>
      </c>
      <c r="AX1105" s="12" t="s">
        <v>80</v>
      </c>
      <c r="AY1105" s="144" t="s">
        <v>150</v>
      </c>
    </row>
    <row r="1106" spans="2:65" s="12" customFormat="1">
      <c r="B1106" s="142"/>
      <c r="D1106" s="143" t="s">
        <v>159</v>
      </c>
      <c r="E1106" s="144" t="s">
        <v>32</v>
      </c>
      <c r="F1106" s="145" t="s">
        <v>1640</v>
      </c>
      <c r="H1106" s="144" t="s">
        <v>32</v>
      </c>
      <c r="I1106" s="146"/>
      <c r="L1106" s="142"/>
      <c r="M1106" s="147"/>
      <c r="T1106" s="148"/>
      <c r="AT1106" s="144" t="s">
        <v>159</v>
      </c>
      <c r="AU1106" s="144" t="s">
        <v>89</v>
      </c>
      <c r="AV1106" s="12" t="s">
        <v>40</v>
      </c>
      <c r="AW1106" s="12" t="s">
        <v>38</v>
      </c>
      <c r="AX1106" s="12" t="s">
        <v>80</v>
      </c>
      <c r="AY1106" s="144" t="s">
        <v>150</v>
      </c>
    </row>
    <row r="1107" spans="2:65" s="12" customFormat="1">
      <c r="B1107" s="142"/>
      <c r="D1107" s="143" t="s">
        <v>159</v>
      </c>
      <c r="E1107" s="144" t="s">
        <v>32</v>
      </c>
      <c r="F1107" s="145" t="s">
        <v>1644</v>
      </c>
      <c r="H1107" s="144" t="s">
        <v>32</v>
      </c>
      <c r="I1107" s="146"/>
      <c r="L1107" s="142"/>
      <c r="M1107" s="147"/>
      <c r="T1107" s="148"/>
      <c r="AT1107" s="144" t="s">
        <v>159</v>
      </c>
      <c r="AU1107" s="144" t="s">
        <v>89</v>
      </c>
      <c r="AV1107" s="12" t="s">
        <v>40</v>
      </c>
      <c r="AW1107" s="12" t="s">
        <v>38</v>
      </c>
      <c r="AX1107" s="12" t="s">
        <v>80</v>
      </c>
      <c r="AY1107" s="144" t="s">
        <v>150</v>
      </c>
    </row>
    <row r="1108" spans="2:65" s="12" customFormat="1">
      <c r="B1108" s="142"/>
      <c r="D1108" s="143" t="s">
        <v>159</v>
      </c>
      <c r="E1108" s="144" t="s">
        <v>32</v>
      </c>
      <c r="F1108" s="145" t="s">
        <v>1645</v>
      </c>
      <c r="H1108" s="144" t="s">
        <v>32</v>
      </c>
      <c r="I1108" s="146"/>
      <c r="L1108" s="142"/>
      <c r="M1108" s="147"/>
      <c r="T1108" s="148"/>
      <c r="AT1108" s="144" t="s">
        <v>159</v>
      </c>
      <c r="AU1108" s="144" t="s">
        <v>89</v>
      </c>
      <c r="AV1108" s="12" t="s">
        <v>40</v>
      </c>
      <c r="AW1108" s="12" t="s">
        <v>38</v>
      </c>
      <c r="AX1108" s="12" t="s">
        <v>80</v>
      </c>
      <c r="AY1108" s="144" t="s">
        <v>150</v>
      </c>
    </row>
    <row r="1109" spans="2:65" s="12" customFormat="1">
      <c r="B1109" s="142"/>
      <c r="D1109" s="143" t="s">
        <v>159</v>
      </c>
      <c r="E1109" s="144" t="s">
        <v>32</v>
      </c>
      <c r="F1109" s="145" t="s">
        <v>1646</v>
      </c>
      <c r="H1109" s="144" t="s">
        <v>32</v>
      </c>
      <c r="I1109" s="146"/>
      <c r="L1109" s="142"/>
      <c r="M1109" s="147"/>
      <c r="T1109" s="148"/>
      <c r="AT1109" s="144" t="s">
        <v>159</v>
      </c>
      <c r="AU1109" s="144" t="s">
        <v>89</v>
      </c>
      <c r="AV1109" s="12" t="s">
        <v>40</v>
      </c>
      <c r="AW1109" s="12" t="s">
        <v>38</v>
      </c>
      <c r="AX1109" s="12" t="s">
        <v>80</v>
      </c>
      <c r="AY1109" s="144" t="s">
        <v>150</v>
      </c>
    </row>
    <row r="1110" spans="2:65" s="12" customFormat="1">
      <c r="B1110" s="142"/>
      <c r="D1110" s="143" t="s">
        <v>159</v>
      </c>
      <c r="E1110" s="144" t="s">
        <v>32</v>
      </c>
      <c r="F1110" s="145" t="s">
        <v>1647</v>
      </c>
      <c r="H1110" s="144" t="s">
        <v>32</v>
      </c>
      <c r="I1110" s="146"/>
      <c r="L1110" s="142"/>
      <c r="M1110" s="147"/>
      <c r="T1110" s="148"/>
      <c r="AT1110" s="144" t="s">
        <v>159</v>
      </c>
      <c r="AU1110" s="144" t="s">
        <v>89</v>
      </c>
      <c r="AV1110" s="12" t="s">
        <v>40</v>
      </c>
      <c r="AW1110" s="12" t="s">
        <v>38</v>
      </c>
      <c r="AX1110" s="12" t="s">
        <v>80</v>
      </c>
      <c r="AY1110" s="144" t="s">
        <v>150</v>
      </c>
    </row>
    <row r="1111" spans="2:65" s="13" customFormat="1">
      <c r="B1111" s="149"/>
      <c r="D1111" s="143" t="s">
        <v>159</v>
      </c>
      <c r="E1111" s="150" t="s">
        <v>32</v>
      </c>
      <c r="F1111" s="151" t="s">
        <v>540</v>
      </c>
      <c r="H1111" s="152">
        <v>85.016999999999996</v>
      </c>
      <c r="I1111" s="153"/>
      <c r="L1111" s="149"/>
      <c r="M1111" s="154"/>
      <c r="T1111" s="155"/>
      <c r="AT1111" s="150" t="s">
        <v>159</v>
      </c>
      <c r="AU1111" s="150" t="s">
        <v>89</v>
      </c>
      <c r="AV1111" s="13" t="s">
        <v>89</v>
      </c>
      <c r="AW1111" s="13" t="s">
        <v>38</v>
      </c>
      <c r="AX1111" s="13" t="s">
        <v>40</v>
      </c>
      <c r="AY1111" s="150" t="s">
        <v>150</v>
      </c>
    </row>
    <row r="1112" spans="2:65" s="1" customFormat="1" ht="24.15" customHeight="1">
      <c r="B1112" s="34"/>
      <c r="C1112" s="129" t="s">
        <v>1648</v>
      </c>
      <c r="D1112" s="129" t="s">
        <v>152</v>
      </c>
      <c r="E1112" s="130" t="s">
        <v>1649</v>
      </c>
      <c r="F1112" s="131" t="s">
        <v>1650</v>
      </c>
      <c r="G1112" s="132" t="s">
        <v>693</v>
      </c>
      <c r="H1112" s="133">
        <v>502.61500000000001</v>
      </c>
      <c r="I1112" s="134"/>
      <c r="J1112" s="135">
        <f>ROUND(I1112*H1112,2)</f>
        <v>0</v>
      </c>
      <c r="K1112" s="131" t="s">
        <v>172</v>
      </c>
      <c r="L1112" s="34"/>
      <c r="M1112" s="136" t="s">
        <v>32</v>
      </c>
      <c r="N1112" s="137" t="s">
        <v>51</v>
      </c>
      <c r="P1112" s="138">
        <f>O1112*H1112</f>
        <v>0</v>
      </c>
      <c r="Q1112" s="138">
        <v>1.2E-4</v>
      </c>
      <c r="R1112" s="138">
        <f>Q1112*H1112</f>
        <v>6.0313800000000001E-2</v>
      </c>
      <c r="S1112" s="138">
        <v>0</v>
      </c>
      <c r="T1112" s="139">
        <f>S1112*H1112</f>
        <v>0</v>
      </c>
      <c r="AR1112" s="140" t="s">
        <v>157</v>
      </c>
      <c r="AT1112" s="140" t="s">
        <v>152</v>
      </c>
      <c r="AU1112" s="140" t="s">
        <v>89</v>
      </c>
      <c r="AY1112" s="18" t="s">
        <v>150</v>
      </c>
      <c r="BE1112" s="141">
        <f>IF(N1112="základní",J1112,0)</f>
        <v>0</v>
      </c>
      <c r="BF1112" s="141">
        <f>IF(N1112="snížená",J1112,0)</f>
        <v>0</v>
      </c>
      <c r="BG1112" s="141">
        <f>IF(N1112="zákl. přenesená",J1112,0)</f>
        <v>0</v>
      </c>
      <c r="BH1112" s="141">
        <f>IF(N1112="sníž. přenesená",J1112,0)</f>
        <v>0</v>
      </c>
      <c r="BI1112" s="141">
        <f>IF(N1112="nulová",J1112,0)</f>
        <v>0</v>
      </c>
      <c r="BJ1112" s="18" t="s">
        <v>40</v>
      </c>
      <c r="BK1112" s="141">
        <f>ROUND(I1112*H1112,2)</f>
        <v>0</v>
      </c>
      <c r="BL1112" s="18" t="s">
        <v>157</v>
      </c>
      <c r="BM1112" s="140" t="s">
        <v>1651</v>
      </c>
    </row>
    <row r="1113" spans="2:65" s="1" customFormat="1">
      <c r="B1113" s="34"/>
      <c r="D1113" s="163" t="s">
        <v>174</v>
      </c>
      <c r="F1113" s="164" t="s">
        <v>1652</v>
      </c>
      <c r="I1113" s="165"/>
      <c r="L1113" s="34"/>
      <c r="M1113" s="166"/>
      <c r="T1113" s="55"/>
      <c r="AT1113" s="18" t="s">
        <v>174</v>
      </c>
      <c r="AU1113" s="18" t="s">
        <v>89</v>
      </c>
    </row>
    <row r="1114" spans="2:65" s="12" customFormat="1">
      <c r="B1114" s="142"/>
      <c r="D1114" s="143" t="s">
        <v>159</v>
      </c>
      <c r="E1114" s="144" t="s">
        <v>32</v>
      </c>
      <c r="F1114" s="145" t="s">
        <v>814</v>
      </c>
      <c r="H1114" s="144" t="s">
        <v>32</v>
      </c>
      <c r="I1114" s="146"/>
      <c r="L1114" s="142"/>
      <c r="M1114" s="147"/>
      <c r="T1114" s="148"/>
      <c r="AT1114" s="144" t="s">
        <v>159</v>
      </c>
      <c r="AU1114" s="144" t="s">
        <v>89</v>
      </c>
      <c r="AV1114" s="12" t="s">
        <v>40</v>
      </c>
      <c r="AW1114" s="12" t="s">
        <v>38</v>
      </c>
      <c r="AX1114" s="12" t="s">
        <v>80</v>
      </c>
      <c r="AY1114" s="144" t="s">
        <v>150</v>
      </c>
    </row>
    <row r="1115" spans="2:65" s="13" customFormat="1" ht="30.6">
      <c r="B1115" s="149"/>
      <c r="D1115" s="143" t="s">
        <v>159</v>
      </c>
      <c r="E1115" s="150" t="s">
        <v>32</v>
      </c>
      <c r="F1115" s="151" t="s">
        <v>1653</v>
      </c>
      <c r="H1115" s="152">
        <v>191.55199999999999</v>
      </c>
      <c r="I1115" s="153"/>
      <c r="L1115" s="149"/>
      <c r="M1115" s="154"/>
      <c r="T1115" s="155"/>
      <c r="AT1115" s="150" t="s">
        <v>159</v>
      </c>
      <c r="AU1115" s="150" t="s">
        <v>89</v>
      </c>
      <c r="AV1115" s="13" t="s">
        <v>89</v>
      </c>
      <c r="AW1115" s="13" t="s">
        <v>38</v>
      </c>
      <c r="AX1115" s="13" t="s">
        <v>80</v>
      </c>
      <c r="AY1115" s="150" t="s">
        <v>150</v>
      </c>
    </row>
    <row r="1116" spans="2:65" s="13" customFormat="1" ht="20.399999999999999">
      <c r="B1116" s="149"/>
      <c r="D1116" s="143" t="s">
        <v>159</v>
      </c>
      <c r="E1116" s="150" t="s">
        <v>32</v>
      </c>
      <c r="F1116" s="151" t="s">
        <v>1654</v>
      </c>
      <c r="H1116" s="152">
        <v>83.914000000000001</v>
      </c>
      <c r="I1116" s="153"/>
      <c r="L1116" s="149"/>
      <c r="M1116" s="154"/>
      <c r="T1116" s="155"/>
      <c r="AT1116" s="150" t="s">
        <v>159</v>
      </c>
      <c r="AU1116" s="150" t="s">
        <v>89</v>
      </c>
      <c r="AV1116" s="13" t="s">
        <v>89</v>
      </c>
      <c r="AW1116" s="13" t="s">
        <v>38</v>
      </c>
      <c r="AX1116" s="13" t="s">
        <v>80</v>
      </c>
      <c r="AY1116" s="150" t="s">
        <v>150</v>
      </c>
    </row>
    <row r="1117" spans="2:65" s="15" customFormat="1">
      <c r="B1117" s="168"/>
      <c r="D1117" s="143" t="s">
        <v>159</v>
      </c>
      <c r="E1117" s="169" t="s">
        <v>32</v>
      </c>
      <c r="F1117" s="170" t="s">
        <v>1372</v>
      </c>
      <c r="H1117" s="171">
        <v>275.46600000000001</v>
      </c>
      <c r="I1117" s="172"/>
      <c r="L1117" s="168"/>
      <c r="M1117" s="173"/>
      <c r="T1117" s="174"/>
      <c r="AT1117" s="169" t="s">
        <v>159</v>
      </c>
      <c r="AU1117" s="169" t="s">
        <v>89</v>
      </c>
      <c r="AV1117" s="15" t="s">
        <v>168</v>
      </c>
      <c r="AW1117" s="15" t="s">
        <v>38</v>
      </c>
      <c r="AX1117" s="15" t="s">
        <v>80</v>
      </c>
      <c r="AY1117" s="169" t="s">
        <v>150</v>
      </c>
    </row>
    <row r="1118" spans="2:65" s="12" customFormat="1">
      <c r="B1118" s="142"/>
      <c r="D1118" s="143" t="s">
        <v>159</v>
      </c>
      <c r="E1118" s="144" t="s">
        <v>32</v>
      </c>
      <c r="F1118" s="145" t="s">
        <v>1436</v>
      </c>
      <c r="H1118" s="144" t="s">
        <v>32</v>
      </c>
      <c r="I1118" s="146"/>
      <c r="L1118" s="142"/>
      <c r="M1118" s="147"/>
      <c r="T1118" s="148"/>
      <c r="AT1118" s="144" t="s">
        <v>159</v>
      </c>
      <c r="AU1118" s="144" t="s">
        <v>89</v>
      </c>
      <c r="AV1118" s="12" t="s">
        <v>40</v>
      </c>
      <c r="AW1118" s="12" t="s">
        <v>38</v>
      </c>
      <c r="AX1118" s="12" t="s">
        <v>80</v>
      </c>
      <c r="AY1118" s="144" t="s">
        <v>150</v>
      </c>
    </row>
    <row r="1119" spans="2:65" s="13" customFormat="1" ht="30.6">
      <c r="B1119" s="149"/>
      <c r="D1119" s="143" t="s">
        <v>159</v>
      </c>
      <c r="E1119" s="150" t="s">
        <v>32</v>
      </c>
      <c r="F1119" s="151" t="s">
        <v>1655</v>
      </c>
      <c r="H1119" s="152">
        <v>138.244</v>
      </c>
      <c r="I1119" s="153"/>
      <c r="L1119" s="149"/>
      <c r="M1119" s="154"/>
      <c r="T1119" s="155"/>
      <c r="AT1119" s="150" t="s">
        <v>159</v>
      </c>
      <c r="AU1119" s="150" t="s">
        <v>89</v>
      </c>
      <c r="AV1119" s="13" t="s">
        <v>89</v>
      </c>
      <c r="AW1119" s="13" t="s">
        <v>38</v>
      </c>
      <c r="AX1119" s="13" t="s">
        <v>80</v>
      </c>
      <c r="AY1119" s="150" t="s">
        <v>150</v>
      </c>
    </row>
    <row r="1120" spans="2:65" s="13" customFormat="1">
      <c r="B1120" s="149"/>
      <c r="D1120" s="143" t="s">
        <v>159</v>
      </c>
      <c r="E1120" s="150" t="s">
        <v>32</v>
      </c>
      <c r="F1120" s="151" t="s">
        <v>1656</v>
      </c>
      <c r="H1120" s="152">
        <v>6.0810000000000004</v>
      </c>
      <c r="I1120" s="153"/>
      <c r="L1120" s="149"/>
      <c r="M1120" s="154"/>
      <c r="T1120" s="155"/>
      <c r="AT1120" s="150" t="s">
        <v>159</v>
      </c>
      <c r="AU1120" s="150" t="s">
        <v>89</v>
      </c>
      <c r="AV1120" s="13" t="s">
        <v>89</v>
      </c>
      <c r="AW1120" s="13" t="s">
        <v>38</v>
      </c>
      <c r="AX1120" s="13" t="s">
        <v>80</v>
      </c>
      <c r="AY1120" s="150" t="s">
        <v>150</v>
      </c>
    </row>
    <row r="1121" spans="2:65" s="15" customFormat="1">
      <c r="B1121" s="168"/>
      <c r="D1121" s="143" t="s">
        <v>159</v>
      </c>
      <c r="E1121" s="169" t="s">
        <v>32</v>
      </c>
      <c r="F1121" s="170" t="s">
        <v>1438</v>
      </c>
      <c r="H1121" s="171">
        <v>144.32499999999999</v>
      </c>
      <c r="I1121" s="172"/>
      <c r="L1121" s="168"/>
      <c r="M1121" s="173"/>
      <c r="T1121" s="174"/>
      <c r="AT1121" s="169" t="s">
        <v>159</v>
      </c>
      <c r="AU1121" s="169" t="s">
        <v>89</v>
      </c>
      <c r="AV1121" s="15" t="s">
        <v>168</v>
      </c>
      <c r="AW1121" s="15" t="s">
        <v>38</v>
      </c>
      <c r="AX1121" s="15" t="s">
        <v>80</v>
      </c>
      <c r="AY1121" s="169" t="s">
        <v>150</v>
      </c>
    </row>
    <row r="1122" spans="2:65" s="12" customFormat="1">
      <c r="B1122" s="142"/>
      <c r="D1122" s="143" t="s">
        <v>159</v>
      </c>
      <c r="E1122" s="144" t="s">
        <v>32</v>
      </c>
      <c r="F1122" s="145" t="s">
        <v>1626</v>
      </c>
      <c r="H1122" s="144" t="s">
        <v>32</v>
      </c>
      <c r="I1122" s="146"/>
      <c r="L1122" s="142"/>
      <c r="M1122" s="147"/>
      <c r="T1122" s="148"/>
      <c r="AT1122" s="144" t="s">
        <v>159</v>
      </c>
      <c r="AU1122" s="144" t="s">
        <v>89</v>
      </c>
      <c r="AV1122" s="12" t="s">
        <v>40</v>
      </c>
      <c r="AW1122" s="12" t="s">
        <v>38</v>
      </c>
      <c r="AX1122" s="12" t="s">
        <v>80</v>
      </c>
      <c r="AY1122" s="144" t="s">
        <v>150</v>
      </c>
    </row>
    <row r="1123" spans="2:65" s="13" customFormat="1" ht="20.399999999999999">
      <c r="B1123" s="149"/>
      <c r="D1123" s="143" t="s">
        <v>159</v>
      </c>
      <c r="E1123" s="150" t="s">
        <v>32</v>
      </c>
      <c r="F1123" s="151" t="s">
        <v>1657</v>
      </c>
      <c r="H1123" s="152">
        <v>82.823999999999998</v>
      </c>
      <c r="I1123" s="153"/>
      <c r="L1123" s="149"/>
      <c r="M1123" s="154"/>
      <c r="T1123" s="155"/>
      <c r="AT1123" s="150" t="s">
        <v>159</v>
      </c>
      <c r="AU1123" s="150" t="s">
        <v>89</v>
      </c>
      <c r="AV1123" s="13" t="s">
        <v>89</v>
      </c>
      <c r="AW1123" s="13" t="s">
        <v>38</v>
      </c>
      <c r="AX1123" s="13" t="s">
        <v>80</v>
      </c>
      <c r="AY1123" s="150" t="s">
        <v>150</v>
      </c>
    </row>
    <row r="1124" spans="2:65" s="15" customFormat="1">
      <c r="B1124" s="168"/>
      <c r="D1124" s="143" t="s">
        <v>159</v>
      </c>
      <c r="E1124" s="169" t="s">
        <v>32</v>
      </c>
      <c r="F1124" s="170" t="s">
        <v>1628</v>
      </c>
      <c r="H1124" s="171">
        <v>82.823999999999998</v>
      </c>
      <c r="I1124" s="172"/>
      <c r="L1124" s="168"/>
      <c r="M1124" s="173"/>
      <c r="T1124" s="174"/>
      <c r="AT1124" s="169" t="s">
        <v>159</v>
      </c>
      <c r="AU1124" s="169" t="s">
        <v>89</v>
      </c>
      <c r="AV1124" s="15" t="s">
        <v>168</v>
      </c>
      <c r="AW1124" s="15" t="s">
        <v>38</v>
      </c>
      <c r="AX1124" s="15" t="s">
        <v>80</v>
      </c>
      <c r="AY1124" s="169" t="s">
        <v>150</v>
      </c>
    </row>
    <row r="1125" spans="2:65" s="14" customFormat="1">
      <c r="B1125" s="156"/>
      <c r="D1125" s="143" t="s">
        <v>159</v>
      </c>
      <c r="E1125" s="157" t="s">
        <v>32</v>
      </c>
      <c r="F1125" s="158" t="s">
        <v>162</v>
      </c>
      <c r="H1125" s="159">
        <v>502.61500000000001</v>
      </c>
      <c r="I1125" s="160"/>
      <c r="L1125" s="156"/>
      <c r="M1125" s="161"/>
      <c r="T1125" s="162"/>
      <c r="AT1125" s="157" t="s">
        <v>159</v>
      </c>
      <c r="AU1125" s="157" t="s">
        <v>89</v>
      </c>
      <c r="AV1125" s="14" t="s">
        <v>157</v>
      </c>
      <c r="AW1125" s="14" t="s">
        <v>38</v>
      </c>
      <c r="AX1125" s="14" t="s">
        <v>40</v>
      </c>
      <c r="AY1125" s="157" t="s">
        <v>150</v>
      </c>
    </row>
    <row r="1126" spans="2:65" s="1" customFormat="1" ht="24.15" customHeight="1">
      <c r="B1126" s="34"/>
      <c r="C1126" s="129" t="s">
        <v>1658</v>
      </c>
      <c r="D1126" s="129" t="s">
        <v>152</v>
      </c>
      <c r="E1126" s="130" t="s">
        <v>1659</v>
      </c>
      <c r="F1126" s="131" t="s">
        <v>1660</v>
      </c>
      <c r="G1126" s="132" t="s">
        <v>693</v>
      </c>
      <c r="H1126" s="133">
        <v>150</v>
      </c>
      <c r="I1126" s="134"/>
      <c r="J1126" s="135">
        <f>ROUND(I1126*H1126,2)</f>
        <v>0</v>
      </c>
      <c r="K1126" s="131" t="s">
        <v>172</v>
      </c>
      <c r="L1126" s="34"/>
      <c r="M1126" s="136" t="s">
        <v>32</v>
      </c>
      <c r="N1126" s="137" t="s">
        <v>51</v>
      </c>
      <c r="P1126" s="138">
        <f>O1126*H1126</f>
        <v>0</v>
      </c>
      <c r="Q1126" s="138">
        <v>2.0000000000000001E-4</v>
      </c>
      <c r="R1126" s="138">
        <f>Q1126*H1126</f>
        <v>3.0000000000000002E-2</v>
      </c>
      <c r="S1126" s="138">
        <v>0</v>
      </c>
      <c r="T1126" s="139">
        <f>S1126*H1126</f>
        <v>0</v>
      </c>
      <c r="AR1126" s="140" t="s">
        <v>157</v>
      </c>
      <c r="AT1126" s="140" t="s">
        <v>152</v>
      </c>
      <c r="AU1126" s="140" t="s">
        <v>89</v>
      </c>
      <c r="AY1126" s="18" t="s">
        <v>150</v>
      </c>
      <c r="BE1126" s="141">
        <f>IF(N1126="základní",J1126,0)</f>
        <v>0</v>
      </c>
      <c r="BF1126" s="141">
        <f>IF(N1126="snížená",J1126,0)</f>
        <v>0</v>
      </c>
      <c r="BG1126" s="141">
        <f>IF(N1126="zákl. přenesená",J1126,0)</f>
        <v>0</v>
      </c>
      <c r="BH1126" s="141">
        <f>IF(N1126="sníž. přenesená",J1126,0)</f>
        <v>0</v>
      </c>
      <c r="BI1126" s="141">
        <f>IF(N1126="nulová",J1126,0)</f>
        <v>0</v>
      </c>
      <c r="BJ1126" s="18" t="s">
        <v>40</v>
      </c>
      <c r="BK1126" s="141">
        <f>ROUND(I1126*H1126,2)</f>
        <v>0</v>
      </c>
      <c r="BL1126" s="18" t="s">
        <v>157</v>
      </c>
      <c r="BM1126" s="140" t="s">
        <v>1661</v>
      </c>
    </row>
    <row r="1127" spans="2:65" s="1" customFormat="1">
      <c r="B1127" s="34"/>
      <c r="D1127" s="163" t="s">
        <v>174</v>
      </c>
      <c r="F1127" s="164" t="s">
        <v>1662</v>
      </c>
      <c r="I1127" s="165"/>
      <c r="L1127" s="34"/>
      <c r="M1127" s="166"/>
      <c r="T1127" s="55"/>
      <c r="AT1127" s="18" t="s">
        <v>174</v>
      </c>
      <c r="AU1127" s="18" t="s">
        <v>89</v>
      </c>
    </row>
    <row r="1128" spans="2:65" s="13" customFormat="1">
      <c r="B1128" s="149"/>
      <c r="D1128" s="143" t="s">
        <v>159</v>
      </c>
      <c r="E1128" s="150" t="s">
        <v>32</v>
      </c>
      <c r="F1128" s="151" t="s">
        <v>1663</v>
      </c>
      <c r="H1128" s="152">
        <v>150</v>
      </c>
      <c r="I1128" s="153"/>
      <c r="L1128" s="149"/>
      <c r="M1128" s="154"/>
      <c r="T1128" s="155"/>
      <c r="AT1128" s="150" t="s">
        <v>159</v>
      </c>
      <c r="AU1128" s="150" t="s">
        <v>89</v>
      </c>
      <c r="AV1128" s="13" t="s">
        <v>89</v>
      </c>
      <c r="AW1128" s="13" t="s">
        <v>38</v>
      </c>
      <c r="AX1128" s="13" t="s">
        <v>40</v>
      </c>
      <c r="AY1128" s="150" t="s">
        <v>150</v>
      </c>
    </row>
    <row r="1129" spans="2:65" s="1" customFormat="1" ht="37.799999999999997" customHeight="1">
      <c r="B1129" s="34"/>
      <c r="C1129" s="129" t="s">
        <v>1664</v>
      </c>
      <c r="D1129" s="129" t="s">
        <v>152</v>
      </c>
      <c r="E1129" s="130" t="s">
        <v>1665</v>
      </c>
      <c r="F1129" s="131" t="s">
        <v>1666</v>
      </c>
      <c r="G1129" s="132" t="s">
        <v>155</v>
      </c>
      <c r="H1129" s="133">
        <v>73.394999999999996</v>
      </c>
      <c r="I1129" s="134"/>
      <c r="J1129" s="135">
        <f>ROUND(I1129*H1129,2)</f>
        <v>0</v>
      </c>
      <c r="K1129" s="131" t="s">
        <v>172</v>
      </c>
      <c r="L1129" s="34"/>
      <c r="M1129" s="136" t="s">
        <v>32</v>
      </c>
      <c r="N1129" s="137" t="s">
        <v>51</v>
      </c>
      <c r="P1129" s="138">
        <f>O1129*H1129</f>
        <v>0</v>
      </c>
      <c r="Q1129" s="138">
        <v>1.1900000000000001E-3</v>
      </c>
      <c r="R1129" s="138">
        <f>Q1129*H1129</f>
        <v>8.7340050000000002E-2</v>
      </c>
      <c r="S1129" s="138">
        <v>0</v>
      </c>
      <c r="T1129" s="139">
        <f>S1129*H1129</f>
        <v>0</v>
      </c>
      <c r="AR1129" s="140" t="s">
        <v>157</v>
      </c>
      <c r="AT1129" s="140" t="s">
        <v>152</v>
      </c>
      <c r="AU1129" s="140" t="s">
        <v>89</v>
      </c>
      <c r="AY1129" s="18" t="s">
        <v>150</v>
      </c>
      <c r="BE1129" s="141">
        <f>IF(N1129="základní",J1129,0)</f>
        <v>0</v>
      </c>
      <c r="BF1129" s="141">
        <f>IF(N1129="snížená",J1129,0)</f>
        <v>0</v>
      </c>
      <c r="BG1129" s="141">
        <f>IF(N1129="zákl. přenesená",J1129,0)</f>
        <v>0</v>
      </c>
      <c r="BH1129" s="141">
        <f>IF(N1129="sníž. přenesená",J1129,0)</f>
        <v>0</v>
      </c>
      <c r="BI1129" s="141">
        <f>IF(N1129="nulová",J1129,0)</f>
        <v>0</v>
      </c>
      <c r="BJ1129" s="18" t="s">
        <v>40</v>
      </c>
      <c r="BK1129" s="141">
        <f>ROUND(I1129*H1129,2)</f>
        <v>0</v>
      </c>
      <c r="BL1129" s="18" t="s">
        <v>157</v>
      </c>
      <c r="BM1129" s="140" t="s">
        <v>1667</v>
      </c>
    </row>
    <row r="1130" spans="2:65" s="1" customFormat="1">
      <c r="B1130" s="34"/>
      <c r="D1130" s="163" t="s">
        <v>174</v>
      </c>
      <c r="F1130" s="164" t="s">
        <v>1668</v>
      </c>
      <c r="I1130" s="165"/>
      <c r="L1130" s="34"/>
      <c r="M1130" s="166"/>
      <c r="T1130" s="55"/>
      <c r="AT1130" s="18" t="s">
        <v>174</v>
      </c>
      <c r="AU1130" s="18" t="s">
        <v>89</v>
      </c>
    </row>
    <row r="1131" spans="2:65" s="12" customFormat="1">
      <c r="B1131" s="142"/>
      <c r="D1131" s="143" t="s">
        <v>159</v>
      </c>
      <c r="E1131" s="144" t="s">
        <v>32</v>
      </c>
      <c r="F1131" s="145" t="s">
        <v>814</v>
      </c>
      <c r="H1131" s="144" t="s">
        <v>32</v>
      </c>
      <c r="I1131" s="146"/>
      <c r="L1131" s="142"/>
      <c r="M1131" s="147"/>
      <c r="T1131" s="148"/>
      <c r="AT1131" s="144" t="s">
        <v>159</v>
      </c>
      <c r="AU1131" s="144" t="s">
        <v>89</v>
      </c>
      <c r="AV1131" s="12" t="s">
        <v>40</v>
      </c>
      <c r="AW1131" s="12" t="s">
        <v>38</v>
      </c>
      <c r="AX1131" s="12" t="s">
        <v>80</v>
      </c>
      <c r="AY1131" s="144" t="s">
        <v>150</v>
      </c>
    </row>
    <row r="1132" spans="2:65" s="13" customFormat="1">
      <c r="B1132" s="149"/>
      <c r="D1132" s="143" t="s">
        <v>159</v>
      </c>
      <c r="E1132" s="150" t="s">
        <v>32</v>
      </c>
      <c r="F1132" s="151" t="s">
        <v>1669</v>
      </c>
      <c r="H1132" s="152">
        <v>73.394999999999996</v>
      </c>
      <c r="I1132" s="153"/>
      <c r="L1132" s="149"/>
      <c r="M1132" s="154"/>
      <c r="T1132" s="155"/>
      <c r="AT1132" s="150" t="s">
        <v>159</v>
      </c>
      <c r="AU1132" s="150" t="s">
        <v>89</v>
      </c>
      <c r="AV1132" s="13" t="s">
        <v>89</v>
      </c>
      <c r="AW1132" s="13" t="s">
        <v>38</v>
      </c>
      <c r="AX1132" s="13" t="s">
        <v>80</v>
      </c>
      <c r="AY1132" s="150" t="s">
        <v>150</v>
      </c>
    </row>
    <row r="1133" spans="2:65" s="15" customFormat="1">
      <c r="B1133" s="168"/>
      <c r="D1133" s="143" t="s">
        <v>159</v>
      </c>
      <c r="E1133" s="169" t="s">
        <v>32</v>
      </c>
      <c r="F1133" s="170" t="s">
        <v>1372</v>
      </c>
      <c r="H1133" s="171">
        <v>73.394999999999996</v>
      </c>
      <c r="I1133" s="172"/>
      <c r="L1133" s="168"/>
      <c r="M1133" s="173"/>
      <c r="T1133" s="174"/>
      <c r="AT1133" s="169" t="s">
        <v>159</v>
      </c>
      <c r="AU1133" s="169" t="s">
        <v>89</v>
      </c>
      <c r="AV1133" s="15" t="s">
        <v>168</v>
      </c>
      <c r="AW1133" s="15" t="s">
        <v>38</v>
      </c>
      <c r="AX1133" s="15" t="s">
        <v>80</v>
      </c>
      <c r="AY1133" s="169" t="s">
        <v>150</v>
      </c>
    </row>
    <row r="1134" spans="2:65" s="14" customFormat="1">
      <c r="B1134" s="156"/>
      <c r="D1134" s="143" t="s">
        <v>159</v>
      </c>
      <c r="E1134" s="157" t="s">
        <v>32</v>
      </c>
      <c r="F1134" s="158" t="s">
        <v>162</v>
      </c>
      <c r="H1134" s="159">
        <v>73.394999999999996</v>
      </c>
      <c r="I1134" s="160"/>
      <c r="L1134" s="156"/>
      <c r="M1134" s="161"/>
      <c r="T1134" s="162"/>
      <c r="AT1134" s="157" t="s">
        <v>159</v>
      </c>
      <c r="AU1134" s="157" t="s">
        <v>89</v>
      </c>
      <c r="AV1134" s="14" t="s">
        <v>157</v>
      </c>
      <c r="AW1134" s="14" t="s">
        <v>38</v>
      </c>
      <c r="AX1134" s="14" t="s">
        <v>40</v>
      </c>
      <c r="AY1134" s="157" t="s">
        <v>150</v>
      </c>
    </row>
    <row r="1135" spans="2:65" s="1" customFormat="1" ht="44.25" customHeight="1">
      <c r="B1135" s="34"/>
      <c r="C1135" s="129" t="s">
        <v>1670</v>
      </c>
      <c r="D1135" s="129" t="s">
        <v>152</v>
      </c>
      <c r="E1135" s="130" t="s">
        <v>1671</v>
      </c>
      <c r="F1135" s="131" t="s">
        <v>1672</v>
      </c>
      <c r="G1135" s="132" t="s">
        <v>155</v>
      </c>
      <c r="H1135" s="133">
        <v>109.455</v>
      </c>
      <c r="I1135" s="134"/>
      <c r="J1135" s="135">
        <f>ROUND(I1135*H1135,2)</f>
        <v>0</v>
      </c>
      <c r="K1135" s="131" t="s">
        <v>172</v>
      </c>
      <c r="L1135" s="34"/>
      <c r="M1135" s="136" t="s">
        <v>32</v>
      </c>
      <c r="N1135" s="137" t="s">
        <v>51</v>
      </c>
      <c r="P1135" s="138">
        <f>O1135*H1135</f>
        <v>0</v>
      </c>
      <c r="Q1135" s="138">
        <v>2.31E-3</v>
      </c>
      <c r="R1135" s="138">
        <f>Q1135*H1135</f>
        <v>0.25284105000000001</v>
      </c>
      <c r="S1135" s="138">
        <v>0</v>
      </c>
      <c r="T1135" s="139">
        <f>S1135*H1135</f>
        <v>0</v>
      </c>
      <c r="AR1135" s="140" t="s">
        <v>157</v>
      </c>
      <c r="AT1135" s="140" t="s">
        <v>152</v>
      </c>
      <c r="AU1135" s="140" t="s">
        <v>89</v>
      </c>
      <c r="AY1135" s="18" t="s">
        <v>150</v>
      </c>
      <c r="BE1135" s="141">
        <f>IF(N1135="základní",J1135,0)</f>
        <v>0</v>
      </c>
      <c r="BF1135" s="141">
        <f>IF(N1135="snížená",J1135,0)</f>
        <v>0</v>
      </c>
      <c r="BG1135" s="141">
        <f>IF(N1135="zákl. přenesená",J1135,0)</f>
        <v>0</v>
      </c>
      <c r="BH1135" s="141">
        <f>IF(N1135="sníž. přenesená",J1135,0)</f>
        <v>0</v>
      </c>
      <c r="BI1135" s="141">
        <f>IF(N1135="nulová",J1135,0)</f>
        <v>0</v>
      </c>
      <c r="BJ1135" s="18" t="s">
        <v>40</v>
      </c>
      <c r="BK1135" s="141">
        <f>ROUND(I1135*H1135,2)</f>
        <v>0</v>
      </c>
      <c r="BL1135" s="18" t="s">
        <v>157</v>
      </c>
      <c r="BM1135" s="140" t="s">
        <v>1673</v>
      </c>
    </row>
    <row r="1136" spans="2:65" s="1" customFormat="1">
      <c r="B1136" s="34"/>
      <c r="D1136" s="163" t="s">
        <v>174</v>
      </c>
      <c r="F1136" s="164" t="s">
        <v>1674</v>
      </c>
      <c r="I1136" s="165"/>
      <c r="L1136" s="34"/>
      <c r="M1136" s="166"/>
      <c r="T1136" s="55"/>
      <c r="AT1136" s="18" t="s">
        <v>174</v>
      </c>
      <c r="AU1136" s="18" t="s">
        <v>89</v>
      </c>
    </row>
    <row r="1137" spans="2:65" s="12" customFormat="1">
      <c r="B1137" s="142"/>
      <c r="D1137" s="143" t="s">
        <v>159</v>
      </c>
      <c r="E1137" s="144" t="s">
        <v>32</v>
      </c>
      <c r="F1137" s="145" t="s">
        <v>814</v>
      </c>
      <c r="H1137" s="144" t="s">
        <v>32</v>
      </c>
      <c r="I1137" s="146"/>
      <c r="L1137" s="142"/>
      <c r="M1137" s="147"/>
      <c r="T1137" s="148"/>
      <c r="AT1137" s="144" t="s">
        <v>159</v>
      </c>
      <c r="AU1137" s="144" t="s">
        <v>89</v>
      </c>
      <c r="AV1137" s="12" t="s">
        <v>40</v>
      </c>
      <c r="AW1137" s="12" t="s">
        <v>38</v>
      </c>
      <c r="AX1137" s="12" t="s">
        <v>80</v>
      </c>
      <c r="AY1137" s="144" t="s">
        <v>150</v>
      </c>
    </row>
    <row r="1138" spans="2:65" s="13" customFormat="1">
      <c r="B1138" s="149"/>
      <c r="D1138" s="143" t="s">
        <v>159</v>
      </c>
      <c r="E1138" s="150" t="s">
        <v>32</v>
      </c>
      <c r="F1138" s="151" t="s">
        <v>1675</v>
      </c>
      <c r="H1138" s="152">
        <v>109.455</v>
      </c>
      <c r="I1138" s="153"/>
      <c r="L1138" s="149"/>
      <c r="M1138" s="154"/>
      <c r="T1138" s="155"/>
      <c r="AT1138" s="150" t="s">
        <v>159</v>
      </c>
      <c r="AU1138" s="150" t="s">
        <v>89</v>
      </c>
      <c r="AV1138" s="13" t="s">
        <v>89</v>
      </c>
      <c r="AW1138" s="13" t="s">
        <v>38</v>
      </c>
      <c r="AX1138" s="13" t="s">
        <v>80</v>
      </c>
      <c r="AY1138" s="150" t="s">
        <v>150</v>
      </c>
    </row>
    <row r="1139" spans="2:65" s="15" customFormat="1">
      <c r="B1139" s="168"/>
      <c r="D1139" s="143" t="s">
        <v>159</v>
      </c>
      <c r="E1139" s="169" t="s">
        <v>32</v>
      </c>
      <c r="F1139" s="170" t="s">
        <v>1372</v>
      </c>
      <c r="H1139" s="171">
        <v>109.455</v>
      </c>
      <c r="I1139" s="172"/>
      <c r="L1139" s="168"/>
      <c r="M1139" s="173"/>
      <c r="T1139" s="174"/>
      <c r="AT1139" s="169" t="s">
        <v>159</v>
      </c>
      <c r="AU1139" s="169" t="s">
        <v>89</v>
      </c>
      <c r="AV1139" s="15" t="s">
        <v>168</v>
      </c>
      <c r="AW1139" s="15" t="s">
        <v>38</v>
      </c>
      <c r="AX1139" s="15" t="s">
        <v>80</v>
      </c>
      <c r="AY1139" s="169" t="s">
        <v>150</v>
      </c>
    </row>
    <row r="1140" spans="2:65" s="14" customFormat="1">
      <c r="B1140" s="156"/>
      <c r="D1140" s="143" t="s">
        <v>159</v>
      </c>
      <c r="E1140" s="157" t="s">
        <v>32</v>
      </c>
      <c r="F1140" s="158" t="s">
        <v>162</v>
      </c>
      <c r="H1140" s="159">
        <v>109.455</v>
      </c>
      <c r="I1140" s="160"/>
      <c r="L1140" s="156"/>
      <c r="M1140" s="161"/>
      <c r="T1140" s="162"/>
      <c r="AT1140" s="157" t="s">
        <v>159</v>
      </c>
      <c r="AU1140" s="157" t="s">
        <v>89</v>
      </c>
      <c r="AV1140" s="14" t="s">
        <v>157</v>
      </c>
      <c r="AW1140" s="14" t="s">
        <v>38</v>
      </c>
      <c r="AX1140" s="14" t="s">
        <v>40</v>
      </c>
      <c r="AY1140" s="157" t="s">
        <v>150</v>
      </c>
    </row>
    <row r="1141" spans="2:65" s="1" customFormat="1" ht="49.05" customHeight="1">
      <c r="B1141" s="34"/>
      <c r="C1141" s="129" t="s">
        <v>1676</v>
      </c>
      <c r="D1141" s="182" t="s">
        <v>152</v>
      </c>
      <c r="E1141" s="130" t="s">
        <v>1677</v>
      </c>
      <c r="F1141" s="131" t="s">
        <v>1678</v>
      </c>
      <c r="G1141" s="132" t="s">
        <v>165</v>
      </c>
      <c r="H1141" s="133">
        <v>536.44899999999996</v>
      </c>
      <c r="I1141" s="134"/>
      <c r="J1141" s="135">
        <f>ROUND(I1141*H1141,2)</f>
        <v>0</v>
      </c>
      <c r="K1141" s="131" t="s">
        <v>172</v>
      </c>
      <c r="L1141" s="34"/>
      <c r="M1141" s="136" t="s">
        <v>32</v>
      </c>
      <c r="N1141" s="137" t="s">
        <v>51</v>
      </c>
      <c r="P1141" s="138">
        <f>O1141*H1141</f>
        <v>0</v>
      </c>
      <c r="Q1141" s="138">
        <v>2.5291299999999999</v>
      </c>
      <c r="R1141" s="138">
        <f>Q1141*H1141</f>
        <v>1356.7492593699999</v>
      </c>
      <c r="S1141" s="138">
        <v>0</v>
      </c>
      <c r="T1141" s="139">
        <f>S1141*H1141</f>
        <v>0</v>
      </c>
      <c r="AR1141" s="140" t="s">
        <v>157</v>
      </c>
      <c r="AT1141" s="140" t="s">
        <v>152</v>
      </c>
      <c r="AU1141" s="140" t="s">
        <v>89</v>
      </c>
      <c r="AY1141" s="18" t="s">
        <v>150</v>
      </c>
      <c r="BE1141" s="141">
        <f>IF(N1141="základní",J1141,0)</f>
        <v>0</v>
      </c>
      <c r="BF1141" s="141">
        <f>IF(N1141="snížená",J1141,0)</f>
        <v>0</v>
      </c>
      <c r="BG1141" s="141">
        <f>IF(N1141="zákl. přenesená",J1141,0)</f>
        <v>0</v>
      </c>
      <c r="BH1141" s="141">
        <f>IF(N1141="sníž. přenesená",J1141,0)</f>
        <v>0</v>
      </c>
      <c r="BI1141" s="141">
        <f>IF(N1141="nulová",J1141,0)</f>
        <v>0</v>
      </c>
      <c r="BJ1141" s="18" t="s">
        <v>40</v>
      </c>
      <c r="BK1141" s="141">
        <f>ROUND(I1141*H1141,2)</f>
        <v>0</v>
      </c>
      <c r="BL1141" s="18" t="s">
        <v>157</v>
      </c>
      <c r="BM1141" s="140" t="s">
        <v>1679</v>
      </c>
    </row>
    <row r="1142" spans="2:65" s="1" customFormat="1">
      <c r="B1142" s="34"/>
      <c r="D1142" s="163" t="s">
        <v>174</v>
      </c>
      <c r="F1142" s="164" t="s">
        <v>1680</v>
      </c>
      <c r="I1142" s="165"/>
      <c r="L1142" s="34"/>
      <c r="M1142" s="166"/>
      <c r="T1142" s="55"/>
      <c r="AT1142" s="18" t="s">
        <v>174</v>
      </c>
      <c r="AU1142" s="18" t="s">
        <v>89</v>
      </c>
    </row>
    <row r="1143" spans="2:65" s="1" customFormat="1" ht="96">
      <c r="B1143" s="34"/>
      <c r="D1143" s="143" t="s">
        <v>195</v>
      </c>
      <c r="F1143" s="167" t="s">
        <v>1681</v>
      </c>
      <c r="I1143" s="165"/>
      <c r="L1143" s="34"/>
      <c r="M1143" s="166"/>
      <c r="T1143" s="55"/>
      <c r="AT1143" s="18" t="s">
        <v>195</v>
      </c>
      <c r="AU1143" s="18" t="s">
        <v>89</v>
      </c>
    </row>
    <row r="1144" spans="2:65" s="12" customFormat="1">
      <c r="B1144" s="142"/>
      <c r="D1144" s="143" t="s">
        <v>159</v>
      </c>
      <c r="E1144" s="144" t="s">
        <v>32</v>
      </c>
      <c r="F1144" s="145" t="s">
        <v>702</v>
      </c>
      <c r="H1144" s="144" t="s">
        <v>32</v>
      </c>
      <c r="I1144" s="146"/>
      <c r="L1144" s="142"/>
      <c r="M1144" s="147"/>
      <c r="T1144" s="148"/>
      <c r="AT1144" s="144" t="s">
        <v>159</v>
      </c>
      <c r="AU1144" s="144" t="s">
        <v>89</v>
      </c>
      <c r="AV1144" s="12" t="s">
        <v>40</v>
      </c>
      <c r="AW1144" s="12" t="s">
        <v>38</v>
      </c>
      <c r="AX1144" s="12" t="s">
        <v>80</v>
      </c>
      <c r="AY1144" s="144" t="s">
        <v>150</v>
      </c>
    </row>
    <row r="1145" spans="2:65" s="12" customFormat="1">
      <c r="B1145" s="142"/>
      <c r="D1145" s="143" t="s">
        <v>159</v>
      </c>
      <c r="E1145" s="144" t="s">
        <v>32</v>
      </c>
      <c r="F1145" s="145" t="s">
        <v>1682</v>
      </c>
      <c r="H1145" s="144" t="s">
        <v>32</v>
      </c>
      <c r="I1145" s="146"/>
      <c r="L1145" s="142"/>
      <c r="M1145" s="147"/>
      <c r="T1145" s="148"/>
      <c r="AT1145" s="144" t="s">
        <v>159</v>
      </c>
      <c r="AU1145" s="144" t="s">
        <v>89</v>
      </c>
      <c r="AV1145" s="12" t="s">
        <v>40</v>
      </c>
      <c r="AW1145" s="12" t="s">
        <v>38</v>
      </c>
      <c r="AX1145" s="12" t="s">
        <v>80</v>
      </c>
      <c r="AY1145" s="144" t="s">
        <v>150</v>
      </c>
    </row>
    <row r="1146" spans="2:65" s="12" customFormat="1">
      <c r="B1146" s="142"/>
      <c r="D1146" s="143" t="s">
        <v>159</v>
      </c>
      <c r="E1146" s="144" t="s">
        <v>32</v>
      </c>
      <c r="F1146" s="145" t="s">
        <v>1683</v>
      </c>
      <c r="H1146" s="144" t="s">
        <v>32</v>
      </c>
      <c r="I1146" s="146"/>
      <c r="L1146" s="142"/>
      <c r="M1146" s="147"/>
      <c r="T1146" s="148"/>
      <c r="AT1146" s="144" t="s">
        <v>159</v>
      </c>
      <c r="AU1146" s="144" t="s">
        <v>89</v>
      </c>
      <c r="AV1146" s="12" t="s">
        <v>40</v>
      </c>
      <c r="AW1146" s="12" t="s">
        <v>38</v>
      </c>
      <c r="AX1146" s="12" t="s">
        <v>80</v>
      </c>
      <c r="AY1146" s="144" t="s">
        <v>150</v>
      </c>
    </row>
    <row r="1147" spans="2:65" s="12" customFormat="1">
      <c r="B1147" s="142"/>
      <c r="D1147" s="143" t="s">
        <v>159</v>
      </c>
      <c r="E1147" s="144" t="s">
        <v>32</v>
      </c>
      <c r="F1147" s="145" t="s">
        <v>1684</v>
      </c>
      <c r="H1147" s="144" t="s">
        <v>32</v>
      </c>
      <c r="I1147" s="146"/>
      <c r="L1147" s="142"/>
      <c r="M1147" s="147"/>
      <c r="T1147" s="148"/>
      <c r="AT1147" s="144" t="s">
        <v>159</v>
      </c>
      <c r="AU1147" s="144" t="s">
        <v>89</v>
      </c>
      <c r="AV1147" s="12" t="s">
        <v>40</v>
      </c>
      <c r="AW1147" s="12" t="s">
        <v>38</v>
      </c>
      <c r="AX1147" s="12" t="s">
        <v>80</v>
      </c>
      <c r="AY1147" s="144" t="s">
        <v>150</v>
      </c>
    </row>
    <row r="1148" spans="2:65" s="12" customFormat="1">
      <c r="B1148" s="142"/>
      <c r="D1148" s="143" t="s">
        <v>159</v>
      </c>
      <c r="E1148" s="144" t="s">
        <v>32</v>
      </c>
      <c r="F1148" s="145" t="s">
        <v>1685</v>
      </c>
      <c r="H1148" s="144" t="s">
        <v>32</v>
      </c>
      <c r="I1148" s="146"/>
      <c r="L1148" s="142"/>
      <c r="M1148" s="147"/>
      <c r="T1148" s="148"/>
      <c r="AT1148" s="144" t="s">
        <v>159</v>
      </c>
      <c r="AU1148" s="144" t="s">
        <v>89</v>
      </c>
      <c r="AV1148" s="12" t="s">
        <v>40</v>
      </c>
      <c r="AW1148" s="12" t="s">
        <v>38</v>
      </c>
      <c r="AX1148" s="12" t="s">
        <v>80</v>
      </c>
      <c r="AY1148" s="144" t="s">
        <v>150</v>
      </c>
    </row>
    <row r="1149" spans="2:65" s="12" customFormat="1" ht="20.399999999999999">
      <c r="B1149" s="142"/>
      <c r="D1149" s="143" t="s">
        <v>159</v>
      </c>
      <c r="E1149" s="144" t="s">
        <v>32</v>
      </c>
      <c r="F1149" s="145" t="s">
        <v>1686</v>
      </c>
      <c r="H1149" s="144" t="s">
        <v>32</v>
      </c>
      <c r="I1149" s="146"/>
      <c r="L1149" s="142"/>
      <c r="M1149" s="147"/>
      <c r="T1149" s="148"/>
      <c r="AT1149" s="144" t="s">
        <v>159</v>
      </c>
      <c r="AU1149" s="144" t="s">
        <v>89</v>
      </c>
      <c r="AV1149" s="12" t="s">
        <v>40</v>
      </c>
      <c r="AW1149" s="12" t="s">
        <v>38</v>
      </c>
      <c r="AX1149" s="12" t="s">
        <v>80</v>
      </c>
      <c r="AY1149" s="144" t="s">
        <v>150</v>
      </c>
    </row>
    <row r="1150" spans="2:65" s="12" customFormat="1">
      <c r="B1150" s="142"/>
      <c r="D1150" s="143" t="s">
        <v>159</v>
      </c>
      <c r="E1150" s="144" t="s">
        <v>32</v>
      </c>
      <c r="F1150" s="145" t="s">
        <v>1687</v>
      </c>
      <c r="H1150" s="144" t="s">
        <v>32</v>
      </c>
      <c r="I1150" s="146"/>
      <c r="L1150" s="142"/>
      <c r="M1150" s="147"/>
      <c r="T1150" s="148"/>
      <c r="AT1150" s="144" t="s">
        <v>159</v>
      </c>
      <c r="AU1150" s="144" t="s">
        <v>89</v>
      </c>
      <c r="AV1150" s="12" t="s">
        <v>40</v>
      </c>
      <c r="AW1150" s="12" t="s">
        <v>38</v>
      </c>
      <c r="AX1150" s="12" t="s">
        <v>80</v>
      </c>
      <c r="AY1150" s="144" t="s">
        <v>150</v>
      </c>
    </row>
    <row r="1151" spans="2:65" s="12" customFormat="1">
      <c r="B1151" s="142"/>
      <c r="D1151" s="143" t="s">
        <v>159</v>
      </c>
      <c r="E1151" s="144" t="s">
        <v>32</v>
      </c>
      <c r="F1151" s="145" t="s">
        <v>1688</v>
      </c>
      <c r="H1151" s="144" t="s">
        <v>32</v>
      </c>
      <c r="I1151" s="146"/>
      <c r="L1151" s="142"/>
      <c r="M1151" s="147"/>
      <c r="T1151" s="148"/>
      <c r="AT1151" s="144" t="s">
        <v>159</v>
      </c>
      <c r="AU1151" s="144" t="s">
        <v>89</v>
      </c>
      <c r="AV1151" s="12" t="s">
        <v>40</v>
      </c>
      <c r="AW1151" s="12" t="s">
        <v>38</v>
      </c>
      <c r="AX1151" s="12" t="s">
        <v>80</v>
      </c>
      <c r="AY1151" s="144" t="s">
        <v>150</v>
      </c>
    </row>
    <row r="1152" spans="2:65" s="12" customFormat="1">
      <c r="B1152" s="142"/>
      <c r="D1152" s="143" t="s">
        <v>159</v>
      </c>
      <c r="E1152" s="144" t="s">
        <v>32</v>
      </c>
      <c r="F1152" s="145" t="s">
        <v>1689</v>
      </c>
      <c r="H1152" s="144" t="s">
        <v>32</v>
      </c>
      <c r="I1152" s="146"/>
      <c r="L1152" s="142"/>
      <c r="M1152" s="147"/>
      <c r="T1152" s="148"/>
      <c r="AT1152" s="144" t="s">
        <v>159</v>
      </c>
      <c r="AU1152" s="144" t="s">
        <v>89</v>
      </c>
      <c r="AV1152" s="12" t="s">
        <v>40</v>
      </c>
      <c r="AW1152" s="12" t="s">
        <v>38</v>
      </c>
      <c r="AX1152" s="12" t="s">
        <v>80</v>
      </c>
      <c r="AY1152" s="144" t="s">
        <v>150</v>
      </c>
    </row>
    <row r="1153" spans="2:65" s="12" customFormat="1">
      <c r="B1153" s="142"/>
      <c r="D1153" s="143" t="s">
        <v>159</v>
      </c>
      <c r="E1153" s="144" t="s">
        <v>32</v>
      </c>
      <c r="F1153" s="145" t="s">
        <v>1690</v>
      </c>
      <c r="H1153" s="144" t="s">
        <v>32</v>
      </c>
      <c r="I1153" s="146"/>
      <c r="L1153" s="142"/>
      <c r="M1153" s="147"/>
      <c r="T1153" s="148"/>
      <c r="AT1153" s="144" t="s">
        <v>159</v>
      </c>
      <c r="AU1153" s="144" t="s">
        <v>89</v>
      </c>
      <c r="AV1153" s="12" t="s">
        <v>40</v>
      </c>
      <c r="AW1153" s="12" t="s">
        <v>38</v>
      </c>
      <c r="AX1153" s="12" t="s">
        <v>80</v>
      </c>
      <c r="AY1153" s="144" t="s">
        <v>150</v>
      </c>
    </row>
    <row r="1154" spans="2:65" s="12" customFormat="1">
      <c r="B1154" s="142"/>
      <c r="D1154" s="143" t="s">
        <v>159</v>
      </c>
      <c r="E1154" s="144" t="s">
        <v>32</v>
      </c>
      <c r="F1154" s="145" t="s">
        <v>1691</v>
      </c>
      <c r="H1154" s="144" t="s">
        <v>32</v>
      </c>
      <c r="I1154" s="146"/>
      <c r="L1154" s="142"/>
      <c r="M1154" s="147"/>
      <c r="T1154" s="148"/>
      <c r="AT1154" s="144" t="s">
        <v>159</v>
      </c>
      <c r="AU1154" s="144" t="s">
        <v>89</v>
      </c>
      <c r="AV1154" s="12" t="s">
        <v>40</v>
      </c>
      <c r="AW1154" s="12" t="s">
        <v>38</v>
      </c>
      <c r="AX1154" s="12" t="s">
        <v>80</v>
      </c>
      <c r="AY1154" s="144" t="s">
        <v>150</v>
      </c>
    </row>
    <row r="1155" spans="2:65" s="12" customFormat="1">
      <c r="B1155" s="142"/>
      <c r="D1155" s="143" t="s">
        <v>159</v>
      </c>
      <c r="E1155" s="144" t="s">
        <v>32</v>
      </c>
      <c r="F1155" s="145" t="s">
        <v>1692</v>
      </c>
      <c r="H1155" s="144" t="s">
        <v>32</v>
      </c>
      <c r="I1155" s="146"/>
      <c r="L1155" s="142"/>
      <c r="M1155" s="147"/>
      <c r="T1155" s="148"/>
      <c r="AT1155" s="144" t="s">
        <v>159</v>
      </c>
      <c r="AU1155" s="144" t="s">
        <v>89</v>
      </c>
      <c r="AV1155" s="12" t="s">
        <v>40</v>
      </c>
      <c r="AW1155" s="12" t="s">
        <v>38</v>
      </c>
      <c r="AX1155" s="12" t="s">
        <v>80</v>
      </c>
      <c r="AY1155" s="144" t="s">
        <v>150</v>
      </c>
    </row>
    <row r="1156" spans="2:65" s="13" customFormat="1">
      <c r="B1156" s="149"/>
      <c r="D1156" s="143" t="s">
        <v>159</v>
      </c>
      <c r="E1156" s="150" t="s">
        <v>32</v>
      </c>
      <c r="F1156" s="151" t="s">
        <v>543</v>
      </c>
      <c r="H1156" s="152">
        <v>536.44899999999996</v>
      </c>
      <c r="I1156" s="153"/>
      <c r="L1156" s="149"/>
      <c r="M1156" s="154"/>
      <c r="T1156" s="155"/>
      <c r="AT1156" s="150" t="s">
        <v>159</v>
      </c>
      <c r="AU1156" s="150" t="s">
        <v>89</v>
      </c>
      <c r="AV1156" s="13" t="s">
        <v>89</v>
      </c>
      <c r="AW1156" s="13" t="s">
        <v>38</v>
      </c>
      <c r="AX1156" s="13" t="s">
        <v>40</v>
      </c>
      <c r="AY1156" s="150" t="s">
        <v>150</v>
      </c>
    </row>
    <row r="1157" spans="2:65" s="1" customFormat="1" ht="49.05" customHeight="1">
      <c r="B1157" s="34"/>
      <c r="C1157" s="129" t="s">
        <v>1693</v>
      </c>
      <c r="D1157" s="182" t="s">
        <v>152</v>
      </c>
      <c r="E1157" s="130" t="s">
        <v>1694</v>
      </c>
      <c r="F1157" s="131" t="s">
        <v>1695</v>
      </c>
      <c r="G1157" s="132" t="s">
        <v>155</v>
      </c>
      <c r="H1157" s="133">
        <v>457.67599999999999</v>
      </c>
      <c r="I1157" s="134"/>
      <c r="J1157" s="135">
        <f>ROUND(I1157*H1157,2)</f>
        <v>0</v>
      </c>
      <c r="K1157" s="131" t="s">
        <v>172</v>
      </c>
      <c r="L1157" s="34"/>
      <c r="M1157" s="136" t="s">
        <v>32</v>
      </c>
      <c r="N1157" s="137" t="s">
        <v>51</v>
      </c>
      <c r="P1157" s="138">
        <f>O1157*H1157</f>
        <v>0</v>
      </c>
      <c r="Q1157" s="138">
        <v>4.3200000000000001E-3</v>
      </c>
      <c r="R1157" s="138">
        <f>Q1157*H1157</f>
        <v>1.9771603200000001</v>
      </c>
      <c r="S1157" s="138">
        <v>0</v>
      </c>
      <c r="T1157" s="139">
        <f>S1157*H1157</f>
        <v>0</v>
      </c>
      <c r="AR1157" s="140" t="s">
        <v>157</v>
      </c>
      <c r="AT1157" s="140" t="s">
        <v>152</v>
      </c>
      <c r="AU1157" s="140" t="s">
        <v>89</v>
      </c>
      <c r="AY1157" s="18" t="s">
        <v>150</v>
      </c>
      <c r="BE1157" s="141">
        <f>IF(N1157="základní",J1157,0)</f>
        <v>0</v>
      </c>
      <c r="BF1157" s="141">
        <f>IF(N1157="snížená",J1157,0)</f>
        <v>0</v>
      </c>
      <c r="BG1157" s="141">
        <f>IF(N1157="zákl. přenesená",J1157,0)</f>
        <v>0</v>
      </c>
      <c r="BH1157" s="141">
        <f>IF(N1157="sníž. přenesená",J1157,0)</f>
        <v>0</v>
      </c>
      <c r="BI1157" s="141">
        <f>IF(N1157="nulová",J1157,0)</f>
        <v>0</v>
      </c>
      <c r="BJ1157" s="18" t="s">
        <v>40</v>
      </c>
      <c r="BK1157" s="141">
        <f>ROUND(I1157*H1157,2)</f>
        <v>0</v>
      </c>
      <c r="BL1157" s="18" t="s">
        <v>157</v>
      </c>
      <c r="BM1157" s="140" t="s">
        <v>1696</v>
      </c>
    </row>
    <row r="1158" spans="2:65" s="1" customFormat="1">
      <c r="B1158" s="34"/>
      <c r="D1158" s="163" t="s">
        <v>174</v>
      </c>
      <c r="F1158" s="164" t="s">
        <v>1697</v>
      </c>
      <c r="I1158" s="165"/>
      <c r="L1158" s="34"/>
      <c r="M1158" s="166"/>
      <c r="T1158" s="55"/>
      <c r="AT1158" s="18" t="s">
        <v>174</v>
      </c>
      <c r="AU1158" s="18" t="s">
        <v>89</v>
      </c>
    </row>
    <row r="1159" spans="2:65" s="12" customFormat="1">
      <c r="B1159" s="142"/>
      <c r="D1159" s="143" t="s">
        <v>159</v>
      </c>
      <c r="E1159" s="144" t="s">
        <v>32</v>
      </c>
      <c r="F1159" s="145" t="s">
        <v>702</v>
      </c>
      <c r="H1159" s="144" t="s">
        <v>32</v>
      </c>
      <c r="I1159" s="146"/>
      <c r="L1159" s="142"/>
      <c r="M1159" s="147"/>
      <c r="T1159" s="148"/>
      <c r="AT1159" s="144" t="s">
        <v>159</v>
      </c>
      <c r="AU1159" s="144" t="s">
        <v>89</v>
      </c>
      <c r="AV1159" s="12" t="s">
        <v>40</v>
      </c>
      <c r="AW1159" s="12" t="s">
        <v>38</v>
      </c>
      <c r="AX1159" s="12" t="s">
        <v>80</v>
      </c>
      <c r="AY1159" s="144" t="s">
        <v>150</v>
      </c>
    </row>
    <row r="1160" spans="2:65" s="12" customFormat="1">
      <c r="B1160" s="142"/>
      <c r="D1160" s="143" t="s">
        <v>159</v>
      </c>
      <c r="E1160" s="144" t="s">
        <v>32</v>
      </c>
      <c r="F1160" s="145" t="s">
        <v>1698</v>
      </c>
      <c r="H1160" s="144" t="s">
        <v>32</v>
      </c>
      <c r="I1160" s="146"/>
      <c r="L1160" s="142"/>
      <c r="M1160" s="147"/>
      <c r="T1160" s="148"/>
      <c r="AT1160" s="144" t="s">
        <v>159</v>
      </c>
      <c r="AU1160" s="144" t="s">
        <v>89</v>
      </c>
      <c r="AV1160" s="12" t="s">
        <v>40</v>
      </c>
      <c r="AW1160" s="12" t="s">
        <v>38</v>
      </c>
      <c r="AX1160" s="12" t="s">
        <v>80</v>
      </c>
      <c r="AY1160" s="144" t="s">
        <v>150</v>
      </c>
    </row>
    <row r="1161" spans="2:65" s="12" customFormat="1">
      <c r="B1161" s="142"/>
      <c r="D1161" s="143" t="s">
        <v>159</v>
      </c>
      <c r="E1161" s="144" t="s">
        <v>32</v>
      </c>
      <c r="F1161" s="145" t="s">
        <v>1699</v>
      </c>
      <c r="H1161" s="144" t="s">
        <v>32</v>
      </c>
      <c r="I1161" s="146"/>
      <c r="L1161" s="142"/>
      <c r="M1161" s="147"/>
      <c r="T1161" s="148"/>
      <c r="AT1161" s="144" t="s">
        <v>159</v>
      </c>
      <c r="AU1161" s="144" t="s">
        <v>89</v>
      </c>
      <c r="AV1161" s="12" t="s">
        <v>40</v>
      </c>
      <c r="AW1161" s="12" t="s">
        <v>38</v>
      </c>
      <c r="AX1161" s="12" t="s">
        <v>80</v>
      </c>
      <c r="AY1161" s="144" t="s">
        <v>150</v>
      </c>
    </row>
    <row r="1162" spans="2:65" s="12" customFormat="1" ht="20.399999999999999">
      <c r="B1162" s="142"/>
      <c r="D1162" s="143" t="s">
        <v>159</v>
      </c>
      <c r="E1162" s="144" t="s">
        <v>32</v>
      </c>
      <c r="F1162" s="145" t="s">
        <v>1700</v>
      </c>
      <c r="H1162" s="144" t="s">
        <v>32</v>
      </c>
      <c r="I1162" s="146"/>
      <c r="L1162" s="142"/>
      <c r="M1162" s="147"/>
      <c r="T1162" s="148"/>
      <c r="AT1162" s="144" t="s">
        <v>159</v>
      </c>
      <c r="AU1162" s="144" t="s">
        <v>89</v>
      </c>
      <c r="AV1162" s="12" t="s">
        <v>40</v>
      </c>
      <c r="AW1162" s="12" t="s">
        <v>38</v>
      </c>
      <c r="AX1162" s="12" t="s">
        <v>80</v>
      </c>
      <c r="AY1162" s="144" t="s">
        <v>150</v>
      </c>
    </row>
    <row r="1163" spans="2:65" s="12" customFormat="1">
      <c r="B1163" s="142"/>
      <c r="D1163" s="143" t="s">
        <v>159</v>
      </c>
      <c r="E1163" s="144" t="s">
        <v>32</v>
      </c>
      <c r="F1163" s="145" t="s">
        <v>1701</v>
      </c>
      <c r="H1163" s="144" t="s">
        <v>32</v>
      </c>
      <c r="I1163" s="146"/>
      <c r="L1163" s="142"/>
      <c r="M1163" s="147"/>
      <c r="T1163" s="148"/>
      <c r="AT1163" s="144" t="s">
        <v>159</v>
      </c>
      <c r="AU1163" s="144" t="s">
        <v>89</v>
      </c>
      <c r="AV1163" s="12" t="s">
        <v>40</v>
      </c>
      <c r="AW1163" s="12" t="s">
        <v>38</v>
      </c>
      <c r="AX1163" s="12" t="s">
        <v>80</v>
      </c>
      <c r="AY1163" s="144" t="s">
        <v>150</v>
      </c>
    </row>
    <row r="1164" spans="2:65" s="12" customFormat="1">
      <c r="B1164" s="142"/>
      <c r="D1164" s="143" t="s">
        <v>159</v>
      </c>
      <c r="E1164" s="144" t="s">
        <v>32</v>
      </c>
      <c r="F1164" s="145" t="s">
        <v>1702</v>
      </c>
      <c r="H1164" s="144" t="s">
        <v>32</v>
      </c>
      <c r="I1164" s="146"/>
      <c r="L1164" s="142"/>
      <c r="M1164" s="147"/>
      <c r="T1164" s="148"/>
      <c r="AT1164" s="144" t="s">
        <v>159</v>
      </c>
      <c r="AU1164" s="144" t="s">
        <v>89</v>
      </c>
      <c r="AV1164" s="12" t="s">
        <v>40</v>
      </c>
      <c r="AW1164" s="12" t="s">
        <v>38</v>
      </c>
      <c r="AX1164" s="12" t="s">
        <v>80</v>
      </c>
      <c r="AY1164" s="144" t="s">
        <v>150</v>
      </c>
    </row>
    <row r="1165" spans="2:65" s="12" customFormat="1" ht="20.399999999999999">
      <c r="B1165" s="142"/>
      <c r="D1165" s="143" t="s">
        <v>159</v>
      </c>
      <c r="E1165" s="144" t="s">
        <v>32</v>
      </c>
      <c r="F1165" s="145" t="s">
        <v>1703</v>
      </c>
      <c r="H1165" s="144" t="s">
        <v>32</v>
      </c>
      <c r="I1165" s="146"/>
      <c r="L1165" s="142"/>
      <c r="M1165" s="147"/>
      <c r="T1165" s="148"/>
      <c r="AT1165" s="144" t="s">
        <v>159</v>
      </c>
      <c r="AU1165" s="144" t="s">
        <v>89</v>
      </c>
      <c r="AV1165" s="12" t="s">
        <v>40</v>
      </c>
      <c r="AW1165" s="12" t="s">
        <v>38</v>
      </c>
      <c r="AX1165" s="12" t="s">
        <v>80</v>
      </c>
      <c r="AY1165" s="144" t="s">
        <v>150</v>
      </c>
    </row>
    <row r="1166" spans="2:65" s="12" customFormat="1" ht="20.399999999999999">
      <c r="B1166" s="142"/>
      <c r="D1166" s="143" t="s">
        <v>159</v>
      </c>
      <c r="E1166" s="144" t="s">
        <v>32</v>
      </c>
      <c r="F1166" s="145" t="s">
        <v>1704</v>
      </c>
      <c r="H1166" s="144" t="s">
        <v>32</v>
      </c>
      <c r="I1166" s="146"/>
      <c r="L1166" s="142"/>
      <c r="M1166" s="147"/>
      <c r="T1166" s="148"/>
      <c r="AT1166" s="144" t="s">
        <v>159</v>
      </c>
      <c r="AU1166" s="144" t="s">
        <v>89</v>
      </c>
      <c r="AV1166" s="12" t="s">
        <v>40</v>
      </c>
      <c r="AW1166" s="12" t="s">
        <v>38</v>
      </c>
      <c r="AX1166" s="12" t="s">
        <v>80</v>
      </c>
      <c r="AY1166" s="144" t="s">
        <v>150</v>
      </c>
    </row>
    <row r="1167" spans="2:65" s="12" customFormat="1" ht="20.399999999999999">
      <c r="B1167" s="142"/>
      <c r="D1167" s="143" t="s">
        <v>159</v>
      </c>
      <c r="E1167" s="144" t="s">
        <v>32</v>
      </c>
      <c r="F1167" s="145" t="s">
        <v>1705</v>
      </c>
      <c r="H1167" s="144" t="s">
        <v>32</v>
      </c>
      <c r="I1167" s="146"/>
      <c r="L1167" s="142"/>
      <c r="M1167" s="147"/>
      <c r="T1167" s="148"/>
      <c r="AT1167" s="144" t="s">
        <v>159</v>
      </c>
      <c r="AU1167" s="144" t="s">
        <v>89</v>
      </c>
      <c r="AV1167" s="12" t="s">
        <v>40</v>
      </c>
      <c r="AW1167" s="12" t="s">
        <v>38</v>
      </c>
      <c r="AX1167" s="12" t="s">
        <v>80</v>
      </c>
      <c r="AY1167" s="144" t="s">
        <v>150</v>
      </c>
    </row>
    <row r="1168" spans="2:65" s="12" customFormat="1">
      <c r="B1168" s="142"/>
      <c r="D1168" s="143" t="s">
        <v>159</v>
      </c>
      <c r="E1168" s="144" t="s">
        <v>32</v>
      </c>
      <c r="F1168" s="145" t="s">
        <v>1706</v>
      </c>
      <c r="H1168" s="144" t="s">
        <v>32</v>
      </c>
      <c r="I1168" s="146"/>
      <c r="L1168" s="142"/>
      <c r="M1168" s="147"/>
      <c r="T1168" s="148"/>
      <c r="AT1168" s="144" t="s">
        <v>159</v>
      </c>
      <c r="AU1168" s="144" t="s">
        <v>89</v>
      </c>
      <c r="AV1168" s="12" t="s">
        <v>40</v>
      </c>
      <c r="AW1168" s="12" t="s">
        <v>38</v>
      </c>
      <c r="AX1168" s="12" t="s">
        <v>80</v>
      </c>
      <c r="AY1168" s="144" t="s">
        <v>150</v>
      </c>
    </row>
    <row r="1169" spans="2:65" s="12" customFormat="1">
      <c r="B1169" s="142"/>
      <c r="D1169" s="143" t="s">
        <v>159</v>
      </c>
      <c r="E1169" s="144" t="s">
        <v>32</v>
      </c>
      <c r="F1169" s="145" t="s">
        <v>1699</v>
      </c>
      <c r="H1169" s="144" t="s">
        <v>32</v>
      </c>
      <c r="I1169" s="146"/>
      <c r="L1169" s="142"/>
      <c r="M1169" s="147"/>
      <c r="T1169" s="148"/>
      <c r="AT1169" s="144" t="s">
        <v>159</v>
      </c>
      <c r="AU1169" s="144" t="s">
        <v>89</v>
      </c>
      <c r="AV1169" s="12" t="s">
        <v>40</v>
      </c>
      <c r="AW1169" s="12" t="s">
        <v>38</v>
      </c>
      <c r="AX1169" s="12" t="s">
        <v>80</v>
      </c>
      <c r="AY1169" s="144" t="s">
        <v>150</v>
      </c>
    </row>
    <row r="1170" spans="2:65" s="12" customFormat="1">
      <c r="B1170" s="142"/>
      <c r="D1170" s="143" t="s">
        <v>159</v>
      </c>
      <c r="E1170" s="144" t="s">
        <v>32</v>
      </c>
      <c r="F1170" s="145" t="s">
        <v>1707</v>
      </c>
      <c r="H1170" s="144" t="s">
        <v>32</v>
      </c>
      <c r="I1170" s="146"/>
      <c r="L1170" s="142"/>
      <c r="M1170" s="147"/>
      <c r="T1170" s="148"/>
      <c r="AT1170" s="144" t="s">
        <v>159</v>
      </c>
      <c r="AU1170" s="144" t="s">
        <v>89</v>
      </c>
      <c r="AV1170" s="12" t="s">
        <v>40</v>
      </c>
      <c r="AW1170" s="12" t="s">
        <v>38</v>
      </c>
      <c r="AX1170" s="12" t="s">
        <v>80</v>
      </c>
      <c r="AY1170" s="144" t="s">
        <v>150</v>
      </c>
    </row>
    <row r="1171" spans="2:65" s="12" customFormat="1">
      <c r="B1171" s="142"/>
      <c r="D1171" s="143" t="s">
        <v>159</v>
      </c>
      <c r="E1171" s="144" t="s">
        <v>32</v>
      </c>
      <c r="F1171" s="145" t="s">
        <v>1702</v>
      </c>
      <c r="H1171" s="144" t="s">
        <v>32</v>
      </c>
      <c r="I1171" s="146"/>
      <c r="L1171" s="142"/>
      <c r="M1171" s="147"/>
      <c r="T1171" s="148"/>
      <c r="AT1171" s="144" t="s">
        <v>159</v>
      </c>
      <c r="AU1171" s="144" t="s">
        <v>89</v>
      </c>
      <c r="AV1171" s="12" t="s">
        <v>40</v>
      </c>
      <c r="AW1171" s="12" t="s">
        <v>38</v>
      </c>
      <c r="AX1171" s="12" t="s">
        <v>80</v>
      </c>
      <c r="AY1171" s="144" t="s">
        <v>150</v>
      </c>
    </row>
    <row r="1172" spans="2:65" s="12" customFormat="1">
      <c r="B1172" s="142"/>
      <c r="D1172" s="143" t="s">
        <v>159</v>
      </c>
      <c r="E1172" s="144" t="s">
        <v>32</v>
      </c>
      <c r="F1172" s="145" t="s">
        <v>1708</v>
      </c>
      <c r="H1172" s="144" t="s">
        <v>32</v>
      </c>
      <c r="I1172" s="146"/>
      <c r="L1172" s="142"/>
      <c r="M1172" s="147"/>
      <c r="T1172" s="148"/>
      <c r="AT1172" s="144" t="s">
        <v>159</v>
      </c>
      <c r="AU1172" s="144" t="s">
        <v>89</v>
      </c>
      <c r="AV1172" s="12" t="s">
        <v>40</v>
      </c>
      <c r="AW1172" s="12" t="s">
        <v>38</v>
      </c>
      <c r="AX1172" s="12" t="s">
        <v>80</v>
      </c>
      <c r="AY1172" s="144" t="s">
        <v>150</v>
      </c>
    </row>
    <row r="1173" spans="2:65" s="13" customFormat="1">
      <c r="B1173" s="149"/>
      <c r="D1173" s="143" t="s">
        <v>159</v>
      </c>
      <c r="E1173" s="150" t="s">
        <v>32</v>
      </c>
      <c r="F1173" s="151" t="s">
        <v>547</v>
      </c>
      <c r="H1173" s="152">
        <v>457.67599999999999</v>
      </c>
      <c r="I1173" s="153"/>
      <c r="L1173" s="149"/>
      <c r="M1173" s="154"/>
      <c r="T1173" s="155"/>
      <c r="AT1173" s="150" t="s">
        <v>159</v>
      </c>
      <c r="AU1173" s="150" t="s">
        <v>89</v>
      </c>
      <c r="AV1173" s="13" t="s">
        <v>89</v>
      </c>
      <c r="AW1173" s="13" t="s">
        <v>38</v>
      </c>
      <c r="AX1173" s="13" t="s">
        <v>40</v>
      </c>
      <c r="AY1173" s="150" t="s">
        <v>150</v>
      </c>
    </row>
    <row r="1174" spans="2:65" s="1" customFormat="1" ht="49.05" customHeight="1">
      <c r="B1174" s="34"/>
      <c r="C1174" s="129" t="s">
        <v>1709</v>
      </c>
      <c r="D1174" s="182" t="s">
        <v>152</v>
      </c>
      <c r="E1174" s="130" t="s">
        <v>1710</v>
      </c>
      <c r="F1174" s="131" t="s">
        <v>1711</v>
      </c>
      <c r="G1174" s="132" t="s">
        <v>155</v>
      </c>
      <c r="H1174" s="133">
        <v>457.67599999999999</v>
      </c>
      <c r="I1174" s="134"/>
      <c r="J1174" s="135">
        <f>ROUND(I1174*H1174,2)</f>
        <v>0</v>
      </c>
      <c r="K1174" s="131" t="s">
        <v>172</v>
      </c>
      <c r="L1174" s="34"/>
      <c r="M1174" s="136" t="s">
        <v>32</v>
      </c>
      <c r="N1174" s="137" t="s">
        <v>51</v>
      </c>
      <c r="P1174" s="138">
        <f>O1174*H1174</f>
        <v>0</v>
      </c>
      <c r="Q1174" s="138">
        <v>0</v>
      </c>
      <c r="R1174" s="138">
        <f>Q1174*H1174</f>
        <v>0</v>
      </c>
      <c r="S1174" s="138">
        <v>0</v>
      </c>
      <c r="T1174" s="139">
        <f>S1174*H1174</f>
        <v>0</v>
      </c>
      <c r="AR1174" s="140" t="s">
        <v>157</v>
      </c>
      <c r="AT1174" s="140" t="s">
        <v>152</v>
      </c>
      <c r="AU1174" s="140" t="s">
        <v>89</v>
      </c>
      <c r="AY1174" s="18" t="s">
        <v>150</v>
      </c>
      <c r="BE1174" s="141">
        <f>IF(N1174="základní",J1174,0)</f>
        <v>0</v>
      </c>
      <c r="BF1174" s="141">
        <f>IF(N1174="snížená",J1174,0)</f>
        <v>0</v>
      </c>
      <c r="BG1174" s="141">
        <f>IF(N1174="zákl. přenesená",J1174,0)</f>
        <v>0</v>
      </c>
      <c r="BH1174" s="141">
        <f>IF(N1174="sníž. přenesená",J1174,0)</f>
        <v>0</v>
      </c>
      <c r="BI1174" s="141">
        <f>IF(N1174="nulová",J1174,0)</f>
        <v>0</v>
      </c>
      <c r="BJ1174" s="18" t="s">
        <v>40</v>
      </c>
      <c r="BK1174" s="141">
        <f>ROUND(I1174*H1174,2)</f>
        <v>0</v>
      </c>
      <c r="BL1174" s="18" t="s">
        <v>157</v>
      </c>
      <c r="BM1174" s="140" t="s">
        <v>1712</v>
      </c>
    </row>
    <row r="1175" spans="2:65" s="1" customFormat="1">
      <c r="B1175" s="34"/>
      <c r="D1175" s="163" t="s">
        <v>174</v>
      </c>
      <c r="F1175" s="164" t="s">
        <v>1713</v>
      </c>
      <c r="I1175" s="165"/>
      <c r="L1175" s="34"/>
      <c r="M1175" s="166"/>
      <c r="T1175" s="55"/>
      <c r="AT1175" s="18" t="s">
        <v>174</v>
      </c>
      <c r="AU1175" s="18" t="s">
        <v>89</v>
      </c>
    </row>
    <row r="1176" spans="2:65" s="12" customFormat="1">
      <c r="B1176" s="142"/>
      <c r="D1176" s="143" t="s">
        <v>159</v>
      </c>
      <c r="E1176" s="144" t="s">
        <v>32</v>
      </c>
      <c r="F1176" s="145" t="s">
        <v>702</v>
      </c>
      <c r="H1176" s="144" t="s">
        <v>32</v>
      </c>
      <c r="I1176" s="146"/>
      <c r="L1176" s="142"/>
      <c r="M1176" s="147"/>
      <c r="T1176" s="148"/>
      <c r="AT1176" s="144" t="s">
        <v>159</v>
      </c>
      <c r="AU1176" s="144" t="s">
        <v>89</v>
      </c>
      <c r="AV1176" s="12" t="s">
        <v>40</v>
      </c>
      <c r="AW1176" s="12" t="s">
        <v>38</v>
      </c>
      <c r="AX1176" s="12" t="s">
        <v>80</v>
      </c>
      <c r="AY1176" s="144" t="s">
        <v>150</v>
      </c>
    </row>
    <row r="1177" spans="2:65" s="12" customFormat="1">
      <c r="B1177" s="142"/>
      <c r="D1177" s="143" t="s">
        <v>159</v>
      </c>
      <c r="E1177" s="144" t="s">
        <v>32</v>
      </c>
      <c r="F1177" s="145" t="s">
        <v>1698</v>
      </c>
      <c r="H1177" s="144" t="s">
        <v>32</v>
      </c>
      <c r="I1177" s="146"/>
      <c r="L1177" s="142"/>
      <c r="M1177" s="147"/>
      <c r="T1177" s="148"/>
      <c r="AT1177" s="144" t="s">
        <v>159</v>
      </c>
      <c r="AU1177" s="144" t="s">
        <v>89</v>
      </c>
      <c r="AV1177" s="12" t="s">
        <v>40</v>
      </c>
      <c r="AW1177" s="12" t="s">
        <v>38</v>
      </c>
      <c r="AX1177" s="12" t="s">
        <v>80</v>
      </c>
      <c r="AY1177" s="144" t="s">
        <v>150</v>
      </c>
    </row>
    <row r="1178" spans="2:65" s="12" customFormat="1">
      <c r="B1178" s="142"/>
      <c r="D1178" s="143" t="s">
        <v>159</v>
      </c>
      <c r="E1178" s="144" t="s">
        <v>32</v>
      </c>
      <c r="F1178" s="145" t="s">
        <v>1699</v>
      </c>
      <c r="H1178" s="144" t="s">
        <v>32</v>
      </c>
      <c r="I1178" s="146"/>
      <c r="L1178" s="142"/>
      <c r="M1178" s="147"/>
      <c r="T1178" s="148"/>
      <c r="AT1178" s="144" t="s">
        <v>159</v>
      </c>
      <c r="AU1178" s="144" t="s">
        <v>89</v>
      </c>
      <c r="AV1178" s="12" t="s">
        <v>40</v>
      </c>
      <c r="AW1178" s="12" t="s">
        <v>38</v>
      </c>
      <c r="AX1178" s="12" t="s">
        <v>80</v>
      </c>
      <c r="AY1178" s="144" t="s">
        <v>150</v>
      </c>
    </row>
    <row r="1179" spans="2:65" s="12" customFormat="1" ht="20.399999999999999">
      <c r="B1179" s="142"/>
      <c r="D1179" s="143" t="s">
        <v>159</v>
      </c>
      <c r="E1179" s="144" t="s">
        <v>32</v>
      </c>
      <c r="F1179" s="145" t="s">
        <v>1700</v>
      </c>
      <c r="H1179" s="144" t="s">
        <v>32</v>
      </c>
      <c r="I1179" s="146"/>
      <c r="L1179" s="142"/>
      <c r="M1179" s="147"/>
      <c r="T1179" s="148"/>
      <c r="AT1179" s="144" t="s">
        <v>159</v>
      </c>
      <c r="AU1179" s="144" t="s">
        <v>89</v>
      </c>
      <c r="AV1179" s="12" t="s">
        <v>40</v>
      </c>
      <c r="AW1179" s="12" t="s">
        <v>38</v>
      </c>
      <c r="AX1179" s="12" t="s">
        <v>80</v>
      </c>
      <c r="AY1179" s="144" t="s">
        <v>150</v>
      </c>
    </row>
    <row r="1180" spans="2:65" s="12" customFormat="1">
      <c r="B1180" s="142"/>
      <c r="D1180" s="143" t="s">
        <v>159</v>
      </c>
      <c r="E1180" s="144" t="s">
        <v>32</v>
      </c>
      <c r="F1180" s="145" t="s">
        <v>1701</v>
      </c>
      <c r="H1180" s="144" t="s">
        <v>32</v>
      </c>
      <c r="I1180" s="146"/>
      <c r="L1180" s="142"/>
      <c r="M1180" s="147"/>
      <c r="T1180" s="148"/>
      <c r="AT1180" s="144" t="s">
        <v>159</v>
      </c>
      <c r="AU1180" s="144" t="s">
        <v>89</v>
      </c>
      <c r="AV1180" s="12" t="s">
        <v>40</v>
      </c>
      <c r="AW1180" s="12" t="s">
        <v>38</v>
      </c>
      <c r="AX1180" s="12" t="s">
        <v>80</v>
      </c>
      <c r="AY1180" s="144" t="s">
        <v>150</v>
      </c>
    </row>
    <row r="1181" spans="2:65" s="12" customFormat="1">
      <c r="B1181" s="142"/>
      <c r="D1181" s="143" t="s">
        <v>159</v>
      </c>
      <c r="E1181" s="144" t="s">
        <v>32</v>
      </c>
      <c r="F1181" s="145" t="s">
        <v>1702</v>
      </c>
      <c r="H1181" s="144" t="s">
        <v>32</v>
      </c>
      <c r="I1181" s="146"/>
      <c r="L1181" s="142"/>
      <c r="M1181" s="147"/>
      <c r="T1181" s="148"/>
      <c r="AT1181" s="144" t="s">
        <v>159</v>
      </c>
      <c r="AU1181" s="144" t="s">
        <v>89</v>
      </c>
      <c r="AV1181" s="12" t="s">
        <v>40</v>
      </c>
      <c r="AW1181" s="12" t="s">
        <v>38</v>
      </c>
      <c r="AX1181" s="12" t="s">
        <v>80</v>
      </c>
      <c r="AY1181" s="144" t="s">
        <v>150</v>
      </c>
    </row>
    <row r="1182" spans="2:65" s="12" customFormat="1" ht="20.399999999999999">
      <c r="B1182" s="142"/>
      <c r="D1182" s="143" t="s">
        <v>159</v>
      </c>
      <c r="E1182" s="144" t="s">
        <v>32</v>
      </c>
      <c r="F1182" s="145" t="s">
        <v>1703</v>
      </c>
      <c r="H1182" s="144" t="s">
        <v>32</v>
      </c>
      <c r="I1182" s="146"/>
      <c r="L1182" s="142"/>
      <c r="M1182" s="147"/>
      <c r="T1182" s="148"/>
      <c r="AT1182" s="144" t="s">
        <v>159</v>
      </c>
      <c r="AU1182" s="144" t="s">
        <v>89</v>
      </c>
      <c r="AV1182" s="12" t="s">
        <v>40</v>
      </c>
      <c r="AW1182" s="12" t="s">
        <v>38</v>
      </c>
      <c r="AX1182" s="12" t="s">
        <v>80</v>
      </c>
      <c r="AY1182" s="144" t="s">
        <v>150</v>
      </c>
    </row>
    <row r="1183" spans="2:65" s="12" customFormat="1" ht="20.399999999999999">
      <c r="B1183" s="142"/>
      <c r="D1183" s="143" t="s">
        <v>159</v>
      </c>
      <c r="E1183" s="144" t="s">
        <v>32</v>
      </c>
      <c r="F1183" s="145" t="s">
        <v>1704</v>
      </c>
      <c r="H1183" s="144" t="s">
        <v>32</v>
      </c>
      <c r="I1183" s="146"/>
      <c r="L1183" s="142"/>
      <c r="M1183" s="147"/>
      <c r="T1183" s="148"/>
      <c r="AT1183" s="144" t="s">
        <v>159</v>
      </c>
      <c r="AU1183" s="144" t="s">
        <v>89</v>
      </c>
      <c r="AV1183" s="12" t="s">
        <v>40</v>
      </c>
      <c r="AW1183" s="12" t="s">
        <v>38</v>
      </c>
      <c r="AX1183" s="12" t="s">
        <v>80</v>
      </c>
      <c r="AY1183" s="144" t="s">
        <v>150</v>
      </c>
    </row>
    <row r="1184" spans="2:65" s="12" customFormat="1" ht="20.399999999999999">
      <c r="B1184" s="142"/>
      <c r="D1184" s="143" t="s">
        <v>159</v>
      </c>
      <c r="E1184" s="144" t="s">
        <v>32</v>
      </c>
      <c r="F1184" s="145" t="s">
        <v>1705</v>
      </c>
      <c r="H1184" s="144" t="s">
        <v>32</v>
      </c>
      <c r="I1184" s="146"/>
      <c r="L1184" s="142"/>
      <c r="M1184" s="147"/>
      <c r="T1184" s="148"/>
      <c r="AT1184" s="144" t="s">
        <v>159</v>
      </c>
      <c r="AU1184" s="144" t="s">
        <v>89</v>
      </c>
      <c r="AV1184" s="12" t="s">
        <v>40</v>
      </c>
      <c r="AW1184" s="12" t="s">
        <v>38</v>
      </c>
      <c r="AX1184" s="12" t="s">
        <v>80</v>
      </c>
      <c r="AY1184" s="144" t="s">
        <v>150</v>
      </c>
    </row>
    <row r="1185" spans="2:65" s="12" customFormat="1">
      <c r="B1185" s="142"/>
      <c r="D1185" s="143" t="s">
        <v>159</v>
      </c>
      <c r="E1185" s="144" t="s">
        <v>32</v>
      </c>
      <c r="F1185" s="145" t="s">
        <v>1706</v>
      </c>
      <c r="H1185" s="144" t="s">
        <v>32</v>
      </c>
      <c r="I1185" s="146"/>
      <c r="L1185" s="142"/>
      <c r="M1185" s="147"/>
      <c r="T1185" s="148"/>
      <c r="AT1185" s="144" t="s">
        <v>159</v>
      </c>
      <c r="AU1185" s="144" t="s">
        <v>89</v>
      </c>
      <c r="AV1185" s="12" t="s">
        <v>40</v>
      </c>
      <c r="AW1185" s="12" t="s">
        <v>38</v>
      </c>
      <c r="AX1185" s="12" t="s">
        <v>80</v>
      </c>
      <c r="AY1185" s="144" t="s">
        <v>150</v>
      </c>
    </row>
    <row r="1186" spans="2:65" s="12" customFormat="1">
      <c r="B1186" s="142"/>
      <c r="D1186" s="143" t="s">
        <v>159</v>
      </c>
      <c r="E1186" s="144" t="s">
        <v>32</v>
      </c>
      <c r="F1186" s="145" t="s">
        <v>1699</v>
      </c>
      <c r="H1186" s="144" t="s">
        <v>32</v>
      </c>
      <c r="I1186" s="146"/>
      <c r="L1186" s="142"/>
      <c r="M1186" s="147"/>
      <c r="T1186" s="148"/>
      <c r="AT1186" s="144" t="s">
        <v>159</v>
      </c>
      <c r="AU1186" s="144" t="s">
        <v>89</v>
      </c>
      <c r="AV1186" s="12" t="s">
        <v>40</v>
      </c>
      <c r="AW1186" s="12" t="s">
        <v>38</v>
      </c>
      <c r="AX1186" s="12" t="s">
        <v>80</v>
      </c>
      <c r="AY1186" s="144" t="s">
        <v>150</v>
      </c>
    </row>
    <row r="1187" spans="2:65" s="12" customFormat="1">
      <c r="B1187" s="142"/>
      <c r="D1187" s="143" t="s">
        <v>159</v>
      </c>
      <c r="E1187" s="144" t="s">
        <v>32</v>
      </c>
      <c r="F1187" s="145" t="s">
        <v>1707</v>
      </c>
      <c r="H1187" s="144" t="s">
        <v>32</v>
      </c>
      <c r="I1187" s="146"/>
      <c r="L1187" s="142"/>
      <c r="M1187" s="147"/>
      <c r="T1187" s="148"/>
      <c r="AT1187" s="144" t="s">
        <v>159</v>
      </c>
      <c r="AU1187" s="144" t="s">
        <v>89</v>
      </c>
      <c r="AV1187" s="12" t="s">
        <v>40</v>
      </c>
      <c r="AW1187" s="12" t="s">
        <v>38</v>
      </c>
      <c r="AX1187" s="12" t="s">
        <v>80</v>
      </c>
      <c r="AY1187" s="144" t="s">
        <v>150</v>
      </c>
    </row>
    <row r="1188" spans="2:65" s="12" customFormat="1">
      <c r="B1188" s="142"/>
      <c r="D1188" s="143" t="s">
        <v>159</v>
      </c>
      <c r="E1188" s="144" t="s">
        <v>32</v>
      </c>
      <c r="F1188" s="145" t="s">
        <v>1702</v>
      </c>
      <c r="H1188" s="144" t="s">
        <v>32</v>
      </c>
      <c r="I1188" s="146"/>
      <c r="L1188" s="142"/>
      <c r="M1188" s="147"/>
      <c r="T1188" s="148"/>
      <c r="AT1188" s="144" t="s">
        <v>159</v>
      </c>
      <c r="AU1188" s="144" t="s">
        <v>89</v>
      </c>
      <c r="AV1188" s="12" t="s">
        <v>40</v>
      </c>
      <c r="AW1188" s="12" t="s">
        <v>38</v>
      </c>
      <c r="AX1188" s="12" t="s">
        <v>80</v>
      </c>
      <c r="AY1188" s="144" t="s">
        <v>150</v>
      </c>
    </row>
    <row r="1189" spans="2:65" s="12" customFormat="1">
      <c r="B1189" s="142"/>
      <c r="D1189" s="143" t="s">
        <v>159</v>
      </c>
      <c r="E1189" s="144" t="s">
        <v>32</v>
      </c>
      <c r="F1189" s="145" t="s">
        <v>1708</v>
      </c>
      <c r="H1189" s="144" t="s">
        <v>32</v>
      </c>
      <c r="I1189" s="146"/>
      <c r="L1189" s="142"/>
      <c r="M1189" s="147"/>
      <c r="T1189" s="148"/>
      <c r="AT1189" s="144" t="s">
        <v>159</v>
      </c>
      <c r="AU1189" s="144" t="s">
        <v>89</v>
      </c>
      <c r="AV1189" s="12" t="s">
        <v>40</v>
      </c>
      <c r="AW1189" s="12" t="s">
        <v>38</v>
      </c>
      <c r="AX1189" s="12" t="s">
        <v>80</v>
      </c>
      <c r="AY1189" s="144" t="s">
        <v>150</v>
      </c>
    </row>
    <row r="1190" spans="2:65" s="13" customFormat="1">
      <c r="B1190" s="149"/>
      <c r="D1190" s="143" t="s">
        <v>159</v>
      </c>
      <c r="E1190" s="150" t="s">
        <v>32</v>
      </c>
      <c r="F1190" s="151" t="s">
        <v>547</v>
      </c>
      <c r="H1190" s="152">
        <v>457.67599999999999</v>
      </c>
      <c r="I1190" s="153"/>
      <c r="L1190" s="149"/>
      <c r="M1190" s="154"/>
      <c r="T1190" s="155"/>
      <c r="AT1190" s="150" t="s">
        <v>159</v>
      </c>
      <c r="AU1190" s="150" t="s">
        <v>89</v>
      </c>
      <c r="AV1190" s="13" t="s">
        <v>89</v>
      </c>
      <c r="AW1190" s="13" t="s">
        <v>38</v>
      </c>
      <c r="AX1190" s="13" t="s">
        <v>40</v>
      </c>
      <c r="AY1190" s="150" t="s">
        <v>150</v>
      </c>
    </row>
    <row r="1191" spans="2:65" s="1" customFormat="1" ht="49.05" customHeight="1">
      <c r="B1191" s="34"/>
      <c r="C1191" s="129" t="s">
        <v>1714</v>
      </c>
      <c r="D1191" s="182" t="s">
        <v>152</v>
      </c>
      <c r="E1191" s="130" t="s">
        <v>1715</v>
      </c>
      <c r="F1191" s="131" t="s">
        <v>1716</v>
      </c>
      <c r="G1191" s="132" t="s">
        <v>155</v>
      </c>
      <c r="H1191" s="133">
        <v>131.13</v>
      </c>
      <c r="I1191" s="134"/>
      <c r="J1191" s="135">
        <f>ROUND(I1191*H1191,2)</f>
        <v>0</v>
      </c>
      <c r="K1191" s="131" t="s">
        <v>172</v>
      </c>
      <c r="L1191" s="34"/>
      <c r="M1191" s="136" t="s">
        <v>32</v>
      </c>
      <c r="N1191" s="137" t="s">
        <v>51</v>
      </c>
      <c r="P1191" s="138">
        <f>O1191*H1191</f>
        <v>0</v>
      </c>
      <c r="Q1191" s="138">
        <v>1.1769999999999999E-2</v>
      </c>
      <c r="R1191" s="138">
        <f>Q1191*H1191</f>
        <v>1.5434000999999999</v>
      </c>
      <c r="S1191" s="138">
        <v>0</v>
      </c>
      <c r="T1191" s="139">
        <f>S1191*H1191</f>
        <v>0</v>
      </c>
      <c r="AR1191" s="140" t="s">
        <v>157</v>
      </c>
      <c r="AT1191" s="140" t="s">
        <v>152</v>
      </c>
      <c r="AU1191" s="140" t="s">
        <v>89</v>
      </c>
      <c r="AY1191" s="18" t="s">
        <v>150</v>
      </c>
      <c r="BE1191" s="141">
        <f>IF(N1191="základní",J1191,0)</f>
        <v>0</v>
      </c>
      <c r="BF1191" s="141">
        <f>IF(N1191="snížená",J1191,0)</f>
        <v>0</v>
      </c>
      <c r="BG1191" s="141">
        <f>IF(N1191="zákl. přenesená",J1191,0)</f>
        <v>0</v>
      </c>
      <c r="BH1191" s="141">
        <f>IF(N1191="sníž. přenesená",J1191,0)</f>
        <v>0</v>
      </c>
      <c r="BI1191" s="141">
        <f>IF(N1191="nulová",J1191,0)</f>
        <v>0</v>
      </c>
      <c r="BJ1191" s="18" t="s">
        <v>40</v>
      </c>
      <c r="BK1191" s="141">
        <f>ROUND(I1191*H1191,2)</f>
        <v>0</v>
      </c>
      <c r="BL1191" s="18" t="s">
        <v>157</v>
      </c>
      <c r="BM1191" s="140" t="s">
        <v>1717</v>
      </c>
    </row>
    <row r="1192" spans="2:65" s="1" customFormat="1">
      <c r="B1192" s="34"/>
      <c r="D1192" s="163" t="s">
        <v>174</v>
      </c>
      <c r="F1192" s="164" t="s">
        <v>1718</v>
      </c>
      <c r="I1192" s="165"/>
      <c r="L1192" s="34"/>
      <c r="M1192" s="166"/>
      <c r="T1192" s="55"/>
      <c r="AT1192" s="18" t="s">
        <v>174</v>
      </c>
      <c r="AU1192" s="18" t="s">
        <v>89</v>
      </c>
    </row>
    <row r="1193" spans="2:65" s="12" customFormat="1">
      <c r="B1193" s="142"/>
      <c r="D1193" s="143" t="s">
        <v>159</v>
      </c>
      <c r="E1193" s="144" t="s">
        <v>32</v>
      </c>
      <c r="F1193" s="145" t="s">
        <v>702</v>
      </c>
      <c r="H1193" s="144" t="s">
        <v>32</v>
      </c>
      <c r="I1193" s="146"/>
      <c r="L1193" s="142"/>
      <c r="M1193" s="147"/>
      <c r="T1193" s="148"/>
      <c r="AT1193" s="144" t="s">
        <v>159</v>
      </c>
      <c r="AU1193" s="144" t="s">
        <v>89</v>
      </c>
      <c r="AV1193" s="12" t="s">
        <v>40</v>
      </c>
      <c r="AW1193" s="12" t="s">
        <v>38</v>
      </c>
      <c r="AX1193" s="12" t="s">
        <v>80</v>
      </c>
      <c r="AY1193" s="144" t="s">
        <v>150</v>
      </c>
    </row>
    <row r="1194" spans="2:65" s="12" customFormat="1">
      <c r="B1194" s="142"/>
      <c r="D1194" s="143" t="s">
        <v>159</v>
      </c>
      <c r="E1194" s="144" t="s">
        <v>32</v>
      </c>
      <c r="F1194" s="145" t="s">
        <v>1706</v>
      </c>
      <c r="H1194" s="144" t="s">
        <v>32</v>
      </c>
      <c r="I1194" s="146"/>
      <c r="L1194" s="142"/>
      <c r="M1194" s="147"/>
      <c r="T1194" s="148"/>
      <c r="AT1194" s="144" t="s">
        <v>159</v>
      </c>
      <c r="AU1194" s="144" t="s">
        <v>89</v>
      </c>
      <c r="AV1194" s="12" t="s">
        <v>40</v>
      </c>
      <c r="AW1194" s="12" t="s">
        <v>38</v>
      </c>
      <c r="AX1194" s="12" t="s">
        <v>80</v>
      </c>
      <c r="AY1194" s="144" t="s">
        <v>150</v>
      </c>
    </row>
    <row r="1195" spans="2:65" s="12" customFormat="1">
      <c r="B1195" s="142"/>
      <c r="D1195" s="143" t="s">
        <v>159</v>
      </c>
      <c r="E1195" s="144" t="s">
        <v>32</v>
      </c>
      <c r="F1195" s="145" t="s">
        <v>1699</v>
      </c>
      <c r="H1195" s="144" t="s">
        <v>32</v>
      </c>
      <c r="I1195" s="146"/>
      <c r="L1195" s="142"/>
      <c r="M1195" s="147"/>
      <c r="T1195" s="148"/>
      <c r="AT1195" s="144" t="s">
        <v>159</v>
      </c>
      <c r="AU1195" s="144" t="s">
        <v>89</v>
      </c>
      <c r="AV1195" s="12" t="s">
        <v>40</v>
      </c>
      <c r="AW1195" s="12" t="s">
        <v>38</v>
      </c>
      <c r="AX1195" s="12" t="s">
        <v>80</v>
      </c>
      <c r="AY1195" s="144" t="s">
        <v>150</v>
      </c>
    </row>
    <row r="1196" spans="2:65" s="12" customFormat="1">
      <c r="B1196" s="142"/>
      <c r="D1196" s="143" t="s">
        <v>159</v>
      </c>
      <c r="E1196" s="144" t="s">
        <v>32</v>
      </c>
      <c r="F1196" s="145" t="s">
        <v>1719</v>
      </c>
      <c r="H1196" s="144" t="s">
        <v>32</v>
      </c>
      <c r="I1196" s="146"/>
      <c r="L1196" s="142"/>
      <c r="M1196" s="147"/>
      <c r="T1196" s="148"/>
      <c r="AT1196" s="144" t="s">
        <v>159</v>
      </c>
      <c r="AU1196" s="144" t="s">
        <v>89</v>
      </c>
      <c r="AV1196" s="12" t="s">
        <v>40</v>
      </c>
      <c r="AW1196" s="12" t="s">
        <v>38</v>
      </c>
      <c r="AX1196" s="12" t="s">
        <v>80</v>
      </c>
      <c r="AY1196" s="144" t="s">
        <v>150</v>
      </c>
    </row>
    <row r="1197" spans="2:65" s="12" customFormat="1">
      <c r="B1197" s="142"/>
      <c r="D1197" s="143" t="s">
        <v>159</v>
      </c>
      <c r="E1197" s="144" t="s">
        <v>32</v>
      </c>
      <c r="F1197" s="145" t="s">
        <v>1702</v>
      </c>
      <c r="H1197" s="144" t="s">
        <v>32</v>
      </c>
      <c r="I1197" s="146"/>
      <c r="L1197" s="142"/>
      <c r="M1197" s="147"/>
      <c r="T1197" s="148"/>
      <c r="AT1197" s="144" t="s">
        <v>159</v>
      </c>
      <c r="AU1197" s="144" t="s">
        <v>89</v>
      </c>
      <c r="AV1197" s="12" t="s">
        <v>40</v>
      </c>
      <c r="AW1197" s="12" t="s">
        <v>38</v>
      </c>
      <c r="AX1197" s="12" t="s">
        <v>80</v>
      </c>
      <c r="AY1197" s="144" t="s">
        <v>150</v>
      </c>
    </row>
    <row r="1198" spans="2:65" s="12" customFormat="1">
      <c r="B1198" s="142"/>
      <c r="D1198" s="143" t="s">
        <v>159</v>
      </c>
      <c r="E1198" s="144" t="s">
        <v>32</v>
      </c>
      <c r="F1198" s="145" t="s">
        <v>1720</v>
      </c>
      <c r="H1198" s="144" t="s">
        <v>32</v>
      </c>
      <c r="I1198" s="146"/>
      <c r="L1198" s="142"/>
      <c r="M1198" s="147"/>
      <c r="T1198" s="148"/>
      <c r="AT1198" s="144" t="s">
        <v>159</v>
      </c>
      <c r="AU1198" s="144" t="s">
        <v>89</v>
      </c>
      <c r="AV1198" s="12" t="s">
        <v>40</v>
      </c>
      <c r="AW1198" s="12" t="s">
        <v>38</v>
      </c>
      <c r="AX1198" s="12" t="s">
        <v>80</v>
      </c>
      <c r="AY1198" s="144" t="s">
        <v>150</v>
      </c>
    </row>
    <row r="1199" spans="2:65" s="13" customFormat="1">
      <c r="B1199" s="149"/>
      <c r="D1199" s="143" t="s">
        <v>159</v>
      </c>
      <c r="E1199" s="150" t="s">
        <v>32</v>
      </c>
      <c r="F1199" s="151" t="s">
        <v>551</v>
      </c>
      <c r="H1199" s="152">
        <v>131.13</v>
      </c>
      <c r="I1199" s="153"/>
      <c r="L1199" s="149"/>
      <c r="M1199" s="154"/>
      <c r="T1199" s="155"/>
      <c r="AT1199" s="150" t="s">
        <v>159</v>
      </c>
      <c r="AU1199" s="150" t="s">
        <v>89</v>
      </c>
      <c r="AV1199" s="13" t="s">
        <v>89</v>
      </c>
      <c r="AW1199" s="13" t="s">
        <v>38</v>
      </c>
      <c r="AX1199" s="13" t="s">
        <v>40</v>
      </c>
      <c r="AY1199" s="150" t="s">
        <v>150</v>
      </c>
    </row>
    <row r="1200" spans="2:65" s="1" customFormat="1" ht="49.05" customHeight="1">
      <c r="B1200" s="34"/>
      <c r="C1200" s="129" t="s">
        <v>1721</v>
      </c>
      <c r="D1200" s="182" t="s">
        <v>152</v>
      </c>
      <c r="E1200" s="130" t="s">
        <v>1722</v>
      </c>
      <c r="F1200" s="131" t="s">
        <v>1723</v>
      </c>
      <c r="G1200" s="132" t="s">
        <v>155</v>
      </c>
      <c r="H1200" s="133">
        <v>131.13</v>
      </c>
      <c r="I1200" s="134"/>
      <c r="J1200" s="135">
        <f>ROUND(I1200*H1200,2)</f>
        <v>0</v>
      </c>
      <c r="K1200" s="131" t="s">
        <v>172</v>
      </c>
      <c r="L1200" s="34"/>
      <c r="M1200" s="136" t="s">
        <v>32</v>
      </c>
      <c r="N1200" s="137" t="s">
        <v>51</v>
      </c>
      <c r="P1200" s="138">
        <f>O1200*H1200</f>
        <v>0</v>
      </c>
      <c r="Q1200" s="138">
        <v>0</v>
      </c>
      <c r="R1200" s="138">
        <f>Q1200*H1200</f>
        <v>0</v>
      </c>
      <c r="S1200" s="138">
        <v>0</v>
      </c>
      <c r="T1200" s="139">
        <f>S1200*H1200</f>
        <v>0</v>
      </c>
      <c r="AR1200" s="140" t="s">
        <v>157</v>
      </c>
      <c r="AT1200" s="140" t="s">
        <v>152</v>
      </c>
      <c r="AU1200" s="140" t="s">
        <v>89</v>
      </c>
      <c r="AY1200" s="18" t="s">
        <v>150</v>
      </c>
      <c r="BE1200" s="141">
        <f>IF(N1200="základní",J1200,0)</f>
        <v>0</v>
      </c>
      <c r="BF1200" s="141">
        <f>IF(N1200="snížená",J1200,0)</f>
        <v>0</v>
      </c>
      <c r="BG1200" s="141">
        <f>IF(N1200="zákl. přenesená",J1200,0)</f>
        <v>0</v>
      </c>
      <c r="BH1200" s="141">
        <f>IF(N1200="sníž. přenesená",J1200,0)</f>
        <v>0</v>
      </c>
      <c r="BI1200" s="141">
        <f>IF(N1200="nulová",J1200,0)</f>
        <v>0</v>
      </c>
      <c r="BJ1200" s="18" t="s">
        <v>40</v>
      </c>
      <c r="BK1200" s="141">
        <f>ROUND(I1200*H1200,2)</f>
        <v>0</v>
      </c>
      <c r="BL1200" s="18" t="s">
        <v>157</v>
      </c>
      <c r="BM1200" s="140" t="s">
        <v>1724</v>
      </c>
    </row>
    <row r="1201" spans="2:65" s="1" customFormat="1">
      <c r="B1201" s="34"/>
      <c r="D1201" s="163" t="s">
        <v>174</v>
      </c>
      <c r="F1201" s="164" t="s">
        <v>1725</v>
      </c>
      <c r="I1201" s="165"/>
      <c r="L1201" s="34"/>
      <c r="M1201" s="166"/>
      <c r="T1201" s="55"/>
      <c r="AT1201" s="18" t="s">
        <v>174</v>
      </c>
      <c r="AU1201" s="18" t="s">
        <v>89</v>
      </c>
    </row>
    <row r="1202" spans="2:65" s="12" customFormat="1">
      <c r="B1202" s="142"/>
      <c r="D1202" s="143" t="s">
        <v>159</v>
      </c>
      <c r="E1202" s="144" t="s">
        <v>32</v>
      </c>
      <c r="F1202" s="145" t="s">
        <v>702</v>
      </c>
      <c r="H1202" s="144" t="s">
        <v>32</v>
      </c>
      <c r="I1202" s="146"/>
      <c r="L1202" s="142"/>
      <c r="M1202" s="147"/>
      <c r="T1202" s="148"/>
      <c r="AT1202" s="144" t="s">
        <v>159</v>
      </c>
      <c r="AU1202" s="144" t="s">
        <v>89</v>
      </c>
      <c r="AV1202" s="12" t="s">
        <v>40</v>
      </c>
      <c r="AW1202" s="12" t="s">
        <v>38</v>
      </c>
      <c r="AX1202" s="12" t="s">
        <v>80</v>
      </c>
      <c r="AY1202" s="144" t="s">
        <v>150</v>
      </c>
    </row>
    <row r="1203" spans="2:65" s="12" customFormat="1">
      <c r="B1203" s="142"/>
      <c r="D1203" s="143" t="s">
        <v>159</v>
      </c>
      <c r="E1203" s="144" t="s">
        <v>32</v>
      </c>
      <c r="F1203" s="145" t="s">
        <v>1706</v>
      </c>
      <c r="H1203" s="144" t="s">
        <v>32</v>
      </c>
      <c r="I1203" s="146"/>
      <c r="L1203" s="142"/>
      <c r="M1203" s="147"/>
      <c r="T1203" s="148"/>
      <c r="AT1203" s="144" t="s">
        <v>159</v>
      </c>
      <c r="AU1203" s="144" t="s">
        <v>89</v>
      </c>
      <c r="AV1203" s="12" t="s">
        <v>40</v>
      </c>
      <c r="AW1203" s="12" t="s">
        <v>38</v>
      </c>
      <c r="AX1203" s="12" t="s">
        <v>80</v>
      </c>
      <c r="AY1203" s="144" t="s">
        <v>150</v>
      </c>
    </row>
    <row r="1204" spans="2:65" s="12" customFormat="1">
      <c r="B1204" s="142"/>
      <c r="D1204" s="143" t="s">
        <v>159</v>
      </c>
      <c r="E1204" s="144" t="s">
        <v>32</v>
      </c>
      <c r="F1204" s="145" t="s">
        <v>1699</v>
      </c>
      <c r="H1204" s="144" t="s">
        <v>32</v>
      </c>
      <c r="I1204" s="146"/>
      <c r="L1204" s="142"/>
      <c r="M1204" s="147"/>
      <c r="T1204" s="148"/>
      <c r="AT1204" s="144" t="s">
        <v>159</v>
      </c>
      <c r="AU1204" s="144" t="s">
        <v>89</v>
      </c>
      <c r="AV1204" s="12" t="s">
        <v>40</v>
      </c>
      <c r="AW1204" s="12" t="s">
        <v>38</v>
      </c>
      <c r="AX1204" s="12" t="s">
        <v>80</v>
      </c>
      <c r="AY1204" s="144" t="s">
        <v>150</v>
      </c>
    </row>
    <row r="1205" spans="2:65" s="12" customFormat="1">
      <c r="B1205" s="142"/>
      <c r="D1205" s="143" t="s">
        <v>159</v>
      </c>
      <c r="E1205" s="144" t="s">
        <v>32</v>
      </c>
      <c r="F1205" s="145" t="s">
        <v>1719</v>
      </c>
      <c r="H1205" s="144" t="s">
        <v>32</v>
      </c>
      <c r="I1205" s="146"/>
      <c r="L1205" s="142"/>
      <c r="M1205" s="147"/>
      <c r="T1205" s="148"/>
      <c r="AT1205" s="144" t="s">
        <v>159</v>
      </c>
      <c r="AU1205" s="144" t="s">
        <v>89</v>
      </c>
      <c r="AV1205" s="12" t="s">
        <v>40</v>
      </c>
      <c r="AW1205" s="12" t="s">
        <v>38</v>
      </c>
      <c r="AX1205" s="12" t="s">
        <v>80</v>
      </c>
      <c r="AY1205" s="144" t="s">
        <v>150</v>
      </c>
    </row>
    <row r="1206" spans="2:65" s="12" customFormat="1">
      <c r="B1206" s="142"/>
      <c r="D1206" s="143" t="s">
        <v>159</v>
      </c>
      <c r="E1206" s="144" t="s">
        <v>32</v>
      </c>
      <c r="F1206" s="145" t="s">
        <v>1702</v>
      </c>
      <c r="H1206" s="144" t="s">
        <v>32</v>
      </c>
      <c r="I1206" s="146"/>
      <c r="L1206" s="142"/>
      <c r="M1206" s="147"/>
      <c r="T1206" s="148"/>
      <c r="AT1206" s="144" t="s">
        <v>159</v>
      </c>
      <c r="AU1206" s="144" t="s">
        <v>89</v>
      </c>
      <c r="AV1206" s="12" t="s">
        <v>40</v>
      </c>
      <c r="AW1206" s="12" t="s">
        <v>38</v>
      </c>
      <c r="AX1206" s="12" t="s">
        <v>80</v>
      </c>
      <c r="AY1206" s="144" t="s">
        <v>150</v>
      </c>
    </row>
    <row r="1207" spans="2:65" s="12" customFormat="1">
      <c r="B1207" s="142"/>
      <c r="D1207" s="143" t="s">
        <v>159</v>
      </c>
      <c r="E1207" s="144" t="s">
        <v>32</v>
      </c>
      <c r="F1207" s="145" t="s">
        <v>1720</v>
      </c>
      <c r="H1207" s="144" t="s">
        <v>32</v>
      </c>
      <c r="I1207" s="146"/>
      <c r="L1207" s="142"/>
      <c r="M1207" s="147"/>
      <c r="T1207" s="148"/>
      <c r="AT1207" s="144" t="s">
        <v>159</v>
      </c>
      <c r="AU1207" s="144" t="s">
        <v>89</v>
      </c>
      <c r="AV1207" s="12" t="s">
        <v>40</v>
      </c>
      <c r="AW1207" s="12" t="s">
        <v>38</v>
      </c>
      <c r="AX1207" s="12" t="s">
        <v>80</v>
      </c>
      <c r="AY1207" s="144" t="s">
        <v>150</v>
      </c>
    </row>
    <row r="1208" spans="2:65" s="13" customFormat="1">
      <c r="B1208" s="149"/>
      <c r="D1208" s="143" t="s">
        <v>159</v>
      </c>
      <c r="E1208" s="150" t="s">
        <v>32</v>
      </c>
      <c r="F1208" s="151" t="s">
        <v>551</v>
      </c>
      <c r="H1208" s="152">
        <v>131.13</v>
      </c>
      <c r="I1208" s="153"/>
      <c r="L1208" s="149"/>
      <c r="M1208" s="154"/>
      <c r="T1208" s="155"/>
      <c r="AT1208" s="150" t="s">
        <v>159</v>
      </c>
      <c r="AU1208" s="150" t="s">
        <v>89</v>
      </c>
      <c r="AV1208" s="13" t="s">
        <v>89</v>
      </c>
      <c r="AW1208" s="13" t="s">
        <v>38</v>
      </c>
      <c r="AX1208" s="13" t="s">
        <v>40</v>
      </c>
      <c r="AY1208" s="150" t="s">
        <v>150</v>
      </c>
    </row>
    <row r="1209" spans="2:65" s="1" customFormat="1" ht="49.05" customHeight="1">
      <c r="B1209" s="34"/>
      <c r="C1209" s="129" t="s">
        <v>1726</v>
      </c>
      <c r="D1209" s="182" t="s">
        <v>152</v>
      </c>
      <c r="E1209" s="130" t="s">
        <v>1727</v>
      </c>
      <c r="F1209" s="131" t="s">
        <v>1728</v>
      </c>
      <c r="G1209" s="132" t="s">
        <v>155</v>
      </c>
      <c r="H1209" s="133">
        <v>370.142</v>
      </c>
      <c r="I1209" s="134"/>
      <c r="J1209" s="135">
        <f>ROUND(I1209*H1209,2)</f>
        <v>0</v>
      </c>
      <c r="K1209" s="131" t="s">
        <v>172</v>
      </c>
      <c r="L1209" s="34"/>
      <c r="M1209" s="136" t="s">
        <v>32</v>
      </c>
      <c r="N1209" s="137" t="s">
        <v>51</v>
      </c>
      <c r="P1209" s="138">
        <f>O1209*H1209</f>
        <v>0</v>
      </c>
      <c r="Q1209" s="138">
        <v>1.6199999999999999E-3</v>
      </c>
      <c r="R1209" s="138">
        <f>Q1209*H1209</f>
        <v>0.59963003999999998</v>
      </c>
      <c r="S1209" s="138">
        <v>0</v>
      </c>
      <c r="T1209" s="139">
        <f>S1209*H1209</f>
        <v>0</v>
      </c>
      <c r="AR1209" s="140" t="s">
        <v>157</v>
      </c>
      <c r="AT1209" s="140" t="s">
        <v>152</v>
      </c>
      <c r="AU1209" s="140" t="s">
        <v>89</v>
      </c>
      <c r="AY1209" s="18" t="s">
        <v>150</v>
      </c>
      <c r="BE1209" s="141">
        <f>IF(N1209="základní",J1209,0)</f>
        <v>0</v>
      </c>
      <c r="BF1209" s="141">
        <f>IF(N1209="snížená",J1209,0)</f>
        <v>0</v>
      </c>
      <c r="BG1209" s="141">
        <f>IF(N1209="zákl. přenesená",J1209,0)</f>
        <v>0</v>
      </c>
      <c r="BH1209" s="141">
        <f>IF(N1209="sníž. přenesená",J1209,0)</f>
        <v>0</v>
      </c>
      <c r="BI1209" s="141">
        <f>IF(N1209="nulová",J1209,0)</f>
        <v>0</v>
      </c>
      <c r="BJ1209" s="18" t="s">
        <v>40</v>
      </c>
      <c r="BK1209" s="141">
        <f>ROUND(I1209*H1209,2)</f>
        <v>0</v>
      </c>
      <c r="BL1209" s="18" t="s">
        <v>157</v>
      </c>
      <c r="BM1209" s="140" t="s">
        <v>1729</v>
      </c>
    </row>
    <row r="1210" spans="2:65" s="1" customFormat="1">
      <c r="B1210" s="34"/>
      <c r="D1210" s="163" t="s">
        <v>174</v>
      </c>
      <c r="F1210" s="164" t="s">
        <v>1730</v>
      </c>
      <c r="I1210" s="165"/>
      <c r="L1210" s="34"/>
      <c r="M1210" s="166"/>
      <c r="T1210" s="55"/>
      <c r="AT1210" s="18" t="s">
        <v>174</v>
      </c>
      <c r="AU1210" s="18" t="s">
        <v>89</v>
      </c>
    </row>
    <row r="1211" spans="2:65" s="12" customFormat="1">
      <c r="B1211" s="142"/>
      <c r="D1211" s="143" t="s">
        <v>159</v>
      </c>
      <c r="E1211" s="144" t="s">
        <v>32</v>
      </c>
      <c r="F1211" s="145" t="s">
        <v>702</v>
      </c>
      <c r="H1211" s="144" t="s">
        <v>32</v>
      </c>
      <c r="I1211" s="146"/>
      <c r="L1211" s="142"/>
      <c r="M1211" s="147"/>
      <c r="T1211" s="148"/>
      <c r="AT1211" s="144" t="s">
        <v>159</v>
      </c>
      <c r="AU1211" s="144" t="s">
        <v>89</v>
      </c>
      <c r="AV1211" s="12" t="s">
        <v>40</v>
      </c>
      <c r="AW1211" s="12" t="s">
        <v>38</v>
      </c>
      <c r="AX1211" s="12" t="s">
        <v>80</v>
      </c>
      <c r="AY1211" s="144" t="s">
        <v>150</v>
      </c>
    </row>
    <row r="1212" spans="2:65" s="12" customFormat="1">
      <c r="B1212" s="142"/>
      <c r="D1212" s="143" t="s">
        <v>159</v>
      </c>
      <c r="E1212" s="144" t="s">
        <v>32</v>
      </c>
      <c r="F1212" s="145" t="s">
        <v>1698</v>
      </c>
      <c r="H1212" s="144" t="s">
        <v>32</v>
      </c>
      <c r="I1212" s="146"/>
      <c r="L1212" s="142"/>
      <c r="M1212" s="147"/>
      <c r="T1212" s="148"/>
      <c r="AT1212" s="144" t="s">
        <v>159</v>
      </c>
      <c r="AU1212" s="144" t="s">
        <v>89</v>
      </c>
      <c r="AV1212" s="12" t="s">
        <v>40</v>
      </c>
      <c r="AW1212" s="12" t="s">
        <v>38</v>
      </c>
      <c r="AX1212" s="12" t="s">
        <v>80</v>
      </c>
      <c r="AY1212" s="144" t="s">
        <v>150</v>
      </c>
    </row>
    <row r="1213" spans="2:65" s="12" customFormat="1" ht="20.399999999999999">
      <c r="B1213" s="142"/>
      <c r="D1213" s="143" t="s">
        <v>159</v>
      </c>
      <c r="E1213" s="144" t="s">
        <v>32</v>
      </c>
      <c r="F1213" s="145" t="s">
        <v>1731</v>
      </c>
      <c r="H1213" s="144" t="s">
        <v>32</v>
      </c>
      <c r="I1213" s="146"/>
      <c r="L1213" s="142"/>
      <c r="M1213" s="147"/>
      <c r="T1213" s="148"/>
      <c r="AT1213" s="144" t="s">
        <v>159</v>
      </c>
      <c r="AU1213" s="144" t="s">
        <v>89</v>
      </c>
      <c r="AV1213" s="12" t="s">
        <v>40</v>
      </c>
      <c r="AW1213" s="12" t="s">
        <v>38</v>
      </c>
      <c r="AX1213" s="12" t="s">
        <v>80</v>
      </c>
      <c r="AY1213" s="144" t="s">
        <v>150</v>
      </c>
    </row>
    <row r="1214" spans="2:65" s="12" customFormat="1" ht="20.399999999999999">
      <c r="B1214" s="142"/>
      <c r="D1214" s="143" t="s">
        <v>159</v>
      </c>
      <c r="E1214" s="144" t="s">
        <v>32</v>
      </c>
      <c r="F1214" s="145" t="s">
        <v>1732</v>
      </c>
      <c r="H1214" s="144" t="s">
        <v>32</v>
      </c>
      <c r="I1214" s="146"/>
      <c r="L1214" s="142"/>
      <c r="M1214" s="147"/>
      <c r="T1214" s="148"/>
      <c r="AT1214" s="144" t="s">
        <v>159</v>
      </c>
      <c r="AU1214" s="144" t="s">
        <v>89</v>
      </c>
      <c r="AV1214" s="12" t="s">
        <v>40</v>
      </c>
      <c r="AW1214" s="12" t="s">
        <v>38</v>
      </c>
      <c r="AX1214" s="12" t="s">
        <v>80</v>
      </c>
      <c r="AY1214" s="144" t="s">
        <v>150</v>
      </c>
    </row>
    <row r="1215" spans="2:65" s="12" customFormat="1" ht="20.399999999999999">
      <c r="B1215" s="142"/>
      <c r="D1215" s="143" t="s">
        <v>159</v>
      </c>
      <c r="E1215" s="144" t="s">
        <v>32</v>
      </c>
      <c r="F1215" s="145" t="s">
        <v>1733</v>
      </c>
      <c r="H1215" s="144" t="s">
        <v>32</v>
      </c>
      <c r="I1215" s="146"/>
      <c r="L1215" s="142"/>
      <c r="M1215" s="147"/>
      <c r="T1215" s="148"/>
      <c r="AT1215" s="144" t="s">
        <v>159</v>
      </c>
      <c r="AU1215" s="144" t="s">
        <v>89</v>
      </c>
      <c r="AV1215" s="12" t="s">
        <v>40</v>
      </c>
      <c r="AW1215" s="12" t="s">
        <v>38</v>
      </c>
      <c r="AX1215" s="12" t="s">
        <v>80</v>
      </c>
      <c r="AY1215" s="144" t="s">
        <v>150</v>
      </c>
    </row>
    <row r="1216" spans="2:65" s="12" customFormat="1">
      <c r="B1216" s="142"/>
      <c r="D1216" s="143" t="s">
        <v>159</v>
      </c>
      <c r="E1216" s="144" t="s">
        <v>32</v>
      </c>
      <c r="F1216" s="145" t="s">
        <v>1706</v>
      </c>
      <c r="H1216" s="144" t="s">
        <v>32</v>
      </c>
      <c r="I1216" s="146"/>
      <c r="L1216" s="142"/>
      <c r="M1216" s="147"/>
      <c r="T1216" s="148"/>
      <c r="AT1216" s="144" t="s">
        <v>159</v>
      </c>
      <c r="AU1216" s="144" t="s">
        <v>89</v>
      </c>
      <c r="AV1216" s="12" t="s">
        <v>40</v>
      </c>
      <c r="AW1216" s="12" t="s">
        <v>38</v>
      </c>
      <c r="AX1216" s="12" t="s">
        <v>80</v>
      </c>
      <c r="AY1216" s="144" t="s">
        <v>150</v>
      </c>
    </row>
    <row r="1217" spans="2:65" s="12" customFormat="1">
      <c r="B1217" s="142"/>
      <c r="D1217" s="143" t="s">
        <v>159</v>
      </c>
      <c r="E1217" s="144" t="s">
        <v>32</v>
      </c>
      <c r="F1217" s="145" t="s">
        <v>1734</v>
      </c>
      <c r="H1217" s="144" t="s">
        <v>32</v>
      </c>
      <c r="I1217" s="146"/>
      <c r="L1217" s="142"/>
      <c r="M1217" s="147"/>
      <c r="T1217" s="148"/>
      <c r="AT1217" s="144" t="s">
        <v>159</v>
      </c>
      <c r="AU1217" s="144" t="s">
        <v>89</v>
      </c>
      <c r="AV1217" s="12" t="s">
        <v>40</v>
      </c>
      <c r="AW1217" s="12" t="s">
        <v>38</v>
      </c>
      <c r="AX1217" s="12" t="s">
        <v>80</v>
      </c>
      <c r="AY1217" s="144" t="s">
        <v>150</v>
      </c>
    </row>
    <row r="1218" spans="2:65" s="13" customFormat="1">
      <c r="B1218" s="149"/>
      <c r="D1218" s="143" t="s">
        <v>159</v>
      </c>
      <c r="E1218" s="150" t="s">
        <v>32</v>
      </c>
      <c r="F1218" s="151" t="s">
        <v>555</v>
      </c>
      <c r="H1218" s="152">
        <v>370.142</v>
      </c>
      <c r="I1218" s="153"/>
      <c r="L1218" s="149"/>
      <c r="M1218" s="154"/>
      <c r="T1218" s="155"/>
      <c r="AT1218" s="150" t="s">
        <v>159</v>
      </c>
      <c r="AU1218" s="150" t="s">
        <v>89</v>
      </c>
      <c r="AV1218" s="13" t="s">
        <v>89</v>
      </c>
      <c r="AW1218" s="13" t="s">
        <v>38</v>
      </c>
      <c r="AX1218" s="13" t="s">
        <v>40</v>
      </c>
      <c r="AY1218" s="150" t="s">
        <v>150</v>
      </c>
    </row>
    <row r="1219" spans="2:65" s="1" customFormat="1" ht="49.05" customHeight="1">
      <c r="B1219" s="34"/>
      <c r="C1219" s="129" t="s">
        <v>1735</v>
      </c>
      <c r="D1219" s="182" t="s">
        <v>152</v>
      </c>
      <c r="E1219" s="130" t="s">
        <v>1736</v>
      </c>
      <c r="F1219" s="131" t="s">
        <v>1737</v>
      </c>
      <c r="G1219" s="132" t="s">
        <v>155</v>
      </c>
      <c r="H1219" s="133">
        <v>370.142</v>
      </c>
      <c r="I1219" s="134"/>
      <c r="J1219" s="135">
        <f>ROUND(I1219*H1219,2)</f>
        <v>0</v>
      </c>
      <c r="K1219" s="131" t="s">
        <v>172</v>
      </c>
      <c r="L1219" s="34"/>
      <c r="M1219" s="136" t="s">
        <v>32</v>
      </c>
      <c r="N1219" s="137" t="s">
        <v>51</v>
      </c>
      <c r="P1219" s="138">
        <f>O1219*H1219</f>
        <v>0</v>
      </c>
      <c r="Q1219" s="138">
        <v>0</v>
      </c>
      <c r="R1219" s="138">
        <f>Q1219*H1219</f>
        <v>0</v>
      </c>
      <c r="S1219" s="138">
        <v>0</v>
      </c>
      <c r="T1219" s="139">
        <f>S1219*H1219</f>
        <v>0</v>
      </c>
      <c r="AR1219" s="140" t="s">
        <v>157</v>
      </c>
      <c r="AT1219" s="140" t="s">
        <v>152</v>
      </c>
      <c r="AU1219" s="140" t="s">
        <v>89</v>
      </c>
      <c r="AY1219" s="18" t="s">
        <v>150</v>
      </c>
      <c r="BE1219" s="141">
        <f>IF(N1219="základní",J1219,0)</f>
        <v>0</v>
      </c>
      <c r="BF1219" s="141">
        <f>IF(N1219="snížená",J1219,0)</f>
        <v>0</v>
      </c>
      <c r="BG1219" s="141">
        <f>IF(N1219="zákl. přenesená",J1219,0)</f>
        <v>0</v>
      </c>
      <c r="BH1219" s="141">
        <f>IF(N1219="sníž. přenesená",J1219,0)</f>
        <v>0</v>
      </c>
      <c r="BI1219" s="141">
        <f>IF(N1219="nulová",J1219,0)</f>
        <v>0</v>
      </c>
      <c r="BJ1219" s="18" t="s">
        <v>40</v>
      </c>
      <c r="BK1219" s="141">
        <f>ROUND(I1219*H1219,2)</f>
        <v>0</v>
      </c>
      <c r="BL1219" s="18" t="s">
        <v>157</v>
      </c>
      <c r="BM1219" s="140" t="s">
        <v>1738</v>
      </c>
    </row>
    <row r="1220" spans="2:65" s="1" customFormat="1">
      <c r="B1220" s="34"/>
      <c r="D1220" s="163" t="s">
        <v>174</v>
      </c>
      <c r="F1220" s="164" t="s">
        <v>1739</v>
      </c>
      <c r="I1220" s="165"/>
      <c r="L1220" s="34"/>
      <c r="M1220" s="166"/>
      <c r="T1220" s="55"/>
      <c r="AT1220" s="18" t="s">
        <v>174</v>
      </c>
      <c r="AU1220" s="18" t="s">
        <v>89</v>
      </c>
    </row>
    <row r="1221" spans="2:65" s="12" customFormat="1">
      <c r="B1221" s="142"/>
      <c r="D1221" s="143" t="s">
        <v>159</v>
      </c>
      <c r="E1221" s="144" t="s">
        <v>32</v>
      </c>
      <c r="F1221" s="145" t="s">
        <v>702</v>
      </c>
      <c r="H1221" s="144" t="s">
        <v>32</v>
      </c>
      <c r="I1221" s="146"/>
      <c r="L1221" s="142"/>
      <c r="M1221" s="147"/>
      <c r="T1221" s="148"/>
      <c r="AT1221" s="144" t="s">
        <v>159</v>
      </c>
      <c r="AU1221" s="144" t="s">
        <v>89</v>
      </c>
      <c r="AV1221" s="12" t="s">
        <v>40</v>
      </c>
      <c r="AW1221" s="12" t="s">
        <v>38</v>
      </c>
      <c r="AX1221" s="12" t="s">
        <v>80</v>
      </c>
      <c r="AY1221" s="144" t="s">
        <v>150</v>
      </c>
    </row>
    <row r="1222" spans="2:65" s="12" customFormat="1">
      <c r="B1222" s="142"/>
      <c r="D1222" s="143" t="s">
        <v>159</v>
      </c>
      <c r="E1222" s="144" t="s">
        <v>32</v>
      </c>
      <c r="F1222" s="145" t="s">
        <v>1698</v>
      </c>
      <c r="H1222" s="144" t="s">
        <v>32</v>
      </c>
      <c r="I1222" s="146"/>
      <c r="L1222" s="142"/>
      <c r="M1222" s="147"/>
      <c r="T1222" s="148"/>
      <c r="AT1222" s="144" t="s">
        <v>159</v>
      </c>
      <c r="AU1222" s="144" t="s">
        <v>89</v>
      </c>
      <c r="AV1222" s="12" t="s">
        <v>40</v>
      </c>
      <c r="AW1222" s="12" t="s">
        <v>38</v>
      </c>
      <c r="AX1222" s="12" t="s">
        <v>80</v>
      </c>
      <c r="AY1222" s="144" t="s">
        <v>150</v>
      </c>
    </row>
    <row r="1223" spans="2:65" s="12" customFormat="1" ht="20.399999999999999">
      <c r="B1223" s="142"/>
      <c r="D1223" s="143" t="s">
        <v>159</v>
      </c>
      <c r="E1223" s="144" t="s">
        <v>32</v>
      </c>
      <c r="F1223" s="145" t="s">
        <v>1731</v>
      </c>
      <c r="H1223" s="144" t="s">
        <v>32</v>
      </c>
      <c r="I1223" s="146"/>
      <c r="L1223" s="142"/>
      <c r="M1223" s="147"/>
      <c r="T1223" s="148"/>
      <c r="AT1223" s="144" t="s">
        <v>159</v>
      </c>
      <c r="AU1223" s="144" t="s">
        <v>89</v>
      </c>
      <c r="AV1223" s="12" t="s">
        <v>40</v>
      </c>
      <c r="AW1223" s="12" t="s">
        <v>38</v>
      </c>
      <c r="AX1223" s="12" t="s">
        <v>80</v>
      </c>
      <c r="AY1223" s="144" t="s">
        <v>150</v>
      </c>
    </row>
    <row r="1224" spans="2:65" s="12" customFormat="1" ht="20.399999999999999">
      <c r="B1224" s="142"/>
      <c r="D1224" s="143" t="s">
        <v>159</v>
      </c>
      <c r="E1224" s="144" t="s">
        <v>32</v>
      </c>
      <c r="F1224" s="145" t="s">
        <v>1732</v>
      </c>
      <c r="H1224" s="144" t="s">
        <v>32</v>
      </c>
      <c r="I1224" s="146"/>
      <c r="L1224" s="142"/>
      <c r="M1224" s="147"/>
      <c r="T1224" s="148"/>
      <c r="AT1224" s="144" t="s">
        <v>159</v>
      </c>
      <c r="AU1224" s="144" t="s">
        <v>89</v>
      </c>
      <c r="AV1224" s="12" t="s">
        <v>40</v>
      </c>
      <c r="AW1224" s="12" t="s">
        <v>38</v>
      </c>
      <c r="AX1224" s="12" t="s">
        <v>80</v>
      </c>
      <c r="AY1224" s="144" t="s">
        <v>150</v>
      </c>
    </row>
    <row r="1225" spans="2:65" s="12" customFormat="1" ht="20.399999999999999">
      <c r="B1225" s="142"/>
      <c r="D1225" s="143" t="s">
        <v>159</v>
      </c>
      <c r="E1225" s="144" t="s">
        <v>32</v>
      </c>
      <c r="F1225" s="145" t="s">
        <v>1733</v>
      </c>
      <c r="H1225" s="144" t="s">
        <v>32</v>
      </c>
      <c r="I1225" s="146"/>
      <c r="L1225" s="142"/>
      <c r="M1225" s="147"/>
      <c r="T1225" s="148"/>
      <c r="AT1225" s="144" t="s">
        <v>159</v>
      </c>
      <c r="AU1225" s="144" t="s">
        <v>89</v>
      </c>
      <c r="AV1225" s="12" t="s">
        <v>40</v>
      </c>
      <c r="AW1225" s="12" t="s">
        <v>38</v>
      </c>
      <c r="AX1225" s="12" t="s">
        <v>80</v>
      </c>
      <c r="AY1225" s="144" t="s">
        <v>150</v>
      </c>
    </row>
    <row r="1226" spans="2:65" s="12" customFormat="1">
      <c r="B1226" s="142"/>
      <c r="D1226" s="143" t="s">
        <v>159</v>
      </c>
      <c r="E1226" s="144" t="s">
        <v>32</v>
      </c>
      <c r="F1226" s="145" t="s">
        <v>1706</v>
      </c>
      <c r="H1226" s="144" t="s">
        <v>32</v>
      </c>
      <c r="I1226" s="146"/>
      <c r="L1226" s="142"/>
      <c r="M1226" s="147"/>
      <c r="T1226" s="148"/>
      <c r="AT1226" s="144" t="s">
        <v>159</v>
      </c>
      <c r="AU1226" s="144" t="s">
        <v>89</v>
      </c>
      <c r="AV1226" s="12" t="s">
        <v>40</v>
      </c>
      <c r="AW1226" s="12" t="s">
        <v>38</v>
      </c>
      <c r="AX1226" s="12" t="s">
        <v>80</v>
      </c>
      <c r="AY1226" s="144" t="s">
        <v>150</v>
      </c>
    </row>
    <row r="1227" spans="2:65" s="12" customFormat="1">
      <c r="B1227" s="142"/>
      <c r="D1227" s="143" t="s">
        <v>159</v>
      </c>
      <c r="E1227" s="144" t="s">
        <v>32</v>
      </c>
      <c r="F1227" s="145" t="s">
        <v>1734</v>
      </c>
      <c r="H1227" s="144" t="s">
        <v>32</v>
      </c>
      <c r="I1227" s="146"/>
      <c r="L1227" s="142"/>
      <c r="M1227" s="147"/>
      <c r="T1227" s="148"/>
      <c r="AT1227" s="144" t="s">
        <v>159</v>
      </c>
      <c r="AU1227" s="144" t="s">
        <v>89</v>
      </c>
      <c r="AV1227" s="12" t="s">
        <v>40</v>
      </c>
      <c r="AW1227" s="12" t="s">
        <v>38</v>
      </c>
      <c r="AX1227" s="12" t="s">
        <v>80</v>
      </c>
      <c r="AY1227" s="144" t="s">
        <v>150</v>
      </c>
    </row>
    <row r="1228" spans="2:65" s="13" customFormat="1">
      <c r="B1228" s="149"/>
      <c r="D1228" s="143" t="s">
        <v>159</v>
      </c>
      <c r="E1228" s="150" t="s">
        <v>32</v>
      </c>
      <c r="F1228" s="151" t="s">
        <v>555</v>
      </c>
      <c r="H1228" s="152">
        <v>370.142</v>
      </c>
      <c r="I1228" s="153"/>
      <c r="L1228" s="149"/>
      <c r="M1228" s="154"/>
      <c r="T1228" s="155"/>
      <c r="AT1228" s="150" t="s">
        <v>159</v>
      </c>
      <c r="AU1228" s="150" t="s">
        <v>89</v>
      </c>
      <c r="AV1228" s="13" t="s">
        <v>89</v>
      </c>
      <c r="AW1228" s="13" t="s">
        <v>38</v>
      </c>
      <c r="AX1228" s="13" t="s">
        <v>40</v>
      </c>
      <c r="AY1228" s="150" t="s">
        <v>150</v>
      </c>
    </row>
    <row r="1229" spans="2:65" s="1" customFormat="1" ht="49.05" customHeight="1">
      <c r="B1229" s="34"/>
      <c r="C1229" s="129" t="s">
        <v>1740</v>
      </c>
      <c r="D1229" s="182" t="s">
        <v>152</v>
      </c>
      <c r="E1229" s="130" t="s">
        <v>1741</v>
      </c>
      <c r="F1229" s="131" t="s">
        <v>1742</v>
      </c>
      <c r="G1229" s="132" t="s">
        <v>155</v>
      </c>
      <c r="H1229" s="133">
        <v>106.16800000000001</v>
      </c>
      <c r="I1229" s="134"/>
      <c r="J1229" s="135">
        <f>ROUND(I1229*H1229,2)</f>
        <v>0</v>
      </c>
      <c r="K1229" s="131" t="s">
        <v>172</v>
      </c>
      <c r="L1229" s="34"/>
      <c r="M1229" s="136" t="s">
        <v>32</v>
      </c>
      <c r="N1229" s="137" t="s">
        <v>51</v>
      </c>
      <c r="P1229" s="138">
        <f>O1229*H1229</f>
        <v>0</v>
      </c>
      <c r="Q1229" s="138">
        <v>5.5500000000000002E-3</v>
      </c>
      <c r="R1229" s="138">
        <f>Q1229*H1229</f>
        <v>0.5892324000000001</v>
      </c>
      <c r="S1229" s="138">
        <v>0</v>
      </c>
      <c r="T1229" s="139">
        <f>S1229*H1229</f>
        <v>0</v>
      </c>
      <c r="AR1229" s="140" t="s">
        <v>157</v>
      </c>
      <c r="AT1229" s="140" t="s">
        <v>152</v>
      </c>
      <c r="AU1229" s="140" t="s">
        <v>89</v>
      </c>
      <c r="AY1229" s="18" t="s">
        <v>150</v>
      </c>
      <c r="BE1229" s="141">
        <f>IF(N1229="základní",J1229,0)</f>
        <v>0</v>
      </c>
      <c r="BF1229" s="141">
        <f>IF(N1229="snížená",J1229,0)</f>
        <v>0</v>
      </c>
      <c r="BG1229" s="141">
        <f>IF(N1229="zákl. přenesená",J1229,0)</f>
        <v>0</v>
      </c>
      <c r="BH1229" s="141">
        <f>IF(N1229="sníž. přenesená",J1229,0)</f>
        <v>0</v>
      </c>
      <c r="BI1229" s="141">
        <f>IF(N1229="nulová",J1229,0)</f>
        <v>0</v>
      </c>
      <c r="BJ1229" s="18" t="s">
        <v>40</v>
      </c>
      <c r="BK1229" s="141">
        <f>ROUND(I1229*H1229,2)</f>
        <v>0</v>
      </c>
      <c r="BL1229" s="18" t="s">
        <v>157</v>
      </c>
      <c r="BM1229" s="140" t="s">
        <v>1743</v>
      </c>
    </row>
    <row r="1230" spans="2:65" s="1" customFormat="1">
      <c r="B1230" s="34"/>
      <c r="D1230" s="163" t="s">
        <v>174</v>
      </c>
      <c r="F1230" s="164" t="s">
        <v>1744</v>
      </c>
      <c r="I1230" s="165"/>
      <c r="L1230" s="34"/>
      <c r="M1230" s="166"/>
      <c r="T1230" s="55"/>
      <c r="AT1230" s="18" t="s">
        <v>174</v>
      </c>
      <c r="AU1230" s="18" t="s">
        <v>89</v>
      </c>
    </row>
    <row r="1231" spans="2:65" s="12" customFormat="1">
      <c r="B1231" s="142"/>
      <c r="D1231" s="143" t="s">
        <v>159</v>
      </c>
      <c r="E1231" s="144" t="s">
        <v>32</v>
      </c>
      <c r="F1231" s="145" t="s">
        <v>702</v>
      </c>
      <c r="H1231" s="144" t="s">
        <v>32</v>
      </c>
      <c r="I1231" s="146"/>
      <c r="L1231" s="142"/>
      <c r="M1231" s="147"/>
      <c r="T1231" s="148"/>
      <c r="AT1231" s="144" t="s">
        <v>159</v>
      </c>
      <c r="AU1231" s="144" t="s">
        <v>89</v>
      </c>
      <c r="AV1231" s="12" t="s">
        <v>40</v>
      </c>
      <c r="AW1231" s="12" t="s">
        <v>38</v>
      </c>
      <c r="AX1231" s="12" t="s">
        <v>80</v>
      </c>
      <c r="AY1231" s="144" t="s">
        <v>150</v>
      </c>
    </row>
    <row r="1232" spans="2:65" s="12" customFormat="1">
      <c r="B1232" s="142"/>
      <c r="D1232" s="143" t="s">
        <v>159</v>
      </c>
      <c r="E1232" s="144" t="s">
        <v>32</v>
      </c>
      <c r="F1232" s="145" t="s">
        <v>1706</v>
      </c>
      <c r="H1232" s="144" t="s">
        <v>32</v>
      </c>
      <c r="I1232" s="146"/>
      <c r="L1232" s="142"/>
      <c r="M1232" s="147"/>
      <c r="T1232" s="148"/>
      <c r="AT1232" s="144" t="s">
        <v>159</v>
      </c>
      <c r="AU1232" s="144" t="s">
        <v>89</v>
      </c>
      <c r="AV1232" s="12" t="s">
        <v>40</v>
      </c>
      <c r="AW1232" s="12" t="s">
        <v>38</v>
      </c>
      <c r="AX1232" s="12" t="s">
        <v>80</v>
      </c>
      <c r="AY1232" s="144" t="s">
        <v>150</v>
      </c>
    </row>
    <row r="1233" spans="2:65" s="12" customFormat="1">
      <c r="B1233" s="142"/>
      <c r="D1233" s="143" t="s">
        <v>159</v>
      </c>
      <c r="E1233" s="144" t="s">
        <v>32</v>
      </c>
      <c r="F1233" s="145" t="s">
        <v>1745</v>
      </c>
      <c r="H1233" s="144" t="s">
        <v>32</v>
      </c>
      <c r="I1233" s="146"/>
      <c r="L1233" s="142"/>
      <c r="M1233" s="147"/>
      <c r="T1233" s="148"/>
      <c r="AT1233" s="144" t="s">
        <v>159</v>
      </c>
      <c r="AU1233" s="144" t="s">
        <v>89</v>
      </c>
      <c r="AV1233" s="12" t="s">
        <v>40</v>
      </c>
      <c r="AW1233" s="12" t="s">
        <v>38</v>
      </c>
      <c r="AX1233" s="12" t="s">
        <v>80</v>
      </c>
      <c r="AY1233" s="144" t="s">
        <v>150</v>
      </c>
    </row>
    <row r="1234" spans="2:65" s="13" customFormat="1">
      <c r="B1234" s="149"/>
      <c r="D1234" s="143" t="s">
        <v>159</v>
      </c>
      <c r="E1234" s="150" t="s">
        <v>32</v>
      </c>
      <c r="F1234" s="151" t="s">
        <v>559</v>
      </c>
      <c r="H1234" s="152">
        <v>106.16800000000001</v>
      </c>
      <c r="I1234" s="153"/>
      <c r="L1234" s="149"/>
      <c r="M1234" s="154"/>
      <c r="T1234" s="155"/>
      <c r="AT1234" s="150" t="s">
        <v>159</v>
      </c>
      <c r="AU1234" s="150" t="s">
        <v>89</v>
      </c>
      <c r="AV1234" s="13" t="s">
        <v>89</v>
      </c>
      <c r="AW1234" s="13" t="s">
        <v>38</v>
      </c>
      <c r="AX1234" s="13" t="s">
        <v>40</v>
      </c>
      <c r="AY1234" s="150" t="s">
        <v>150</v>
      </c>
    </row>
    <row r="1235" spans="2:65" s="1" customFormat="1" ht="49.05" customHeight="1">
      <c r="B1235" s="34"/>
      <c r="C1235" s="129" t="s">
        <v>1746</v>
      </c>
      <c r="D1235" s="182" t="s">
        <v>152</v>
      </c>
      <c r="E1235" s="130" t="s">
        <v>1747</v>
      </c>
      <c r="F1235" s="131" t="s">
        <v>1748</v>
      </c>
      <c r="G1235" s="132" t="s">
        <v>155</v>
      </c>
      <c r="H1235" s="133">
        <v>106.16800000000001</v>
      </c>
      <c r="I1235" s="134"/>
      <c r="J1235" s="135">
        <f>ROUND(I1235*H1235,2)</f>
        <v>0</v>
      </c>
      <c r="K1235" s="131" t="s">
        <v>172</v>
      </c>
      <c r="L1235" s="34"/>
      <c r="M1235" s="136" t="s">
        <v>32</v>
      </c>
      <c r="N1235" s="137" t="s">
        <v>51</v>
      </c>
      <c r="P1235" s="138">
        <f>O1235*H1235</f>
        <v>0</v>
      </c>
      <c r="Q1235" s="138">
        <v>0</v>
      </c>
      <c r="R1235" s="138">
        <f>Q1235*H1235</f>
        <v>0</v>
      </c>
      <c r="S1235" s="138">
        <v>0</v>
      </c>
      <c r="T1235" s="139">
        <f>S1235*H1235</f>
        <v>0</v>
      </c>
      <c r="AR1235" s="140" t="s">
        <v>157</v>
      </c>
      <c r="AT1235" s="140" t="s">
        <v>152</v>
      </c>
      <c r="AU1235" s="140" t="s">
        <v>89</v>
      </c>
      <c r="AY1235" s="18" t="s">
        <v>150</v>
      </c>
      <c r="BE1235" s="141">
        <f>IF(N1235="základní",J1235,0)</f>
        <v>0</v>
      </c>
      <c r="BF1235" s="141">
        <f>IF(N1235="snížená",J1235,0)</f>
        <v>0</v>
      </c>
      <c r="BG1235" s="141">
        <f>IF(N1235="zákl. přenesená",J1235,0)</f>
        <v>0</v>
      </c>
      <c r="BH1235" s="141">
        <f>IF(N1235="sníž. přenesená",J1235,0)</f>
        <v>0</v>
      </c>
      <c r="BI1235" s="141">
        <f>IF(N1235="nulová",J1235,0)</f>
        <v>0</v>
      </c>
      <c r="BJ1235" s="18" t="s">
        <v>40</v>
      </c>
      <c r="BK1235" s="141">
        <f>ROUND(I1235*H1235,2)</f>
        <v>0</v>
      </c>
      <c r="BL1235" s="18" t="s">
        <v>157</v>
      </c>
      <c r="BM1235" s="140" t="s">
        <v>1749</v>
      </c>
    </row>
    <row r="1236" spans="2:65" s="1" customFormat="1">
      <c r="B1236" s="34"/>
      <c r="D1236" s="163" t="s">
        <v>174</v>
      </c>
      <c r="F1236" s="164" t="s">
        <v>1750</v>
      </c>
      <c r="I1236" s="165"/>
      <c r="L1236" s="34"/>
      <c r="M1236" s="166"/>
      <c r="T1236" s="55"/>
      <c r="AT1236" s="18" t="s">
        <v>174</v>
      </c>
      <c r="AU1236" s="18" t="s">
        <v>89</v>
      </c>
    </row>
    <row r="1237" spans="2:65" s="12" customFormat="1">
      <c r="B1237" s="142"/>
      <c r="D1237" s="143" t="s">
        <v>159</v>
      </c>
      <c r="E1237" s="144" t="s">
        <v>32</v>
      </c>
      <c r="F1237" s="145" t="s">
        <v>702</v>
      </c>
      <c r="H1237" s="144" t="s">
        <v>32</v>
      </c>
      <c r="I1237" s="146"/>
      <c r="L1237" s="142"/>
      <c r="M1237" s="147"/>
      <c r="T1237" s="148"/>
      <c r="AT1237" s="144" t="s">
        <v>159</v>
      </c>
      <c r="AU1237" s="144" t="s">
        <v>89</v>
      </c>
      <c r="AV1237" s="12" t="s">
        <v>40</v>
      </c>
      <c r="AW1237" s="12" t="s">
        <v>38</v>
      </c>
      <c r="AX1237" s="12" t="s">
        <v>80</v>
      </c>
      <c r="AY1237" s="144" t="s">
        <v>150</v>
      </c>
    </row>
    <row r="1238" spans="2:65" s="12" customFormat="1">
      <c r="B1238" s="142"/>
      <c r="D1238" s="143" t="s">
        <v>159</v>
      </c>
      <c r="E1238" s="144" t="s">
        <v>32</v>
      </c>
      <c r="F1238" s="145" t="s">
        <v>1706</v>
      </c>
      <c r="H1238" s="144" t="s">
        <v>32</v>
      </c>
      <c r="I1238" s="146"/>
      <c r="L1238" s="142"/>
      <c r="M1238" s="147"/>
      <c r="T1238" s="148"/>
      <c r="AT1238" s="144" t="s">
        <v>159</v>
      </c>
      <c r="AU1238" s="144" t="s">
        <v>89</v>
      </c>
      <c r="AV1238" s="12" t="s">
        <v>40</v>
      </c>
      <c r="AW1238" s="12" t="s">
        <v>38</v>
      </c>
      <c r="AX1238" s="12" t="s">
        <v>80</v>
      </c>
      <c r="AY1238" s="144" t="s">
        <v>150</v>
      </c>
    </row>
    <row r="1239" spans="2:65" s="12" customFormat="1">
      <c r="B1239" s="142"/>
      <c r="D1239" s="143" t="s">
        <v>159</v>
      </c>
      <c r="E1239" s="144" t="s">
        <v>32</v>
      </c>
      <c r="F1239" s="145" t="s">
        <v>1745</v>
      </c>
      <c r="H1239" s="144" t="s">
        <v>32</v>
      </c>
      <c r="I1239" s="146"/>
      <c r="L1239" s="142"/>
      <c r="M1239" s="147"/>
      <c r="T1239" s="148"/>
      <c r="AT1239" s="144" t="s">
        <v>159</v>
      </c>
      <c r="AU1239" s="144" t="s">
        <v>89</v>
      </c>
      <c r="AV1239" s="12" t="s">
        <v>40</v>
      </c>
      <c r="AW1239" s="12" t="s">
        <v>38</v>
      </c>
      <c r="AX1239" s="12" t="s">
        <v>80</v>
      </c>
      <c r="AY1239" s="144" t="s">
        <v>150</v>
      </c>
    </row>
    <row r="1240" spans="2:65" s="13" customFormat="1">
      <c r="B1240" s="149"/>
      <c r="D1240" s="143" t="s">
        <v>159</v>
      </c>
      <c r="E1240" s="150" t="s">
        <v>32</v>
      </c>
      <c r="F1240" s="151" t="s">
        <v>559</v>
      </c>
      <c r="H1240" s="152">
        <v>106.16800000000001</v>
      </c>
      <c r="I1240" s="153"/>
      <c r="L1240" s="149"/>
      <c r="M1240" s="154"/>
      <c r="T1240" s="155"/>
      <c r="AT1240" s="150" t="s">
        <v>159</v>
      </c>
      <c r="AU1240" s="150" t="s">
        <v>89</v>
      </c>
      <c r="AV1240" s="13" t="s">
        <v>89</v>
      </c>
      <c r="AW1240" s="13" t="s">
        <v>38</v>
      </c>
      <c r="AX1240" s="13" t="s">
        <v>40</v>
      </c>
      <c r="AY1240" s="150" t="s">
        <v>150</v>
      </c>
    </row>
    <row r="1241" spans="2:65" s="1" customFormat="1" ht="37.799999999999997" customHeight="1">
      <c r="B1241" s="34"/>
      <c r="C1241" s="129" t="s">
        <v>1751</v>
      </c>
      <c r="D1241" s="182" t="s">
        <v>152</v>
      </c>
      <c r="E1241" s="130" t="s">
        <v>1752</v>
      </c>
      <c r="F1241" s="131" t="s">
        <v>1753</v>
      </c>
      <c r="G1241" s="132" t="s">
        <v>282</v>
      </c>
      <c r="H1241" s="133">
        <v>80.466999999999999</v>
      </c>
      <c r="I1241" s="134"/>
      <c r="J1241" s="135">
        <f>ROUND(I1241*H1241,2)</f>
        <v>0</v>
      </c>
      <c r="K1241" s="131" t="s">
        <v>172</v>
      </c>
      <c r="L1241" s="34"/>
      <c r="M1241" s="136" t="s">
        <v>32</v>
      </c>
      <c r="N1241" s="137" t="s">
        <v>51</v>
      </c>
      <c r="P1241" s="138">
        <f>O1241*H1241</f>
        <v>0</v>
      </c>
      <c r="Q1241" s="138">
        <v>1.10907</v>
      </c>
      <c r="R1241" s="138">
        <f>Q1241*H1241</f>
        <v>89.243535690000002</v>
      </c>
      <c r="S1241" s="138">
        <v>0</v>
      </c>
      <c r="T1241" s="139">
        <f>S1241*H1241</f>
        <v>0</v>
      </c>
      <c r="AR1241" s="140" t="s">
        <v>157</v>
      </c>
      <c r="AT1241" s="140" t="s">
        <v>152</v>
      </c>
      <c r="AU1241" s="140" t="s">
        <v>89</v>
      </c>
      <c r="AY1241" s="18" t="s">
        <v>150</v>
      </c>
      <c r="BE1241" s="141">
        <f>IF(N1241="základní",J1241,0)</f>
        <v>0</v>
      </c>
      <c r="BF1241" s="141">
        <f>IF(N1241="snížená",J1241,0)</f>
        <v>0</v>
      </c>
      <c r="BG1241" s="141">
        <f>IF(N1241="zákl. přenesená",J1241,0)</f>
        <v>0</v>
      </c>
      <c r="BH1241" s="141">
        <f>IF(N1241="sníž. přenesená",J1241,0)</f>
        <v>0</v>
      </c>
      <c r="BI1241" s="141">
        <f>IF(N1241="nulová",J1241,0)</f>
        <v>0</v>
      </c>
      <c r="BJ1241" s="18" t="s">
        <v>40</v>
      </c>
      <c r="BK1241" s="141">
        <f>ROUND(I1241*H1241,2)</f>
        <v>0</v>
      </c>
      <c r="BL1241" s="18" t="s">
        <v>157</v>
      </c>
      <c r="BM1241" s="140" t="s">
        <v>1754</v>
      </c>
    </row>
    <row r="1242" spans="2:65" s="1" customFormat="1">
      <c r="B1242" s="34"/>
      <c r="D1242" s="163" t="s">
        <v>174</v>
      </c>
      <c r="F1242" s="164" t="s">
        <v>1755</v>
      </c>
      <c r="I1242" s="165"/>
      <c r="L1242" s="34"/>
      <c r="M1242" s="166"/>
      <c r="T1242" s="55"/>
      <c r="AT1242" s="18" t="s">
        <v>174</v>
      </c>
      <c r="AU1242" s="18" t="s">
        <v>89</v>
      </c>
    </row>
    <row r="1243" spans="2:65" s="1" customFormat="1" ht="28.8">
      <c r="B1243" s="34"/>
      <c r="D1243" s="143" t="s">
        <v>195</v>
      </c>
      <c r="F1243" s="167" t="s">
        <v>1598</v>
      </c>
      <c r="I1243" s="165"/>
      <c r="L1243" s="34"/>
      <c r="M1243" s="166"/>
      <c r="T1243" s="55"/>
      <c r="AT1243" s="18" t="s">
        <v>195</v>
      </c>
      <c r="AU1243" s="18" t="s">
        <v>89</v>
      </c>
    </row>
    <row r="1244" spans="2:65" s="12" customFormat="1">
      <c r="B1244" s="142"/>
      <c r="D1244" s="143" t="s">
        <v>159</v>
      </c>
      <c r="E1244" s="144" t="s">
        <v>32</v>
      </c>
      <c r="F1244" s="145" t="s">
        <v>702</v>
      </c>
      <c r="H1244" s="144" t="s">
        <v>32</v>
      </c>
      <c r="I1244" s="146"/>
      <c r="L1244" s="142"/>
      <c r="M1244" s="147"/>
      <c r="T1244" s="148"/>
      <c r="AT1244" s="144" t="s">
        <v>159</v>
      </c>
      <c r="AU1244" s="144" t="s">
        <v>89</v>
      </c>
      <c r="AV1244" s="12" t="s">
        <v>40</v>
      </c>
      <c r="AW1244" s="12" t="s">
        <v>38</v>
      </c>
      <c r="AX1244" s="12" t="s">
        <v>80</v>
      </c>
      <c r="AY1244" s="144" t="s">
        <v>150</v>
      </c>
    </row>
    <row r="1245" spans="2:65" s="12" customFormat="1">
      <c r="B1245" s="142"/>
      <c r="D1245" s="143" t="s">
        <v>159</v>
      </c>
      <c r="E1245" s="144" t="s">
        <v>32</v>
      </c>
      <c r="F1245" s="145" t="s">
        <v>1756</v>
      </c>
      <c r="H1245" s="144" t="s">
        <v>32</v>
      </c>
      <c r="I1245" s="146"/>
      <c r="L1245" s="142"/>
      <c r="M1245" s="147"/>
      <c r="T1245" s="148"/>
      <c r="AT1245" s="144" t="s">
        <v>159</v>
      </c>
      <c r="AU1245" s="144" t="s">
        <v>89</v>
      </c>
      <c r="AV1245" s="12" t="s">
        <v>40</v>
      </c>
      <c r="AW1245" s="12" t="s">
        <v>38</v>
      </c>
      <c r="AX1245" s="12" t="s">
        <v>80</v>
      </c>
      <c r="AY1245" s="144" t="s">
        <v>150</v>
      </c>
    </row>
    <row r="1246" spans="2:65" s="12" customFormat="1">
      <c r="B1246" s="142"/>
      <c r="D1246" s="143" t="s">
        <v>159</v>
      </c>
      <c r="E1246" s="144" t="s">
        <v>32</v>
      </c>
      <c r="F1246" s="145" t="s">
        <v>1683</v>
      </c>
      <c r="H1246" s="144" t="s">
        <v>32</v>
      </c>
      <c r="I1246" s="146"/>
      <c r="L1246" s="142"/>
      <c r="M1246" s="147"/>
      <c r="T1246" s="148"/>
      <c r="AT1246" s="144" t="s">
        <v>159</v>
      </c>
      <c r="AU1246" s="144" t="s">
        <v>89</v>
      </c>
      <c r="AV1246" s="12" t="s">
        <v>40</v>
      </c>
      <c r="AW1246" s="12" t="s">
        <v>38</v>
      </c>
      <c r="AX1246" s="12" t="s">
        <v>80</v>
      </c>
      <c r="AY1246" s="144" t="s">
        <v>150</v>
      </c>
    </row>
    <row r="1247" spans="2:65" s="12" customFormat="1">
      <c r="B1247" s="142"/>
      <c r="D1247" s="143" t="s">
        <v>159</v>
      </c>
      <c r="E1247" s="144" t="s">
        <v>32</v>
      </c>
      <c r="F1247" s="145" t="s">
        <v>1684</v>
      </c>
      <c r="H1247" s="144" t="s">
        <v>32</v>
      </c>
      <c r="I1247" s="146"/>
      <c r="L1247" s="142"/>
      <c r="M1247" s="147"/>
      <c r="T1247" s="148"/>
      <c r="AT1247" s="144" t="s">
        <v>159</v>
      </c>
      <c r="AU1247" s="144" t="s">
        <v>89</v>
      </c>
      <c r="AV1247" s="12" t="s">
        <v>40</v>
      </c>
      <c r="AW1247" s="12" t="s">
        <v>38</v>
      </c>
      <c r="AX1247" s="12" t="s">
        <v>80</v>
      </c>
      <c r="AY1247" s="144" t="s">
        <v>150</v>
      </c>
    </row>
    <row r="1248" spans="2:65" s="12" customFormat="1">
      <c r="B1248" s="142"/>
      <c r="D1248" s="143" t="s">
        <v>159</v>
      </c>
      <c r="E1248" s="144" t="s">
        <v>32</v>
      </c>
      <c r="F1248" s="145" t="s">
        <v>1757</v>
      </c>
      <c r="H1248" s="144" t="s">
        <v>32</v>
      </c>
      <c r="I1248" s="146"/>
      <c r="L1248" s="142"/>
      <c r="M1248" s="147"/>
      <c r="T1248" s="148"/>
      <c r="AT1248" s="144" t="s">
        <v>159</v>
      </c>
      <c r="AU1248" s="144" t="s">
        <v>89</v>
      </c>
      <c r="AV1248" s="12" t="s">
        <v>40</v>
      </c>
      <c r="AW1248" s="12" t="s">
        <v>38</v>
      </c>
      <c r="AX1248" s="12" t="s">
        <v>80</v>
      </c>
      <c r="AY1248" s="144" t="s">
        <v>150</v>
      </c>
    </row>
    <row r="1249" spans="2:65" s="12" customFormat="1" ht="20.399999999999999">
      <c r="B1249" s="142"/>
      <c r="D1249" s="143" t="s">
        <v>159</v>
      </c>
      <c r="E1249" s="144" t="s">
        <v>32</v>
      </c>
      <c r="F1249" s="145" t="s">
        <v>1758</v>
      </c>
      <c r="H1249" s="144" t="s">
        <v>32</v>
      </c>
      <c r="I1249" s="146"/>
      <c r="L1249" s="142"/>
      <c r="M1249" s="147"/>
      <c r="T1249" s="148"/>
      <c r="AT1249" s="144" t="s">
        <v>159</v>
      </c>
      <c r="AU1249" s="144" t="s">
        <v>89</v>
      </c>
      <c r="AV1249" s="12" t="s">
        <v>40</v>
      </c>
      <c r="AW1249" s="12" t="s">
        <v>38</v>
      </c>
      <c r="AX1249" s="12" t="s">
        <v>80</v>
      </c>
      <c r="AY1249" s="144" t="s">
        <v>150</v>
      </c>
    </row>
    <row r="1250" spans="2:65" s="12" customFormat="1">
      <c r="B1250" s="142"/>
      <c r="D1250" s="143" t="s">
        <v>159</v>
      </c>
      <c r="E1250" s="144" t="s">
        <v>32</v>
      </c>
      <c r="F1250" s="145" t="s">
        <v>1759</v>
      </c>
      <c r="H1250" s="144" t="s">
        <v>32</v>
      </c>
      <c r="I1250" s="146"/>
      <c r="L1250" s="142"/>
      <c r="M1250" s="147"/>
      <c r="T1250" s="148"/>
      <c r="AT1250" s="144" t="s">
        <v>159</v>
      </c>
      <c r="AU1250" s="144" t="s">
        <v>89</v>
      </c>
      <c r="AV1250" s="12" t="s">
        <v>40</v>
      </c>
      <c r="AW1250" s="12" t="s">
        <v>38</v>
      </c>
      <c r="AX1250" s="12" t="s">
        <v>80</v>
      </c>
      <c r="AY1250" s="144" t="s">
        <v>150</v>
      </c>
    </row>
    <row r="1251" spans="2:65" s="12" customFormat="1">
      <c r="B1251" s="142"/>
      <c r="D1251" s="143" t="s">
        <v>159</v>
      </c>
      <c r="E1251" s="144" t="s">
        <v>32</v>
      </c>
      <c r="F1251" s="145" t="s">
        <v>1760</v>
      </c>
      <c r="H1251" s="144" t="s">
        <v>32</v>
      </c>
      <c r="I1251" s="146"/>
      <c r="L1251" s="142"/>
      <c r="M1251" s="147"/>
      <c r="T1251" s="148"/>
      <c r="AT1251" s="144" t="s">
        <v>159</v>
      </c>
      <c r="AU1251" s="144" t="s">
        <v>89</v>
      </c>
      <c r="AV1251" s="12" t="s">
        <v>40</v>
      </c>
      <c r="AW1251" s="12" t="s">
        <v>38</v>
      </c>
      <c r="AX1251" s="12" t="s">
        <v>80</v>
      </c>
      <c r="AY1251" s="144" t="s">
        <v>150</v>
      </c>
    </row>
    <row r="1252" spans="2:65" s="12" customFormat="1">
      <c r="B1252" s="142"/>
      <c r="D1252" s="143" t="s">
        <v>159</v>
      </c>
      <c r="E1252" s="144" t="s">
        <v>32</v>
      </c>
      <c r="F1252" s="145" t="s">
        <v>1761</v>
      </c>
      <c r="H1252" s="144" t="s">
        <v>32</v>
      </c>
      <c r="I1252" s="146"/>
      <c r="L1252" s="142"/>
      <c r="M1252" s="147"/>
      <c r="T1252" s="148"/>
      <c r="AT1252" s="144" t="s">
        <v>159</v>
      </c>
      <c r="AU1252" s="144" t="s">
        <v>89</v>
      </c>
      <c r="AV1252" s="12" t="s">
        <v>40</v>
      </c>
      <c r="AW1252" s="12" t="s">
        <v>38</v>
      </c>
      <c r="AX1252" s="12" t="s">
        <v>80</v>
      </c>
      <c r="AY1252" s="144" t="s">
        <v>150</v>
      </c>
    </row>
    <row r="1253" spans="2:65" s="12" customFormat="1">
      <c r="B1253" s="142"/>
      <c r="D1253" s="143" t="s">
        <v>159</v>
      </c>
      <c r="E1253" s="144" t="s">
        <v>32</v>
      </c>
      <c r="F1253" s="145" t="s">
        <v>1690</v>
      </c>
      <c r="H1253" s="144" t="s">
        <v>32</v>
      </c>
      <c r="I1253" s="146"/>
      <c r="L1253" s="142"/>
      <c r="M1253" s="147"/>
      <c r="T1253" s="148"/>
      <c r="AT1253" s="144" t="s">
        <v>159</v>
      </c>
      <c r="AU1253" s="144" t="s">
        <v>89</v>
      </c>
      <c r="AV1253" s="12" t="s">
        <v>40</v>
      </c>
      <c r="AW1253" s="12" t="s">
        <v>38</v>
      </c>
      <c r="AX1253" s="12" t="s">
        <v>80</v>
      </c>
      <c r="AY1253" s="144" t="s">
        <v>150</v>
      </c>
    </row>
    <row r="1254" spans="2:65" s="12" customFormat="1">
      <c r="B1254" s="142"/>
      <c r="D1254" s="143" t="s">
        <v>159</v>
      </c>
      <c r="E1254" s="144" t="s">
        <v>32</v>
      </c>
      <c r="F1254" s="145" t="s">
        <v>1762</v>
      </c>
      <c r="H1254" s="144" t="s">
        <v>32</v>
      </c>
      <c r="I1254" s="146"/>
      <c r="L1254" s="142"/>
      <c r="M1254" s="147"/>
      <c r="T1254" s="148"/>
      <c r="AT1254" s="144" t="s">
        <v>159</v>
      </c>
      <c r="AU1254" s="144" t="s">
        <v>89</v>
      </c>
      <c r="AV1254" s="12" t="s">
        <v>40</v>
      </c>
      <c r="AW1254" s="12" t="s">
        <v>38</v>
      </c>
      <c r="AX1254" s="12" t="s">
        <v>80</v>
      </c>
      <c r="AY1254" s="144" t="s">
        <v>150</v>
      </c>
    </row>
    <row r="1255" spans="2:65" s="12" customFormat="1">
      <c r="B1255" s="142"/>
      <c r="D1255" s="143" t="s">
        <v>159</v>
      </c>
      <c r="E1255" s="144" t="s">
        <v>32</v>
      </c>
      <c r="F1255" s="145" t="s">
        <v>1763</v>
      </c>
      <c r="H1255" s="144" t="s">
        <v>32</v>
      </c>
      <c r="I1255" s="146"/>
      <c r="L1255" s="142"/>
      <c r="M1255" s="147"/>
      <c r="T1255" s="148"/>
      <c r="AT1255" s="144" t="s">
        <v>159</v>
      </c>
      <c r="AU1255" s="144" t="s">
        <v>89</v>
      </c>
      <c r="AV1255" s="12" t="s">
        <v>40</v>
      </c>
      <c r="AW1255" s="12" t="s">
        <v>38</v>
      </c>
      <c r="AX1255" s="12" t="s">
        <v>80</v>
      </c>
      <c r="AY1255" s="144" t="s">
        <v>150</v>
      </c>
    </row>
    <row r="1256" spans="2:65" s="13" customFormat="1">
      <c r="B1256" s="149"/>
      <c r="D1256" s="143" t="s">
        <v>159</v>
      </c>
      <c r="E1256" s="150" t="s">
        <v>32</v>
      </c>
      <c r="F1256" s="151" t="s">
        <v>1764</v>
      </c>
      <c r="H1256" s="152">
        <v>80.466999999999999</v>
      </c>
      <c r="I1256" s="153"/>
      <c r="L1256" s="149"/>
      <c r="M1256" s="154"/>
      <c r="T1256" s="155"/>
      <c r="AT1256" s="150" t="s">
        <v>159</v>
      </c>
      <c r="AU1256" s="150" t="s">
        <v>89</v>
      </c>
      <c r="AV1256" s="13" t="s">
        <v>89</v>
      </c>
      <c r="AW1256" s="13" t="s">
        <v>38</v>
      </c>
      <c r="AX1256" s="13" t="s">
        <v>40</v>
      </c>
      <c r="AY1256" s="150" t="s">
        <v>150</v>
      </c>
    </row>
    <row r="1257" spans="2:65" s="1" customFormat="1" ht="44.25" customHeight="1">
      <c r="B1257" s="34"/>
      <c r="C1257" s="129" t="s">
        <v>1765</v>
      </c>
      <c r="D1257" s="129" t="s">
        <v>152</v>
      </c>
      <c r="E1257" s="130" t="s">
        <v>1766</v>
      </c>
      <c r="F1257" s="131" t="s">
        <v>1767</v>
      </c>
      <c r="G1257" s="132" t="s">
        <v>171</v>
      </c>
      <c r="H1257" s="133">
        <v>76</v>
      </c>
      <c r="I1257" s="134"/>
      <c r="J1257" s="135">
        <f>ROUND(I1257*H1257,2)</f>
        <v>0</v>
      </c>
      <c r="K1257" s="131" t="s">
        <v>172</v>
      </c>
      <c r="L1257" s="34"/>
      <c r="M1257" s="136" t="s">
        <v>32</v>
      </c>
      <c r="N1257" s="137" t="s">
        <v>51</v>
      </c>
      <c r="P1257" s="138">
        <f>O1257*H1257</f>
        <v>0</v>
      </c>
      <c r="Q1257" s="138">
        <v>0.14737</v>
      </c>
      <c r="R1257" s="138">
        <f>Q1257*H1257</f>
        <v>11.20012</v>
      </c>
      <c r="S1257" s="138">
        <v>0</v>
      </c>
      <c r="T1257" s="139">
        <f>S1257*H1257</f>
        <v>0</v>
      </c>
      <c r="AR1257" s="140" t="s">
        <v>157</v>
      </c>
      <c r="AT1257" s="140" t="s">
        <v>152</v>
      </c>
      <c r="AU1257" s="140" t="s">
        <v>89</v>
      </c>
      <c r="AY1257" s="18" t="s">
        <v>150</v>
      </c>
      <c r="BE1257" s="141">
        <f>IF(N1257="základní",J1257,0)</f>
        <v>0</v>
      </c>
      <c r="BF1257" s="141">
        <f>IF(N1257="snížená",J1257,0)</f>
        <v>0</v>
      </c>
      <c r="BG1257" s="141">
        <f>IF(N1257="zákl. přenesená",J1257,0)</f>
        <v>0</v>
      </c>
      <c r="BH1257" s="141">
        <f>IF(N1257="sníž. přenesená",J1257,0)</f>
        <v>0</v>
      </c>
      <c r="BI1257" s="141">
        <f>IF(N1257="nulová",J1257,0)</f>
        <v>0</v>
      </c>
      <c r="BJ1257" s="18" t="s">
        <v>40</v>
      </c>
      <c r="BK1257" s="141">
        <f>ROUND(I1257*H1257,2)</f>
        <v>0</v>
      </c>
      <c r="BL1257" s="18" t="s">
        <v>157</v>
      </c>
      <c r="BM1257" s="140" t="s">
        <v>1768</v>
      </c>
    </row>
    <row r="1258" spans="2:65" s="1" customFormat="1">
      <c r="B1258" s="34"/>
      <c r="D1258" s="163" t="s">
        <v>174</v>
      </c>
      <c r="F1258" s="164" t="s">
        <v>1769</v>
      </c>
      <c r="I1258" s="165"/>
      <c r="L1258" s="34"/>
      <c r="M1258" s="166"/>
      <c r="T1258" s="55"/>
      <c r="AT1258" s="18" t="s">
        <v>174</v>
      </c>
      <c r="AU1258" s="18" t="s">
        <v>89</v>
      </c>
    </row>
    <row r="1259" spans="2:65" s="12" customFormat="1">
      <c r="B1259" s="142"/>
      <c r="D1259" s="143" t="s">
        <v>159</v>
      </c>
      <c r="E1259" s="144" t="s">
        <v>32</v>
      </c>
      <c r="F1259" s="145" t="s">
        <v>814</v>
      </c>
      <c r="H1259" s="144" t="s">
        <v>32</v>
      </c>
      <c r="I1259" s="146"/>
      <c r="L1259" s="142"/>
      <c r="M1259" s="147"/>
      <c r="T1259" s="148"/>
      <c r="AT1259" s="144" t="s">
        <v>159</v>
      </c>
      <c r="AU1259" s="144" t="s">
        <v>89</v>
      </c>
      <c r="AV1259" s="12" t="s">
        <v>40</v>
      </c>
      <c r="AW1259" s="12" t="s">
        <v>38</v>
      </c>
      <c r="AX1259" s="12" t="s">
        <v>80</v>
      </c>
      <c r="AY1259" s="144" t="s">
        <v>150</v>
      </c>
    </row>
    <row r="1260" spans="2:65" s="13" customFormat="1">
      <c r="B1260" s="149"/>
      <c r="D1260" s="143" t="s">
        <v>159</v>
      </c>
      <c r="E1260" s="150" t="s">
        <v>32</v>
      </c>
      <c r="F1260" s="151" t="s">
        <v>1770</v>
      </c>
      <c r="H1260" s="152">
        <v>76</v>
      </c>
      <c r="I1260" s="153"/>
      <c r="L1260" s="149"/>
      <c r="M1260" s="154"/>
      <c r="T1260" s="155"/>
      <c r="AT1260" s="150" t="s">
        <v>159</v>
      </c>
      <c r="AU1260" s="150" t="s">
        <v>89</v>
      </c>
      <c r="AV1260" s="13" t="s">
        <v>89</v>
      </c>
      <c r="AW1260" s="13" t="s">
        <v>38</v>
      </c>
      <c r="AX1260" s="13" t="s">
        <v>80</v>
      </c>
      <c r="AY1260" s="150" t="s">
        <v>150</v>
      </c>
    </row>
    <row r="1261" spans="2:65" s="15" customFormat="1">
      <c r="B1261" s="168"/>
      <c r="D1261" s="143" t="s">
        <v>159</v>
      </c>
      <c r="E1261" s="169" t="s">
        <v>32</v>
      </c>
      <c r="F1261" s="170" t="s">
        <v>1438</v>
      </c>
      <c r="H1261" s="171">
        <v>76</v>
      </c>
      <c r="I1261" s="172"/>
      <c r="L1261" s="168"/>
      <c r="M1261" s="173"/>
      <c r="T1261" s="174"/>
      <c r="AT1261" s="169" t="s">
        <v>159</v>
      </c>
      <c r="AU1261" s="169" t="s">
        <v>89</v>
      </c>
      <c r="AV1261" s="15" t="s">
        <v>168</v>
      </c>
      <c r="AW1261" s="15" t="s">
        <v>38</v>
      </c>
      <c r="AX1261" s="15" t="s">
        <v>80</v>
      </c>
      <c r="AY1261" s="169" t="s">
        <v>150</v>
      </c>
    </row>
    <row r="1262" spans="2:65" s="14" customFormat="1">
      <c r="B1262" s="156"/>
      <c r="D1262" s="143" t="s">
        <v>159</v>
      </c>
      <c r="E1262" s="157" t="s">
        <v>32</v>
      </c>
      <c r="F1262" s="158" t="s">
        <v>162</v>
      </c>
      <c r="H1262" s="159">
        <v>76</v>
      </c>
      <c r="I1262" s="160"/>
      <c r="L1262" s="156"/>
      <c r="M1262" s="161"/>
      <c r="T1262" s="162"/>
      <c r="AT1262" s="157" t="s">
        <v>159</v>
      </c>
      <c r="AU1262" s="157" t="s">
        <v>89</v>
      </c>
      <c r="AV1262" s="14" t="s">
        <v>157</v>
      </c>
      <c r="AW1262" s="14" t="s">
        <v>38</v>
      </c>
      <c r="AX1262" s="14" t="s">
        <v>40</v>
      </c>
      <c r="AY1262" s="157" t="s">
        <v>150</v>
      </c>
    </row>
    <row r="1263" spans="2:65" s="1" customFormat="1" ht="16.5" customHeight="1">
      <c r="B1263" s="34"/>
      <c r="C1263" s="184" t="s">
        <v>419</v>
      </c>
      <c r="D1263" s="184" t="s">
        <v>874</v>
      </c>
      <c r="E1263" s="186" t="s">
        <v>1771</v>
      </c>
      <c r="F1263" s="187" t="s">
        <v>1772</v>
      </c>
      <c r="G1263" s="188" t="s">
        <v>171</v>
      </c>
      <c r="H1263" s="189">
        <v>76.760000000000005</v>
      </c>
      <c r="I1263" s="190"/>
      <c r="J1263" s="191">
        <f>ROUND(I1263*H1263,2)</f>
        <v>0</v>
      </c>
      <c r="K1263" s="187" t="s">
        <v>156</v>
      </c>
      <c r="L1263" s="192"/>
      <c r="M1263" s="193" t="s">
        <v>32</v>
      </c>
      <c r="N1263" s="194" t="s">
        <v>51</v>
      </c>
      <c r="P1263" s="138">
        <f>O1263*H1263</f>
        <v>0</v>
      </c>
      <c r="Q1263" s="138">
        <v>6.5359999999999996</v>
      </c>
      <c r="R1263" s="138">
        <f>Q1263*H1263</f>
        <v>501.70335999999998</v>
      </c>
      <c r="S1263" s="138">
        <v>0</v>
      </c>
      <c r="T1263" s="139">
        <f>S1263*H1263</f>
        <v>0</v>
      </c>
      <c r="AR1263" s="140" t="s">
        <v>204</v>
      </c>
      <c r="AT1263" s="140" t="s">
        <v>874</v>
      </c>
      <c r="AU1263" s="140" t="s">
        <v>89</v>
      </c>
      <c r="AY1263" s="18" t="s">
        <v>150</v>
      </c>
      <c r="BE1263" s="141">
        <f>IF(N1263="základní",J1263,0)</f>
        <v>0</v>
      </c>
      <c r="BF1263" s="141">
        <f>IF(N1263="snížená",J1263,0)</f>
        <v>0</v>
      </c>
      <c r="BG1263" s="141">
        <f>IF(N1263="zákl. přenesená",J1263,0)</f>
        <v>0</v>
      </c>
      <c r="BH1263" s="141">
        <f>IF(N1263="sníž. přenesená",J1263,0)</f>
        <v>0</v>
      </c>
      <c r="BI1263" s="141">
        <f>IF(N1263="nulová",J1263,0)</f>
        <v>0</v>
      </c>
      <c r="BJ1263" s="18" t="s">
        <v>40</v>
      </c>
      <c r="BK1263" s="141">
        <f>ROUND(I1263*H1263,2)</f>
        <v>0</v>
      </c>
      <c r="BL1263" s="18" t="s">
        <v>157</v>
      </c>
      <c r="BM1263" s="140" t="s">
        <v>1773</v>
      </c>
    </row>
    <row r="1264" spans="2:65" s="13" customFormat="1">
      <c r="B1264" s="149"/>
      <c r="D1264" s="143" t="s">
        <v>159</v>
      </c>
      <c r="F1264" s="151" t="s">
        <v>1774</v>
      </c>
      <c r="H1264" s="152">
        <v>76.760000000000005</v>
      </c>
      <c r="I1264" s="153"/>
      <c r="L1264" s="149"/>
      <c r="M1264" s="154"/>
      <c r="T1264" s="155"/>
      <c r="AT1264" s="150" t="s">
        <v>159</v>
      </c>
      <c r="AU1264" s="150" t="s">
        <v>89</v>
      </c>
      <c r="AV1264" s="13" t="s">
        <v>89</v>
      </c>
      <c r="AW1264" s="13" t="s">
        <v>4</v>
      </c>
      <c r="AX1264" s="13" t="s">
        <v>40</v>
      </c>
      <c r="AY1264" s="150" t="s">
        <v>150</v>
      </c>
    </row>
    <row r="1265" spans="2:65" s="1" customFormat="1" ht="16.5" customHeight="1">
      <c r="B1265" s="34"/>
      <c r="C1265" s="184" t="s">
        <v>1775</v>
      </c>
      <c r="D1265" s="184" t="s">
        <v>874</v>
      </c>
      <c r="E1265" s="186" t="s">
        <v>1776</v>
      </c>
      <c r="F1265" s="187" t="s">
        <v>1777</v>
      </c>
      <c r="G1265" s="188" t="s">
        <v>171</v>
      </c>
      <c r="H1265" s="189">
        <v>76.760000000000005</v>
      </c>
      <c r="I1265" s="190"/>
      <c r="J1265" s="191">
        <f>ROUND(I1265*H1265,2)</f>
        <v>0</v>
      </c>
      <c r="K1265" s="187" t="s">
        <v>156</v>
      </c>
      <c r="L1265" s="192"/>
      <c r="M1265" s="193" t="s">
        <v>32</v>
      </c>
      <c r="N1265" s="194" t="s">
        <v>51</v>
      </c>
      <c r="P1265" s="138">
        <f>O1265*H1265</f>
        <v>0</v>
      </c>
      <c r="Q1265" s="138">
        <v>2.56</v>
      </c>
      <c r="R1265" s="138">
        <f>Q1265*H1265</f>
        <v>196.50560000000002</v>
      </c>
      <c r="S1265" s="138">
        <v>0</v>
      </c>
      <c r="T1265" s="139">
        <f>S1265*H1265</f>
        <v>0</v>
      </c>
      <c r="AR1265" s="140" t="s">
        <v>204</v>
      </c>
      <c r="AT1265" s="140" t="s">
        <v>874</v>
      </c>
      <c r="AU1265" s="140" t="s">
        <v>89</v>
      </c>
      <c r="AY1265" s="18" t="s">
        <v>150</v>
      </c>
      <c r="BE1265" s="141">
        <f>IF(N1265="základní",J1265,0)</f>
        <v>0</v>
      </c>
      <c r="BF1265" s="141">
        <f>IF(N1265="snížená",J1265,0)</f>
        <v>0</v>
      </c>
      <c r="BG1265" s="141">
        <f>IF(N1265="zákl. přenesená",J1265,0)</f>
        <v>0</v>
      </c>
      <c r="BH1265" s="141">
        <f>IF(N1265="sníž. přenesená",J1265,0)</f>
        <v>0</v>
      </c>
      <c r="BI1265" s="141">
        <f>IF(N1265="nulová",J1265,0)</f>
        <v>0</v>
      </c>
      <c r="BJ1265" s="18" t="s">
        <v>40</v>
      </c>
      <c r="BK1265" s="141">
        <f>ROUND(I1265*H1265,2)</f>
        <v>0</v>
      </c>
      <c r="BL1265" s="18" t="s">
        <v>157</v>
      </c>
      <c r="BM1265" s="140" t="s">
        <v>1778</v>
      </c>
    </row>
    <row r="1266" spans="2:65" s="13" customFormat="1">
      <c r="B1266" s="149"/>
      <c r="D1266" s="143" t="s">
        <v>159</v>
      </c>
      <c r="F1266" s="151" t="s">
        <v>1774</v>
      </c>
      <c r="H1266" s="152">
        <v>76.760000000000005</v>
      </c>
      <c r="I1266" s="153"/>
      <c r="L1266" s="149"/>
      <c r="M1266" s="154"/>
      <c r="T1266" s="155"/>
      <c r="AT1266" s="150" t="s">
        <v>159</v>
      </c>
      <c r="AU1266" s="150" t="s">
        <v>89</v>
      </c>
      <c r="AV1266" s="13" t="s">
        <v>89</v>
      </c>
      <c r="AW1266" s="13" t="s">
        <v>4</v>
      </c>
      <c r="AX1266" s="13" t="s">
        <v>40</v>
      </c>
      <c r="AY1266" s="150" t="s">
        <v>150</v>
      </c>
    </row>
    <row r="1267" spans="2:65" s="11" customFormat="1" ht="22.8" customHeight="1">
      <c r="B1267" s="117"/>
      <c r="D1267" s="118" t="s">
        <v>79</v>
      </c>
      <c r="E1267" s="127" t="s">
        <v>157</v>
      </c>
      <c r="F1267" s="127" t="s">
        <v>1779</v>
      </c>
      <c r="I1267" s="120"/>
      <c r="J1267" s="128">
        <f>BK1267</f>
        <v>0</v>
      </c>
      <c r="L1267" s="117"/>
      <c r="M1267" s="122"/>
      <c r="P1267" s="123">
        <f>SUM(P1268:P1518)</f>
        <v>0</v>
      </c>
      <c r="R1267" s="123">
        <f>SUM(R1268:R1518)</f>
        <v>3802.4903984399994</v>
      </c>
      <c r="T1267" s="124">
        <f>SUM(T1268:T1518)</f>
        <v>0</v>
      </c>
      <c r="AR1267" s="118" t="s">
        <v>40</v>
      </c>
      <c r="AT1267" s="125" t="s">
        <v>79</v>
      </c>
      <c r="AU1267" s="125" t="s">
        <v>40</v>
      </c>
      <c r="AY1267" s="118" t="s">
        <v>150</v>
      </c>
      <c r="BK1267" s="126">
        <f>SUM(BK1268:BK1518)</f>
        <v>0</v>
      </c>
    </row>
    <row r="1268" spans="2:65" s="1" customFormat="1" ht="49.05" customHeight="1">
      <c r="B1268" s="34"/>
      <c r="C1268" s="129" t="s">
        <v>1780</v>
      </c>
      <c r="D1268" s="183" t="s">
        <v>152</v>
      </c>
      <c r="E1268" s="130" t="s">
        <v>1781</v>
      </c>
      <c r="F1268" s="131" t="s">
        <v>1782</v>
      </c>
      <c r="G1268" s="132" t="s">
        <v>171</v>
      </c>
      <c r="H1268" s="133">
        <v>281.78800000000001</v>
      </c>
      <c r="I1268" s="134"/>
      <c r="J1268" s="135">
        <f>ROUND(I1268*H1268,2)</f>
        <v>0</v>
      </c>
      <c r="K1268" s="131" t="s">
        <v>172</v>
      </c>
      <c r="L1268" s="34"/>
      <c r="M1268" s="136" t="s">
        <v>32</v>
      </c>
      <c r="N1268" s="137" t="s">
        <v>51</v>
      </c>
      <c r="P1268" s="138">
        <f>O1268*H1268</f>
        <v>0</v>
      </c>
      <c r="Q1268" s="138">
        <v>0.12901000000000001</v>
      </c>
      <c r="R1268" s="138">
        <f>Q1268*H1268</f>
        <v>36.353469880000006</v>
      </c>
      <c r="S1268" s="138">
        <v>0</v>
      </c>
      <c r="T1268" s="139">
        <f>S1268*H1268</f>
        <v>0</v>
      </c>
      <c r="AR1268" s="140" t="s">
        <v>157</v>
      </c>
      <c r="AT1268" s="140" t="s">
        <v>152</v>
      </c>
      <c r="AU1268" s="140" t="s">
        <v>89</v>
      </c>
      <c r="AY1268" s="18" t="s">
        <v>150</v>
      </c>
      <c r="BE1268" s="141">
        <f>IF(N1268="základní",J1268,0)</f>
        <v>0</v>
      </c>
      <c r="BF1268" s="141">
        <f>IF(N1268="snížená",J1268,0)</f>
        <v>0</v>
      </c>
      <c r="BG1268" s="141">
        <f>IF(N1268="zákl. přenesená",J1268,0)</f>
        <v>0</v>
      </c>
      <c r="BH1268" s="141">
        <f>IF(N1268="sníž. přenesená",J1268,0)</f>
        <v>0</v>
      </c>
      <c r="BI1268" s="141">
        <f>IF(N1268="nulová",J1268,0)</f>
        <v>0</v>
      </c>
      <c r="BJ1268" s="18" t="s">
        <v>40</v>
      </c>
      <c r="BK1268" s="141">
        <f>ROUND(I1268*H1268,2)</f>
        <v>0</v>
      </c>
      <c r="BL1268" s="18" t="s">
        <v>157</v>
      </c>
      <c r="BM1268" s="140" t="s">
        <v>1783</v>
      </c>
    </row>
    <row r="1269" spans="2:65" s="1" customFormat="1">
      <c r="B1269" s="34"/>
      <c r="D1269" s="163" t="s">
        <v>174</v>
      </c>
      <c r="F1269" s="164" t="s">
        <v>1784</v>
      </c>
      <c r="I1269" s="165"/>
      <c r="L1269" s="34"/>
      <c r="M1269" s="166"/>
      <c r="T1269" s="55"/>
      <c r="AT1269" s="18" t="s">
        <v>174</v>
      </c>
      <c r="AU1269" s="18" t="s">
        <v>89</v>
      </c>
    </row>
    <row r="1270" spans="2:65" s="1" customFormat="1" ht="38.4">
      <c r="B1270" s="34"/>
      <c r="D1270" s="143" t="s">
        <v>195</v>
      </c>
      <c r="F1270" s="167" t="s">
        <v>1785</v>
      </c>
      <c r="I1270" s="165"/>
      <c r="L1270" s="34"/>
      <c r="M1270" s="166"/>
      <c r="T1270" s="55"/>
      <c r="AT1270" s="18" t="s">
        <v>195</v>
      </c>
      <c r="AU1270" s="18" t="s">
        <v>89</v>
      </c>
    </row>
    <row r="1271" spans="2:65" s="12" customFormat="1">
      <c r="B1271" s="142"/>
      <c r="D1271" s="143" t="s">
        <v>159</v>
      </c>
      <c r="E1271" s="144" t="s">
        <v>32</v>
      </c>
      <c r="F1271" s="145" t="s">
        <v>702</v>
      </c>
      <c r="H1271" s="144" t="s">
        <v>32</v>
      </c>
      <c r="I1271" s="146"/>
      <c r="L1271" s="142"/>
      <c r="M1271" s="147"/>
      <c r="T1271" s="148"/>
      <c r="AT1271" s="144" t="s">
        <v>159</v>
      </c>
      <c r="AU1271" s="144" t="s">
        <v>89</v>
      </c>
      <c r="AV1271" s="12" t="s">
        <v>40</v>
      </c>
      <c r="AW1271" s="12" t="s">
        <v>38</v>
      </c>
      <c r="AX1271" s="12" t="s">
        <v>80</v>
      </c>
      <c r="AY1271" s="144" t="s">
        <v>150</v>
      </c>
    </row>
    <row r="1272" spans="2:65" s="12" customFormat="1">
      <c r="B1272" s="142"/>
      <c r="D1272" s="143" t="s">
        <v>159</v>
      </c>
      <c r="E1272" s="144" t="s">
        <v>32</v>
      </c>
      <c r="F1272" s="145" t="s">
        <v>1683</v>
      </c>
      <c r="H1272" s="144" t="s">
        <v>32</v>
      </c>
      <c r="I1272" s="146"/>
      <c r="L1272" s="142"/>
      <c r="M1272" s="147"/>
      <c r="T1272" s="148"/>
      <c r="AT1272" s="144" t="s">
        <v>159</v>
      </c>
      <c r="AU1272" s="144" t="s">
        <v>89</v>
      </c>
      <c r="AV1272" s="12" t="s">
        <v>40</v>
      </c>
      <c r="AW1272" s="12" t="s">
        <v>38</v>
      </c>
      <c r="AX1272" s="12" t="s">
        <v>80</v>
      </c>
      <c r="AY1272" s="144" t="s">
        <v>150</v>
      </c>
    </row>
    <row r="1273" spans="2:65" s="12" customFormat="1">
      <c r="B1273" s="142"/>
      <c r="D1273" s="143" t="s">
        <v>159</v>
      </c>
      <c r="E1273" s="144" t="s">
        <v>32</v>
      </c>
      <c r="F1273" s="145" t="s">
        <v>1786</v>
      </c>
      <c r="H1273" s="144" t="s">
        <v>32</v>
      </c>
      <c r="I1273" s="146"/>
      <c r="L1273" s="142"/>
      <c r="M1273" s="147"/>
      <c r="T1273" s="148"/>
      <c r="AT1273" s="144" t="s">
        <v>159</v>
      </c>
      <c r="AU1273" s="144" t="s">
        <v>89</v>
      </c>
      <c r="AV1273" s="12" t="s">
        <v>40</v>
      </c>
      <c r="AW1273" s="12" t="s">
        <v>38</v>
      </c>
      <c r="AX1273" s="12" t="s">
        <v>80</v>
      </c>
      <c r="AY1273" s="144" t="s">
        <v>150</v>
      </c>
    </row>
    <row r="1274" spans="2:65" s="12" customFormat="1">
      <c r="B1274" s="142"/>
      <c r="D1274" s="143" t="s">
        <v>159</v>
      </c>
      <c r="E1274" s="144" t="s">
        <v>32</v>
      </c>
      <c r="F1274" s="145" t="s">
        <v>1787</v>
      </c>
      <c r="H1274" s="144" t="s">
        <v>32</v>
      </c>
      <c r="I1274" s="146"/>
      <c r="L1274" s="142"/>
      <c r="M1274" s="147"/>
      <c r="T1274" s="148"/>
      <c r="AT1274" s="144" t="s">
        <v>159</v>
      </c>
      <c r="AU1274" s="144" t="s">
        <v>89</v>
      </c>
      <c r="AV1274" s="12" t="s">
        <v>40</v>
      </c>
      <c r="AW1274" s="12" t="s">
        <v>38</v>
      </c>
      <c r="AX1274" s="12" t="s">
        <v>80</v>
      </c>
      <c r="AY1274" s="144" t="s">
        <v>150</v>
      </c>
    </row>
    <row r="1275" spans="2:65" s="12" customFormat="1">
      <c r="B1275" s="142"/>
      <c r="D1275" s="143" t="s">
        <v>159</v>
      </c>
      <c r="E1275" s="144" t="s">
        <v>32</v>
      </c>
      <c r="F1275" s="145" t="s">
        <v>1788</v>
      </c>
      <c r="H1275" s="144" t="s">
        <v>32</v>
      </c>
      <c r="I1275" s="146"/>
      <c r="L1275" s="142"/>
      <c r="M1275" s="147"/>
      <c r="T1275" s="148"/>
      <c r="AT1275" s="144" t="s">
        <v>159</v>
      </c>
      <c r="AU1275" s="144" t="s">
        <v>89</v>
      </c>
      <c r="AV1275" s="12" t="s">
        <v>40</v>
      </c>
      <c r="AW1275" s="12" t="s">
        <v>38</v>
      </c>
      <c r="AX1275" s="12" t="s">
        <v>80</v>
      </c>
      <c r="AY1275" s="144" t="s">
        <v>150</v>
      </c>
    </row>
    <row r="1276" spans="2:65" s="12" customFormat="1">
      <c r="B1276" s="142"/>
      <c r="D1276" s="143" t="s">
        <v>159</v>
      </c>
      <c r="E1276" s="144" t="s">
        <v>32</v>
      </c>
      <c r="F1276" s="145" t="s">
        <v>1789</v>
      </c>
      <c r="H1276" s="144" t="s">
        <v>32</v>
      </c>
      <c r="I1276" s="146"/>
      <c r="L1276" s="142"/>
      <c r="M1276" s="147"/>
      <c r="T1276" s="148"/>
      <c r="AT1276" s="144" t="s">
        <v>159</v>
      </c>
      <c r="AU1276" s="144" t="s">
        <v>89</v>
      </c>
      <c r="AV1276" s="12" t="s">
        <v>40</v>
      </c>
      <c r="AW1276" s="12" t="s">
        <v>38</v>
      </c>
      <c r="AX1276" s="12" t="s">
        <v>80</v>
      </c>
      <c r="AY1276" s="144" t="s">
        <v>150</v>
      </c>
    </row>
    <row r="1277" spans="2:65" s="12" customFormat="1">
      <c r="B1277" s="142"/>
      <c r="D1277" s="143" t="s">
        <v>159</v>
      </c>
      <c r="E1277" s="144" t="s">
        <v>32</v>
      </c>
      <c r="F1277" s="145" t="s">
        <v>1787</v>
      </c>
      <c r="H1277" s="144" t="s">
        <v>32</v>
      </c>
      <c r="I1277" s="146"/>
      <c r="L1277" s="142"/>
      <c r="M1277" s="147"/>
      <c r="T1277" s="148"/>
      <c r="AT1277" s="144" t="s">
        <v>159</v>
      </c>
      <c r="AU1277" s="144" t="s">
        <v>89</v>
      </c>
      <c r="AV1277" s="12" t="s">
        <v>40</v>
      </c>
      <c r="AW1277" s="12" t="s">
        <v>38</v>
      </c>
      <c r="AX1277" s="12" t="s">
        <v>80</v>
      </c>
      <c r="AY1277" s="144" t="s">
        <v>150</v>
      </c>
    </row>
    <row r="1278" spans="2:65" s="13" customFormat="1">
      <c r="B1278" s="149"/>
      <c r="D1278" s="143" t="s">
        <v>159</v>
      </c>
      <c r="E1278" s="150" t="s">
        <v>32</v>
      </c>
      <c r="F1278" s="151" t="s">
        <v>563</v>
      </c>
      <c r="H1278" s="152">
        <v>281.78800000000001</v>
      </c>
      <c r="I1278" s="153"/>
      <c r="L1278" s="149"/>
      <c r="M1278" s="154"/>
      <c r="T1278" s="155"/>
      <c r="AT1278" s="150" t="s">
        <v>159</v>
      </c>
      <c r="AU1278" s="150" t="s">
        <v>89</v>
      </c>
      <c r="AV1278" s="13" t="s">
        <v>89</v>
      </c>
      <c r="AW1278" s="13" t="s">
        <v>38</v>
      </c>
      <c r="AX1278" s="13" t="s">
        <v>40</v>
      </c>
      <c r="AY1278" s="150" t="s">
        <v>150</v>
      </c>
    </row>
    <row r="1279" spans="2:65" s="1" customFormat="1" ht="24.15" customHeight="1">
      <c r="B1279" s="34"/>
      <c r="C1279" s="184" t="s">
        <v>1790</v>
      </c>
      <c r="D1279" s="185" t="s">
        <v>874</v>
      </c>
      <c r="E1279" s="186" t="s">
        <v>1791</v>
      </c>
      <c r="F1279" s="187" t="s">
        <v>1792</v>
      </c>
      <c r="G1279" s="188" t="s">
        <v>693</v>
      </c>
      <c r="H1279" s="189">
        <v>287.42399999999998</v>
      </c>
      <c r="I1279" s="190"/>
      <c r="J1279" s="191">
        <f>ROUND(I1279*H1279,2)</f>
        <v>0</v>
      </c>
      <c r="K1279" s="187" t="s">
        <v>172</v>
      </c>
      <c r="L1279" s="192"/>
      <c r="M1279" s="193" t="s">
        <v>32</v>
      </c>
      <c r="N1279" s="194" t="s">
        <v>51</v>
      </c>
      <c r="P1279" s="138">
        <f>O1279*H1279</f>
        <v>0</v>
      </c>
      <c r="Q1279" s="138">
        <v>0.29499999999999998</v>
      </c>
      <c r="R1279" s="138">
        <f>Q1279*H1279</f>
        <v>84.790079999999989</v>
      </c>
      <c r="S1279" s="138">
        <v>0</v>
      </c>
      <c r="T1279" s="139">
        <f>S1279*H1279</f>
        <v>0</v>
      </c>
      <c r="AR1279" s="140" t="s">
        <v>204</v>
      </c>
      <c r="AT1279" s="140" t="s">
        <v>874</v>
      </c>
      <c r="AU1279" s="140" t="s">
        <v>89</v>
      </c>
      <c r="AY1279" s="18" t="s">
        <v>150</v>
      </c>
      <c r="BE1279" s="141">
        <f>IF(N1279="základní",J1279,0)</f>
        <v>0</v>
      </c>
      <c r="BF1279" s="141">
        <f>IF(N1279="snížená",J1279,0)</f>
        <v>0</v>
      </c>
      <c r="BG1279" s="141">
        <f>IF(N1279="zákl. přenesená",J1279,0)</f>
        <v>0</v>
      </c>
      <c r="BH1279" s="141">
        <f>IF(N1279="sníž. přenesená",J1279,0)</f>
        <v>0</v>
      </c>
      <c r="BI1279" s="141">
        <f>IF(N1279="nulová",J1279,0)</f>
        <v>0</v>
      </c>
      <c r="BJ1279" s="18" t="s">
        <v>40</v>
      </c>
      <c r="BK1279" s="141">
        <f>ROUND(I1279*H1279,2)</f>
        <v>0</v>
      </c>
      <c r="BL1279" s="18" t="s">
        <v>157</v>
      </c>
      <c r="BM1279" s="140" t="s">
        <v>1793</v>
      </c>
    </row>
    <row r="1280" spans="2:65" s="13" customFormat="1">
      <c r="B1280" s="149"/>
      <c r="D1280" s="143" t="s">
        <v>159</v>
      </c>
      <c r="F1280" s="151" t="s">
        <v>1794</v>
      </c>
      <c r="H1280" s="152">
        <v>287.42399999999998</v>
      </c>
      <c r="I1280" s="153"/>
      <c r="L1280" s="149"/>
      <c r="M1280" s="154"/>
      <c r="T1280" s="155"/>
      <c r="AT1280" s="150" t="s">
        <v>159</v>
      </c>
      <c r="AU1280" s="150" t="s">
        <v>89</v>
      </c>
      <c r="AV1280" s="13" t="s">
        <v>89</v>
      </c>
      <c r="AW1280" s="13" t="s">
        <v>4</v>
      </c>
      <c r="AX1280" s="13" t="s">
        <v>40</v>
      </c>
      <c r="AY1280" s="150" t="s">
        <v>150</v>
      </c>
    </row>
    <row r="1281" spans="2:65" s="1" customFormat="1" ht="33" customHeight="1">
      <c r="B1281" s="34"/>
      <c r="C1281" s="129" t="s">
        <v>1795</v>
      </c>
      <c r="D1281" s="183" t="s">
        <v>152</v>
      </c>
      <c r="E1281" s="130" t="s">
        <v>1796</v>
      </c>
      <c r="F1281" s="131" t="s">
        <v>1797</v>
      </c>
      <c r="G1281" s="132" t="s">
        <v>171</v>
      </c>
      <c r="H1281" s="133">
        <v>12</v>
      </c>
      <c r="I1281" s="134"/>
      <c r="J1281" s="135">
        <f>ROUND(I1281*H1281,2)</f>
        <v>0</v>
      </c>
      <c r="K1281" s="131" t="s">
        <v>156</v>
      </c>
      <c r="L1281" s="34"/>
      <c r="M1281" s="136" t="s">
        <v>32</v>
      </c>
      <c r="N1281" s="137" t="s">
        <v>51</v>
      </c>
      <c r="P1281" s="138">
        <f>O1281*H1281</f>
        <v>0</v>
      </c>
      <c r="Q1281" s="138">
        <v>0.159443</v>
      </c>
      <c r="R1281" s="138">
        <f>Q1281*H1281</f>
        <v>1.913316</v>
      </c>
      <c r="S1281" s="138">
        <v>0</v>
      </c>
      <c r="T1281" s="139">
        <f>S1281*H1281</f>
        <v>0</v>
      </c>
      <c r="AR1281" s="140" t="s">
        <v>157</v>
      </c>
      <c r="AT1281" s="140" t="s">
        <v>152</v>
      </c>
      <c r="AU1281" s="140" t="s">
        <v>89</v>
      </c>
      <c r="AY1281" s="18" t="s">
        <v>150</v>
      </c>
      <c r="BE1281" s="141">
        <f>IF(N1281="základní",J1281,0)</f>
        <v>0</v>
      </c>
      <c r="BF1281" s="141">
        <f>IF(N1281="snížená",J1281,0)</f>
        <v>0</v>
      </c>
      <c r="BG1281" s="141">
        <f>IF(N1281="zákl. přenesená",J1281,0)</f>
        <v>0</v>
      </c>
      <c r="BH1281" s="141">
        <f>IF(N1281="sníž. přenesená",J1281,0)</f>
        <v>0</v>
      </c>
      <c r="BI1281" s="141">
        <f>IF(N1281="nulová",J1281,0)</f>
        <v>0</v>
      </c>
      <c r="BJ1281" s="18" t="s">
        <v>40</v>
      </c>
      <c r="BK1281" s="141">
        <f>ROUND(I1281*H1281,2)</f>
        <v>0</v>
      </c>
      <c r="BL1281" s="18" t="s">
        <v>157</v>
      </c>
      <c r="BM1281" s="140" t="s">
        <v>1798</v>
      </c>
    </row>
    <row r="1282" spans="2:65" s="12" customFormat="1">
      <c r="B1282" s="142"/>
      <c r="D1282" s="143" t="s">
        <v>159</v>
      </c>
      <c r="E1282" s="144" t="s">
        <v>32</v>
      </c>
      <c r="F1282" s="145" t="s">
        <v>702</v>
      </c>
      <c r="H1282" s="144" t="s">
        <v>32</v>
      </c>
      <c r="I1282" s="146"/>
      <c r="L1282" s="142"/>
      <c r="M1282" s="147"/>
      <c r="T1282" s="148"/>
      <c r="AT1282" s="144" t="s">
        <v>159</v>
      </c>
      <c r="AU1282" s="144" t="s">
        <v>89</v>
      </c>
      <c r="AV1282" s="12" t="s">
        <v>40</v>
      </c>
      <c r="AW1282" s="12" t="s">
        <v>38</v>
      </c>
      <c r="AX1282" s="12" t="s">
        <v>80</v>
      </c>
      <c r="AY1282" s="144" t="s">
        <v>150</v>
      </c>
    </row>
    <row r="1283" spans="2:65" s="12" customFormat="1">
      <c r="B1283" s="142"/>
      <c r="D1283" s="143" t="s">
        <v>159</v>
      </c>
      <c r="E1283" s="144" t="s">
        <v>32</v>
      </c>
      <c r="F1283" s="145" t="s">
        <v>1799</v>
      </c>
      <c r="H1283" s="144" t="s">
        <v>32</v>
      </c>
      <c r="I1283" s="146"/>
      <c r="L1283" s="142"/>
      <c r="M1283" s="147"/>
      <c r="T1283" s="148"/>
      <c r="AT1283" s="144" t="s">
        <v>159</v>
      </c>
      <c r="AU1283" s="144" t="s">
        <v>89</v>
      </c>
      <c r="AV1283" s="12" t="s">
        <v>40</v>
      </c>
      <c r="AW1283" s="12" t="s">
        <v>38</v>
      </c>
      <c r="AX1283" s="12" t="s">
        <v>80</v>
      </c>
      <c r="AY1283" s="144" t="s">
        <v>150</v>
      </c>
    </row>
    <row r="1284" spans="2:65" s="12" customFormat="1">
      <c r="B1284" s="142"/>
      <c r="D1284" s="143" t="s">
        <v>159</v>
      </c>
      <c r="E1284" s="144" t="s">
        <v>32</v>
      </c>
      <c r="F1284" s="145" t="s">
        <v>1800</v>
      </c>
      <c r="H1284" s="144" t="s">
        <v>32</v>
      </c>
      <c r="I1284" s="146"/>
      <c r="L1284" s="142"/>
      <c r="M1284" s="147"/>
      <c r="T1284" s="148"/>
      <c r="AT1284" s="144" t="s">
        <v>159</v>
      </c>
      <c r="AU1284" s="144" t="s">
        <v>89</v>
      </c>
      <c r="AV1284" s="12" t="s">
        <v>40</v>
      </c>
      <c r="AW1284" s="12" t="s">
        <v>38</v>
      </c>
      <c r="AX1284" s="12" t="s">
        <v>80</v>
      </c>
      <c r="AY1284" s="144" t="s">
        <v>150</v>
      </c>
    </row>
    <row r="1285" spans="2:65" s="12" customFormat="1">
      <c r="B1285" s="142"/>
      <c r="D1285" s="143" t="s">
        <v>159</v>
      </c>
      <c r="E1285" s="144" t="s">
        <v>32</v>
      </c>
      <c r="F1285" s="145" t="s">
        <v>1801</v>
      </c>
      <c r="H1285" s="144" t="s">
        <v>32</v>
      </c>
      <c r="I1285" s="146"/>
      <c r="L1285" s="142"/>
      <c r="M1285" s="147"/>
      <c r="T1285" s="148"/>
      <c r="AT1285" s="144" t="s">
        <v>159</v>
      </c>
      <c r="AU1285" s="144" t="s">
        <v>89</v>
      </c>
      <c r="AV1285" s="12" t="s">
        <v>40</v>
      </c>
      <c r="AW1285" s="12" t="s">
        <v>38</v>
      </c>
      <c r="AX1285" s="12" t="s">
        <v>80</v>
      </c>
      <c r="AY1285" s="144" t="s">
        <v>150</v>
      </c>
    </row>
    <row r="1286" spans="2:65" s="13" customFormat="1">
      <c r="B1286" s="149"/>
      <c r="D1286" s="143" t="s">
        <v>159</v>
      </c>
      <c r="E1286" s="150" t="s">
        <v>32</v>
      </c>
      <c r="F1286" s="151" t="s">
        <v>567</v>
      </c>
      <c r="H1286" s="152">
        <v>12</v>
      </c>
      <c r="I1286" s="153"/>
      <c r="L1286" s="149"/>
      <c r="M1286" s="154"/>
      <c r="T1286" s="155"/>
      <c r="AT1286" s="150" t="s">
        <v>159</v>
      </c>
      <c r="AU1286" s="150" t="s">
        <v>89</v>
      </c>
      <c r="AV1286" s="13" t="s">
        <v>89</v>
      </c>
      <c r="AW1286" s="13" t="s">
        <v>38</v>
      </c>
      <c r="AX1286" s="13" t="s">
        <v>40</v>
      </c>
      <c r="AY1286" s="150" t="s">
        <v>150</v>
      </c>
    </row>
    <row r="1287" spans="2:65" s="1" customFormat="1" ht="24.15" customHeight="1">
      <c r="B1287" s="34"/>
      <c r="C1287" s="184" t="s">
        <v>1802</v>
      </c>
      <c r="D1287" s="185" t="s">
        <v>874</v>
      </c>
      <c r="E1287" s="186" t="s">
        <v>1803</v>
      </c>
      <c r="F1287" s="187" t="s">
        <v>1804</v>
      </c>
      <c r="G1287" s="188" t="s">
        <v>165</v>
      </c>
      <c r="H1287" s="189">
        <v>56.966000000000001</v>
      </c>
      <c r="I1287" s="190"/>
      <c r="J1287" s="191">
        <f>ROUND(I1287*H1287,2)</f>
        <v>0</v>
      </c>
      <c r="K1287" s="187" t="s">
        <v>172</v>
      </c>
      <c r="L1287" s="192"/>
      <c r="M1287" s="193" t="s">
        <v>32</v>
      </c>
      <c r="N1287" s="194" t="s">
        <v>51</v>
      </c>
      <c r="P1287" s="138">
        <f>O1287*H1287</f>
        <v>0</v>
      </c>
      <c r="Q1287" s="138">
        <v>2.6</v>
      </c>
      <c r="R1287" s="138">
        <f>Q1287*H1287</f>
        <v>148.11160000000001</v>
      </c>
      <c r="S1287" s="138">
        <v>0</v>
      </c>
      <c r="T1287" s="139">
        <f>S1287*H1287</f>
        <v>0</v>
      </c>
      <c r="AR1287" s="140" t="s">
        <v>204</v>
      </c>
      <c r="AT1287" s="140" t="s">
        <v>874</v>
      </c>
      <c r="AU1287" s="140" t="s">
        <v>89</v>
      </c>
      <c r="AY1287" s="18" t="s">
        <v>150</v>
      </c>
      <c r="BE1287" s="141">
        <f>IF(N1287="základní",J1287,0)</f>
        <v>0</v>
      </c>
      <c r="BF1287" s="141">
        <f>IF(N1287="snížená",J1287,0)</f>
        <v>0</v>
      </c>
      <c r="BG1287" s="141">
        <f>IF(N1287="zákl. přenesená",J1287,0)</f>
        <v>0</v>
      </c>
      <c r="BH1287" s="141">
        <f>IF(N1287="sníž. přenesená",J1287,0)</f>
        <v>0</v>
      </c>
      <c r="BI1287" s="141">
        <f>IF(N1287="nulová",J1287,0)</f>
        <v>0</v>
      </c>
      <c r="BJ1287" s="18" t="s">
        <v>40</v>
      </c>
      <c r="BK1287" s="141">
        <f>ROUND(I1287*H1287,2)</f>
        <v>0</v>
      </c>
      <c r="BL1287" s="18" t="s">
        <v>157</v>
      </c>
      <c r="BM1287" s="140" t="s">
        <v>1805</v>
      </c>
    </row>
    <row r="1288" spans="2:65" s="12" customFormat="1">
      <c r="B1288" s="142"/>
      <c r="D1288" s="143" t="s">
        <v>159</v>
      </c>
      <c r="E1288" s="144" t="s">
        <v>32</v>
      </c>
      <c r="F1288" s="145" t="s">
        <v>702</v>
      </c>
      <c r="H1288" s="144" t="s">
        <v>32</v>
      </c>
      <c r="I1288" s="146"/>
      <c r="L1288" s="142"/>
      <c r="M1288" s="147"/>
      <c r="T1288" s="148"/>
      <c r="AT1288" s="144" t="s">
        <v>159</v>
      </c>
      <c r="AU1288" s="144" t="s">
        <v>89</v>
      </c>
      <c r="AV1288" s="12" t="s">
        <v>40</v>
      </c>
      <c r="AW1288" s="12" t="s">
        <v>38</v>
      </c>
      <c r="AX1288" s="12" t="s">
        <v>80</v>
      </c>
      <c r="AY1288" s="144" t="s">
        <v>150</v>
      </c>
    </row>
    <row r="1289" spans="2:65" s="12" customFormat="1" ht="20.399999999999999">
      <c r="B1289" s="142"/>
      <c r="D1289" s="143" t="s">
        <v>159</v>
      </c>
      <c r="E1289" s="144" t="s">
        <v>32</v>
      </c>
      <c r="F1289" s="145" t="s">
        <v>1806</v>
      </c>
      <c r="H1289" s="144" t="s">
        <v>32</v>
      </c>
      <c r="I1289" s="146"/>
      <c r="L1289" s="142"/>
      <c r="M1289" s="147"/>
      <c r="T1289" s="148"/>
      <c r="AT1289" s="144" t="s">
        <v>159</v>
      </c>
      <c r="AU1289" s="144" t="s">
        <v>89</v>
      </c>
      <c r="AV1289" s="12" t="s">
        <v>40</v>
      </c>
      <c r="AW1289" s="12" t="s">
        <v>38</v>
      </c>
      <c r="AX1289" s="12" t="s">
        <v>80</v>
      </c>
      <c r="AY1289" s="144" t="s">
        <v>150</v>
      </c>
    </row>
    <row r="1290" spans="2:65" s="12" customFormat="1" ht="20.399999999999999">
      <c r="B1290" s="142"/>
      <c r="D1290" s="143" t="s">
        <v>159</v>
      </c>
      <c r="E1290" s="144" t="s">
        <v>32</v>
      </c>
      <c r="F1290" s="145" t="s">
        <v>1807</v>
      </c>
      <c r="H1290" s="144" t="s">
        <v>32</v>
      </c>
      <c r="I1290" s="146"/>
      <c r="L1290" s="142"/>
      <c r="M1290" s="147"/>
      <c r="T1290" s="148"/>
      <c r="AT1290" s="144" t="s">
        <v>159</v>
      </c>
      <c r="AU1290" s="144" t="s">
        <v>89</v>
      </c>
      <c r="AV1290" s="12" t="s">
        <v>40</v>
      </c>
      <c r="AW1290" s="12" t="s">
        <v>38</v>
      </c>
      <c r="AX1290" s="12" t="s">
        <v>80</v>
      </c>
      <c r="AY1290" s="144" t="s">
        <v>150</v>
      </c>
    </row>
    <row r="1291" spans="2:65" s="12" customFormat="1" ht="20.399999999999999">
      <c r="B1291" s="142"/>
      <c r="D1291" s="143" t="s">
        <v>159</v>
      </c>
      <c r="E1291" s="144" t="s">
        <v>32</v>
      </c>
      <c r="F1291" s="145" t="s">
        <v>1808</v>
      </c>
      <c r="H1291" s="144" t="s">
        <v>32</v>
      </c>
      <c r="I1291" s="146"/>
      <c r="L1291" s="142"/>
      <c r="M1291" s="147"/>
      <c r="T1291" s="148"/>
      <c r="AT1291" s="144" t="s">
        <v>159</v>
      </c>
      <c r="AU1291" s="144" t="s">
        <v>89</v>
      </c>
      <c r="AV1291" s="12" t="s">
        <v>40</v>
      </c>
      <c r="AW1291" s="12" t="s">
        <v>38</v>
      </c>
      <c r="AX1291" s="12" t="s">
        <v>80</v>
      </c>
      <c r="AY1291" s="144" t="s">
        <v>150</v>
      </c>
    </row>
    <row r="1292" spans="2:65" s="13" customFormat="1">
      <c r="B1292" s="149"/>
      <c r="D1292" s="143" t="s">
        <v>159</v>
      </c>
      <c r="E1292" s="150" t="s">
        <v>32</v>
      </c>
      <c r="F1292" s="151" t="s">
        <v>570</v>
      </c>
      <c r="H1292" s="152">
        <v>56.966000000000001</v>
      </c>
      <c r="I1292" s="153"/>
      <c r="L1292" s="149"/>
      <c r="M1292" s="154"/>
      <c r="T1292" s="155"/>
      <c r="AT1292" s="150" t="s">
        <v>159</v>
      </c>
      <c r="AU1292" s="150" t="s">
        <v>89</v>
      </c>
      <c r="AV1292" s="13" t="s">
        <v>89</v>
      </c>
      <c r="AW1292" s="13" t="s">
        <v>38</v>
      </c>
      <c r="AX1292" s="13" t="s">
        <v>40</v>
      </c>
      <c r="AY1292" s="150" t="s">
        <v>150</v>
      </c>
    </row>
    <row r="1293" spans="2:65" s="1" customFormat="1" ht="37.799999999999997" customHeight="1">
      <c r="B1293" s="34"/>
      <c r="C1293" s="129" t="s">
        <v>1809</v>
      </c>
      <c r="D1293" s="129" t="s">
        <v>152</v>
      </c>
      <c r="E1293" s="130" t="s">
        <v>1810</v>
      </c>
      <c r="F1293" s="131" t="s">
        <v>1811</v>
      </c>
      <c r="G1293" s="132" t="s">
        <v>282</v>
      </c>
      <c r="H1293" s="133">
        <v>3.819</v>
      </c>
      <c r="I1293" s="134"/>
      <c r="J1293" s="135">
        <f>ROUND(I1293*H1293,2)</f>
        <v>0</v>
      </c>
      <c r="K1293" s="131" t="s">
        <v>172</v>
      </c>
      <c r="L1293" s="34"/>
      <c r="M1293" s="136" t="s">
        <v>32</v>
      </c>
      <c r="N1293" s="137" t="s">
        <v>51</v>
      </c>
      <c r="P1293" s="138">
        <f>O1293*H1293</f>
        <v>0</v>
      </c>
      <c r="Q1293" s="138">
        <v>0</v>
      </c>
      <c r="R1293" s="138">
        <f>Q1293*H1293</f>
        <v>0</v>
      </c>
      <c r="S1293" s="138">
        <v>0</v>
      </c>
      <c r="T1293" s="139">
        <f>S1293*H1293</f>
        <v>0</v>
      </c>
      <c r="AR1293" s="140" t="s">
        <v>157</v>
      </c>
      <c r="AT1293" s="140" t="s">
        <v>152</v>
      </c>
      <c r="AU1293" s="140" t="s">
        <v>89</v>
      </c>
      <c r="AY1293" s="18" t="s">
        <v>150</v>
      </c>
      <c r="BE1293" s="141">
        <f>IF(N1293="základní",J1293,0)</f>
        <v>0</v>
      </c>
      <c r="BF1293" s="141">
        <f>IF(N1293="snížená",J1293,0)</f>
        <v>0</v>
      </c>
      <c r="BG1293" s="141">
        <f>IF(N1293="zákl. přenesená",J1293,0)</f>
        <v>0</v>
      </c>
      <c r="BH1293" s="141">
        <f>IF(N1293="sníž. přenesená",J1293,0)</f>
        <v>0</v>
      </c>
      <c r="BI1293" s="141">
        <f>IF(N1293="nulová",J1293,0)</f>
        <v>0</v>
      </c>
      <c r="BJ1293" s="18" t="s">
        <v>40</v>
      </c>
      <c r="BK1293" s="141">
        <f>ROUND(I1293*H1293,2)</f>
        <v>0</v>
      </c>
      <c r="BL1293" s="18" t="s">
        <v>157</v>
      </c>
      <c r="BM1293" s="140" t="s">
        <v>1812</v>
      </c>
    </row>
    <row r="1294" spans="2:65" s="1" customFormat="1">
      <c r="B1294" s="34"/>
      <c r="D1294" s="163" t="s">
        <v>174</v>
      </c>
      <c r="F1294" s="164" t="s">
        <v>1813</v>
      </c>
      <c r="I1294" s="165"/>
      <c r="L1294" s="34"/>
      <c r="M1294" s="166"/>
      <c r="T1294" s="55"/>
      <c r="AT1294" s="18" t="s">
        <v>174</v>
      </c>
      <c r="AU1294" s="18" t="s">
        <v>89</v>
      </c>
    </row>
    <row r="1295" spans="2:65" s="12" customFormat="1">
      <c r="B1295" s="142"/>
      <c r="D1295" s="143" t="s">
        <v>159</v>
      </c>
      <c r="E1295" s="144" t="s">
        <v>32</v>
      </c>
      <c r="F1295" s="145" t="s">
        <v>702</v>
      </c>
      <c r="H1295" s="144" t="s">
        <v>32</v>
      </c>
      <c r="I1295" s="146"/>
      <c r="L1295" s="142"/>
      <c r="M1295" s="147"/>
      <c r="T1295" s="148"/>
      <c r="AT1295" s="144" t="s">
        <v>159</v>
      </c>
      <c r="AU1295" s="144" t="s">
        <v>89</v>
      </c>
      <c r="AV1295" s="12" t="s">
        <v>40</v>
      </c>
      <c r="AW1295" s="12" t="s">
        <v>38</v>
      </c>
      <c r="AX1295" s="12" t="s">
        <v>80</v>
      </c>
      <c r="AY1295" s="144" t="s">
        <v>150</v>
      </c>
    </row>
    <row r="1296" spans="2:65" s="12" customFormat="1">
      <c r="B1296" s="142"/>
      <c r="D1296" s="143" t="s">
        <v>159</v>
      </c>
      <c r="E1296" s="144" t="s">
        <v>32</v>
      </c>
      <c r="F1296" s="145" t="s">
        <v>1638</v>
      </c>
      <c r="H1296" s="144" t="s">
        <v>32</v>
      </c>
      <c r="I1296" s="146"/>
      <c r="L1296" s="142"/>
      <c r="M1296" s="147"/>
      <c r="T1296" s="148"/>
      <c r="AT1296" s="144" t="s">
        <v>159</v>
      </c>
      <c r="AU1296" s="144" t="s">
        <v>89</v>
      </c>
      <c r="AV1296" s="12" t="s">
        <v>40</v>
      </c>
      <c r="AW1296" s="12" t="s">
        <v>38</v>
      </c>
      <c r="AX1296" s="12" t="s">
        <v>80</v>
      </c>
      <c r="AY1296" s="144" t="s">
        <v>150</v>
      </c>
    </row>
    <row r="1297" spans="2:65" s="12" customFormat="1">
      <c r="B1297" s="142"/>
      <c r="D1297" s="143" t="s">
        <v>159</v>
      </c>
      <c r="E1297" s="144" t="s">
        <v>32</v>
      </c>
      <c r="F1297" s="145" t="s">
        <v>1814</v>
      </c>
      <c r="H1297" s="144" t="s">
        <v>32</v>
      </c>
      <c r="I1297" s="146"/>
      <c r="L1297" s="142"/>
      <c r="M1297" s="147"/>
      <c r="T1297" s="148"/>
      <c r="AT1297" s="144" t="s">
        <v>159</v>
      </c>
      <c r="AU1297" s="144" t="s">
        <v>89</v>
      </c>
      <c r="AV1297" s="12" t="s">
        <v>40</v>
      </c>
      <c r="AW1297" s="12" t="s">
        <v>38</v>
      </c>
      <c r="AX1297" s="12" t="s">
        <v>80</v>
      </c>
      <c r="AY1297" s="144" t="s">
        <v>150</v>
      </c>
    </row>
    <row r="1298" spans="2:65" s="12" customFormat="1">
      <c r="B1298" s="142"/>
      <c r="D1298" s="143" t="s">
        <v>159</v>
      </c>
      <c r="E1298" s="144" t="s">
        <v>32</v>
      </c>
      <c r="F1298" s="145" t="s">
        <v>1815</v>
      </c>
      <c r="H1298" s="144" t="s">
        <v>32</v>
      </c>
      <c r="I1298" s="146"/>
      <c r="L1298" s="142"/>
      <c r="M1298" s="147"/>
      <c r="T1298" s="148"/>
      <c r="AT1298" s="144" t="s">
        <v>159</v>
      </c>
      <c r="AU1298" s="144" t="s">
        <v>89</v>
      </c>
      <c r="AV1298" s="12" t="s">
        <v>40</v>
      </c>
      <c r="AW1298" s="12" t="s">
        <v>38</v>
      </c>
      <c r="AX1298" s="12" t="s">
        <v>80</v>
      </c>
      <c r="AY1298" s="144" t="s">
        <v>150</v>
      </c>
    </row>
    <row r="1299" spans="2:65" s="12" customFormat="1">
      <c r="B1299" s="142"/>
      <c r="D1299" s="143" t="s">
        <v>159</v>
      </c>
      <c r="E1299" s="144" t="s">
        <v>32</v>
      </c>
      <c r="F1299" s="145" t="s">
        <v>1816</v>
      </c>
      <c r="H1299" s="144" t="s">
        <v>32</v>
      </c>
      <c r="I1299" s="146"/>
      <c r="L1299" s="142"/>
      <c r="M1299" s="147"/>
      <c r="T1299" s="148"/>
      <c r="AT1299" s="144" t="s">
        <v>159</v>
      </c>
      <c r="AU1299" s="144" t="s">
        <v>89</v>
      </c>
      <c r="AV1299" s="12" t="s">
        <v>40</v>
      </c>
      <c r="AW1299" s="12" t="s">
        <v>38</v>
      </c>
      <c r="AX1299" s="12" t="s">
        <v>80</v>
      </c>
      <c r="AY1299" s="144" t="s">
        <v>150</v>
      </c>
    </row>
    <row r="1300" spans="2:65" s="12" customFormat="1">
      <c r="B1300" s="142"/>
      <c r="D1300" s="143" t="s">
        <v>159</v>
      </c>
      <c r="E1300" s="144" t="s">
        <v>32</v>
      </c>
      <c r="F1300" s="145" t="s">
        <v>1817</v>
      </c>
      <c r="H1300" s="144" t="s">
        <v>32</v>
      </c>
      <c r="I1300" s="146"/>
      <c r="L1300" s="142"/>
      <c r="M1300" s="147"/>
      <c r="T1300" s="148"/>
      <c r="AT1300" s="144" t="s">
        <v>159</v>
      </c>
      <c r="AU1300" s="144" t="s">
        <v>89</v>
      </c>
      <c r="AV1300" s="12" t="s">
        <v>40</v>
      </c>
      <c r="AW1300" s="12" t="s">
        <v>38</v>
      </c>
      <c r="AX1300" s="12" t="s">
        <v>80</v>
      </c>
      <c r="AY1300" s="144" t="s">
        <v>150</v>
      </c>
    </row>
    <row r="1301" spans="2:65" s="12" customFormat="1">
      <c r="B1301" s="142"/>
      <c r="D1301" s="143" t="s">
        <v>159</v>
      </c>
      <c r="E1301" s="144" t="s">
        <v>32</v>
      </c>
      <c r="F1301" s="145" t="s">
        <v>1818</v>
      </c>
      <c r="H1301" s="144" t="s">
        <v>32</v>
      </c>
      <c r="I1301" s="146"/>
      <c r="L1301" s="142"/>
      <c r="M1301" s="147"/>
      <c r="T1301" s="148"/>
      <c r="AT1301" s="144" t="s">
        <v>159</v>
      </c>
      <c r="AU1301" s="144" t="s">
        <v>89</v>
      </c>
      <c r="AV1301" s="12" t="s">
        <v>40</v>
      </c>
      <c r="AW1301" s="12" t="s">
        <v>38</v>
      </c>
      <c r="AX1301" s="12" t="s">
        <v>80</v>
      </c>
      <c r="AY1301" s="144" t="s">
        <v>150</v>
      </c>
    </row>
    <row r="1302" spans="2:65" s="12" customFormat="1" ht="20.399999999999999">
      <c r="B1302" s="142"/>
      <c r="D1302" s="143" t="s">
        <v>159</v>
      </c>
      <c r="E1302" s="144" t="s">
        <v>32</v>
      </c>
      <c r="F1302" s="145" t="s">
        <v>1819</v>
      </c>
      <c r="H1302" s="144" t="s">
        <v>32</v>
      </c>
      <c r="I1302" s="146"/>
      <c r="L1302" s="142"/>
      <c r="M1302" s="147"/>
      <c r="T1302" s="148"/>
      <c r="AT1302" s="144" t="s">
        <v>159</v>
      </c>
      <c r="AU1302" s="144" t="s">
        <v>89</v>
      </c>
      <c r="AV1302" s="12" t="s">
        <v>40</v>
      </c>
      <c r="AW1302" s="12" t="s">
        <v>38</v>
      </c>
      <c r="AX1302" s="12" t="s">
        <v>80</v>
      </c>
      <c r="AY1302" s="144" t="s">
        <v>150</v>
      </c>
    </row>
    <row r="1303" spans="2:65" s="12" customFormat="1">
      <c r="B1303" s="142"/>
      <c r="D1303" s="143" t="s">
        <v>159</v>
      </c>
      <c r="E1303" s="144" t="s">
        <v>32</v>
      </c>
      <c r="F1303" s="145" t="s">
        <v>1820</v>
      </c>
      <c r="H1303" s="144" t="s">
        <v>32</v>
      </c>
      <c r="I1303" s="146"/>
      <c r="L1303" s="142"/>
      <c r="M1303" s="147"/>
      <c r="T1303" s="148"/>
      <c r="AT1303" s="144" t="s">
        <v>159</v>
      </c>
      <c r="AU1303" s="144" t="s">
        <v>89</v>
      </c>
      <c r="AV1303" s="12" t="s">
        <v>40</v>
      </c>
      <c r="AW1303" s="12" t="s">
        <v>38</v>
      </c>
      <c r="AX1303" s="12" t="s">
        <v>80</v>
      </c>
      <c r="AY1303" s="144" t="s">
        <v>150</v>
      </c>
    </row>
    <row r="1304" spans="2:65" s="13" customFormat="1">
      <c r="B1304" s="149"/>
      <c r="D1304" s="143" t="s">
        <v>159</v>
      </c>
      <c r="E1304" s="150" t="s">
        <v>32</v>
      </c>
      <c r="F1304" s="151" t="s">
        <v>574</v>
      </c>
      <c r="H1304" s="152">
        <v>3.819</v>
      </c>
      <c r="I1304" s="153"/>
      <c r="L1304" s="149"/>
      <c r="M1304" s="154"/>
      <c r="T1304" s="155"/>
      <c r="AT1304" s="150" t="s">
        <v>159</v>
      </c>
      <c r="AU1304" s="150" t="s">
        <v>89</v>
      </c>
      <c r="AV1304" s="13" t="s">
        <v>89</v>
      </c>
      <c r="AW1304" s="13" t="s">
        <v>38</v>
      </c>
      <c r="AX1304" s="13" t="s">
        <v>40</v>
      </c>
      <c r="AY1304" s="150" t="s">
        <v>150</v>
      </c>
    </row>
    <row r="1305" spans="2:65" s="1" customFormat="1" ht="16.5" customHeight="1">
      <c r="B1305" s="34"/>
      <c r="C1305" s="184" t="s">
        <v>1821</v>
      </c>
      <c r="D1305" s="184" t="s">
        <v>874</v>
      </c>
      <c r="E1305" s="186" t="s">
        <v>1822</v>
      </c>
      <c r="F1305" s="187" t="s">
        <v>1823</v>
      </c>
      <c r="G1305" s="188" t="s">
        <v>282</v>
      </c>
      <c r="H1305" s="189">
        <v>2.4420000000000002</v>
      </c>
      <c r="I1305" s="190"/>
      <c r="J1305" s="191">
        <f>ROUND(I1305*H1305,2)</f>
        <v>0</v>
      </c>
      <c r="K1305" s="187" t="s">
        <v>156</v>
      </c>
      <c r="L1305" s="192"/>
      <c r="M1305" s="193" t="s">
        <v>32</v>
      </c>
      <c r="N1305" s="194" t="s">
        <v>51</v>
      </c>
      <c r="P1305" s="138">
        <f>O1305*H1305</f>
        <v>0</v>
      </c>
      <c r="Q1305" s="138">
        <v>1</v>
      </c>
      <c r="R1305" s="138">
        <f>Q1305*H1305</f>
        <v>2.4420000000000002</v>
      </c>
      <c r="S1305" s="138">
        <v>0</v>
      </c>
      <c r="T1305" s="139">
        <f>S1305*H1305</f>
        <v>0</v>
      </c>
      <c r="AR1305" s="140" t="s">
        <v>204</v>
      </c>
      <c r="AT1305" s="140" t="s">
        <v>874</v>
      </c>
      <c r="AU1305" s="140" t="s">
        <v>89</v>
      </c>
      <c r="AY1305" s="18" t="s">
        <v>150</v>
      </c>
      <c r="BE1305" s="141">
        <f>IF(N1305="základní",J1305,0)</f>
        <v>0</v>
      </c>
      <c r="BF1305" s="141">
        <f>IF(N1305="snížená",J1305,0)</f>
        <v>0</v>
      </c>
      <c r="BG1305" s="141">
        <f>IF(N1305="zákl. přenesená",J1305,0)</f>
        <v>0</v>
      </c>
      <c r="BH1305" s="141">
        <f>IF(N1305="sníž. přenesená",J1305,0)</f>
        <v>0</v>
      </c>
      <c r="BI1305" s="141">
        <f>IF(N1305="nulová",J1305,0)</f>
        <v>0</v>
      </c>
      <c r="BJ1305" s="18" t="s">
        <v>40</v>
      </c>
      <c r="BK1305" s="141">
        <f>ROUND(I1305*H1305,2)</f>
        <v>0</v>
      </c>
      <c r="BL1305" s="18" t="s">
        <v>157</v>
      </c>
      <c r="BM1305" s="140" t="s">
        <v>1824</v>
      </c>
    </row>
    <row r="1306" spans="2:65" s="12" customFormat="1">
      <c r="B1306" s="142"/>
      <c r="D1306" s="143" t="s">
        <v>159</v>
      </c>
      <c r="E1306" s="144" t="s">
        <v>32</v>
      </c>
      <c r="F1306" s="145" t="s">
        <v>702</v>
      </c>
      <c r="H1306" s="144" t="s">
        <v>32</v>
      </c>
      <c r="I1306" s="146"/>
      <c r="L1306" s="142"/>
      <c r="M1306" s="147"/>
      <c r="T1306" s="148"/>
      <c r="AT1306" s="144" t="s">
        <v>159</v>
      </c>
      <c r="AU1306" s="144" t="s">
        <v>89</v>
      </c>
      <c r="AV1306" s="12" t="s">
        <v>40</v>
      </c>
      <c r="AW1306" s="12" t="s">
        <v>38</v>
      </c>
      <c r="AX1306" s="12" t="s">
        <v>80</v>
      </c>
      <c r="AY1306" s="144" t="s">
        <v>150</v>
      </c>
    </row>
    <row r="1307" spans="2:65" s="12" customFormat="1">
      <c r="B1307" s="142"/>
      <c r="D1307" s="143" t="s">
        <v>159</v>
      </c>
      <c r="E1307" s="144" t="s">
        <v>32</v>
      </c>
      <c r="F1307" s="145" t="s">
        <v>1815</v>
      </c>
      <c r="H1307" s="144" t="s">
        <v>32</v>
      </c>
      <c r="I1307" s="146"/>
      <c r="L1307" s="142"/>
      <c r="M1307" s="147"/>
      <c r="T1307" s="148"/>
      <c r="AT1307" s="144" t="s">
        <v>159</v>
      </c>
      <c r="AU1307" s="144" t="s">
        <v>89</v>
      </c>
      <c r="AV1307" s="12" t="s">
        <v>40</v>
      </c>
      <c r="AW1307" s="12" t="s">
        <v>38</v>
      </c>
      <c r="AX1307" s="12" t="s">
        <v>80</v>
      </c>
      <c r="AY1307" s="144" t="s">
        <v>150</v>
      </c>
    </row>
    <row r="1308" spans="2:65" s="12" customFormat="1">
      <c r="B1308" s="142"/>
      <c r="D1308" s="143" t="s">
        <v>159</v>
      </c>
      <c r="E1308" s="144" t="s">
        <v>32</v>
      </c>
      <c r="F1308" s="145" t="s">
        <v>1816</v>
      </c>
      <c r="H1308" s="144" t="s">
        <v>32</v>
      </c>
      <c r="I1308" s="146"/>
      <c r="L1308" s="142"/>
      <c r="M1308" s="147"/>
      <c r="T1308" s="148"/>
      <c r="AT1308" s="144" t="s">
        <v>159</v>
      </c>
      <c r="AU1308" s="144" t="s">
        <v>89</v>
      </c>
      <c r="AV1308" s="12" t="s">
        <v>40</v>
      </c>
      <c r="AW1308" s="12" t="s">
        <v>38</v>
      </c>
      <c r="AX1308" s="12" t="s">
        <v>80</v>
      </c>
      <c r="AY1308" s="144" t="s">
        <v>150</v>
      </c>
    </row>
    <row r="1309" spans="2:65" s="12" customFormat="1">
      <c r="B1309" s="142"/>
      <c r="D1309" s="143" t="s">
        <v>159</v>
      </c>
      <c r="E1309" s="144" t="s">
        <v>32</v>
      </c>
      <c r="F1309" s="145" t="s">
        <v>1817</v>
      </c>
      <c r="H1309" s="144" t="s">
        <v>32</v>
      </c>
      <c r="I1309" s="146"/>
      <c r="L1309" s="142"/>
      <c r="M1309" s="147"/>
      <c r="T1309" s="148"/>
      <c r="AT1309" s="144" t="s">
        <v>159</v>
      </c>
      <c r="AU1309" s="144" t="s">
        <v>89</v>
      </c>
      <c r="AV1309" s="12" t="s">
        <v>40</v>
      </c>
      <c r="AW1309" s="12" t="s">
        <v>38</v>
      </c>
      <c r="AX1309" s="12" t="s">
        <v>80</v>
      </c>
      <c r="AY1309" s="144" t="s">
        <v>150</v>
      </c>
    </row>
    <row r="1310" spans="2:65" s="12" customFormat="1">
      <c r="B1310" s="142"/>
      <c r="D1310" s="143" t="s">
        <v>159</v>
      </c>
      <c r="E1310" s="144" t="s">
        <v>32</v>
      </c>
      <c r="F1310" s="145" t="s">
        <v>1825</v>
      </c>
      <c r="H1310" s="144" t="s">
        <v>32</v>
      </c>
      <c r="I1310" s="146"/>
      <c r="L1310" s="142"/>
      <c r="M1310" s="147"/>
      <c r="T1310" s="148"/>
      <c r="AT1310" s="144" t="s">
        <v>159</v>
      </c>
      <c r="AU1310" s="144" t="s">
        <v>89</v>
      </c>
      <c r="AV1310" s="12" t="s">
        <v>40</v>
      </c>
      <c r="AW1310" s="12" t="s">
        <v>38</v>
      </c>
      <c r="AX1310" s="12" t="s">
        <v>80</v>
      </c>
      <c r="AY1310" s="144" t="s">
        <v>150</v>
      </c>
    </row>
    <row r="1311" spans="2:65" s="12" customFormat="1">
      <c r="B1311" s="142"/>
      <c r="D1311" s="143" t="s">
        <v>159</v>
      </c>
      <c r="E1311" s="144" t="s">
        <v>32</v>
      </c>
      <c r="F1311" s="145" t="s">
        <v>1826</v>
      </c>
      <c r="H1311" s="144" t="s">
        <v>32</v>
      </c>
      <c r="I1311" s="146"/>
      <c r="L1311" s="142"/>
      <c r="M1311" s="147"/>
      <c r="T1311" s="148"/>
      <c r="AT1311" s="144" t="s">
        <v>159</v>
      </c>
      <c r="AU1311" s="144" t="s">
        <v>89</v>
      </c>
      <c r="AV1311" s="12" t="s">
        <v>40</v>
      </c>
      <c r="AW1311" s="12" t="s">
        <v>38</v>
      </c>
      <c r="AX1311" s="12" t="s">
        <v>80</v>
      </c>
      <c r="AY1311" s="144" t="s">
        <v>150</v>
      </c>
    </row>
    <row r="1312" spans="2:65" s="13" customFormat="1">
      <c r="B1312" s="149"/>
      <c r="D1312" s="143" t="s">
        <v>159</v>
      </c>
      <c r="E1312" s="150" t="s">
        <v>32</v>
      </c>
      <c r="F1312" s="151" t="s">
        <v>578</v>
      </c>
      <c r="H1312" s="152">
        <v>2.4420000000000002</v>
      </c>
      <c r="I1312" s="153"/>
      <c r="L1312" s="149"/>
      <c r="M1312" s="154"/>
      <c r="T1312" s="155"/>
      <c r="AT1312" s="150" t="s">
        <v>159</v>
      </c>
      <c r="AU1312" s="150" t="s">
        <v>89</v>
      </c>
      <c r="AV1312" s="13" t="s">
        <v>89</v>
      </c>
      <c r="AW1312" s="13" t="s">
        <v>38</v>
      </c>
      <c r="AX1312" s="13" t="s">
        <v>40</v>
      </c>
      <c r="AY1312" s="150" t="s">
        <v>150</v>
      </c>
    </row>
    <row r="1313" spans="2:65" s="1" customFormat="1" ht="24.15" customHeight="1">
      <c r="B1313" s="34"/>
      <c r="C1313" s="184" t="s">
        <v>1827</v>
      </c>
      <c r="D1313" s="184" t="s">
        <v>874</v>
      </c>
      <c r="E1313" s="186" t="s">
        <v>1828</v>
      </c>
      <c r="F1313" s="187" t="s">
        <v>1829</v>
      </c>
      <c r="G1313" s="188" t="s">
        <v>155</v>
      </c>
      <c r="H1313" s="189">
        <v>90.344999999999999</v>
      </c>
      <c r="I1313" s="190"/>
      <c r="J1313" s="191">
        <f>ROUND(I1313*H1313,2)</f>
        <v>0</v>
      </c>
      <c r="K1313" s="187" t="s">
        <v>156</v>
      </c>
      <c r="L1313" s="192"/>
      <c r="M1313" s="193" t="s">
        <v>32</v>
      </c>
      <c r="N1313" s="194" t="s">
        <v>51</v>
      </c>
      <c r="P1313" s="138">
        <f>O1313*H1313</f>
        <v>0</v>
      </c>
      <c r="Q1313" s="138">
        <v>1.5699999999999999E-2</v>
      </c>
      <c r="R1313" s="138">
        <f>Q1313*H1313</f>
        <v>1.4184165</v>
      </c>
      <c r="S1313" s="138">
        <v>0</v>
      </c>
      <c r="T1313" s="139">
        <f>S1313*H1313</f>
        <v>0</v>
      </c>
      <c r="AR1313" s="140" t="s">
        <v>204</v>
      </c>
      <c r="AT1313" s="140" t="s">
        <v>874</v>
      </c>
      <c r="AU1313" s="140" t="s">
        <v>89</v>
      </c>
      <c r="AY1313" s="18" t="s">
        <v>150</v>
      </c>
      <c r="BE1313" s="141">
        <f>IF(N1313="základní",J1313,0)</f>
        <v>0</v>
      </c>
      <c r="BF1313" s="141">
        <f>IF(N1313="snížená",J1313,0)</f>
        <v>0</v>
      </c>
      <c r="BG1313" s="141">
        <f>IF(N1313="zákl. přenesená",J1313,0)</f>
        <v>0</v>
      </c>
      <c r="BH1313" s="141">
        <f>IF(N1313="sníž. přenesená",J1313,0)</f>
        <v>0</v>
      </c>
      <c r="BI1313" s="141">
        <f>IF(N1313="nulová",J1313,0)</f>
        <v>0</v>
      </c>
      <c r="BJ1313" s="18" t="s">
        <v>40</v>
      </c>
      <c r="BK1313" s="141">
        <f>ROUND(I1313*H1313,2)</f>
        <v>0</v>
      </c>
      <c r="BL1313" s="18" t="s">
        <v>157</v>
      </c>
      <c r="BM1313" s="140" t="s">
        <v>1830</v>
      </c>
    </row>
    <row r="1314" spans="2:65" s="12" customFormat="1">
      <c r="B1314" s="142"/>
      <c r="D1314" s="143" t="s">
        <v>159</v>
      </c>
      <c r="E1314" s="144" t="s">
        <v>32</v>
      </c>
      <c r="F1314" s="145" t="s">
        <v>702</v>
      </c>
      <c r="H1314" s="144" t="s">
        <v>32</v>
      </c>
      <c r="I1314" s="146"/>
      <c r="L1314" s="142"/>
      <c r="M1314" s="147"/>
      <c r="T1314" s="148"/>
      <c r="AT1314" s="144" t="s">
        <v>159</v>
      </c>
      <c r="AU1314" s="144" t="s">
        <v>89</v>
      </c>
      <c r="AV1314" s="12" t="s">
        <v>40</v>
      </c>
      <c r="AW1314" s="12" t="s">
        <v>38</v>
      </c>
      <c r="AX1314" s="12" t="s">
        <v>80</v>
      </c>
      <c r="AY1314" s="144" t="s">
        <v>150</v>
      </c>
    </row>
    <row r="1315" spans="2:65" s="12" customFormat="1">
      <c r="B1315" s="142"/>
      <c r="D1315" s="143" t="s">
        <v>159</v>
      </c>
      <c r="E1315" s="144" t="s">
        <v>32</v>
      </c>
      <c r="F1315" s="145" t="s">
        <v>1831</v>
      </c>
      <c r="H1315" s="144" t="s">
        <v>32</v>
      </c>
      <c r="I1315" s="146"/>
      <c r="L1315" s="142"/>
      <c r="M1315" s="147"/>
      <c r="T1315" s="148"/>
      <c r="AT1315" s="144" t="s">
        <v>159</v>
      </c>
      <c r="AU1315" s="144" t="s">
        <v>89</v>
      </c>
      <c r="AV1315" s="12" t="s">
        <v>40</v>
      </c>
      <c r="AW1315" s="12" t="s">
        <v>38</v>
      </c>
      <c r="AX1315" s="12" t="s">
        <v>80</v>
      </c>
      <c r="AY1315" s="144" t="s">
        <v>150</v>
      </c>
    </row>
    <row r="1316" spans="2:65" s="13" customFormat="1">
      <c r="B1316" s="149"/>
      <c r="D1316" s="143" t="s">
        <v>159</v>
      </c>
      <c r="E1316" s="150" t="s">
        <v>32</v>
      </c>
      <c r="F1316" s="151" t="s">
        <v>582</v>
      </c>
      <c r="H1316" s="152">
        <v>79.739999999999995</v>
      </c>
      <c r="I1316" s="153"/>
      <c r="L1316" s="149"/>
      <c r="M1316" s="154"/>
      <c r="T1316" s="155"/>
      <c r="AT1316" s="150" t="s">
        <v>159</v>
      </c>
      <c r="AU1316" s="150" t="s">
        <v>89</v>
      </c>
      <c r="AV1316" s="13" t="s">
        <v>89</v>
      </c>
      <c r="AW1316" s="13" t="s">
        <v>38</v>
      </c>
      <c r="AX1316" s="13" t="s">
        <v>40</v>
      </c>
      <c r="AY1316" s="150" t="s">
        <v>150</v>
      </c>
    </row>
    <row r="1317" spans="2:65" s="13" customFormat="1">
      <c r="B1317" s="149"/>
      <c r="D1317" s="143" t="s">
        <v>159</v>
      </c>
      <c r="F1317" s="151" t="s">
        <v>1832</v>
      </c>
      <c r="H1317" s="152">
        <v>90.344999999999999</v>
      </c>
      <c r="I1317" s="153"/>
      <c r="L1317" s="149"/>
      <c r="M1317" s="154"/>
      <c r="T1317" s="155"/>
      <c r="AT1317" s="150" t="s">
        <v>159</v>
      </c>
      <c r="AU1317" s="150" t="s">
        <v>89</v>
      </c>
      <c r="AV1317" s="13" t="s">
        <v>89</v>
      </c>
      <c r="AW1317" s="13" t="s">
        <v>4</v>
      </c>
      <c r="AX1317" s="13" t="s">
        <v>40</v>
      </c>
      <c r="AY1317" s="150" t="s">
        <v>150</v>
      </c>
    </row>
    <row r="1318" spans="2:65" s="1" customFormat="1" ht="49.05" customHeight="1">
      <c r="B1318" s="34"/>
      <c r="C1318" s="129" t="s">
        <v>1833</v>
      </c>
      <c r="D1318" s="129" t="s">
        <v>152</v>
      </c>
      <c r="E1318" s="130" t="s">
        <v>1834</v>
      </c>
      <c r="F1318" s="131" t="s">
        <v>1835</v>
      </c>
      <c r="G1318" s="132" t="s">
        <v>165</v>
      </c>
      <c r="H1318" s="133">
        <v>3.6379999999999999</v>
      </c>
      <c r="I1318" s="134"/>
      <c r="J1318" s="135">
        <f>ROUND(I1318*H1318,2)</f>
        <v>0</v>
      </c>
      <c r="K1318" s="131" t="s">
        <v>172</v>
      </c>
      <c r="L1318" s="34"/>
      <c r="M1318" s="136" t="s">
        <v>32</v>
      </c>
      <c r="N1318" s="137" t="s">
        <v>51</v>
      </c>
      <c r="P1318" s="138">
        <f>O1318*H1318</f>
        <v>0</v>
      </c>
      <c r="Q1318" s="138">
        <v>2.5020099999999998</v>
      </c>
      <c r="R1318" s="138">
        <f>Q1318*H1318</f>
        <v>9.102312379999999</v>
      </c>
      <c r="S1318" s="138">
        <v>0</v>
      </c>
      <c r="T1318" s="139">
        <f>S1318*H1318</f>
        <v>0</v>
      </c>
      <c r="AR1318" s="140" t="s">
        <v>157</v>
      </c>
      <c r="AT1318" s="140" t="s">
        <v>152</v>
      </c>
      <c r="AU1318" s="140" t="s">
        <v>89</v>
      </c>
      <c r="AY1318" s="18" t="s">
        <v>150</v>
      </c>
      <c r="BE1318" s="141">
        <f>IF(N1318="základní",J1318,0)</f>
        <v>0</v>
      </c>
      <c r="BF1318" s="141">
        <f>IF(N1318="snížená",J1318,0)</f>
        <v>0</v>
      </c>
      <c r="BG1318" s="141">
        <f>IF(N1318="zákl. přenesená",J1318,0)</f>
        <v>0</v>
      </c>
      <c r="BH1318" s="141">
        <f>IF(N1318="sníž. přenesená",J1318,0)</f>
        <v>0</v>
      </c>
      <c r="BI1318" s="141">
        <f>IF(N1318="nulová",J1318,0)</f>
        <v>0</v>
      </c>
      <c r="BJ1318" s="18" t="s">
        <v>40</v>
      </c>
      <c r="BK1318" s="141">
        <f>ROUND(I1318*H1318,2)</f>
        <v>0</v>
      </c>
      <c r="BL1318" s="18" t="s">
        <v>157</v>
      </c>
      <c r="BM1318" s="140" t="s">
        <v>1836</v>
      </c>
    </row>
    <row r="1319" spans="2:65" s="1" customFormat="1">
      <c r="B1319" s="34"/>
      <c r="D1319" s="163" t="s">
        <v>174</v>
      </c>
      <c r="F1319" s="164" t="s">
        <v>1837</v>
      </c>
      <c r="I1319" s="165"/>
      <c r="L1319" s="34"/>
      <c r="M1319" s="166"/>
      <c r="T1319" s="55"/>
      <c r="AT1319" s="18" t="s">
        <v>174</v>
      </c>
      <c r="AU1319" s="18" t="s">
        <v>89</v>
      </c>
    </row>
    <row r="1320" spans="2:65" s="12" customFormat="1">
      <c r="B1320" s="142"/>
      <c r="D1320" s="143" t="s">
        <v>159</v>
      </c>
      <c r="E1320" s="144" t="s">
        <v>32</v>
      </c>
      <c r="F1320" s="145" t="s">
        <v>702</v>
      </c>
      <c r="H1320" s="144" t="s">
        <v>32</v>
      </c>
      <c r="I1320" s="146"/>
      <c r="L1320" s="142"/>
      <c r="M1320" s="147"/>
      <c r="T1320" s="148"/>
      <c r="AT1320" s="144" t="s">
        <v>159</v>
      </c>
      <c r="AU1320" s="144" t="s">
        <v>89</v>
      </c>
      <c r="AV1320" s="12" t="s">
        <v>40</v>
      </c>
      <c r="AW1320" s="12" t="s">
        <v>38</v>
      </c>
      <c r="AX1320" s="12" t="s">
        <v>80</v>
      </c>
      <c r="AY1320" s="144" t="s">
        <v>150</v>
      </c>
    </row>
    <row r="1321" spans="2:65" s="12" customFormat="1">
      <c r="B1321" s="142"/>
      <c r="D1321" s="143" t="s">
        <v>159</v>
      </c>
      <c r="E1321" s="144" t="s">
        <v>32</v>
      </c>
      <c r="F1321" s="145" t="s">
        <v>1484</v>
      </c>
      <c r="H1321" s="144" t="s">
        <v>32</v>
      </c>
      <c r="I1321" s="146"/>
      <c r="L1321" s="142"/>
      <c r="M1321" s="147"/>
      <c r="T1321" s="148"/>
      <c r="AT1321" s="144" t="s">
        <v>159</v>
      </c>
      <c r="AU1321" s="144" t="s">
        <v>89</v>
      </c>
      <c r="AV1321" s="12" t="s">
        <v>40</v>
      </c>
      <c r="AW1321" s="12" t="s">
        <v>38</v>
      </c>
      <c r="AX1321" s="12" t="s">
        <v>80</v>
      </c>
      <c r="AY1321" s="144" t="s">
        <v>150</v>
      </c>
    </row>
    <row r="1322" spans="2:65" s="12" customFormat="1">
      <c r="B1322" s="142"/>
      <c r="D1322" s="143" t="s">
        <v>159</v>
      </c>
      <c r="E1322" s="144" t="s">
        <v>32</v>
      </c>
      <c r="F1322" s="145" t="s">
        <v>1838</v>
      </c>
      <c r="H1322" s="144" t="s">
        <v>32</v>
      </c>
      <c r="I1322" s="146"/>
      <c r="L1322" s="142"/>
      <c r="M1322" s="147"/>
      <c r="T1322" s="148"/>
      <c r="AT1322" s="144" t="s">
        <v>159</v>
      </c>
      <c r="AU1322" s="144" t="s">
        <v>89</v>
      </c>
      <c r="AV1322" s="12" t="s">
        <v>40</v>
      </c>
      <c r="AW1322" s="12" t="s">
        <v>38</v>
      </c>
      <c r="AX1322" s="12" t="s">
        <v>80</v>
      </c>
      <c r="AY1322" s="144" t="s">
        <v>150</v>
      </c>
    </row>
    <row r="1323" spans="2:65" s="12" customFormat="1">
      <c r="B1323" s="142"/>
      <c r="D1323" s="143" t="s">
        <v>159</v>
      </c>
      <c r="E1323" s="144" t="s">
        <v>32</v>
      </c>
      <c r="F1323" s="145" t="s">
        <v>1839</v>
      </c>
      <c r="H1323" s="144" t="s">
        <v>32</v>
      </c>
      <c r="I1323" s="146"/>
      <c r="L1323" s="142"/>
      <c r="M1323" s="147"/>
      <c r="T1323" s="148"/>
      <c r="AT1323" s="144" t="s">
        <v>159</v>
      </c>
      <c r="AU1323" s="144" t="s">
        <v>89</v>
      </c>
      <c r="AV1323" s="12" t="s">
        <v>40</v>
      </c>
      <c r="AW1323" s="12" t="s">
        <v>38</v>
      </c>
      <c r="AX1323" s="12" t="s">
        <v>80</v>
      </c>
      <c r="AY1323" s="144" t="s">
        <v>150</v>
      </c>
    </row>
    <row r="1324" spans="2:65" s="12" customFormat="1">
      <c r="B1324" s="142"/>
      <c r="D1324" s="143" t="s">
        <v>159</v>
      </c>
      <c r="E1324" s="144" t="s">
        <v>32</v>
      </c>
      <c r="F1324" s="145" t="s">
        <v>1840</v>
      </c>
      <c r="H1324" s="144" t="s">
        <v>32</v>
      </c>
      <c r="I1324" s="146"/>
      <c r="L1324" s="142"/>
      <c r="M1324" s="147"/>
      <c r="T1324" s="148"/>
      <c r="AT1324" s="144" t="s">
        <v>159</v>
      </c>
      <c r="AU1324" s="144" t="s">
        <v>89</v>
      </c>
      <c r="AV1324" s="12" t="s">
        <v>40</v>
      </c>
      <c r="AW1324" s="12" t="s">
        <v>38</v>
      </c>
      <c r="AX1324" s="12" t="s">
        <v>80</v>
      </c>
      <c r="AY1324" s="144" t="s">
        <v>150</v>
      </c>
    </row>
    <row r="1325" spans="2:65" s="12" customFormat="1">
      <c r="B1325" s="142"/>
      <c r="D1325" s="143" t="s">
        <v>159</v>
      </c>
      <c r="E1325" s="144" t="s">
        <v>32</v>
      </c>
      <c r="F1325" s="145" t="s">
        <v>1841</v>
      </c>
      <c r="H1325" s="144" t="s">
        <v>32</v>
      </c>
      <c r="I1325" s="146"/>
      <c r="L1325" s="142"/>
      <c r="M1325" s="147"/>
      <c r="T1325" s="148"/>
      <c r="AT1325" s="144" t="s">
        <v>159</v>
      </c>
      <c r="AU1325" s="144" t="s">
        <v>89</v>
      </c>
      <c r="AV1325" s="12" t="s">
        <v>40</v>
      </c>
      <c r="AW1325" s="12" t="s">
        <v>38</v>
      </c>
      <c r="AX1325" s="12" t="s">
        <v>80</v>
      </c>
      <c r="AY1325" s="144" t="s">
        <v>150</v>
      </c>
    </row>
    <row r="1326" spans="2:65" s="12" customFormat="1">
      <c r="B1326" s="142"/>
      <c r="D1326" s="143" t="s">
        <v>159</v>
      </c>
      <c r="E1326" s="144" t="s">
        <v>32</v>
      </c>
      <c r="F1326" s="145" t="s">
        <v>1842</v>
      </c>
      <c r="H1326" s="144" t="s">
        <v>32</v>
      </c>
      <c r="I1326" s="146"/>
      <c r="L1326" s="142"/>
      <c r="M1326" s="147"/>
      <c r="T1326" s="148"/>
      <c r="AT1326" s="144" t="s">
        <v>159</v>
      </c>
      <c r="AU1326" s="144" t="s">
        <v>89</v>
      </c>
      <c r="AV1326" s="12" t="s">
        <v>40</v>
      </c>
      <c r="AW1326" s="12" t="s">
        <v>38</v>
      </c>
      <c r="AX1326" s="12" t="s">
        <v>80</v>
      </c>
      <c r="AY1326" s="144" t="s">
        <v>150</v>
      </c>
    </row>
    <row r="1327" spans="2:65" s="13" customFormat="1">
      <c r="B1327" s="149"/>
      <c r="D1327" s="143" t="s">
        <v>159</v>
      </c>
      <c r="E1327" s="150" t="s">
        <v>32</v>
      </c>
      <c r="F1327" s="151" t="s">
        <v>586</v>
      </c>
      <c r="H1327" s="152">
        <v>3.6379999999999999</v>
      </c>
      <c r="I1327" s="153"/>
      <c r="L1327" s="149"/>
      <c r="M1327" s="154"/>
      <c r="T1327" s="155"/>
      <c r="AT1327" s="150" t="s">
        <v>159</v>
      </c>
      <c r="AU1327" s="150" t="s">
        <v>89</v>
      </c>
      <c r="AV1327" s="13" t="s">
        <v>89</v>
      </c>
      <c r="AW1327" s="13" t="s">
        <v>38</v>
      </c>
      <c r="AX1327" s="13" t="s">
        <v>40</v>
      </c>
      <c r="AY1327" s="150" t="s">
        <v>150</v>
      </c>
    </row>
    <row r="1328" spans="2:65" s="1" customFormat="1" ht="49.05" customHeight="1">
      <c r="B1328" s="34"/>
      <c r="C1328" s="129" t="s">
        <v>1843</v>
      </c>
      <c r="D1328" s="129" t="s">
        <v>152</v>
      </c>
      <c r="E1328" s="130" t="s">
        <v>1844</v>
      </c>
      <c r="F1328" s="131" t="s">
        <v>1845</v>
      </c>
      <c r="G1328" s="132" t="s">
        <v>165</v>
      </c>
      <c r="H1328" s="133">
        <v>1179.771</v>
      </c>
      <c r="I1328" s="134"/>
      <c r="J1328" s="135">
        <f>ROUND(I1328*H1328,2)</f>
        <v>0</v>
      </c>
      <c r="K1328" s="131" t="s">
        <v>172</v>
      </c>
      <c r="L1328" s="34"/>
      <c r="M1328" s="136" t="s">
        <v>32</v>
      </c>
      <c r="N1328" s="137" t="s">
        <v>51</v>
      </c>
      <c r="P1328" s="138">
        <f>O1328*H1328</f>
        <v>0</v>
      </c>
      <c r="Q1328" s="138">
        <v>2.5020099999999998</v>
      </c>
      <c r="R1328" s="138">
        <f>Q1328*H1328</f>
        <v>2951.7988397099998</v>
      </c>
      <c r="S1328" s="138">
        <v>0</v>
      </c>
      <c r="T1328" s="139">
        <f>S1328*H1328</f>
        <v>0</v>
      </c>
      <c r="AR1328" s="140" t="s">
        <v>157</v>
      </c>
      <c r="AT1328" s="140" t="s">
        <v>152</v>
      </c>
      <c r="AU1328" s="140" t="s">
        <v>89</v>
      </c>
      <c r="AY1328" s="18" t="s">
        <v>150</v>
      </c>
      <c r="BE1328" s="141">
        <f>IF(N1328="základní",J1328,0)</f>
        <v>0</v>
      </c>
      <c r="BF1328" s="141">
        <f>IF(N1328="snížená",J1328,0)</f>
        <v>0</v>
      </c>
      <c r="BG1328" s="141">
        <f>IF(N1328="zákl. přenesená",J1328,0)</f>
        <v>0</v>
      </c>
      <c r="BH1328" s="141">
        <f>IF(N1328="sníž. přenesená",J1328,0)</f>
        <v>0</v>
      </c>
      <c r="BI1328" s="141">
        <f>IF(N1328="nulová",J1328,0)</f>
        <v>0</v>
      </c>
      <c r="BJ1328" s="18" t="s">
        <v>40</v>
      </c>
      <c r="BK1328" s="141">
        <f>ROUND(I1328*H1328,2)</f>
        <v>0</v>
      </c>
      <c r="BL1328" s="18" t="s">
        <v>157</v>
      </c>
      <c r="BM1328" s="140" t="s">
        <v>1846</v>
      </c>
    </row>
    <row r="1329" spans="2:65" s="1" customFormat="1">
      <c r="B1329" s="34"/>
      <c r="D1329" s="163" t="s">
        <v>174</v>
      </c>
      <c r="F1329" s="164" t="s">
        <v>1847</v>
      </c>
      <c r="I1329" s="165"/>
      <c r="L1329" s="34"/>
      <c r="M1329" s="166"/>
      <c r="T1329" s="55"/>
      <c r="AT1329" s="18" t="s">
        <v>174</v>
      </c>
      <c r="AU1329" s="18" t="s">
        <v>89</v>
      </c>
    </row>
    <row r="1330" spans="2:65" s="12" customFormat="1">
      <c r="B1330" s="142"/>
      <c r="D1330" s="143" t="s">
        <v>159</v>
      </c>
      <c r="E1330" s="144" t="s">
        <v>32</v>
      </c>
      <c r="F1330" s="145" t="s">
        <v>814</v>
      </c>
      <c r="H1330" s="144" t="s">
        <v>32</v>
      </c>
      <c r="I1330" s="146"/>
      <c r="L1330" s="142"/>
      <c r="M1330" s="147"/>
      <c r="T1330" s="148"/>
      <c r="AT1330" s="144" t="s">
        <v>159</v>
      </c>
      <c r="AU1330" s="144" t="s">
        <v>89</v>
      </c>
      <c r="AV1330" s="12" t="s">
        <v>40</v>
      </c>
      <c r="AW1330" s="12" t="s">
        <v>38</v>
      </c>
      <c r="AX1330" s="12" t="s">
        <v>80</v>
      </c>
      <c r="AY1330" s="144" t="s">
        <v>150</v>
      </c>
    </row>
    <row r="1331" spans="2:65" s="13" customFormat="1">
      <c r="B1331" s="149"/>
      <c r="D1331" s="143" t="s">
        <v>159</v>
      </c>
      <c r="E1331" s="150" t="s">
        <v>32</v>
      </c>
      <c r="F1331" s="151" t="s">
        <v>1848</v>
      </c>
      <c r="H1331" s="152">
        <v>1001.357</v>
      </c>
      <c r="I1331" s="153"/>
      <c r="L1331" s="149"/>
      <c r="M1331" s="154"/>
      <c r="T1331" s="155"/>
      <c r="AT1331" s="150" t="s">
        <v>159</v>
      </c>
      <c r="AU1331" s="150" t="s">
        <v>89</v>
      </c>
      <c r="AV1331" s="13" t="s">
        <v>89</v>
      </c>
      <c r="AW1331" s="13" t="s">
        <v>38</v>
      </c>
      <c r="AX1331" s="13" t="s">
        <v>80</v>
      </c>
      <c r="AY1331" s="150" t="s">
        <v>150</v>
      </c>
    </row>
    <row r="1332" spans="2:65" s="15" customFormat="1">
      <c r="B1332" s="168"/>
      <c r="D1332" s="143" t="s">
        <v>159</v>
      </c>
      <c r="E1332" s="169" t="s">
        <v>32</v>
      </c>
      <c r="F1332" s="170" t="s">
        <v>1372</v>
      </c>
      <c r="H1332" s="171">
        <v>1001.357</v>
      </c>
      <c r="I1332" s="172"/>
      <c r="L1332" s="168"/>
      <c r="M1332" s="173"/>
      <c r="T1332" s="174"/>
      <c r="AT1332" s="169" t="s">
        <v>159</v>
      </c>
      <c r="AU1332" s="169" t="s">
        <v>89</v>
      </c>
      <c r="AV1332" s="15" t="s">
        <v>168</v>
      </c>
      <c r="AW1332" s="15" t="s">
        <v>38</v>
      </c>
      <c r="AX1332" s="15" t="s">
        <v>80</v>
      </c>
      <c r="AY1332" s="169" t="s">
        <v>150</v>
      </c>
    </row>
    <row r="1333" spans="2:65" s="12" customFormat="1">
      <c r="B1333" s="142"/>
      <c r="D1333" s="143" t="s">
        <v>159</v>
      </c>
      <c r="E1333" s="144" t="s">
        <v>32</v>
      </c>
      <c r="F1333" s="145" t="s">
        <v>1436</v>
      </c>
      <c r="H1333" s="144" t="s">
        <v>32</v>
      </c>
      <c r="I1333" s="146"/>
      <c r="L1333" s="142"/>
      <c r="M1333" s="147"/>
      <c r="T1333" s="148"/>
      <c r="AT1333" s="144" t="s">
        <v>159</v>
      </c>
      <c r="AU1333" s="144" t="s">
        <v>89</v>
      </c>
      <c r="AV1333" s="12" t="s">
        <v>40</v>
      </c>
      <c r="AW1333" s="12" t="s">
        <v>38</v>
      </c>
      <c r="AX1333" s="12" t="s">
        <v>80</v>
      </c>
      <c r="AY1333" s="144" t="s">
        <v>150</v>
      </c>
    </row>
    <row r="1334" spans="2:65" s="13" customFormat="1">
      <c r="B1334" s="149"/>
      <c r="D1334" s="143" t="s">
        <v>159</v>
      </c>
      <c r="E1334" s="150" t="s">
        <v>32</v>
      </c>
      <c r="F1334" s="151" t="s">
        <v>1849</v>
      </c>
      <c r="H1334" s="152">
        <v>178.41399999999999</v>
      </c>
      <c r="I1334" s="153"/>
      <c r="L1334" s="149"/>
      <c r="M1334" s="154"/>
      <c r="T1334" s="155"/>
      <c r="AT1334" s="150" t="s">
        <v>159</v>
      </c>
      <c r="AU1334" s="150" t="s">
        <v>89</v>
      </c>
      <c r="AV1334" s="13" t="s">
        <v>89</v>
      </c>
      <c r="AW1334" s="13" t="s">
        <v>38</v>
      </c>
      <c r="AX1334" s="13" t="s">
        <v>80</v>
      </c>
      <c r="AY1334" s="150" t="s">
        <v>150</v>
      </c>
    </row>
    <row r="1335" spans="2:65" s="15" customFormat="1">
      <c r="B1335" s="168"/>
      <c r="D1335" s="143" t="s">
        <v>159</v>
      </c>
      <c r="E1335" s="169" t="s">
        <v>32</v>
      </c>
      <c r="F1335" s="170" t="s">
        <v>1438</v>
      </c>
      <c r="H1335" s="171">
        <v>178.41399999999999</v>
      </c>
      <c r="I1335" s="172"/>
      <c r="L1335" s="168"/>
      <c r="M1335" s="173"/>
      <c r="T1335" s="174"/>
      <c r="AT1335" s="169" t="s">
        <v>159</v>
      </c>
      <c r="AU1335" s="169" t="s">
        <v>89</v>
      </c>
      <c r="AV1335" s="15" t="s">
        <v>168</v>
      </c>
      <c r="AW1335" s="15" t="s">
        <v>38</v>
      </c>
      <c r="AX1335" s="15" t="s">
        <v>80</v>
      </c>
      <c r="AY1335" s="169" t="s">
        <v>150</v>
      </c>
    </row>
    <row r="1336" spans="2:65" s="14" customFormat="1">
      <c r="B1336" s="156"/>
      <c r="D1336" s="143" t="s">
        <v>159</v>
      </c>
      <c r="E1336" s="157" t="s">
        <v>32</v>
      </c>
      <c r="F1336" s="158" t="s">
        <v>162</v>
      </c>
      <c r="H1336" s="159">
        <v>1179.771</v>
      </c>
      <c r="I1336" s="160"/>
      <c r="L1336" s="156"/>
      <c r="M1336" s="161"/>
      <c r="T1336" s="162"/>
      <c r="AT1336" s="157" t="s">
        <v>159</v>
      </c>
      <c r="AU1336" s="157" t="s">
        <v>89</v>
      </c>
      <c r="AV1336" s="14" t="s">
        <v>157</v>
      </c>
      <c r="AW1336" s="14" t="s">
        <v>38</v>
      </c>
      <c r="AX1336" s="14" t="s">
        <v>40</v>
      </c>
      <c r="AY1336" s="157" t="s">
        <v>150</v>
      </c>
    </row>
    <row r="1337" spans="2:65" s="1" customFormat="1" ht="24.15" customHeight="1">
      <c r="B1337" s="34"/>
      <c r="C1337" s="129" t="s">
        <v>1850</v>
      </c>
      <c r="D1337" s="129" t="s">
        <v>152</v>
      </c>
      <c r="E1337" s="130" t="s">
        <v>1851</v>
      </c>
      <c r="F1337" s="131" t="s">
        <v>1461</v>
      </c>
      <c r="G1337" s="132" t="s">
        <v>171</v>
      </c>
      <c r="H1337" s="133">
        <v>1</v>
      </c>
      <c r="I1337" s="134"/>
      <c r="J1337" s="135">
        <f>ROUND(I1337*H1337,2)</f>
        <v>0</v>
      </c>
      <c r="K1337" s="131" t="s">
        <v>156</v>
      </c>
      <c r="L1337" s="34"/>
      <c r="M1337" s="136" t="s">
        <v>32</v>
      </c>
      <c r="N1337" s="137" t="s">
        <v>51</v>
      </c>
      <c r="P1337" s="138">
        <f>O1337*H1337</f>
        <v>0</v>
      </c>
      <c r="Q1337" s="138">
        <v>0</v>
      </c>
      <c r="R1337" s="138">
        <f>Q1337*H1337</f>
        <v>0</v>
      </c>
      <c r="S1337" s="138">
        <v>0</v>
      </c>
      <c r="T1337" s="139">
        <f>S1337*H1337</f>
        <v>0</v>
      </c>
      <c r="AR1337" s="140" t="s">
        <v>157</v>
      </c>
      <c r="AT1337" s="140" t="s">
        <v>152</v>
      </c>
      <c r="AU1337" s="140" t="s">
        <v>89</v>
      </c>
      <c r="AY1337" s="18" t="s">
        <v>150</v>
      </c>
      <c r="BE1337" s="141">
        <f>IF(N1337="základní",J1337,0)</f>
        <v>0</v>
      </c>
      <c r="BF1337" s="141">
        <f>IF(N1337="snížená",J1337,0)</f>
        <v>0</v>
      </c>
      <c r="BG1337" s="141">
        <f>IF(N1337="zákl. přenesená",J1337,0)</f>
        <v>0</v>
      </c>
      <c r="BH1337" s="141">
        <f>IF(N1337="sníž. přenesená",J1337,0)</f>
        <v>0</v>
      </c>
      <c r="BI1337" s="141">
        <f>IF(N1337="nulová",J1337,0)</f>
        <v>0</v>
      </c>
      <c r="BJ1337" s="18" t="s">
        <v>40</v>
      </c>
      <c r="BK1337" s="141">
        <f>ROUND(I1337*H1337,2)</f>
        <v>0</v>
      </c>
      <c r="BL1337" s="18" t="s">
        <v>157</v>
      </c>
      <c r="BM1337" s="140" t="s">
        <v>1852</v>
      </c>
    </row>
    <row r="1338" spans="2:65" s="1" customFormat="1" ht="37.799999999999997" customHeight="1">
      <c r="B1338" s="34"/>
      <c r="C1338" s="129" t="s">
        <v>1853</v>
      </c>
      <c r="D1338" s="129" t="s">
        <v>152</v>
      </c>
      <c r="E1338" s="130" t="s">
        <v>1854</v>
      </c>
      <c r="F1338" s="131" t="s">
        <v>1855</v>
      </c>
      <c r="G1338" s="132" t="s">
        <v>155</v>
      </c>
      <c r="H1338" s="133">
        <v>19.324000000000002</v>
      </c>
      <c r="I1338" s="134"/>
      <c r="J1338" s="135">
        <f>ROUND(I1338*H1338,2)</f>
        <v>0</v>
      </c>
      <c r="K1338" s="131" t="s">
        <v>172</v>
      </c>
      <c r="L1338" s="34"/>
      <c r="M1338" s="136" t="s">
        <v>32</v>
      </c>
      <c r="N1338" s="137" t="s">
        <v>51</v>
      </c>
      <c r="P1338" s="138">
        <f>O1338*H1338</f>
        <v>0</v>
      </c>
      <c r="Q1338" s="138">
        <v>5.3299999999999997E-3</v>
      </c>
      <c r="R1338" s="138">
        <f>Q1338*H1338</f>
        <v>0.10299692000000001</v>
      </c>
      <c r="S1338" s="138">
        <v>0</v>
      </c>
      <c r="T1338" s="139">
        <f>S1338*H1338</f>
        <v>0</v>
      </c>
      <c r="AR1338" s="140" t="s">
        <v>157</v>
      </c>
      <c r="AT1338" s="140" t="s">
        <v>152</v>
      </c>
      <c r="AU1338" s="140" t="s">
        <v>89</v>
      </c>
      <c r="AY1338" s="18" t="s">
        <v>150</v>
      </c>
      <c r="BE1338" s="141">
        <f>IF(N1338="základní",J1338,0)</f>
        <v>0</v>
      </c>
      <c r="BF1338" s="141">
        <f>IF(N1338="snížená",J1338,0)</f>
        <v>0</v>
      </c>
      <c r="BG1338" s="141">
        <f>IF(N1338="zákl. přenesená",J1338,0)</f>
        <v>0</v>
      </c>
      <c r="BH1338" s="141">
        <f>IF(N1338="sníž. přenesená",J1338,0)</f>
        <v>0</v>
      </c>
      <c r="BI1338" s="141">
        <f>IF(N1338="nulová",J1338,0)</f>
        <v>0</v>
      </c>
      <c r="BJ1338" s="18" t="s">
        <v>40</v>
      </c>
      <c r="BK1338" s="141">
        <f>ROUND(I1338*H1338,2)</f>
        <v>0</v>
      </c>
      <c r="BL1338" s="18" t="s">
        <v>157</v>
      </c>
      <c r="BM1338" s="140" t="s">
        <v>1856</v>
      </c>
    </row>
    <row r="1339" spans="2:65" s="1" customFormat="1">
      <c r="B1339" s="34"/>
      <c r="D1339" s="163" t="s">
        <v>174</v>
      </c>
      <c r="F1339" s="164" t="s">
        <v>1857</v>
      </c>
      <c r="I1339" s="165"/>
      <c r="L1339" s="34"/>
      <c r="M1339" s="166"/>
      <c r="T1339" s="55"/>
      <c r="AT1339" s="18" t="s">
        <v>174</v>
      </c>
      <c r="AU1339" s="18" t="s">
        <v>89</v>
      </c>
    </row>
    <row r="1340" spans="2:65" s="12" customFormat="1">
      <c r="B1340" s="142"/>
      <c r="D1340" s="143" t="s">
        <v>159</v>
      </c>
      <c r="E1340" s="144" t="s">
        <v>32</v>
      </c>
      <c r="F1340" s="145" t="s">
        <v>702</v>
      </c>
      <c r="H1340" s="144" t="s">
        <v>32</v>
      </c>
      <c r="I1340" s="146"/>
      <c r="L1340" s="142"/>
      <c r="M1340" s="147"/>
      <c r="T1340" s="148"/>
      <c r="AT1340" s="144" t="s">
        <v>159</v>
      </c>
      <c r="AU1340" s="144" t="s">
        <v>89</v>
      </c>
      <c r="AV1340" s="12" t="s">
        <v>40</v>
      </c>
      <c r="AW1340" s="12" t="s">
        <v>38</v>
      </c>
      <c r="AX1340" s="12" t="s">
        <v>80</v>
      </c>
      <c r="AY1340" s="144" t="s">
        <v>150</v>
      </c>
    </row>
    <row r="1341" spans="2:65" s="12" customFormat="1">
      <c r="B1341" s="142"/>
      <c r="D1341" s="143" t="s">
        <v>159</v>
      </c>
      <c r="E1341" s="144" t="s">
        <v>32</v>
      </c>
      <c r="F1341" s="145" t="s">
        <v>1858</v>
      </c>
      <c r="H1341" s="144" t="s">
        <v>32</v>
      </c>
      <c r="I1341" s="146"/>
      <c r="L1341" s="142"/>
      <c r="M1341" s="147"/>
      <c r="T1341" s="148"/>
      <c r="AT1341" s="144" t="s">
        <v>159</v>
      </c>
      <c r="AU1341" s="144" t="s">
        <v>89</v>
      </c>
      <c r="AV1341" s="12" t="s">
        <v>40</v>
      </c>
      <c r="AW1341" s="12" t="s">
        <v>38</v>
      </c>
      <c r="AX1341" s="12" t="s">
        <v>80</v>
      </c>
      <c r="AY1341" s="144" t="s">
        <v>150</v>
      </c>
    </row>
    <row r="1342" spans="2:65" s="12" customFormat="1">
      <c r="B1342" s="142"/>
      <c r="D1342" s="143" t="s">
        <v>159</v>
      </c>
      <c r="E1342" s="144" t="s">
        <v>32</v>
      </c>
      <c r="F1342" s="145" t="s">
        <v>1859</v>
      </c>
      <c r="H1342" s="144" t="s">
        <v>32</v>
      </c>
      <c r="I1342" s="146"/>
      <c r="L1342" s="142"/>
      <c r="M1342" s="147"/>
      <c r="T1342" s="148"/>
      <c r="AT1342" s="144" t="s">
        <v>159</v>
      </c>
      <c r="AU1342" s="144" t="s">
        <v>89</v>
      </c>
      <c r="AV1342" s="12" t="s">
        <v>40</v>
      </c>
      <c r="AW1342" s="12" t="s">
        <v>38</v>
      </c>
      <c r="AX1342" s="12" t="s">
        <v>80</v>
      </c>
      <c r="AY1342" s="144" t="s">
        <v>150</v>
      </c>
    </row>
    <row r="1343" spans="2:65" s="12" customFormat="1">
      <c r="B1343" s="142"/>
      <c r="D1343" s="143" t="s">
        <v>159</v>
      </c>
      <c r="E1343" s="144" t="s">
        <v>32</v>
      </c>
      <c r="F1343" s="145" t="s">
        <v>1860</v>
      </c>
      <c r="H1343" s="144" t="s">
        <v>32</v>
      </c>
      <c r="I1343" s="146"/>
      <c r="L1343" s="142"/>
      <c r="M1343" s="147"/>
      <c r="T1343" s="148"/>
      <c r="AT1343" s="144" t="s">
        <v>159</v>
      </c>
      <c r="AU1343" s="144" t="s">
        <v>89</v>
      </c>
      <c r="AV1343" s="12" t="s">
        <v>40</v>
      </c>
      <c r="AW1343" s="12" t="s">
        <v>38</v>
      </c>
      <c r="AX1343" s="12" t="s">
        <v>80</v>
      </c>
      <c r="AY1343" s="144" t="s">
        <v>150</v>
      </c>
    </row>
    <row r="1344" spans="2:65" s="12" customFormat="1">
      <c r="B1344" s="142"/>
      <c r="D1344" s="143" t="s">
        <v>159</v>
      </c>
      <c r="E1344" s="144" t="s">
        <v>32</v>
      </c>
      <c r="F1344" s="145" t="s">
        <v>1861</v>
      </c>
      <c r="H1344" s="144" t="s">
        <v>32</v>
      </c>
      <c r="I1344" s="146"/>
      <c r="L1344" s="142"/>
      <c r="M1344" s="147"/>
      <c r="T1344" s="148"/>
      <c r="AT1344" s="144" t="s">
        <v>159</v>
      </c>
      <c r="AU1344" s="144" t="s">
        <v>89</v>
      </c>
      <c r="AV1344" s="12" t="s">
        <v>40</v>
      </c>
      <c r="AW1344" s="12" t="s">
        <v>38</v>
      </c>
      <c r="AX1344" s="12" t="s">
        <v>80</v>
      </c>
      <c r="AY1344" s="144" t="s">
        <v>150</v>
      </c>
    </row>
    <row r="1345" spans="2:65" s="12" customFormat="1">
      <c r="B1345" s="142"/>
      <c r="D1345" s="143" t="s">
        <v>159</v>
      </c>
      <c r="E1345" s="144" t="s">
        <v>32</v>
      </c>
      <c r="F1345" s="145" t="s">
        <v>1862</v>
      </c>
      <c r="H1345" s="144" t="s">
        <v>32</v>
      </c>
      <c r="I1345" s="146"/>
      <c r="L1345" s="142"/>
      <c r="M1345" s="147"/>
      <c r="T1345" s="148"/>
      <c r="AT1345" s="144" t="s">
        <v>159</v>
      </c>
      <c r="AU1345" s="144" t="s">
        <v>89</v>
      </c>
      <c r="AV1345" s="12" t="s">
        <v>40</v>
      </c>
      <c r="AW1345" s="12" t="s">
        <v>38</v>
      </c>
      <c r="AX1345" s="12" t="s">
        <v>80</v>
      </c>
      <c r="AY1345" s="144" t="s">
        <v>150</v>
      </c>
    </row>
    <row r="1346" spans="2:65" s="12" customFormat="1">
      <c r="B1346" s="142"/>
      <c r="D1346" s="143" t="s">
        <v>159</v>
      </c>
      <c r="E1346" s="144" t="s">
        <v>32</v>
      </c>
      <c r="F1346" s="145" t="s">
        <v>1863</v>
      </c>
      <c r="H1346" s="144" t="s">
        <v>32</v>
      </c>
      <c r="I1346" s="146"/>
      <c r="L1346" s="142"/>
      <c r="M1346" s="147"/>
      <c r="T1346" s="148"/>
      <c r="AT1346" s="144" t="s">
        <v>159</v>
      </c>
      <c r="AU1346" s="144" t="s">
        <v>89</v>
      </c>
      <c r="AV1346" s="12" t="s">
        <v>40</v>
      </c>
      <c r="AW1346" s="12" t="s">
        <v>38</v>
      </c>
      <c r="AX1346" s="12" t="s">
        <v>80</v>
      </c>
      <c r="AY1346" s="144" t="s">
        <v>150</v>
      </c>
    </row>
    <row r="1347" spans="2:65" s="12" customFormat="1">
      <c r="B1347" s="142"/>
      <c r="D1347" s="143" t="s">
        <v>159</v>
      </c>
      <c r="E1347" s="144" t="s">
        <v>32</v>
      </c>
      <c r="F1347" s="145" t="s">
        <v>1577</v>
      </c>
      <c r="H1347" s="144" t="s">
        <v>32</v>
      </c>
      <c r="I1347" s="146"/>
      <c r="L1347" s="142"/>
      <c r="M1347" s="147"/>
      <c r="T1347" s="148"/>
      <c r="AT1347" s="144" t="s">
        <v>159</v>
      </c>
      <c r="AU1347" s="144" t="s">
        <v>89</v>
      </c>
      <c r="AV1347" s="12" t="s">
        <v>40</v>
      </c>
      <c r="AW1347" s="12" t="s">
        <v>38</v>
      </c>
      <c r="AX1347" s="12" t="s">
        <v>80</v>
      </c>
      <c r="AY1347" s="144" t="s">
        <v>150</v>
      </c>
    </row>
    <row r="1348" spans="2:65" s="12" customFormat="1">
      <c r="B1348" s="142"/>
      <c r="D1348" s="143" t="s">
        <v>159</v>
      </c>
      <c r="E1348" s="144" t="s">
        <v>32</v>
      </c>
      <c r="F1348" s="145" t="s">
        <v>1864</v>
      </c>
      <c r="H1348" s="144" t="s">
        <v>32</v>
      </c>
      <c r="I1348" s="146"/>
      <c r="L1348" s="142"/>
      <c r="M1348" s="147"/>
      <c r="T1348" s="148"/>
      <c r="AT1348" s="144" t="s">
        <v>159</v>
      </c>
      <c r="AU1348" s="144" t="s">
        <v>89</v>
      </c>
      <c r="AV1348" s="12" t="s">
        <v>40</v>
      </c>
      <c r="AW1348" s="12" t="s">
        <v>38</v>
      </c>
      <c r="AX1348" s="12" t="s">
        <v>80</v>
      </c>
      <c r="AY1348" s="144" t="s">
        <v>150</v>
      </c>
    </row>
    <row r="1349" spans="2:65" s="12" customFormat="1">
      <c r="B1349" s="142"/>
      <c r="D1349" s="143" t="s">
        <v>159</v>
      </c>
      <c r="E1349" s="144" t="s">
        <v>32</v>
      </c>
      <c r="F1349" s="145" t="s">
        <v>1865</v>
      </c>
      <c r="H1349" s="144" t="s">
        <v>32</v>
      </c>
      <c r="I1349" s="146"/>
      <c r="L1349" s="142"/>
      <c r="M1349" s="147"/>
      <c r="T1349" s="148"/>
      <c r="AT1349" s="144" t="s">
        <v>159</v>
      </c>
      <c r="AU1349" s="144" t="s">
        <v>89</v>
      </c>
      <c r="AV1349" s="12" t="s">
        <v>40</v>
      </c>
      <c r="AW1349" s="12" t="s">
        <v>38</v>
      </c>
      <c r="AX1349" s="12" t="s">
        <v>80</v>
      </c>
      <c r="AY1349" s="144" t="s">
        <v>150</v>
      </c>
    </row>
    <row r="1350" spans="2:65" s="12" customFormat="1">
      <c r="B1350" s="142"/>
      <c r="D1350" s="143" t="s">
        <v>159</v>
      </c>
      <c r="E1350" s="144" t="s">
        <v>32</v>
      </c>
      <c r="F1350" s="145" t="s">
        <v>1866</v>
      </c>
      <c r="H1350" s="144" t="s">
        <v>32</v>
      </c>
      <c r="I1350" s="146"/>
      <c r="L1350" s="142"/>
      <c r="M1350" s="147"/>
      <c r="T1350" s="148"/>
      <c r="AT1350" s="144" t="s">
        <v>159</v>
      </c>
      <c r="AU1350" s="144" t="s">
        <v>89</v>
      </c>
      <c r="AV1350" s="12" t="s">
        <v>40</v>
      </c>
      <c r="AW1350" s="12" t="s">
        <v>38</v>
      </c>
      <c r="AX1350" s="12" t="s">
        <v>80</v>
      </c>
      <c r="AY1350" s="144" t="s">
        <v>150</v>
      </c>
    </row>
    <row r="1351" spans="2:65" s="13" customFormat="1">
      <c r="B1351" s="149"/>
      <c r="D1351" s="143" t="s">
        <v>159</v>
      </c>
      <c r="E1351" s="150" t="s">
        <v>32</v>
      </c>
      <c r="F1351" s="151" t="s">
        <v>590</v>
      </c>
      <c r="H1351" s="152">
        <v>19.324000000000002</v>
      </c>
      <c r="I1351" s="153"/>
      <c r="L1351" s="149"/>
      <c r="M1351" s="154"/>
      <c r="T1351" s="155"/>
      <c r="AT1351" s="150" t="s">
        <v>159</v>
      </c>
      <c r="AU1351" s="150" t="s">
        <v>89</v>
      </c>
      <c r="AV1351" s="13" t="s">
        <v>89</v>
      </c>
      <c r="AW1351" s="13" t="s">
        <v>38</v>
      </c>
      <c r="AX1351" s="13" t="s">
        <v>40</v>
      </c>
      <c r="AY1351" s="150" t="s">
        <v>150</v>
      </c>
    </row>
    <row r="1352" spans="2:65" s="1" customFormat="1" ht="37.799999999999997" customHeight="1">
      <c r="B1352" s="34"/>
      <c r="C1352" s="129" t="s">
        <v>1867</v>
      </c>
      <c r="D1352" s="129" t="s">
        <v>152</v>
      </c>
      <c r="E1352" s="130" t="s">
        <v>1868</v>
      </c>
      <c r="F1352" s="131" t="s">
        <v>1869</v>
      </c>
      <c r="G1352" s="132" t="s">
        <v>155</v>
      </c>
      <c r="H1352" s="133">
        <v>19.324000000000002</v>
      </c>
      <c r="I1352" s="134"/>
      <c r="J1352" s="135">
        <f>ROUND(I1352*H1352,2)</f>
        <v>0</v>
      </c>
      <c r="K1352" s="131" t="s">
        <v>172</v>
      </c>
      <c r="L1352" s="34"/>
      <c r="M1352" s="136" t="s">
        <v>32</v>
      </c>
      <c r="N1352" s="137" t="s">
        <v>51</v>
      </c>
      <c r="P1352" s="138">
        <f>O1352*H1352</f>
        <v>0</v>
      </c>
      <c r="Q1352" s="138">
        <v>0</v>
      </c>
      <c r="R1352" s="138">
        <f>Q1352*H1352</f>
        <v>0</v>
      </c>
      <c r="S1352" s="138">
        <v>0</v>
      </c>
      <c r="T1352" s="139">
        <f>S1352*H1352</f>
        <v>0</v>
      </c>
      <c r="AR1352" s="140" t="s">
        <v>157</v>
      </c>
      <c r="AT1352" s="140" t="s">
        <v>152</v>
      </c>
      <c r="AU1352" s="140" t="s">
        <v>89</v>
      </c>
      <c r="AY1352" s="18" t="s">
        <v>150</v>
      </c>
      <c r="BE1352" s="141">
        <f>IF(N1352="základní",J1352,0)</f>
        <v>0</v>
      </c>
      <c r="BF1352" s="141">
        <f>IF(N1352="snížená",J1352,0)</f>
        <v>0</v>
      </c>
      <c r="BG1352" s="141">
        <f>IF(N1352="zákl. přenesená",J1352,0)</f>
        <v>0</v>
      </c>
      <c r="BH1352" s="141">
        <f>IF(N1352="sníž. přenesená",J1352,0)</f>
        <v>0</v>
      </c>
      <c r="BI1352" s="141">
        <f>IF(N1352="nulová",J1352,0)</f>
        <v>0</v>
      </c>
      <c r="BJ1352" s="18" t="s">
        <v>40</v>
      </c>
      <c r="BK1352" s="141">
        <f>ROUND(I1352*H1352,2)</f>
        <v>0</v>
      </c>
      <c r="BL1352" s="18" t="s">
        <v>157</v>
      </c>
      <c r="BM1352" s="140" t="s">
        <v>1870</v>
      </c>
    </row>
    <row r="1353" spans="2:65" s="1" customFormat="1">
      <c r="B1353" s="34"/>
      <c r="D1353" s="163" t="s">
        <v>174</v>
      </c>
      <c r="F1353" s="164" t="s">
        <v>1871</v>
      </c>
      <c r="I1353" s="165"/>
      <c r="L1353" s="34"/>
      <c r="M1353" s="166"/>
      <c r="T1353" s="55"/>
      <c r="AT1353" s="18" t="s">
        <v>174</v>
      </c>
      <c r="AU1353" s="18" t="s">
        <v>89</v>
      </c>
    </row>
    <row r="1354" spans="2:65" s="12" customFormat="1">
      <c r="B1354" s="142"/>
      <c r="D1354" s="143" t="s">
        <v>159</v>
      </c>
      <c r="E1354" s="144" t="s">
        <v>32</v>
      </c>
      <c r="F1354" s="145" t="s">
        <v>702</v>
      </c>
      <c r="H1354" s="144" t="s">
        <v>32</v>
      </c>
      <c r="I1354" s="146"/>
      <c r="L1354" s="142"/>
      <c r="M1354" s="147"/>
      <c r="T1354" s="148"/>
      <c r="AT1354" s="144" t="s">
        <v>159</v>
      </c>
      <c r="AU1354" s="144" t="s">
        <v>89</v>
      </c>
      <c r="AV1354" s="12" t="s">
        <v>40</v>
      </c>
      <c r="AW1354" s="12" t="s">
        <v>38</v>
      </c>
      <c r="AX1354" s="12" t="s">
        <v>80</v>
      </c>
      <c r="AY1354" s="144" t="s">
        <v>150</v>
      </c>
    </row>
    <row r="1355" spans="2:65" s="12" customFormat="1">
      <c r="B1355" s="142"/>
      <c r="D1355" s="143" t="s">
        <v>159</v>
      </c>
      <c r="E1355" s="144" t="s">
        <v>32</v>
      </c>
      <c r="F1355" s="145" t="s">
        <v>1858</v>
      </c>
      <c r="H1355" s="144" t="s">
        <v>32</v>
      </c>
      <c r="I1355" s="146"/>
      <c r="L1355" s="142"/>
      <c r="M1355" s="147"/>
      <c r="T1355" s="148"/>
      <c r="AT1355" s="144" t="s">
        <v>159</v>
      </c>
      <c r="AU1355" s="144" t="s">
        <v>89</v>
      </c>
      <c r="AV1355" s="12" t="s">
        <v>40</v>
      </c>
      <c r="AW1355" s="12" t="s">
        <v>38</v>
      </c>
      <c r="AX1355" s="12" t="s">
        <v>80</v>
      </c>
      <c r="AY1355" s="144" t="s">
        <v>150</v>
      </c>
    </row>
    <row r="1356" spans="2:65" s="12" customFormat="1">
      <c r="B1356" s="142"/>
      <c r="D1356" s="143" t="s">
        <v>159</v>
      </c>
      <c r="E1356" s="144" t="s">
        <v>32</v>
      </c>
      <c r="F1356" s="145" t="s">
        <v>1859</v>
      </c>
      <c r="H1356" s="144" t="s">
        <v>32</v>
      </c>
      <c r="I1356" s="146"/>
      <c r="L1356" s="142"/>
      <c r="M1356" s="147"/>
      <c r="T1356" s="148"/>
      <c r="AT1356" s="144" t="s">
        <v>159</v>
      </c>
      <c r="AU1356" s="144" t="s">
        <v>89</v>
      </c>
      <c r="AV1356" s="12" t="s">
        <v>40</v>
      </c>
      <c r="AW1356" s="12" t="s">
        <v>38</v>
      </c>
      <c r="AX1356" s="12" t="s">
        <v>80</v>
      </c>
      <c r="AY1356" s="144" t="s">
        <v>150</v>
      </c>
    </row>
    <row r="1357" spans="2:65" s="12" customFormat="1">
      <c r="B1357" s="142"/>
      <c r="D1357" s="143" t="s">
        <v>159</v>
      </c>
      <c r="E1357" s="144" t="s">
        <v>32</v>
      </c>
      <c r="F1357" s="145" t="s">
        <v>1860</v>
      </c>
      <c r="H1357" s="144" t="s">
        <v>32</v>
      </c>
      <c r="I1357" s="146"/>
      <c r="L1357" s="142"/>
      <c r="M1357" s="147"/>
      <c r="T1357" s="148"/>
      <c r="AT1357" s="144" t="s">
        <v>159</v>
      </c>
      <c r="AU1357" s="144" t="s">
        <v>89</v>
      </c>
      <c r="AV1357" s="12" t="s">
        <v>40</v>
      </c>
      <c r="AW1357" s="12" t="s">
        <v>38</v>
      </c>
      <c r="AX1357" s="12" t="s">
        <v>80</v>
      </c>
      <c r="AY1357" s="144" t="s">
        <v>150</v>
      </c>
    </row>
    <row r="1358" spans="2:65" s="12" customFormat="1">
      <c r="B1358" s="142"/>
      <c r="D1358" s="143" t="s">
        <v>159</v>
      </c>
      <c r="E1358" s="144" t="s">
        <v>32</v>
      </c>
      <c r="F1358" s="145" t="s">
        <v>1861</v>
      </c>
      <c r="H1358" s="144" t="s">
        <v>32</v>
      </c>
      <c r="I1358" s="146"/>
      <c r="L1358" s="142"/>
      <c r="M1358" s="147"/>
      <c r="T1358" s="148"/>
      <c r="AT1358" s="144" t="s">
        <v>159</v>
      </c>
      <c r="AU1358" s="144" t="s">
        <v>89</v>
      </c>
      <c r="AV1358" s="12" t="s">
        <v>40</v>
      </c>
      <c r="AW1358" s="12" t="s">
        <v>38</v>
      </c>
      <c r="AX1358" s="12" t="s">
        <v>80</v>
      </c>
      <c r="AY1358" s="144" t="s">
        <v>150</v>
      </c>
    </row>
    <row r="1359" spans="2:65" s="12" customFormat="1">
      <c r="B1359" s="142"/>
      <c r="D1359" s="143" t="s">
        <v>159</v>
      </c>
      <c r="E1359" s="144" t="s">
        <v>32</v>
      </c>
      <c r="F1359" s="145" t="s">
        <v>1862</v>
      </c>
      <c r="H1359" s="144" t="s">
        <v>32</v>
      </c>
      <c r="I1359" s="146"/>
      <c r="L1359" s="142"/>
      <c r="M1359" s="147"/>
      <c r="T1359" s="148"/>
      <c r="AT1359" s="144" t="s">
        <v>159</v>
      </c>
      <c r="AU1359" s="144" t="s">
        <v>89</v>
      </c>
      <c r="AV1359" s="12" t="s">
        <v>40</v>
      </c>
      <c r="AW1359" s="12" t="s">
        <v>38</v>
      </c>
      <c r="AX1359" s="12" t="s">
        <v>80</v>
      </c>
      <c r="AY1359" s="144" t="s">
        <v>150</v>
      </c>
    </row>
    <row r="1360" spans="2:65" s="12" customFormat="1">
      <c r="B1360" s="142"/>
      <c r="D1360" s="143" t="s">
        <v>159</v>
      </c>
      <c r="E1360" s="144" t="s">
        <v>32</v>
      </c>
      <c r="F1360" s="145" t="s">
        <v>1863</v>
      </c>
      <c r="H1360" s="144" t="s">
        <v>32</v>
      </c>
      <c r="I1360" s="146"/>
      <c r="L1360" s="142"/>
      <c r="M1360" s="147"/>
      <c r="T1360" s="148"/>
      <c r="AT1360" s="144" t="s">
        <v>159</v>
      </c>
      <c r="AU1360" s="144" t="s">
        <v>89</v>
      </c>
      <c r="AV1360" s="12" t="s">
        <v>40</v>
      </c>
      <c r="AW1360" s="12" t="s">
        <v>38</v>
      </c>
      <c r="AX1360" s="12" t="s">
        <v>80</v>
      </c>
      <c r="AY1360" s="144" t="s">
        <v>150</v>
      </c>
    </row>
    <row r="1361" spans="2:65" s="12" customFormat="1">
      <c r="B1361" s="142"/>
      <c r="D1361" s="143" t="s">
        <v>159</v>
      </c>
      <c r="E1361" s="144" t="s">
        <v>32</v>
      </c>
      <c r="F1361" s="145" t="s">
        <v>1577</v>
      </c>
      <c r="H1361" s="144" t="s">
        <v>32</v>
      </c>
      <c r="I1361" s="146"/>
      <c r="L1361" s="142"/>
      <c r="M1361" s="147"/>
      <c r="T1361" s="148"/>
      <c r="AT1361" s="144" t="s">
        <v>159</v>
      </c>
      <c r="AU1361" s="144" t="s">
        <v>89</v>
      </c>
      <c r="AV1361" s="12" t="s">
        <v>40</v>
      </c>
      <c r="AW1361" s="12" t="s">
        <v>38</v>
      </c>
      <c r="AX1361" s="12" t="s">
        <v>80</v>
      </c>
      <c r="AY1361" s="144" t="s">
        <v>150</v>
      </c>
    </row>
    <row r="1362" spans="2:65" s="12" customFormat="1">
      <c r="B1362" s="142"/>
      <c r="D1362" s="143" t="s">
        <v>159</v>
      </c>
      <c r="E1362" s="144" t="s">
        <v>32</v>
      </c>
      <c r="F1362" s="145" t="s">
        <v>1864</v>
      </c>
      <c r="H1362" s="144" t="s">
        <v>32</v>
      </c>
      <c r="I1362" s="146"/>
      <c r="L1362" s="142"/>
      <c r="M1362" s="147"/>
      <c r="T1362" s="148"/>
      <c r="AT1362" s="144" t="s">
        <v>159</v>
      </c>
      <c r="AU1362" s="144" t="s">
        <v>89</v>
      </c>
      <c r="AV1362" s="12" t="s">
        <v>40</v>
      </c>
      <c r="AW1362" s="12" t="s">
        <v>38</v>
      </c>
      <c r="AX1362" s="12" t="s">
        <v>80</v>
      </c>
      <c r="AY1362" s="144" t="s">
        <v>150</v>
      </c>
    </row>
    <row r="1363" spans="2:65" s="12" customFormat="1">
      <c r="B1363" s="142"/>
      <c r="D1363" s="143" t="s">
        <v>159</v>
      </c>
      <c r="E1363" s="144" t="s">
        <v>32</v>
      </c>
      <c r="F1363" s="145" t="s">
        <v>1865</v>
      </c>
      <c r="H1363" s="144" t="s">
        <v>32</v>
      </c>
      <c r="I1363" s="146"/>
      <c r="L1363" s="142"/>
      <c r="M1363" s="147"/>
      <c r="T1363" s="148"/>
      <c r="AT1363" s="144" t="s">
        <v>159</v>
      </c>
      <c r="AU1363" s="144" t="s">
        <v>89</v>
      </c>
      <c r="AV1363" s="12" t="s">
        <v>40</v>
      </c>
      <c r="AW1363" s="12" t="s">
        <v>38</v>
      </c>
      <c r="AX1363" s="12" t="s">
        <v>80</v>
      </c>
      <c r="AY1363" s="144" t="s">
        <v>150</v>
      </c>
    </row>
    <row r="1364" spans="2:65" s="12" customFormat="1">
      <c r="B1364" s="142"/>
      <c r="D1364" s="143" t="s">
        <v>159</v>
      </c>
      <c r="E1364" s="144" t="s">
        <v>32</v>
      </c>
      <c r="F1364" s="145" t="s">
        <v>1866</v>
      </c>
      <c r="H1364" s="144" t="s">
        <v>32</v>
      </c>
      <c r="I1364" s="146"/>
      <c r="L1364" s="142"/>
      <c r="M1364" s="147"/>
      <c r="T1364" s="148"/>
      <c r="AT1364" s="144" t="s">
        <v>159</v>
      </c>
      <c r="AU1364" s="144" t="s">
        <v>89</v>
      </c>
      <c r="AV1364" s="12" t="s">
        <v>40</v>
      </c>
      <c r="AW1364" s="12" t="s">
        <v>38</v>
      </c>
      <c r="AX1364" s="12" t="s">
        <v>80</v>
      </c>
      <c r="AY1364" s="144" t="s">
        <v>150</v>
      </c>
    </row>
    <row r="1365" spans="2:65" s="13" customFormat="1">
      <c r="B1365" s="149"/>
      <c r="D1365" s="143" t="s">
        <v>159</v>
      </c>
      <c r="E1365" s="150" t="s">
        <v>32</v>
      </c>
      <c r="F1365" s="151" t="s">
        <v>590</v>
      </c>
      <c r="H1365" s="152">
        <v>19.324000000000002</v>
      </c>
      <c r="I1365" s="153"/>
      <c r="L1365" s="149"/>
      <c r="M1365" s="154"/>
      <c r="T1365" s="155"/>
      <c r="AT1365" s="150" t="s">
        <v>159</v>
      </c>
      <c r="AU1365" s="150" t="s">
        <v>89</v>
      </c>
      <c r="AV1365" s="13" t="s">
        <v>89</v>
      </c>
      <c r="AW1365" s="13" t="s">
        <v>38</v>
      </c>
      <c r="AX1365" s="13" t="s">
        <v>40</v>
      </c>
      <c r="AY1365" s="150" t="s">
        <v>150</v>
      </c>
    </row>
    <row r="1366" spans="2:65" s="1" customFormat="1" ht="37.799999999999997" customHeight="1">
      <c r="B1366" s="34"/>
      <c r="C1366" s="129" t="s">
        <v>1872</v>
      </c>
      <c r="D1366" s="129" t="s">
        <v>152</v>
      </c>
      <c r="E1366" s="130" t="s">
        <v>1873</v>
      </c>
      <c r="F1366" s="131" t="s">
        <v>1874</v>
      </c>
      <c r="G1366" s="132" t="s">
        <v>155</v>
      </c>
      <c r="H1366" s="133">
        <v>4148.6369999999997</v>
      </c>
      <c r="I1366" s="134"/>
      <c r="J1366" s="135">
        <f>ROUND(I1366*H1366,2)</f>
        <v>0</v>
      </c>
      <c r="K1366" s="131" t="s">
        <v>172</v>
      </c>
      <c r="L1366" s="34"/>
      <c r="M1366" s="136" t="s">
        <v>32</v>
      </c>
      <c r="N1366" s="137" t="s">
        <v>51</v>
      </c>
      <c r="P1366" s="138">
        <f>O1366*H1366</f>
        <v>0</v>
      </c>
      <c r="Q1366" s="138">
        <v>5.5199999999999997E-3</v>
      </c>
      <c r="R1366" s="138">
        <f>Q1366*H1366</f>
        <v>22.900476239999996</v>
      </c>
      <c r="S1366" s="138">
        <v>0</v>
      </c>
      <c r="T1366" s="139">
        <f>S1366*H1366</f>
        <v>0</v>
      </c>
      <c r="AR1366" s="140" t="s">
        <v>157</v>
      </c>
      <c r="AT1366" s="140" t="s">
        <v>152</v>
      </c>
      <c r="AU1366" s="140" t="s">
        <v>89</v>
      </c>
      <c r="AY1366" s="18" t="s">
        <v>150</v>
      </c>
      <c r="BE1366" s="141">
        <f>IF(N1366="základní",J1366,0)</f>
        <v>0</v>
      </c>
      <c r="BF1366" s="141">
        <f>IF(N1366="snížená",J1366,0)</f>
        <v>0</v>
      </c>
      <c r="BG1366" s="141">
        <f>IF(N1366="zákl. přenesená",J1366,0)</f>
        <v>0</v>
      </c>
      <c r="BH1366" s="141">
        <f>IF(N1366="sníž. přenesená",J1366,0)</f>
        <v>0</v>
      </c>
      <c r="BI1366" s="141">
        <f>IF(N1366="nulová",J1366,0)</f>
        <v>0</v>
      </c>
      <c r="BJ1366" s="18" t="s">
        <v>40</v>
      </c>
      <c r="BK1366" s="141">
        <f>ROUND(I1366*H1366,2)</f>
        <v>0</v>
      </c>
      <c r="BL1366" s="18" t="s">
        <v>157</v>
      </c>
      <c r="BM1366" s="140" t="s">
        <v>1875</v>
      </c>
    </row>
    <row r="1367" spans="2:65" s="1" customFormat="1">
      <c r="B1367" s="34"/>
      <c r="D1367" s="163" t="s">
        <v>174</v>
      </c>
      <c r="F1367" s="164" t="s">
        <v>1876</v>
      </c>
      <c r="I1367" s="165"/>
      <c r="L1367" s="34"/>
      <c r="M1367" s="166"/>
      <c r="T1367" s="55"/>
      <c r="AT1367" s="18" t="s">
        <v>174</v>
      </c>
      <c r="AU1367" s="18" t="s">
        <v>89</v>
      </c>
    </row>
    <row r="1368" spans="2:65" s="12" customFormat="1">
      <c r="B1368" s="142"/>
      <c r="D1368" s="143" t="s">
        <v>159</v>
      </c>
      <c r="E1368" s="144" t="s">
        <v>32</v>
      </c>
      <c r="F1368" s="145" t="s">
        <v>814</v>
      </c>
      <c r="H1368" s="144" t="s">
        <v>32</v>
      </c>
      <c r="I1368" s="146"/>
      <c r="L1368" s="142"/>
      <c r="M1368" s="147"/>
      <c r="T1368" s="148"/>
      <c r="AT1368" s="144" t="s">
        <v>159</v>
      </c>
      <c r="AU1368" s="144" t="s">
        <v>89</v>
      </c>
      <c r="AV1368" s="12" t="s">
        <v>40</v>
      </c>
      <c r="AW1368" s="12" t="s">
        <v>38</v>
      </c>
      <c r="AX1368" s="12" t="s">
        <v>80</v>
      </c>
      <c r="AY1368" s="144" t="s">
        <v>150</v>
      </c>
    </row>
    <row r="1369" spans="2:65" s="13" customFormat="1">
      <c r="B1369" s="149"/>
      <c r="D1369" s="143" t="s">
        <v>159</v>
      </c>
      <c r="E1369" s="150" t="s">
        <v>32</v>
      </c>
      <c r="F1369" s="151" t="s">
        <v>1877</v>
      </c>
      <c r="H1369" s="152">
        <v>3337.855</v>
      </c>
      <c r="I1369" s="153"/>
      <c r="L1369" s="149"/>
      <c r="M1369" s="154"/>
      <c r="T1369" s="155"/>
      <c r="AT1369" s="150" t="s">
        <v>159</v>
      </c>
      <c r="AU1369" s="150" t="s">
        <v>89</v>
      </c>
      <c r="AV1369" s="13" t="s">
        <v>89</v>
      </c>
      <c r="AW1369" s="13" t="s">
        <v>38</v>
      </c>
      <c r="AX1369" s="13" t="s">
        <v>80</v>
      </c>
      <c r="AY1369" s="150" t="s">
        <v>150</v>
      </c>
    </row>
    <row r="1370" spans="2:65" s="13" customFormat="1">
      <c r="B1370" s="149"/>
      <c r="D1370" s="143" t="s">
        <v>159</v>
      </c>
      <c r="E1370" s="150" t="s">
        <v>32</v>
      </c>
      <c r="F1370" s="151" t="s">
        <v>1878</v>
      </c>
      <c r="H1370" s="152">
        <v>183.58199999999999</v>
      </c>
      <c r="I1370" s="153"/>
      <c r="L1370" s="149"/>
      <c r="M1370" s="154"/>
      <c r="T1370" s="155"/>
      <c r="AT1370" s="150" t="s">
        <v>159</v>
      </c>
      <c r="AU1370" s="150" t="s">
        <v>89</v>
      </c>
      <c r="AV1370" s="13" t="s">
        <v>89</v>
      </c>
      <c r="AW1370" s="13" t="s">
        <v>38</v>
      </c>
      <c r="AX1370" s="13" t="s">
        <v>80</v>
      </c>
      <c r="AY1370" s="150" t="s">
        <v>150</v>
      </c>
    </row>
    <row r="1371" spans="2:65" s="15" customFormat="1">
      <c r="B1371" s="168"/>
      <c r="D1371" s="143" t="s">
        <v>159</v>
      </c>
      <c r="E1371" s="169" t="s">
        <v>32</v>
      </c>
      <c r="F1371" s="170" t="s">
        <v>1372</v>
      </c>
      <c r="H1371" s="171">
        <v>3521.4369999999999</v>
      </c>
      <c r="I1371" s="172"/>
      <c r="L1371" s="168"/>
      <c r="M1371" s="173"/>
      <c r="T1371" s="174"/>
      <c r="AT1371" s="169" t="s">
        <v>159</v>
      </c>
      <c r="AU1371" s="169" t="s">
        <v>89</v>
      </c>
      <c r="AV1371" s="15" t="s">
        <v>168</v>
      </c>
      <c r="AW1371" s="15" t="s">
        <v>38</v>
      </c>
      <c r="AX1371" s="15" t="s">
        <v>80</v>
      </c>
      <c r="AY1371" s="169" t="s">
        <v>150</v>
      </c>
    </row>
    <row r="1372" spans="2:65" s="12" customFormat="1">
      <c r="B1372" s="142"/>
      <c r="D1372" s="143" t="s">
        <v>159</v>
      </c>
      <c r="E1372" s="144" t="s">
        <v>32</v>
      </c>
      <c r="F1372" s="145" t="s">
        <v>1436</v>
      </c>
      <c r="H1372" s="144" t="s">
        <v>32</v>
      </c>
      <c r="I1372" s="146"/>
      <c r="L1372" s="142"/>
      <c r="M1372" s="147"/>
      <c r="T1372" s="148"/>
      <c r="AT1372" s="144" t="s">
        <v>159</v>
      </c>
      <c r="AU1372" s="144" t="s">
        <v>89</v>
      </c>
      <c r="AV1372" s="12" t="s">
        <v>40</v>
      </c>
      <c r="AW1372" s="12" t="s">
        <v>38</v>
      </c>
      <c r="AX1372" s="12" t="s">
        <v>80</v>
      </c>
      <c r="AY1372" s="144" t="s">
        <v>150</v>
      </c>
    </row>
    <row r="1373" spans="2:65" s="13" customFormat="1">
      <c r="B1373" s="149"/>
      <c r="D1373" s="143" t="s">
        <v>159</v>
      </c>
      <c r="E1373" s="150" t="s">
        <v>32</v>
      </c>
      <c r="F1373" s="151" t="s">
        <v>1879</v>
      </c>
      <c r="H1373" s="152">
        <v>594.71199999999999</v>
      </c>
      <c r="I1373" s="153"/>
      <c r="L1373" s="149"/>
      <c r="M1373" s="154"/>
      <c r="T1373" s="155"/>
      <c r="AT1373" s="150" t="s">
        <v>159</v>
      </c>
      <c r="AU1373" s="150" t="s">
        <v>89</v>
      </c>
      <c r="AV1373" s="13" t="s">
        <v>89</v>
      </c>
      <c r="AW1373" s="13" t="s">
        <v>38</v>
      </c>
      <c r="AX1373" s="13" t="s">
        <v>80</v>
      </c>
      <c r="AY1373" s="150" t="s">
        <v>150</v>
      </c>
    </row>
    <row r="1374" spans="2:65" s="13" customFormat="1">
      <c r="B1374" s="149"/>
      <c r="D1374" s="143" t="s">
        <v>159</v>
      </c>
      <c r="E1374" s="150" t="s">
        <v>32</v>
      </c>
      <c r="F1374" s="151" t="s">
        <v>1880</v>
      </c>
      <c r="H1374" s="152">
        <v>32.488</v>
      </c>
      <c r="I1374" s="153"/>
      <c r="L1374" s="149"/>
      <c r="M1374" s="154"/>
      <c r="T1374" s="155"/>
      <c r="AT1374" s="150" t="s">
        <v>159</v>
      </c>
      <c r="AU1374" s="150" t="s">
        <v>89</v>
      </c>
      <c r="AV1374" s="13" t="s">
        <v>89</v>
      </c>
      <c r="AW1374" s="13" t="s">
        <v>38</v>
      </c>
      <c r="AX1374" s="13" t="s">
        <v>80</v>
      </c>
      <c r="AY1374" s="150" t="s">
        <v>150</v>
      </c>
    </row>
    <row r="1375" spans="2:65" s="15" customFormat="1">
      <c r="B1375" s="168"/>
      <c r="D1375" s="143" t="s">
        <v>159</v>
      </c>
      <c r="E1375" s="169" t="s">
        <v>32</v>
      </c>
      <c r="F1375" s="170" t="s">
        <v>1438</v>
      </c>
      <c r="H1375" s="171">
        <v>627.20000000000005</v>
      </c>
      <c r="I1375" s="172"/>
      <c r="L1375" s="168"/>
      <c r="M1375" s="173"/>
      <c r="T1375" s="174"/>
      <c r="AT1375" s="169" t="s">
        <v>159</v>
      </c>
      <c r="AU1375" s="169" t="s">
        <v>89</v>
      </c>
      <c r="AV1375" s="15" t="s">
        <v>168</v>
      </c>
      <c r="AW1375" s="15" t="s">
        <v>38</v>
      </c>
      <c r="AX1375" s="15" t="s">
        <v>80</v>
      </c>
      <c r="AY1375" s="169" t="s">
        <v>150</v>
      </c>
    </row>
    <row r="1376" spans="2:65" s="14" customFormat="1">
      <c r="B1376" s="156"/>
      <c r="D1376" s="143" t="s">
        <v>159</v>
      </c>
      <c r="E1376" s="157" t="s">
        <v>32</v>
      </c>
      <c r="F1376" s="158" t="s">
        <v>162</v>
      </c>
      <c r="H1376" s="159">
        <v>4148.6369999999997</v>
      </c>
      <c r="I1376" s="160"/>
      <c r="L1376" s="156"/>
      <c r="M1376" s="161"/>
      <c r="T1376" s="162"/>
      <c r="AT1376" s="157" t="s">
        <v>159</v>
      </c>
      <c r="AU1376" s="157" t="s">
        <v>89</v>
      </c>
      <c r="AV1376" s="14" t="s">
        <v>157</v>
      </c>
      <c r="AW1376" s="14" t="s">
        <v>38</v>
      </c>
      <c r="AX1376" s="14" t="s">
        <v>40</v>
      </c>
      <c r="AY1376" s="157" t="s">
        <v>150</v>
      </c>
    </row>
    <row r="1377" spans="2:65" s="1" customFormat="1" ht="37.799999999999997" customHeight="1">
      <c r="B1377" s="34"/>
      <c r="C1377" s="129" t="s">
        <v>1881</v>
      </c>
      <c r="D1377" s="129" t="s">
        <v>152</v>
      </c>
      <c r="E1377" s="130" t="s">
        <v>1882</v>
      </c>
      <c r="F1377" s="131" t="s">
        <v>1883</v>
      </c>
      <c r="G1377" s="132" t="s">
        <v>155</v>
      </c>
      <c r="H1377" s="133">
        <v>4148.6369999999997</v>
      </c>
      <c r="I1377" s="134"/>
      <c r="J1377" s="135">
        <f>ROUND(I1377*H1377,2)</f>
        <v>0</v>
      </c>
      <c r="K1377" s="131" t="s">
        <v>172</v>
      </c>
      <c r="L1377" s="34"/>
      <c r="M1377" s="136" t="s">
        <v>32</v>
      </c>
      <c r="N1377" s="137" t="s">
        <v>51</v>
      </c>
      <c r="P1377" s="138">
        <f>O1377*H1377</f>
        <v>0</v>
      </c>
      <c r="Q1377" s="138">
        <v>0</v>
      </c>
      <c r="R1377" s="138">
        <f>Q1377*H1377</f>
        <v>0</v>
      </c>
      <c r="S1377" s="138">
        <v>0</v>
      </c>
      <c r="T1377" s="139">
        <f>S1377*H1377</f>
        <v>0</v>
      </c>
      <c r="AR1377" s="140" t="s">
        <v>157</v>
      </c>
      <c r="AT1377" s="140" t="s">
        <v>152</v>
      </c>
      <c r="AU1377" s="140" t="s">
        <v>89</v>
      </c>
      <c r="AY1377" s="18" t="s">
        <v>150</v>
      </c>
      <c r="BE1377" s="141">
        <f>IF(N1377="základní",J1377,0)</f>
        <v>0</v>
      </c>
      <c r="BF1377" s="141">
        <f>IF(N1377="snížená",J1377,0)</f>
        <v>0</v>
      </c>
      <c r="BG1377" s="141">
        <f>IF(N1377="zákl. přenesená",J1377,0)</f>
        <v>0</v>
      </c>
      <c r="BH1377" s="141">
        <f>IF(N1377="sníž. přenesená",J1377,0)</f>
        <v>0</v>
      </c>
      <c r="BI1377" s="141">
        <f>IF(N1377="nulová",J1377,0)</f>
        <v>0</v>
      </c>
      <c r="BJ1377" s="18" t="s">
        <v>40</v>
      </c>
      <c r="BK1377" s="141">
        <f>ROUND(I1377*H1377,2)</f>
        <v>0</v>
      </c>
      <c r="BL1377" s="18" t="s">
        <v>157</v>
      </c>
      <c r="BM1377" s="140" t="s">
        <v>1884</v>
      </c>
    </row>
    <row r="1378" spans="2:65" s="1" customFormat="1">
      <c r="B1378" s="34"/>
      <c r="D1378" s="163" t="s">
        <v>174</v>
      </c>
      <c r="F1378" s="164" t="s">
        <v>1885</v>
      </c>
      <c r="I1378" s="165"/>
      <c r="L1378" s="34"/>
      <c r="M1378" s="166"/>
      <c r="T1378" s="55"/>
      <c r="AT1378" s="18" t="s">
        <v>174</v>
      </c>
      <c r="AU1378" s="18" t="s">
        <v>89</v>
      </c>
    </row>
    <row r="1379" spans="2:65" s="1" customFormat="1" ht="101.25" customHeight="1">
      <c r="B1379" s="34"/>
      <c r="C1379" s="129" t="s">
        <v>1886</v>
      </c>
      <c r="D1379" s="129" t="s">
        <v>152</v>
      </c>
      <c r="E1379" s="130" t="s">
        <v>1887</v>
      </c>
      <c r="F1379" s="131" t="s">
        <v>1888</v>
      </c>
      <c r="G1379" s="132" t="s">
        <v>155</v>
      </c>
      <c r="H1379" s="133">
        <v>78.596999999999994</v>
      </c>
      <c r="I1379" s="134"/>
      <c r="J1379" s="135">
        <f>ROUND(I1379*H1379,2)</f>
        <v>0</v>
      </c>
      <c r="K1379" s="131" t="s">
        <v>172</v>
      </c>
      <c r="L1379" s="34"/>
      <c r="M1379" s="136" t="s">
        <v>32</v>
      </c>
      <c r="N1379" s="137" t="s">
        <v>51</v>
      </c>
      <c r="P1379" s="138">
        <f>O1379*H1379</f>
        <v>0</v>
      </c>
      <c r="Q1379" s="138">
        <v>7.0800000000000004E-3</v>
      </c>
      <c r="R1379" s="138">
        <f>Q1379*H1379</f>
        <v>0.55646675999999995</v>
      </c>
      <c r="S1379" s="138">
        <v>0</v>
      </c>
      <c r="T1379" s="139">
        <f>S1379*H1379</f>
        <v>0</v>
      </c>
      <c r="AR1379" s="140" t="s">
        <v>157</v>
      </c>
      <c r="AT1379" s="140" t="s">
        <v>152</v>
      </c>
      <c r="AU1379" s="140" t="s">
        <v>89</v>
      </c>
      <c r="AY1379" s="18" t="s">
        <v>150</v>
      </c>
      <c r="BE1379" s="141">
        <f>IF(N1379="základní",J1379,0)</f>
        <v>0</v>
      </c>
      <c r="BF1379" s="141">
        <f>IF(N1379="snížená",J1379,0)</f>
        <v>0</v>
      </c>
      <c r="BG1379" s="141">
        <f>IF(N1379="zákl. přenesená",J1379,0)</f>
        <v>0</v>
      </c>
      <c r="BH1379" s="141">
        <f>IF(N1379="sníž. přenesená",J1379,0)</f>
        <v>0</v>
      </c>
      <c r="BI1379" s="141">
        <f>IF(N1379="nulová",J1379,0)</f>
        <v>0</v>
      </c>
      <c r="BJ1379" s="18" t="s">
        <v>40</v>
      </c>
      <c r="BK1379" s="141">
        <f>ROUND(I1379*H1379,2)</f>
        <v>0</v>
      </c>
      <c r="BL1379" s="18" t="s">
        <v>157</v>
      </c>
      <c r="BM1379" s="140" t="s">
        <v>1889</v>
      </c>
    </row>
    <row r="1380" spans="2:65" s="1" customFormat="1">
      <c r="B1380" s="34"/>
      <c r="D1380" s="163" t="s">
        <v>174</v>
      </c>
      <c r="F1380" s="164" t="s">
        <v>1890</v>
      </c>
      <c r="I1380" s="165"/>
      <c r="L1380" s="34"/>
      <c r="M1380" s="166"/>
      <c r="T1380" s="55"/>
      <c r="AT1380" s="18" t="s">
        <v>174</v>
      </c>
      <c r="AU1380" s="18" t="s">
        <v>89</v>
      </c>
    </row>
    <row r="1381" spans="2:65" s="12" customFormat="1">
      <c r="B1381" s="142"/>
      <c r="D1381" s="143" t="s">
        <v>159</v>
      </c>
      <c r="E1381" s="144" t="s">
        <v>32</v>
      </c>
      <c r="F1381" s="145" t="s">
        <v>702</v>
      </c>
      <c r="H1381" s="144" t="s">
        <v>32</v>
      </c>
      <c r="I1381" s="146"/>
      <c r="L1381" s="142"/>
      <c r="M1381" s="147"/>
      <c r="T1381" s="148"/>
      <c r="AT1381" s="144" t="s">
        <v>159</v>
      </c>
      <c r="AU1381" s="144" t="s">
        <v>89</v>
      </c>
      <c r="AV1381" s="12" t="s">
        <v>40</v>
      </c>
      <c r="AW1381" s="12" t="s">
        <v>38</v>
      </c>
      <c r="AX1381" s="12" t="s">
        <v>80</v>
      </c>
      <c r="AY1381" s="144" t="s">
        <v>150</v>
      </c>
    </row>
    <row r="1382" spans="2:65" s="12" customFormat="1" ht="20.399999999999999">
      <c r="B1382" s="142"/>
      <c r="D1382" s="143" t="s">
        <v>159</v>
      </c>
      <c r="E1382" s="144" t="s">
        <v>32</v>
      </c>
      <c r="F1382" s="145" t="s">
        <v>1891</v>
      </c>
      <c r="H1382" s="144" t="s">
        <v>32</v>
      </c>
      <c r="I1382" s="146"/>
      <c r="L1382" s="142"/>
      <c r="M1382" s="147"/>
      <c r="T1382" s="148"/>
      <c r="AT1382" s="144" t="s">
        <v>159</v>
      </c>
      <c r="AU1382" s="144" t="s">
        <v>89</v>
      </c>
      <c r="AV1382" s="12" t="s">
        <v>40</v>
      </c>
      <c r="AW1382" s="12" t="s">
        <v>38</v>
      </c>
      <c r="AX1382" s="12" t="s">
        <v>80</v>
      </c>
      <c r="AY1382" s="144" t="s">
        <v>150</v>
      </c>
    </row>
    <row r="1383" spans="2:65" s="13" customFormat="1">
      <c r="B1383" s="149"/>
      <c r="D1383" s="143" t="s">
        <v>159</v>
      </c>
      <c r="E1383" s="150" t="s">
        <v>32</v>
      </c>
      <c r="F1383" s="151" t="s">
        <v>594</v>
      </c>
      <c r="H1383" s="152">
        <v>78.596999999999994</v>
      </c>
      <c r="I1383" s="153"/>
      <c r="L1383" s="149"/>
      <c r="M1383" s="154"/>
      <c r="T1383" s="155"/>
      <c r="AT1383" s="150" t="s">
        <v>159</v>
      </c>
      <c r="AU1383" s="150" t="s">
        <v>89</v>
      </c>
      <c r="AV1383" s="13" t="s">
        <v>89</v>
      </c>
      <c r="AW1383" s="13" t="s">
        <v>38</v>
      </c>
      <c r="AX1383" s="13" t="s">
        <v>40</v>
      </c>
      <c r="AY1383" s="150" t="s">
        <v>150</v>
      </c>
    </row>
    <row r="1384" spans="2:65" s="1" customFormat="1" ht="66.75" customHeight="1">
      <c r="B1384" s="34"/>
      <c r="C1384" s="129" t="s">
        <v>1892</v>
      </c>
      <c r="D1384" s="129" t="s">
        <v>152</v>
      </c>
      <c r="E1384" s="130" t="s">
        <v>1893</v>
      </c>
      <c r="F1384" s="131" t="s">
        <v>1894</v>
      </c>
      <c r="G1384" s="132" t="s">
        <v>155</v>
      </c>
      <c r="H1384" s="133">
        <v>78.596999999999994</v>
      </c>
      <c r="I1384" s="134"/>
      <c r="J1384" s="135">
        <f>ROUND(I1384*H1384,2)</f>
        <v>0</v>
      </c>
      <c r="K1384" s="131" t="s">
        <v>172</v>
      </c>
      <c r="L1384" s="34"/>
      <c r="M1384" s="136" t="s">
        <v>32</v>
      </c>
      <c r="N1384" s="137" t="s">
        <v>51</v>
      </c>
      <c r="P1384" s="138">
        <f>O1384*H1384</f>
        <v>0</v>
      </c>
      <c r="Q1384" s="138">
        <v>1.09E-2</v>
      </c>
      <c r="R1384" s="138">
        <f>Q1384*H1384</f>
        <v>0.85670729999999995</v>
      </c>
      <c r="S1384" s="138">
        <v>0</v>
      </c>
      <c r="T1384" s="139">
        <f>S1384*H1384</f>
        <v>0</v>
      </c>
      <c r="AR1384" s="140" t="s">
        <v>157</v>
      </c>
      <c r="AT1384" s="140" t="s">
        <v>152</v>
      </c>
      <c r="AU1384" s="140" t="s">
        <v>89</v>
      </c>
      <c r="AY1384" s="18" t="s">
        <v>150</v>
      </c>
      <c r="BE1384" s="141">
        <f>IF(N1384="základní",J1384,0)</f>
        <v>0</v>
      </c>
      <c r="BF1384" s="141">
        <f>IF(N1384="snížená",J1384,0)</f>
        <v>0</v>
      </c>
      <c r="BG1384" s="141">
        <f>IF(N1384="zákl. přenesená",J1384,0)</f>
        <v>0</v>
      </c>
      <c r="BH1384" s="141">
        <f>IF(N1384="sníž. přenesená",J1384,0)</f>
        <v>0</v>
      </c>
      <c r="BI1384" s="141">
        <f>IF(N1384="nulová",J1384,0)</f>
        <v>0</v>
      </c>
      <c r="BJ1384" s="18" t="s">
        <v>40</v>
      </c>
      <c r="BK1384" s="141">
        <f>ROUND(I1384*H1384,2)</f>
        <v>0</v>
      </c>
      <c r="BL1384" s="18" t="s">
        <v>157</v>
      </c>
      <c r="BM1384" s="140" t="s">
        <v>1895</v>
      </c>
    </row>
    <row r="1385" spans="2:65" s="1" customFormat="1">
      <c r="B1385" s="34"/>
      <c r="D1385" s="163" t="s">
        <v>174</v>
      </c>
      <c r="F1385" s="164" t="s">
        <v>1896</v>
      </c>
      <c r="I1385" s="165"/>
      <c r="L1385" s="34"/>
      <c r="M1385" s="166"/>
      <c r="T1385" s="55"/>
      <c r="AT1385" s="18" t="s">
        <v>174</v>
      </c>
      <c r="AU1385" s="18" t="s">
        <v>89</v>
      </c>
    </row>
    <row r="1386" spans="2:65" s="12" customFormat="1">
      <c r="B1386" s="142"/>
      <c r="D1386" s="143" t="s">
        <v>159</v>
      </c>
      <c r="E1386" s="144" t="s">
        <v>32</v>
      </c>
      <c r="F1386" s="145" t="s">
        <v>702</v>
      </c>
      <c r="H1386" s="144" t="s">
        <v>32</v>
      </c>
      <c r="I1386" s="146"/>
      <c r="L1386" s="142"/>
      <c r="M1386" s="147"/>
      <c r="T1386" s="148"/>
      <c r="AT1386" s="144" t="s">
        <v>159</v>
      </c>
      <c r="AU1386" s="144" t="s">
        <v>89</v>
      </c>
      <c r="AV1386" s="12" t="s">
        <v>40</v>
      </c>
      <c r="AW1386" s="12" t="s">
        <v>38</v>
      </c>
      <c r="AX1386" s="12" t="s">
        <v>80</v>
      </c>
      <c r="AY1386" s="144" t="s">
        <v>150</v>
      </c>
    </row>
    <row r="1387" spans="2:65" s="12" customFormat="1" ht="20.399999999999999">
      <c r="B1387" s="142"/>
      <c r="D1387" s="143" t="s">
        <v>159</v>
      </c>
      <c r="E1387" s="144" t="s">
        <v>32</v>
      </c>
      <c r="F1387" s="145" t="s">
        <v>1891</v>
      </c>
      <c r="H1387" s="144" t="s">
        <v>32</v>
      </c>
      <c r="I1387" s="146"/>
      <c r="L1387" s="142"/>
      <c r="M1387" s="147"/>
      <c r="T1387" s="148"/>
      <c r="AT1387" s="144" t="s">
        <v>159</v>
      </c>
      <c r="AU1387" s="144" t="s">
        <v>89</v>
      </c>
      <c r="AV1387" s="12" t="s">
        <v>40</v>
      </c>
      <c r="AW1387" s="12" t="s">
        <v>38</v>
      </c>
      <c r="AX1387" s="12" t="s">
        <v>80</v>
      </c>
      <c r="AY1387" s="144" t="s">
        <v>150</v>
      </c>
    </row>
    <row r="1388" spans="2:65" s="13" customFormat="1">
      <c r="B1388" s="149"/>
      <c r="D1388" s="143" t="s">
        <v>159</v>
      </c>
      <c r="E1388" s="150" t="s">
        <v>32</v>
      </c>
      <c r="F1388" s="151" t="s">
        <v>594</v>
      </c>
      <c r="H1388" s="152">
        <v>78.596999999999994</v>
      </c>
      <c r="I1388" s="153"/>
      <c r="L1388" s="149"/>
      <c r="M1388" s="154"/>
      <c r="T1388" s="155"/>
      <c r="AT1388" s="150" t="s">
        <v>159</v>
      </c>
      <c r="AU1388" s="150" t="s">
        <v>89</v>
      </c>
      <c r="AV1388" s="13" t="s">
        <v>89</v>
      </c>
      <c r="AW1388" s="13" t="s">
        <v>38</v>
      </c>
      <c r="AX1388" s="13" t="s">
        <v>40</v>
      </c>
      <c r="AY1388" s="150" t="s">
        <v>150</v>
      </c>
    </row>
    <row r="1389" spans="2:65" s="1" customFormat="1" ht="37.799999999999997" customHeight="1">
      <c r="B1389" s="34"/>
      <c r="C1389" s="129" t="s">
        <v>1897</v>
      </c>
      <c r="D1389" s="129" t="s">
        <v>152</v>
      </c>
      <c r="E1389" s="130" t="s">
        <v>1898</v>
      </c>
      <c r="F1389" s="131" t="s">
        <v>1899</v>
      </c>
      <c r="G1389" s="132" t="s">
        <v>155</v>
      </c>
      <c r="H1389" s="133">
        <v>13.42</v>
      </c>
      <c r="I1389" s="134"/>
      <c r="J1389" s="135">
        <f>ROUND(I1389*H1389,2)</f>
        <v>0</v>
      </c>
      <c r="K1389" s="131" t="s">
        <v>172</v>
      </c>
      <c r="L1389" s="34"/>
      <c r="M1389" s="136" t="s">
        <v>32</v>
      </c>
      <c r="N1389" s="137" t="s">
        <v>51</v>
      </c>
      <c r="P1389" s="138">
        <f>O1389*H1389</f>
        <v>0</v>
      </c>
      <c r="Q1389" s="138">
        <v>8.8000000000000003E-4</v>
      </c>
      <c r="R1389" s="138">
        <f>Q1389*H1389</f>
        <v>1.18096E-2</v>
      </c>
      <c r="S1389" s="138">
        <v>0</v>
      </c>
      <c r="T1389" s="139">
        <f>S1389*H1389</f>
        <v>0</v>
      </c>
      <c r="AR1389" s="140" t="s">
        <v>157</v>
      </c>
      <c r="AT1389" s="140" t="s">
        <v>152</v>
      </c>
      <c r="AU1389" s="140" t="s">
        <v>89</v>
      </c>
      <c r="AY1389" s="18" t="s">
        <v>150</v>
      </c>
      <c r="BE1389" s="141">
        <f>IF(N1389="základní",J1389,0)</f>
        <v>0</v>
      </c>
      <c r="BF1389" s="141">
        <f>IF(N1389="snížená",J1389,0)</f>
        <v>0</v>
      </c>
      <c r="BG1389" s="141">
        <f>IF(N1389="zákl. přenesená",J1389,0)</f>
        <v>0</v>
      </c>
      <c r="BH1389" s="141">
        <f>IF(N1389="sníž. přenesená",J1389,0)</f>
        <v>0</v>
      </c>
      <c r="BI1389" s="141">
        <f>IF(N1389="nulová",J1389,0)</f>
        <v>0</v>
      </c>
      <c r="BJ1389" s="18" t="s">
        <v>40</v>
      </c>
      <c r="BK1389" s="141">
        <f>ROUND(I1389*H1389,2)</f>
        <v>0</v>
      </c>
      <c r="BL1389" s="18" t="s">
        <v>157</v>
      </c>
      <c r="BM1389" s="140" t="s">
        <v>1900</v>
      </c>
    </row>
    <row r="1390" spans="2:65" s="1" customFormat="1">
      <c r="B1390" s="34"/>
      <c r="D1390" s="163" t="s">
        <v>174</v>
      </c>
      <c r="F1390" s="164" t="s">
        <v>1901</v>
      </c>
      <c r="I1390" s="165"/>
      <c r="L1390" s="34"/>
      <c r="M1390" s="166"/>
      <c r="T1390" s="55"/>
      <c r="AT1390" s="18" t="s">
        <v>174</v>
      </c>
      <c r="AU1390" s="18" t="s">
        <v>89</v>
      </c>
    </row>
    <row r="1391" spans="2:65" s="12" customFormat="1">
      <c r="B1391" s="142"/>
      <c r="D1391" s="143" t="s">
        <v>159</v>
      </c>
      <c r="E1391" s="144" t="s">
        <v>32</v>
      </c>
      <c r="F1391" s="145" t="s">
        <v>702</v>
      </c>
      <c r="H1391" s="144" t="s">
        <v>32</v>
      </c>
      <c r="I1391" s="146"/>
      <c r="L1391" s="142"/>
      <c r="M1391" s="147"/>
      <c r="T1391" s="148"/>
      <c r="AT1391" s="144" t="s">
        <v>159</v>
      </c>
      <c r="AU1391" s="144" t="s">
        <v>89</v>
      </c>
      <c r="AV1391" s="12" t="s">
        <v>40</v>
      </c>
      <c r="AW1391" s="12" t="s">
        <v>38</v>
      </c>
      <c r="AX1391" s="12" t="s">
        <v>80</v>
      </c>
      <c r="AY1391" s="144" t="s">
        <v>150</v>
      </c>
    </row>
    <row r="1392" spans="2:65" s="12" customFormat="1">
      <c r="B1392" s="142"/>
      <c r="D1392" s="143" t="s">
        <v>159</v>
      </c>
      <c r="E1392" s="144" t="s">
        <v>32</v>
      </c>
      <c r="F1392" s="145" t="s">
        <v>1858</v>
      </c>
      <c r="H1392" s="144" t="s">
        <v>32</v>
      </c>
      <c r="I1392" s="146"/>
      <c r="L1392" s="142"/>
      <c r="M1392" s="147"/>
      <c r="T1392" s="148"/>
      <c r="AT1392" s="144" t="s">
        <v>159</v>
      </c>
      <c r="AU1392" s="144" t="s">
        <v>89</v>
      </c>
      <c r="AV1392" s="12" t="s">
        <v>40</v>
      </c>
      <c r="AW1392" s="12" t="s">
        <v>38</v>
      </c>
      <c r="AX1392" s="12" t="s">
        <v>80</v>
      </c>
      <c r="AY1392" s="144" t="s">
        <v>150</v>
      </c>
    </row>
    <row r="1393" spans="2:65" s="12" customFormat="1">
      <c r="B1393" s="142"/>
      <c r="D1393" s="143" t="s">
        <v>159</v>
      </c>
      <c r="E1393" s="144" t="s">
        <v>32</v>
      </c>
      <c r="F1393" s="145" t="s">
        <v>1902</v>
      </c>
      <c r="H1393" s="144" t="s">
        <v>32</v>
      </c>
      <c r="I1393" s="146"/>
      <c r="L1393" s="142"/>
      <c r="M1393" s="147"/>
      <c r="T1393" s="148"/>
      <c r="AT1393" s="144" t="s">
        <v>159</v>
      </c>
      <c r="AU1393" s="144" t="s">
        <v>89</v>
      </c>
      <c r="AV1393" s="12" t="s">
        <v>40</v>
      </c>
      <c r="AW1393" s="12" t="s">
        <v>38</v>
      </c>
      <c r="AX1393" s="12" t="s">
        <v>80</v>
      </c>
      <c r="AY1393" s="144" t="s">
        <v>150</v>
      </c>
    </row>
    <row r="1394" spans="2:65" s="12" customFormat="1">
      <c r="B1394" s="142"/>
      <c r="D1394" s="143" t="s">
        <v>159</v>
      </c>
      <c r="E1394" s="144" t="s">
        <v>32</v>
      </c>
      <c r="F1394" s="145" t="s">
        <v>1860</v>
      </c>
      <c r="H1394" s="144" t="s">
        <v>32</v>
      </c>
      <c r="I1394" s="146"/>
      <c r="L1394" s="142"/>
      <c r="M1394" s="147"/>
      <c r="T1394" s="148"/>
      <c r="AT1394" s="144" t="s">
        <v>159</v>
      </c>
      <c r="AU1394" s="144" t="s">
        <v>89</v>
      </c>
      <c r="AV1394" s="12" t="s">
        <v>40</v>
      </c>
      <c r="AW1394" s="12" t="s">
        <v>38</v>
      </c>
      <c r="AX1394" s="12" t="s">
        <v>80</v>
      </c>
      <c r="AY1394" s="144" t="s">
        <v>150</v>
      </c>
    </row>
    <row r="1395" spans="2:65" s="12" customFormat="1">
      <c r="B1395" s="142"/>
      <c r="D1395" s="143" t="s">
        <v>159</v>
      </c>
      <c r="E1395" s="144" t="s">
        <v>32</v>
      </c>
      <c r="F1395" s="145" t="s">
        <v>1861</v>
      </c>
      <c r="H1395" s="144" t="s">
        <v>32</v>
      </c>
      <c r="I1395" s="146"/>
      <c r="L1395" s="142"/>
      <c r="M1395" s="147"/>
      <c r="T1395" s="148"/>
      <c r="AT1395" s="144" t="s">
        <v>159</v>
      </c>
      <c r="AU1395" s="144" t="s">
        <v>89</v>
      </c>
      <c r="AV1395" s="12" t="s">
        <v>40</v>
      </c>
      <c r="AW1395" s="12" t="s">
        <v>38</v>
      </c>
      <c r="AX1395" s="12" t="s">
        <v>80</v>
      </c>
      <c r="AY1395" s="144" t="s">
        <v>150</v>
      </c>
    </row>
    <row r="1396" spans="2:65" s="12" customFormat="1">
      <c r="B1396" s="142"/>
      <c r="D1396" s="143" t="s">
        <v>159</v>
      </c>
      <c r="E1396" s="144" t="s">
        <v>32</v>
      </c>
      <c r="F1396" s="145" t="s">
        <v>1862</v>
      </c>
      <c r="H1396" s="144" t="s">
        <v>32</v>
      </c>
      <c r="I1396" s="146"/>
      <c r="L1396" s="142"/>
      <c r="M1396" s="147"/>
      <c r="T1396" s="148"/>
      <c r="AT1396" s="144" t="s">
        <v>159</v>
      </c>
      <c r="AU1396" s="144" t="s">
        <v>89</v>
      </c>
      <c r="AV1396" s="12" t="s">
        <v>40</v>
      </c>
      <c r="AW1396" s="12" t="s">
        <v>38</v>
      </c>
      <c r="AX1396" s="12" t="s">
        <v>80</v>
      </c>
      <c r="AY1396" s="144" t="s">
        <v>150</v>
      </c>
    </row>
    <row r="1397" spans="2:65" s="13" customFormat="1">
      <c r="B1397" s="149"/>
      <c r="D1397" s="143" t="s">
        <v>159</v>
      </c>
      <c r="E1397" s="150" t="s">
        <v>32</v>
      </c>
      <c r="F1397" s="151" t="s">
        <v>598</v>
      </c>
      <c r="H1397" s="152">
        <v>13.42</v>
      </c>
      <c r="I1397" s="153"/>
      <c r="L1397" s="149"/>
      <c r="M1397" s="154"/>
      <c r="T1397" s="155"/>
      <c r="AT1397" s="150" t="s">
        <v>159</v>
      </c>
      <c r="AU1397" s="150" t="s">
        <v>89</v>
      </c>
      <c r="AV1397" s="13" t="s">
        <v>89</v>
      </c>
      <c r="AW1397" s="13" t="s">
        <v>38</v>
      </c>
      <c r="AX1397" s="13" t="s">
        <v>40</v>
      </c>
      <c r="AY1397" s="150" t="s">
        <v>150</v>
      </c>
    </row>
    <row r="1398" spans="2:65" s="1" customFormat="1" ht="37.799999999999997" customHeight="1">
      <c r="B1398" s="34"/>
      <c r="C1398" s="129" t="s">
        <v>1903</v>
      </c>
      <c r="D1398" s="129" t="s">
        <v>152</v>
      </c>
      <c r="E1398" s="130" t="s">
        <v>1904</v>
      </c>
      <c r="F1398" s="131" t="s">
        <v>1905</v>
      </c>
      <c r="G1398" s="132" t="s">
        <v>155</v>
      </c>
      <c r="H1398" s="133">
        <v>13.42</v>
      </c>
      <c r="I1398" s="134"/>
      <c r="J1398" s="135">
        <f>ROUND(I1398*H1398,2)</f>
        <v>0</v>
      </c>
      <c r="K1398" s="131" t="s">
        <v>172</v>
      </c>
      <c r="L1398" s="34"/>
      <c r="M1398" s="136" t="s">
        <v>32</v>
      </c>
      <c r="N1398" s="137" t="s">
        <v>51</v>
      </c>
      <c r="P1398" s="138">
        <f>O1398*H1398</f>
        <v>0</v>
      </c>
      <c r="Q1398" s="138">
        <v>0</v>
      </c>
      <c r="R1398" s="138">
        <f>Q1398*H1398</f>
        <v>0</v>
      </c>
      <c r="S1398" s="138">
        <v>0</v>
      </c>
      <c r="T1398" s="139">
        <f>S1398*H1398</f>
        <v>0</v>
      </c>
      <c r="AR1398" s="140" t="s">
        <v>157</v>
      </c>
      <c r="AT1398" s="140" t="s">
        <v>152</v>
      </c>
      <c r="AU1398" s="140" t="s">
        <v>89</v>
      </c>
      <c r="AY1398" s="18" t="s">
        <v>150</v>
      </c>
      <c r="BE1398" s="141">
        <f>IF(N1398="základní",J1398,0)</f>
        <v>0</v>
      </c>
      <c r="BF1398" s="141">
        <f>IF(N1398="snížená",J1398,0)</f>
        <v>0</v>
      </c>
      <c r="BG1398" s="141">
        <f>IF(N1398="zákl. přenesená",J1398,0)</f>
        <v>0</v>
      </c>
      <c r="BH1398" s="141">
        <f>IF(N1398="sníž. přenesená",J1398,0)</f>
        <v>0</v>
      </c>
      <c r="BI1398" s="141">
        <f>IF(N1398="nulová",J1398,0)</f>
        <v>0</v>
      </c>
      <c r="BJ1398" s="18" t="s">
        <v>40</v>
      </c>
      <c r="BK1398" s="141">
        <f>ROUND(I1398*H1398,2)</f>
        <v>0</v>
      </c>
      <c r="BL1398" s="18" t="s">
        <v>157</v>
      </c>
      <c r="BM1398" s="140" t="s">
        <v>1906</v>
      </c>
    </row>
    <row r="1399" spans="2:65" s="1" customFormat="1">
      <c r="B1399" s="34"/>
      <c r="D1399" s="163" t="s">
        <v>174</v>
      </c>
      <c r="F1399" s="164" t="s">
        <v>1907</v>
      </c>
      <c r="I1399" s="165"/>
      <c r="L1399" s="34"/>
      <c r="M1399" s="166"/>
      <c r="T1399" s="55"/>
      <c r="AT1399" s="18" t="s">
        <v>174</v>
      </c>
      <c r="AU1399" s="18" t="s">
        <v>89</v>
      </c>
    </row>
    <row r="1400" spans="2:65" s="12" customFormat="1">
      <c r="B1400" s="142"/>
      <c r="D1400" s="143" t="s">
        <v>159</v>
      </c>
      <c r="E1400" s="144" t="s">
        <v>32</v>
      </c>
      <c r="F1400" s="145" t="s">
        <v>702</v>
      </c>
      <c r="H1400" s="144" t="s">
        <v>32</v>
      </c>
      <c r="I1400" s="146"/>
      <c r="L1400" s="142"/>
      <c r="M1400" s="147"/>
      <c r="T1400" s="148"/>
      <c r="AT1400" s="144" t="s">
        <v>159</v>
      </c>
      <c r="AU1400" s="144" t="s">
        <v>89</v>
      </c>
      <c r="AV1400" s="12" t="s">
        <v>40</v>
      </c>
      <c r="AW1400" s="12" t="s">
        <v>38</v>
      </c>
      <c r="AX1400" s="12" t="s">
        <v>80</v>
      </c>
      <c r="AY1400" s="144" t="s">
        <v>150</v>
      </c>
    </row>
    <row r="1401" spans="2:65" s="12" customFormat="1">
      <c r="B1401" s="142"/>
      <c r="D1401" s="143" t="s">
        <v>159</v>
      </c>
      <c r="E1401" s="144" t="s">
        <v>32</v>
      </c>
      <c r="F1401" s="145" t="s">
        <v>1858</v>
      </c>
      <c r="H1401" s="144" t="s">
        <v>32</v>
      </c>
      <c r="I1401" s="146"/>
      <c r="L1401" s="142"/>
      <c r="M1401" s="147"/>
      <c r="T1401" s="148"/>
      <c r="AT1401" s="144" t="s">
        <v>159</v>
      </c>
      <c r="AU1401" s="144" t="s">
        <v>89</v>
      </c>
      <c r="AV1401" s="12" t="s">
        <v>40</v>
      </c>
      <c r="AW1401" s="12" t="s">
        <v>38</v>
      </c>
      <c r="AX1401" s="12" t="s">
        <v>80</v>
      </c>
      <c r="AY1401" s="144" t="s">
        <v>150</v>
      </c>
    </row>
    <row r="1402" spans="2:65" s="12" customFormat="1">
      <c r="B1402" s="142"/>
      <c r="D1402" s="143" t="s">
        <v>159</v>
      </c>
      <c r="E1402" s="144" t="s">
        <v>32</v>
      </c>
      <c r="F1402" s="145" t="s">
        <v>1902</v>
      </c>
      <c r="H1402" s="144" t="s">
        <v>32</v>
      </c>
      <c r="I1402" s="146"/>
      <c r="L1402" s="142"/>
      <c r="M1402" s="147"/>
      <c r="T1402" s="148"/>
      <c r="AT1402" s="144" t="s">
        <v>159</v>
      </c>
      <c r="AU1402" s="144" t="s">
        <v>89</v>
      </c>
      <c r="AV1402" s="12" t="s">
        <v>40</v>
      </c>
      <c r="AW1402" s="12" t="s">
        <v>38</v>
      </c>
      <c r="AX1402" s="12" t="s">
        <v>80</v>
      </c>
      <c r="AY1402" s="144" t="s">
        <v>150</v>
      </c>
    </row>
    <row r="1403" spans="2:65" s="12" customFormat="1">
      <c r="B1403" s="142"/>
      <c r="D1403" s="143" t="s">
        <v>159</v>
      </c>
      <c r="E1403" s="144" t="s">
        <v>32</v>
      </c>
      <c r="F1403" s="145" t="s">
        <v>1860</v>
      </c>
      <c r="H1403" s="144" t="s">
        <v>32</v>
      </c>
      <c r="I1403" s="146"/>
      <c r="L1403" s="142"/>
      <c r="M1403" s="147"/>
      <c r="T1403" s="148"/>
      <c r="AT1403" s="144" t="s">
        <v>159</v>
      </c>
      <c r="AU1403" s="144" t="s">
        <v>89</v>
      </c>
      <c r="AV1403" s="12" t="s">
        <v>40</v>
      </c>
      <c r="AW1403" s="12" t="s">
        <v>38</v>
      </c>
      <c r="AX1403" s="12" t="s">
        <v>80</v>
      </c>
      <c r="AY1403" s="144" t="s">
        <v>150</v>
      </c>
    </row>
    <row r="1404" spans="2:65" s="12" customFormat="1">
      <c r="B1404" s="142"/>
      <c r="D1404" s="143" t="s">
        <v>159</v>
      </c>
      <c r="E1404" s="144" t="s">
        <v>32</v>
      </c>
      <c r="F1404" s="145" t="s">
        <v>1861</v>
      </c>
      <c r="H1404" s="144" t="s">
        <v>32</v>
      </c>
      <c r="I1404" s="146"/>
      <c r="L1404" s="142"/>
      <c r="M1404" s="147"/>
      <c r="T1404" s="148"/>
      <c r="AT1404" s="144" t="s">
        <v>159</v>
      </c>
      <c r="AU1404" s="144" t="s">
        <v>89</v>
      </c>
      <c r="AV1404" s="12" t="s">
        <v>40</v>
      </c>
      <c r="AW1404" s="12" t="s">
        <v>38</v>
      </c>
      <c r="AX1404" s="12" t="s">
        <v>80</v>
      </c>
      <c r="AY1404" s="144" t="s">
        <v>150</v>
      </c>
    </row>
    <row r="1405" spans="2:65" s="12" customFormat="1">
      <c r="B1405" s="142"/>
      <c r="D1405" s="143" t="s">
        <v>159</v>
      </c>
      <c r="E1405" s="144" t="s">
        <v>32</v>
      </c>
      <c r="F1405" s="145" t="s">
        <v>1862</v>
      </c>
      <c r="H1405" s="144" t="s">
        <v>32</v>
      </c>
      <c r="I1405" s="146"/>
      <c r="L1405" s="142"/>
      <c r="M1405" s="147"/>
      <c r="T1405" s="148"/>
      <c r="AT1405" s="144" t="s">
        <v>159</v>
      </c>
      <c r="AU1405" s="144" t="s">
        <v>89</v>
      </c>
      <c r="AV1405" s="12" t="s">
        <v>40</v>
      </c>
      <c r="AW1405" s="12" t="s">
        <v>38</v>
      </c>
      <c r="AX1405" s="12" t="s">
        <v>80</v>
      </c>
      <c r="AY1405" s="144" t="s">
        <v>150</v>
      </c>
    </row>
    <row r="1406" spans="2:65" s="13" customFormat="1">
      <c r="B1406" s="149"/>
      <c r="D1406" s="143" t="s">
        <v>159</v>
      </c>
      <c r="E1406" s="150" t="s">
        <v>32</v>
      </c>
      <c r="F1406" s="151" t="s">
        <v>598</v>
      </c>
      <c r="H1406" s="152">
        <v>13.42</v>
      </c>
      <c r="I1406" s="153"/>
      <c r="L1406" s="149"/>
      <c r="M1406" s="154"/>
      <c r="T1406" s="155"/>
      <c r="AT1406" s="150" t="s">
        <v>159</v>
      </c>
      <c r="AU1406" s="150" t="s">
        <v>89</v>
      </c>
      <c r="AV1406" s="13" t="s">
        <v>89</v>
      </c>
      <c r="AW1406" s="13" t="s">
        <v>38</v>
      </c>
      <c r="AX1406" s="13" t="s">
        <v>40</v>
      </c>
      <c r="AY1406" s="150" t="s">
        <v>150</v>
      </c>
    </row>
    <row r="1407" spans="2:65" s="1" customFormat="1" ht="37.799999999999997" customHeight="1">
      <c r="B1407" s="34"/>
      <c r="C1407" s="129" t="s">
        <v>1908</v>
      </c>
      <c r="D1407" s="129" t="s">
        <v>152</v>
      </c>
      <c r="E1407" s="130" t="s">
        <v>1909</v>
      </c>
      <c r="F1407" s="131" t="s">
        <v>1910</v>
      </c>
      <c r="G1407" s="132" t="s">
        <v>155</v>
      </c>
      <c r="H1407" s="133">
        <v>3932.567</v>
      </c>
      <c r="I1407" s="134"/>
      <c r="J1407" s="135">
        <f>ROUND(I1407*H1407,2)</f>
        <v>0</v>
      </c>
      <c r="K1407" s="131" t="s">
        <v>172</v>
      </c>
      <c r="L1407" s="34"/>
      <c r="M1407" s="136" t="s">
        <v>32</v>
      </c>
      <c r="N1407" s="137" t="s">
        <v>51</v>
      </c>
      <c r="P1407" s="138">
        <f>O1407*H1407</f>
        <v>0</v>
      </c>
      <c r="Q1407" s="138">
        <v>1E-3</v>
      </c>
      <c r="R1407" s="138">
        <f>Q1407*H1407</f>
        <v>3.9325670000000001</v>
      </c>
      <c r="S1407" s="138">
        <v>0</v>
      </c>
      <c r="T1407" s="139">
        <f>S1407*H1407</f>
        <v>0</v>
      </c>
      <c r="AR1407" s="140" t="s">
        <v>157</v>
      </c>
      <c r="AT1407" s="140" t="s">
        <v>152</v>
      </c>
      <c r="AU1407" s="140" t="s">
        <v>89</v>
      </c>
      <c r="AY1407" s="18" t="s">
        <v>150</v>
      </c>
      <c r="BE1407" s="141">
        <f>IF(N1407="základní",J1407,0)</f>
        <v>0</v>
      </c>
      <c r="BF1407" s="141">
        <f>IF(N1407="snížená",J1407,0)</f>
        <v>0</v>
      </c>
      <c r="BG1407" s="141">
        <f>IF(N1407="zákl. přenesená",J1407,0)</f>
        <v>0</v>
      </c>
      <c r="BH1407" s="141">
        <f>IF(N1407="sníž. přenesená",J1407,0)</f>
        <v>0</v>
      </c>
      <c r="BI1407" s="141">
        <f>IF(N1407="nulová",J1407,0)</f>
        <v>0</v>
      </c>
      <c r="BJ1407" s="18" t="s">
        <v>40</v>
      </c>
      <c r="BK1407" s="141">
        <f>ROUND(I1407*H1407,2)</f>
        <v>0</v>
      </c>
      <c r="BL1407" s="18" t="s">
        <v>157</v>
      </c>
      <c r="BM1407" s="140" t="s">
        <v>1911</v>
      </c>
    </row>
    <row r="1408" spans="2:65" s="1" customFormat="1">
      <c r="B1408" s="34"/>
      <c r="D1408" s="163" t="s">
        <v>174</v>
      </c>
      <c r="F1408" s="164" t="s">
        <v>1912</v>
      </c>
      <c r="I1408" s="165"/>
      <c r="L1408" s="34"/>
      <c r="M1408" s="166"/>
      <c r="T1408" s="55"/>
      <c r="AT1408" s="18" t="s">
        <v>174</v>
      </c>
      <c r="AU1408" s="18" t="s">
        <v>89</v>
      </c>
    </row>
    <row r="1409" spans="2:65" s="12" customFormat="1">
      <c r="B1409" s="142"/>
      <c r="D1409" s="143" t="s">
        <v>159</v>
      </c>
      <c r="E1409" s="144" t="s">
        <v>32</v>
      </c>
      <c r="F1409" s="145" t="s">
        <v>814</v>
      </c>
      <c r="H1409" s="144" t="s">
        <v>32</v>
      </c>
      <c r="I1409" s="146"/>
      <c r="L1409" s="142"/>
      <c r="M1409" s="147"/>
      <c r="T1409" s="148"/>
      <c r="AT1409" s="144" t="s">
        <v>159</v>
      </c>
      <c r="AU1409" s="144" t="s">
        <v>89</v>
      </c>
      <c r="AV1409" s="12" t="s">
        <v>40</v>
      </c>
      <c r="AW1409" s="12" t="s">
        <v>38</v>
      </c>
      <c r="AX1409" s="12" t="s">
        <v>80</v>
      </c>
      <c r="AY1409" s="144" t="s">
        <v>150</v>
      </c>
    </row>
    <row r="1410" spans="2:65" s="13" customFormat="1">
      <c r="B1410" s="149"/>
      <c r="D1410" s="143" t="s">
        <v>159</v>
      </c>
      <c r="E1410" s="150" t="s">
        <v>32</v>
      </c>
      <c r="F1410" s="151" t="s">
        <v>1877</v>
      </c>
      <c r="H1410" s="152">
        <v>3337.855</v>
      </c>
      <c r="I1410" s="153"/>
      <c r="L1410" s="149"/>
      <c r="M1410" s="154"/>
      <c r="T1410" s="155"/>
      <c r="AT1410" s="150" t="s">
        <v>159</v>
      </c>
      <c r="AU1410" s="150" t="s">
        <v>89</v>
      </c>
      <c r="AV1410" s="13" t="s">
        <v>89</v>
      </c>
      <c r="AW1410" s="13" t="s">
        <v>38</v>
      </c>
      <c r="AX1410" s="13" t="s">
        <v>80</v>
      </c>
      <c r="AY1410" s="150" t="s">
        <v>150</v>
      </c>
    </row>
    <row r="1411" spans="2:65" s="15" customFormat="1">
      <c r="B1411" s="168"/>
      <c r="D1411" s="143" t="s">
        <v>159</v>
      </c>
      <c r="E1411" s="169" t="s">
        <v>32</v>
      </c>
      <c r="F1411" s="170" t="s">
        <v>1372</v>
      </c>
      <c r="H1411" s="171">
        <v>3337.855</v>
      </c>
      <c r="I1411" s="172"/>
      <c r="L1411" s="168"/>
      <c r="M1411" s="173"/>
      <c r="T1411" s="174"/>
      <c r="AT1411" s="169" t="s">
        <v>159</v>
      </c>
      <c r="AU1411" s="169" t="s">
        <v>89</v>
      </c>
      <c r="AV1411" s="15" t="s">
        <v>168</v>
      </c>
      <c r="AW1411" s="15" t="s">
        <v>38</v>
      </c>
      <c r="AX1411" s="15" t="s">
        <v>80</v>
      </c>
      <c r="AY1411" s="169" t="s">
        <v>150</v>
      </c>
    </row>
    <row r="1412" spans="2:65" s="12" customFormat="1">
      <c r="B1412" s="142"/>
      <c r="D1412" s="143" t="s">
        <v>159</v>
      </c>
      <c r="E1412" s="144" t="s">
        <v>32</v>
      </c>
      <c r="F1412" s="145" t="s">
        <v>1436</v>
      </c>
      <c r="H1412" s="144" t="s">
        <v>32</v>
      </c>
      <c r="I1412" s="146"/>
      <c r="L1412" s="142"/>
      <c r="M1412" s="147"/>
      <c r="T1412" s="148"/>
      <c r="AT1412" s="144" t="s">
        <v>159</v>
      </c>
      <c r="AU1412" s="144" t="s">
        <v>89</v>
      </c>
      <c r="AV1412" s="12" t="s">
        <v>40</v>
      </c>
      <c r="AW1412" s="12" t="s">
        <v>38</v>
      </c>
      <c r="AX1412" s="12" t="s">
        <v>80</v>
      </c>
      <c r="AY1412" s="144" t="s">
        <v>150</v>
      </c>
    </row>
    <row r="1413" spans="2:65" s="13" customFormat="1">
      <c r="B1413" s="149"/>
      <c r="D1413" s="143" t="s">
        <v>159</v>
      </c>
      <c r="E1413" s="150" t="s">
        <v>32</v>
      </c>
      <c r="F1413" s="151" t="s">
        <v>1879</v>
      </c>
      <c r="H1413" s="152">
        <v>594.71199999999999</v>
      </c>
      <c r="I1413" s="153"/>
      <c r="L1413" s="149"/>
      <c r="M1413" s="154"/>
      <c r="T1413" s="155"/>
      <c r="AT1413" s="150" t="s">
        <v>159</v>
      </c>
      <c r="AU1413" s="150" t="s">
        <v>89</v>
      </c>
      <c r="AV1413" s="13" t="s">
        <v>89</v>
      </c>
      <c r="AW1413" s="13" t="s">
        <v>38</v>
      </c>
      <c r="AX1413" s="13" t="s">
        <v>80</v>
      </c>
      <c r="AY1413" s="150" t="s">
        <v>150</v>
      </c>
    </row>
    <row r="1414" spans="2:65" s="15" customFormat="1">
      <c r="B1414" s="168"/>
      <c r="D1414" s="143" t="s">
        <v>159</v>
      </c>
      <c r="E1414" s="169" t="s">
        <v>32</v>
      </c>
      <c r="F1414" s="170" t="s">
        <v>1438</v>
      </c>
      <c r="H1414" s="171">
        <v>594.71199999999999</v>
      </c>
      <c r="I1414" s="172"/>
      <c r="L1414" s="168"/>
      <c r="M1414" s="173"/>
      <c r="T1414" s="174"/>
      <c r="AT1414" s="169" t="s">
        <v>159</v>
      </c>
      <c r="AU1414" s="169" t="s">
        <v>89</v>
      </c>
      <c r="AV1414" s="15" t="s">
        <v>168</v>
      </c>
      <c r="AW1414" s="15" t="s">
        <v>38</v>
      </c>
      <c r="AX1414" s="15" t="s">
        <v>80</v>
      </c>
      <c r="AY1414" s="169" t="s">
        <v>150</v>
      </c>
    </row>
    <row r="1415" spans="2:65" s="14" customFormat="1">
      <c r="B1415" s="156"/>
      <c r="D1415" s="143" t="s">
        <v>159</v>
      </c>
      <c r="E1415" s="157" t="s">
        <v>32</v>
      </c>
      <c r="F1415" s="158" t="s">
        <v>162</v>
      </c>
      <c r="H1415" s="159">
        <v>3932.567</v>
      </c>
      <c r="I1415" s="160"/>
      <c r="L1415" s="156"/>
      <c r="M1415" s="161"/>
      <c r="T1415" s="162"/>
      <c r="AT1415" s="157" t="s">
        <v>159</v>
      </c>
      <c r="AU1415" s="157" t="s">
        <v>89</v>
      </c>
      <c r="AV1415" s="14" t="s">
        <v>157</v>
      </c>
      <c r="AW1415" s="14" t="s">
        <v>38</v>
      </c>
      <c r="AX1415" s="14" t="s">
        <v>40</v>
      </c>
      <c r="AY1415" s="157" t="s">
        <v>150</v>
      </c>
    </row>
    <row r="1416" spans="2:65" s="1" customFormat="1" ht="37.799999999999997" customHeight="1">
      <c r="B1416" s="34"/>
      <c r="C1416" s="129" t="s">
        <v>1913</v>
      </c>
      <c r="D1416" s="129" t="s">
        <v>152</v>
      </c>
      <c r="E1416" s="130" t="s">
        <v>1914</v>
      </c>
      <c r="F1416" s="131" t="s">
        <v>1915</v>
      </c>
      <c r="G1416" s="132" t="s">
        <v>155</v>
      </c>
      <c r="H1416" s="133">
        <v>3932.567</v>
      </c>
      <c r="I1416" s="134"/>
      <c r="J1416" s="135">
        <f>ROUND(I1416*H1416,2)</f>
        <v>0</v>
      </c>
      <c r="K1416" s="131" t="s">
        <v>172</v>
      </c>
      <c r="L1416" s="34"/>
      <c r="M1416" s="136" t="s">
        <v>32</v>
      </c>
      <c r="N1416" s="137" t="s">
        <v>51</v>
      </c>
      <c r="P1416" s="138">
        <f>O1416*H1416</f>
        <v>0</v>
      </c>
      <c r="Q1416" s="138">
        <v>0</v>
      </c>
      <c r="R1416" s="138">
        <f>Q1416*H1416</f>
        <v>0</v>
      </c>
      <c r="S1416" s="138">
        <v>0</v>
      </c>
      <c r="T1416" s="139">
        <f>S1416*H1416</f>
        <v>0</v>
      </c>
      <c r="AR1416" s="140" t="s">
        <v>157</v>
      </c>
      <c r="AT1416" s="140" t="s">
        <v>152</v>
      </c>
      <c r="AU1416" s="140" t="s">
        <v>89</v>
      </c>
      <c r="AY1416" s="18" t="s">
        <v>150</v>
      </c>
      <c r="BE1416" s="141">
        <f>IF(N1416="základní",J1416,0)</f>
        <v>0</v>
      </c>
      <c r="BF1416" s="141">
        <f>IF(N1416="snížená",J1416,0)</f>
        <v>0</v>
      </c>
      <c r="BG1416" s="141">
        <f>IF(N1416="zákl. přenesená",J1416,0)</f>
        <v>0</v>
      </c>
      <c r="BH1416" s="141">
        <f>IF(N1416="sníž. přenesená",J1416,0)</f>
        <v>0</v>
      </c>
      <c r="BI1416" s="141">
        <f>IF(N1416="nulová",J1416,0)</f>
        <v>0</v>
      </c>
      <c r="BJ1416" s="18" t="s">
        <v>40</v>
      </c>
      <c r="BK1416" s="141">
        <f>ROUND(I1416*H1416,2)</f>
        <v>0</v>
      </c>
      <c r="BL1416" s="18" t="s">
        <v>157</v>
      </c>
      <c r="BM1416" s="140" t="s">
        <v>1916</v>
      </c>
    </row>
    <row r="1417" spans="2:65" s="1" customFormat="1">
      <c r="B1417" s="34"/>
      <c r="D1417" s="163" t="s">
        <v>174</v>
      </c>
      <c r="F1417" s="164" t="s">
        <v>1917</v>
      </c>
      <c r="I1417" s="165"/>
      <c r="L1417" s="34"/>
      <c r="M1417" s="166"/>
      <c r="T1417" s="55"/>
      <c r="AT1417" s="18" t="s">
        <v>174</v>
      </c>
      <c r="AU1417" s="18" t="s">
        <v>89</v>
      </c>
    </row>
    <row r="1418" spans="2:65" s="1" customFormat="1" ht="78" customHeight="1">
      <c r="B1418" s="34"/>
      <c r="C1418" s="129" t="s">
        <v>1918</v>
      </c>
      <c r="D1418" s="129" t="s">
        <v>152</v>
      </c>
      <c r="E1418" s="130" t="s">
        <v>1919</v>
      </c>
      <c r="F1418" s="131" t="s">
        <v>1920</v>
      </c>
      <c r="G1418" s="132" t="s">
        <v>282</v>
      </c>
      <c r="H1418" s="133">
        <v>141.57300000000001</v>
      </c>
      <c r="I1418" s="134"/>
      <c r="J1418" s="135">
        <f>ROUND(I1418*H1418,2)</f>
        <v>0</v>
      </c>
      <c r="K1418" s="131" t="s">
        <v>172</v>
      </c>
      <c r="L1418" s="34"/>
      <c r="M1418" s="136" t="s">
        <v>32</v>
      </c>
      <c r="N1418" s="137" t="s">
        <v>51</v>
      </c>
      <c r="P1418" s="138">
        <f>O1418*H1418</f>
        <v>0</v>
      </c>
      <c r="Q1418" s="138">
        <v>1.05555</v>
      </c>
      <c r="R1418" s="138">
        <f>Q1418*H1418</f>
        <v>149.43738015</v>
      </c>
      <c r="S1418" s="138">
        <v>0</v>
      </c>
      <c r="T1418" s="139">
        <f>S1418*H1418</f>
        <v>0</v>
      </c>
      <c r="AR1418" s="140" t="s">
        <v>157</v>
      </c>
      <c r="AT1418" s="140" t="s">
        <v>152</v>
      </c>
      <c r="AU1418" s="140" t="s">
        <v>89</v>
      </c>
      <c r="AY1418" s="18" t="s">
        <v>150</v>
      </c>
      <c r="BE1418" s="141">
        <f>IF(N1418="základní",J1418,0)</f>
        <v>0</v>
      </c>
      <c r="BF1418" s="141">
        <f>IF(N1418="snížená",J1418,0)</f>
        <v>0</v>
      </c>
      <c r="BG1418" s="141">
        <f>IF(N1418="zákl. přenesená",J1418,0)</f>
        <v>0</v>
      </c>
      <c r="BH1418" s="141">
        <f>IF(N1418="sníž. přenesená",J1418,0)</f>
        <v>0</v>
      </c>
      <c r="BI1418" s="141">
        <f>IF(N1418="nulová",J1418,0)</f>
        <v>0</v>
      </c>
      <c r="BJ1418" s="18" t="s">
        <v>40</v>
      </c>
      <c r="BK1418" s="141">
        <f>ROUND(I1418*H1418,2)</f>
        <v>0</v>
      </c>
      <c r="BL1418" s="18" t="s">
        <v>157</v>
      </c>
      <c r="BM1418" s="140" t="s">
        <v>1921</v>
      </c>
    </row>
    <row r="1419" spans="2:65" s="1" customFormat="1">
      <c r="B1419" s="34"/>
      <c r="D1419" s="163" t="s">
        <v>174</v>
      </c>
      <c r="F1419" s="164" t="s">
        <v>1922</v>
      </c>
      <c r="I1419" s="165"/>
      <c r="L1419" s="34"/>
      <c r="M1419" s="166"/>
      <c r="T1419" s="55"/>
      <c r="AT1419" s="18" t="s">
        <v>174</v>
      </c>
      <c r="AU1419" s="18" t="s">
        <v>89</v>
      </c>
    </row>
    <row r="1420" spans="2:65" s="13" customFormat="1">
      <c r="B1420" s="149"/>
      <c r="D1420" s="143" t="s">
        <v>159</v>
      </c>
      <c r="E1420" s="150" t="s">
        <v>32</v>
      </c>
      <c r="F1420" s="151" t="s">
        <v>1923</v>
      </c>
      <c r="H1420" s="152">
        <v>141.57300000000001</v>
      </c>
      <c r="I1420" s="153"/>
      <c r="L1420" s="149"/>
      <c r="M1420" s="154"/>
      <c r="T1420" s="155"/>
      <c r="AT1420" s="150" t="s">
        <v>159</v>
      </c>
      <c r="AU1420" s="150" t="s">
        <v>89</v>
      </c>
      <c r="AV1420" s="13" t="s">
        <v>89</v>
      </c>
      <c r="AW1420" s="13" t="s">
        <v>38</v>
      </c>
      <c r="AX1420" s="13" t="s">
        <v>40</v>
      </c>
      <c r="AY1420" s="150" t="s">
        <v>150</v>
      </c>
    </row>
    <row r="1421" spans="2:65" s="1" customFormat="1" ht="37.799999999999997" customHeight="1">
      <c r="B1421" s="34"/>
      <c r="C1421" s="129" t="s">
        <v>1924</v>
      </c>
      <c r="D1421" s="183" t="s">
        <v>152</v>
      </c>
      <c r="E1421" s="130" t="s">
        <v>1925</v>
      </c>
      <c r="F1421" s="131" t="s">
        <v>1926</v>
      </c>
      <c r="G1421" s="132" t="s">
        <v>171</v>
      </c>
      <c r="H1421" s="133">
        <v>4</v>
      </c>
      <c r="I1421" s="134"/>
      <c r="J1421" s="135">
        <f>ROUND(I1421*H1421,2)</f>
        <v>0</v>
      </c>
      <c r="K1421" s="131" t="s">
        <v>172</v>
      </c>
      <c r="L1421" s="34"/>
      <c r="M1421" s="136" t="s">
        <v>32</v>
      </c>
      <c r="N1421" s="137" t="s">
        <v>51</v>
      </c>
      <c r="P1421" s="138">
        <f>O1421*H1421</f>
        <v>0</v>
      </c>
      <c r="Q1421" s="138">
        <v>8.2729999999999998E-2</v>
      </c>
      <c r="R1421" s="138">
        <f>Q1421*H1421</f>
        <v>0.33091999999999999</v>
      </c>
      <c r="S1421" s="138">
        <v>0</v>
      </c>
      <c r="T1421" s="139">
        <f>S1421*H1421</f>
        <v>0</v>
      </c>
      <c r="AR1421" s="140" t="s">
        <v>157</v>
      </c>
      <c r="AT1421" s="140" t="s">
        <v>152</v>
      </c>
      <c r="AU1421" s="140" t="s">
        <v>89</v>
      </c>
      <c r="AY1421" s="18" t="s">
        <v>150</v>
      </c>
      <c r="BE1421" s="141">
        <f>IF(N1421="základní",J1421,0)</f>
        <v>0</v>
      </c>
      <c r="BF1421" s="141">
        <f>IF(N1421="snížená",J1421,0)</f>
        <v>0</v>
      </c>
      <c r="BG1421" s="141">
        <f>IF(N1421="zákl. přenesená",J1421,0)</f>
        <v>0</v>
      </c>
      <c r="BH1421" s="141">
        <f>IF(N1421="sníž. přenesená",J1421,0)</f>
        <v>0</v>
      </c>
      <c r="BI1421" s="141">
        <f>IF(N1421="nulová",J1421,0)</f>
        <v>0</v>
      </c>
      <c r="BJ1421" s="18" t="s">
        <v>40</v>
      </c>
      <c r="BK1421" s="141">
        <f>ROUND(I1421*H1421,2)</f>
        <v>0</v>
      </c>
      <c r="BL1421" s="18" t="s">
        <v>157</v>
      </c>
      <c r="BM1421" s="140" t="s">
        <v>1927</v>
      </c>
    </row>
    <row r="1422" spans="2:65" s="1" customFormat="1">
      <c r="B1422" s="34"/>
      <c r="D1422" s="163" t="s">
        <v>174</v>
      </c>
      <c r="F1422" s="164" t="s">
        <v>1928</v>
      </c>
      <c r="I1422" s="165"/>
      <c r="L1422" s="34"/>
      <c r="M1422" s="166"/>
      <c r="T1422" s="55"/>
      <c r="AT1422" s="18" t="s">
        <v>174</v>
      </c>
      <c r="AU1422" s="18" t="s">
        <v>89</v>
      </c>
    </row>
    <row r="1423" spans="2:65" s="1" customFormat="1" ht="38.4">
      <c r="B1423" s="34"/>
      <c r="D1423" s="143" t="s">
        <v>195</v>
      </c>
      <c r="F1423" s="167" t="s">
        <v>1929</v>
      </c>
      <c r="I1423" s="165"/>
      <c r="L1423" s="34"/>
      <c r="M1423" s="166"/>
      <c r="T1423" s="55"/>
      <c r="AT1423" s="18" t="s">
        <v>195</v>
      </c>
      <c r="AU1423" s="18" t="s">
        <v>89</v>
      </c>
    </row>
    <row r="1424" spans="2:65" s="12" customFormat="1">
      <c r="B1424" s="142"/>
      <c r="D1424" s="143" t="s">
        <v>159</v>
      </c>
      <c r="E1424" s="144" t="s">
        <v>32</v>
      </c>
      <c r="F1424" s="145" t="s">
        <v>702</v>
      </c>
      <c r="H1424" s="144" t="s">
        <v>32</v>
      </c>
      <c r="I1424" s="146"/>
      <c r="L1424" s="142"/>
      <c r="M1424" s="147"/>
      <c r="T1424" s="148"/>
      <c r="AT1424" s="144" t="s">
        <v>159</v>
      </c>
      <c r="AU1424" s="144" t="s">
        <v>89</v>
      </c>
      <c r="AV1424" s="12" t="s">
        <v>40</v>
      </c>
      <c r="AW1424" s="12" t="s">
        <v>38</v>
      </c>
      <c r="AX1424" s="12" t="s">
        <v>80</v>
      </c>
      <c r="AY1424" s="144" t="s">
        <v>150</v>
      </c>
    </row>
    <row r="1425" spans="2:65" s="12" customFormat="1">
      <c r="B1425" s="142"/>
      <c r="D1425" s="143" t="s">
        <v>159</v>
      </c>
      <c r="E1425" s="144" t="s">
        <v>32</v>
      </c>
      <c r="F1425" s="145" t="s">
        <v>1930</v>
      </c>
      <c r="H1425" s="144" t="s">
        <v>32</v>
      </c>
      <c r="I1425" s="146"/>
      <c r="L1425" s="142"/>
      <c r="M1425" s="147"/>
      <c r="T1425" s="148"/>
      <c r="AT1425" s="144" t="s">
        <v>159</v>
      </c>
      <c r="AU1425" s="144" t="s">
        <v>89</v>
      </c>
      <c r="AV1425" s="12" t="s">
        <v>40</v>
      </c>
      <c r="AW1425" s="12" t="s">
        <v>38</v>
      </c>
      <c r="AX1425" s="12" t="s">
        <v>80</v>
      </c>
      <c r="AY1425" s="144" t="s">
        <v>150</v>
      </c>
    </row>
    <row r="1426" spans="2:65" s="12" customFormat="1">
      <c r="B1426" s="142"/>
      <c r="D1426" s="143" t="s">
        <v>159</v>
      </c>
      <c r="E1426" s="144" t="s">
        <v>32</v>
      </c>
      <c r="F1426" s="145" t="s">
        <v>1931</v>
      </c>
      <c r="H1426" s="144" t="s">
        <v>32</v>
      </c>
      <c r="I1426" s="146"/>
      <c r="L1426" s="142"/>
      <c r="M1426" s="147"/>
      <c r="T1426" s="148"/>
      <c r="AT1426" s="144" t="s">
        <v>159</v>
      </c>
      <c r="AU1426" s="144" t="s">
        <v>89</v>
      </c>
      <c r="AV1426" s="12" t="s">
        <v>40</v>
      </c>
      <c r="AW1426" s="12" t="s">
        <v>38</v>
      </c>
      <c r="AX1426" s="12" t="s">
        <v>80</v>
      </c>
      <c r="AY1426" s="144" t="s">
        <v>150</v>
      </c>
    </row>
    <row r="1427" spans="2:65" s="12" customFormat="1">
      <c r="B1427" s="142"/>
      <c r="D1427" s="143" t="s">
        <v>159</v>
      </c>
      <c r="E1427" s="144" t="s">
        <v>32</v>
      </c>
      <c r="F1427" s="145" t="s">
        <v>1932</v>
      </c>
      <c r="H1427" s="144" t="s">
        <v>32</v>
      </c>
      <c r="I1427" s="146"/>
      <c r="L1427" s="142"/>
      <c r="M1427" s="147"/>
      <c r="T1427" s="148"/>
      <c r="AT1427" s="144" t="s">
        <v>159</v>
      </c>
      <c r="AU1427" s="144" t="s">
        <v>89</v>
      </c>
      <c r="AV1427" s="12" t="s">
        <v>40</v>
      </c>
      <c r="AW1427" s="12" t="s">
        <v>38</v>
      </c>
      <c r="AX1427" s="12" t="s">
        <v>80</v>
      </c>
      <c r="AY1427" s="144" t="s">
        <v>150</v>
      </c>
    </row>
    <row r="1428" spans="2:65" s="13" customFormat="1">
      <c r="B1428" s="149"/>
      <c r="D1428" s="143" t="s">
        <v>159</v>
      </c>
      <c r="E1428" s="150" t="s">
        <v>32</v>
      </c>
      <c r="F1428" s="151" t="s">
        <v>602</v>
      </c>
      <c r="H1428" s="152">
        <v>4</v>
      </c>
      <c r="I1428" s="153"/>
      <c r="L1428" s="149"/>
      <c r="M1428" s="154"/>
      <c r="T1428" s="155"/>
      <c r="AT1428" s="150" t="s">
        <v>159</v>
      </c>
      <c r="AU1428" s="150" t="s">
        <v>89</v>
      </c>
      <c r="AV1428" s="13" t="s">
        <v>89</v>
      </c>
      <c r="AW1428" s="13" t="s">
        <v>38</v>
      </c>
      <c r="AX1428" s="13" t="s">
        <v>40</v>
      </c>
      <c r="AY1428" s="150" t="s">
        <v>150</v>
      </c>
    </row>
    <row r="1429" spans="2:65" s="1" customFormat="1" ht="24.15" customHeight="1">
      <c r="B1429" s="34"/>
      <c r="C1429" s="184" t="s">
        <v>1933</v>
      </c>
      <c r="D1429" s="185" t="s">
        <v>874</v>
      </c>
      <c r="E1429" s="186" t="s">
        <v>1934</v>
      </c>
      <c r="F1429" s="187" t="s">
        <v>1935</v>
      </c>
      <c r="G1429" s="188" t="s">
        <v>165</v>
      </c>
      <c r="H1429" s="189">
        <v>10.692</v>
      </c>
      <c r="I1429" s="190"/>
      <c r="J1429" s="191">
        <f>ROUND(I1429*H1429,2)</f>
        <v>0</v>
      </c>
      <c r="K1429" s="187" t="s">
        <v>172</v>
      </c>
      <c r="L1429" s="192"/>
      <c r="M1429" s="193" t="s">
        <v>32</v>
      </c>
      <c r="N1429" s="194" t="s">
        <v>51</v>
      </c>
      <c r="P1429" s="138">
        <f>O1429*H1429</f>
        <v>0</v>
      </c>
      <c r="Q1429" s="138">
        <v>2.68</v>
      </c>
      <c r="R1429" s="138">
        <f>Q1429*H1429</f>
        <v>28.654560000000004</v>
      </c>
      <c r="S1429" s="138">
        <v>0</v>
      </c>
      <c r="T1429" s="139">
        <f>S1429*H1429</f>
        <v>0</v>
      </c>
      <c r="AR1429" s="140" t="s">
        <v>204</v>
      </c>
      <c r="AT1429" s="140" t="s">
        <v>874</v>
      </c>
      <c r="AU1429" s="140" t="s">
        <v>89</v>
      </c>
      <c r="AY1429" s="18" t="s">
        <v>150</v>
      </c>
      <c r="BE1429" s="141">
        <f>IF(N1429="základní",J1429,0)</f>
        <v>0</v>
      </c>
      <c r="BF1429" s="141">
        <f>IF(N1429="snížená",J1429,0)</f>
        <v>0</v>
      </c>
      <c r="BG1429" s="141">
        <f>IF(N1429="zákl. přenesená",J1429,0)</f>
        <v>0</v>
      </c>
      <c r="BH1429" s="141">
        <f>IF(N1429="sníž. přenesená",J1429,0)</f>
        <v>0</v>
      </c>
      <c r="BI1429" s="141">
        <f>IF(N1429="nulová",J1429,0)</f>
        <v>0</v>
      </c>
      <c r="BJ1429" s="18" t="s">
        <v>40</v>
      </c>
      <c r="BK1429" s="141">
        <f>ROUND(I1429*H1429,2)</f>
        <v>0</v>
      </c>
      <c r="BL1429" s="18" t="s">
        <v>157</v>
      </c>
      <c r="BM1429" s="140" t="s">
        <v>1936</v>
      </c>
    </row>
    <row r="1430" spans="2:65" s="1" customFormat="1" ht="38.4">
      <c r="B1430" s="34"/>
      <c r="D1430" s="143" t="s">
        <v>195</v>
      </c>
      <c r="F1430" s="167" t="s">
        <v>1929</v>
      </c>
      <c r="I1430" s="165"/>
      <c r="L1430" s="34"/>
      <c r="M1430" s="166"/>
      <c r="T1430" s="55"/>
      <c r="AT1430" s="18" t="s">
        <v>195</v>
      </c>
      <c r="AU1430" s="18" t="s">
        <v>89</v>
      </c>
    </row>
    <row r="1431" spans="2:65" s="12" customFormat="1">
      <c r="B1431" s="142"/>
      <c r="D1431" s="143" t="s">
        <v>159</v>
      </c>
      <c r="E1431" s="144" t="s">
        <v>32</v>
      </c>
      <c r="F1431" s="145" t="s">
        <v>702</v>
      </c>
      <c r="H1431" s="144" t="s">
        <v>32</v>
      </c>
      <c r="I1431" s="146"/>
      <c r="L1431" s="142"/>
      <c r="M1431" s="147"/>
      <c r="T1431" s="148"/>
      <c r="AT1431" s="144" t="s">
        <v>159</v>
      </c>
      <c r="AU1431" s="144" t="s">
        <v>89</v>
      </c>
      <c r="AV1431" s="12" t="s">
        <v>40</v>
      </c>
      <c r="AW1431" s="12" t="s">
        <v>38</v>
      </c>
      <c r="AX1431" s="12" t="s">
        <v>80</v>
      </c>
      <c r="AY1431" s="144" t="s">
        <v>150</v>
      </c>
    </row>
    <row r="1432" spans="2:65" s="12" customFormat="1">
      <c r="B1432" s="142"/>
      <c r="D1432" s="143" t="s">
        <v>159</v>
      </c>
      <c r="E1432" s="144" t="s">
        <v>32</v>
      </c>
      <c r="F1432" s="145" t="s">
        <v>1937</v>
      </c>
      <c r="H1432" s="144" t="s">
        <v>32</v>
      </c>
      <c r="I1432" s="146"/>
      <c r="L1432" s="142"/>
      <c r="M1432" s="147"/>
      <c r="T1432" s="148"/>
      <c r="AT1432" s="144" t="s">
        <v>159</v>
      </c>
      <c r="AU1432" s="144" t="s">
        <v>89</v>
      </c>
      <c r="AV1432" s="12" t="s">
        <v>40</v>
      </c>
      <c r="AW1432" s="12" t="s">
        <v>38</v>
      </c>
      <c r="AX1432" s="12" t="s">
        <v>80</v>
      </c>
      <c r="AY1432" s="144" t="s">
        <v>150</v>
      </c>
    </row>
    <row r="1433" spans="2:65" s="13" customFormat="1">
      <c r="B1433" s="149"/>
      <c r="D1433" s="143" t="s">
        <v>159</v>
      </c>
      <c r="E1433" s="150" t="s">
        <v>32</v>
      </c>
      <c r="F1433" s="151" t="s">
        <v>605</v>
      </c>
      <c r="H1433" s="152">
        <v>10.692</v>
      </c>
      <c r="I1433" s="153"/>
      <c r="L1433" s="149"/>
      <c r="M1433" s="154"/>
      <c r="T1433" s="155"/>
      <c r="AT1433" s="150" t="s">
        <v>159</v>
      </c>
      <c r="AU1433" s="150" t="s">
        <v>89</v>
      </c>
      <c r="AV1433" s="13" t="s">
        <v>89</v>
      </c>
      <c r="AW1433" s="13" t="s">
        <v>38</v>
      </c>
      <c r="AX1433" s="13" t="s">
        <v>40</v>
      </c>
      <c r="AY1433" s="150" t="s">
        <v>150</v>
      </c>
    </row>
    <row r="1434" spans="2:65" s="1" customFormat="1" ht="37.799999999999997" customHeight="1">
      <c r="B1434" s="34"/>
      <c r="C1434" s="129" t="s">
        <v>1938</v>
      </c>
      <c r="D1434" s="129" t="s">
        <v>152</v>
      </c>
      <c r="E1434" s="130" t="s">
        <v>1939</v>
      </c>
      <c r="F1434" s="131" t="s">
        <v>1940</v>
      </c>
      <c r="G1434" s="132" t="s">
        <v>165</v>
      </c>
      <c r="H1434" s="133">
        <v>28.96</v>
      </c>
      <c r="I1434" s="134"/>
      <c r="J1434" s="135">
        <f>ROUND(I1434*H1434,2)</f>
        <v>0</v>
      </c>
      <c r="K1434" s="131" t="s">
        <v>172</v>
      </c>
      <c r="L1434" s="34"/>
      <c r="M1434" s="136" t="s">
        <v>32</v>
      </c>
      <c r="N1434" s="137" t="s">
        <v>51</v>
      </c>
      <c r="P1434" s="138">
        <f>O1434*H1434</f>
        <v>0</v>
      </c>
      <c r="Q1434" s="138">
        <v>2.5019499999999999</v>
      </c>
      <c r="R1434" s="138">
        <f>Q1434*H1434</f>
        <v>72.456472000000005</v>
      </c>
      <c r="S1434" s="138">
        <v>0</v>
      </c>
      <c r="T1434" s="139">
        <f>S1434*H1434</f>
        <v>0</v>
      </c>
      <c r="AR1434" s="140" t="s">
        <v>157</v>
      </c>
      <c r="AT1434" s="140" t="s">
        <v>152</v>
      </c>
      <c r="AU1434" s="140" t="s">
        <v>89</v>
      </c>
      <c r="AY1434" s="18" t="s">
        <v>150</v>
      </c>
      <c r="BE1434" s="141">
        <f>IF(N1434="základní",J1434,0)</f>
        <v>0</v>
      </c>
      <c r="BF1434" s="141">
        <f>IF(N1434="snížená",J1434,0)</f>
        <v>0</v>
      </c>
      <c r="BG1434" s="141">
        <f>IF(N1434="zákl. přenesená",J1434,0)</f>
        <v>0</v>
      </c>
      <c r="BH1434" s="141">
        <f>IF(N1434="sníž. přenesená",J1434,0)</f>
        <v>0</v>
      </c>
      <c r="BI1434" s="141">
        <f>IF(N1434="nulová",J1434,0)</f>
        <v>0</v>
      </c>
      <c r="BJ1434" s="18" t="s">
        <v>40</v>
      </c>
      <c r="BK1434" s="141">
        <f>ROUND(I1434*H1434,2)</f>
        <v>0</v>
      </c>
      <c r="BL1434" s="18" t="s">
        <v>157</v>
      </c>
      <c r="BM1434" s="140" t="s">
        <v>1941</v>
      </c>
    </row>
    <row r="1435" spans="2:65" s="1" customFormat="1">
      <c r="B1435" s="34"/>
      <c r="D1435" s="163" t="s">
        <v>174</v>
      </c>
      <c r="F1435" s="164" t="s">
        <v>1942</v>
      </c>
      <c r="I1435" s="165"/>
      <c r="L1435" s="34"/>
      <c r="M1435" s="166"/>
      <c r="T1435" s="55"/>
      <c r="AT1435" s="18" t="s">
        <v>174</v>
      </c>
      <c r="AU1435" s="18" t="s">
        <v>89</v>
      </c>
    </row>
    <row r="1436" spans="2:65" s="1" customFormat="1" ht="19.2">
      <c r="B1436" s="34"/>
      <c r="D1436" s="143" t="s">
        <v>195</v>
      </c>
      <c r="F1436" s="167" t="s">
        <v>1943</v>
      </c>
      <c r="I1436" s="165"/>
      <c r="L1436" s="34"/>
      <c r="M1436" s="166"/>
      <c r="T1436" s="55"/>
      <c r="AT1436" s="18" t="s">
        <v>195</v>
      </c>
      <c r="AU1436" s="18" t="s">
        <v>89</v>
      </c>
    </row>
    <row r="1437" spans="2:65" s="12" customFormat="1">
      <c r="B1437" s="142"/>
      <c r="D1437" s="143" t="s">
        <v>159</v>
      </c>
      <c r="E1437" s="144" t="s">
        <v>32</v>
      </c>
      <c r="F1437" s="145" t="s">
        <v>702</v>
      </c>
      <c r="H1437" s="144" t="s">
        <v>32</v>
      </c>
      <c r="I1437" s="146"/>
      <c r="L1437" s="142"/>
      <c r="M1437" s="147"/>
      <c r="T1437" s="148"/>
      <c r="AT1437" s="144" t="s">
        <v>159</v>
      </c>
      <c r="AU1437" s="144" t="s">
        <v>89</v>
      </c>
      <c r="AV1437" s="12" t="s">
        <v>40</v>
      </c>
      <c r="AW1437" s="12" t="s">
        <v>38</v>
      </c>
      <c r="AX1437" s="12" t="s">
        <v>80</v>
      </c>
      <c r="AY1437" s="144" t="s">
        <v>150</v>
      </c>
    </row>
    <row r="1438" spans="2:65" s="12" customFormat="1">
      <c r="B1438" s="142"/>
      <c r="D1438" s="143" t="s">
        <v>159</v>
      </c>
      <c r="E1438" s="144" t="s">
        <v>32</v>
      </c>
      <c r="F1438" s="145" t="s">
        <v>1457</v>
      </c>
      <c r="H1438" s="144" t="s">
        <v>32</v>
      </c>
      <c r="I1438" s="146"/>
      <c r="L1438" s="142"/>
      <c r="M1438" s="147"/>
      <c r="T1438" s="148"/>
      <c r="AT1438" s="144" t="s">
        <v>159</v>
      </c>
      <c r="AU1438" s="144" t="s">
        <v>89</v>
      </c>
      <c r="AV1438" s="12" t="s">
        <v>40</v>
      </c>
      <c r="AW1438" s="12" t="s">
        <v>38</v>
      </c>
      <c r="AX1438" s="12" t="s">
        <v>80</v>
      </c>
      <c r="AY1438" s="144" t="s">
        <v>150</v>
      </c>
    </row>
    <row r="1439" spans="2:65" s="12" customFormat="1">
      <c r="B1439" s="142"/>
      <c r="D1439" s="143" t="s">
        <v>159</v>
      </c>
      <c r="E1439" s="144" t="s">
        <v>32</v>
      </c>
      <c r="F1439" s="145" t="s">
        <v>1944</v>
      </c>
      <c r="H1439" s="144" t="s">
        <v>32</v>
      </c>
      <c r="I1439" s="146"/>
      <c r="L1439" s="142"/>
      <c r="M1439" s="147"/>
      <c r="T1439" s="148"/>
      <c r="AT1439" s="144" t="s">
        <v>159</v>
      </c>
      <c r="AU1439" s="144" t="s">
        <v>89</v>
      </c>
      <c r="AV1439" s="12" t="s">
        <v>40</v>
      </c>
      <c r="AW1439" s="12" t="s">
        <v>38</v>
      </c>
      <c r="AX1439" s="12" t="s">
        <v>80</v>
      </c>
      <c r="AY1439" s="144" t="s">
        <v>150</v>
      </c>
    </row>
    <row r="1440" spans="2:65" s="12" customFormat="1" ht="20.399999999999999">
      <c r="B1440" s="142"/>
      <c r="D1440" s="143" t="s">
        <v>159</v>
      </c>
      <c r="E1440" s="144" t="s">
        <v>32</v>
      </c>
      <c r="F1440" s="145" t="s">
        <v>1945</v>
      </c>
      <c r="H1440" s="144" t="s">
        <v>32</v>
      </c>
      <c r="I1440" s="146"/>
      <c r="L1440" s="142"/>
      <c r="M1440" s="147"/>
      <c r="T1440" s="148"/>
      <c r="AT1440" s="144" t="s">
        <v>159</v>
      </c>
      <c r="AU1440" s="144" t="s">
        <v>89</v>
      </c>
      <c r="AV1440" s="12" t="s">
        <v>40</v>
      </c>
      <c r="AW1440" s="12" t="s">
        <v>38</v>
      </c>
      <c r="AX1440" s="12" t="s">
        <v>80</v>
      </c>
      <c r="AY1440" s="144" t="s">
        <v>150</v>
      </c>
    </row>
    <row r="1441" spans="2:65" s="12" customFormat="1" ht="20.399999999999999">
      <c r="B1441" s="142"/>
      <c r="D1441" s="143" t="s">
        <v>159</v>
      </c>
      <c r="E1441" s="144" t="s">
        <v>32</v>
      </c>
      <c r="F1441" s="145" t="s">
        <v>1946</v>
      </c>
      <c r="H1441" s="144" t="s">
        <v>32</v>
      </c>
      <c r="I1441" s="146"/>
      <c r="L1441" s="142"/>
      <c r="M1441" s="147"/>
      <c r="T1441" s="148"/>
      <c r="AT1441" s="144" t="s">
        <v>159</v>
      </c>
      <c r="AU1441" s="144" t="s">
        <v>89</v>
      </c>
      <c r="AV1441" s="12" t="s">
        <v>40</v>
      </c>
      <c r="AW1441" s="12" t="s">
        <v>38</v>
      </c>
      <c r="AX1441" s="12" t="s">
        <v>80</v>
      </c>
      <c r="AY1441" s="144" t="s">
        <v>150</v>
      </c>
    </row>
    <row r="1442" spans="2:65" s="13" customFormat="1">
      <c r="B1442" s="149"/>
      <c r="D1442" s="143" t="s">
        <v>159</v>
      </c>
      <c r="E1442" s="150" t="s">
        <v>32</v>
      </c>
      <c r="F1442" s="151" t="s">
        <v>609</v>
      </c>
      <c r="H1442" s="152">
        <v>28.96</v>
      </c>
      <c r="I1442" s="153"/>
      <c r="L1442" s="149"/>
      <c r="M1442" s="154"/>
      <c r="T1442" s="155"/>
      <c r="AT1442" s="150" t="s">
        <v>159</v>
      </c>
      <c r="AU1442" s="150" t="s">
        <v>89</v>
      </c>
      <c r="AV1442" s="13" t="s">
        <v>89</v>
      </c>
      <c r="AW1442" s="13" t="s">
        <v>38</v>
      </c>
      <c r="AX1442" s="13" t="s">
        <v>40</v>
      </c>
      <c r="AY1442" s="150" t="s">
        <v>150</v>
      </c>
    </row>
    <row r="1443" spans="2:65" s="1" customFormat="1" ht="37.799999999999997" customHeight="1">
      <c r="B1443" s="34"/>
      <c r="C1443" s="129" t="s">
        <v>1947</v>
      </c>
      <c r="D1443" s="129" t="s">
        <v>152</v>
      </c>
      <c r="E1443" s="130" t="s">
        <v>1948</v>
      </c>
      <c r="F1443" s="131" t="s">
        <v>1949</v>
      </c>
      <c r="G1443" s="132" t="s">
        <v>282</v>
      </c>
      <c r="H1443" s="133">
        <v>2.6059999999999999</v>
      </c>
      <c r="I1443" s="134"/>
      <c r="J1443" s="135">
        <f>ROUND(I1443*H1443,2)</f>
        <v>0</v>
      </c>
      <c r="K1443" s="131" t="s">
        <v>172</v>
      </c>
      <c r="L1443" s="34"/>
      <c r="M1443" s="136" t="s">
        <v>32</v>
      </c>
      <c r="N1443" s="137" t="s">
        <v>51</v>
      </c>
      <c r="P1443" s="138">
        <f>O1443*H1443</f>
        <v>0</v>
      </c>
      <c r="Q1443" s="138">
        <v>1.0492699999999999</v>
      </c>
      <c r="R1443" s="138">
        <f>Q1443*H1443</f>
        <v>2.7343976199999998</v>
      </c>
      <c r="S1443" s="138">
        <v>0</v>
      </c>
      <c r="T1443" s="139">
        <f>S1443*H1443</f>
        <v>0</v>
      </c>
      <c r="AR1443" s="140" t="s">
        <v>157</v>
      </c>
      <c r="AT1443" s="140" t="s">
        <v>152</v>
      </c>
      <c r="AU1443" s="140" t="s">
        <v>89</v>
      </c>
      <c r="AY1443" s="18" t="s">
        <v>150</v>
      </c>
      <c r="BE1443" s="141">
        <f>IF(N1443="základní",J1443,0)</f>
        <v>0</v>
      </c>
      <c r="BF1443" s="141">
        <f>IF(N1443="snížená",J1443,0)</f>
        <v>0</v>
      </c>
      <c r="BG1443" s="141">
        <f>IF(N1443="zákl. přenesená",J1443,0)</f>
        <v>0</v>
      </c>
      <c r="BH1443" s="141">
        <f>IF(N1443="sníž. přenesená",J1443,0)</f>
        <v>0</v>
      </c>
      <c r="BI1443" s="141">
        <f>IF(N1443="nulová",J1443,0)</f>
        <v>0</v>
      </c>
      <c r="BJ1443" s="18" t="s">
        <v>40</v>
      </c>
      <c r="BK1443" s="141">
        <f>ROUND(I1443*H1443,2)</f>
        <v>0</v>
      </c>
      <c r="BL1443" s="18" t="s">
        <v>157</v>
      </c>
      <c r="BM1443" s="140" t="s">
        <v>1950</v>
      </c>
    </row>
    <row r="1444" spans="2:65" s="1" customFormat="1">
      <c r="B1444" s="34"/>
      <c r="D1444" s="163" t="s">
        <v>174</v>
      </c>
      <c r="F1444" s="164" t="s">
        <v>1951</v>
      </c>
      <c r="I1444" s="165"/>
      <c r="L1444" s="34"/>
      <c r="M1444" s="166"/>
      <c r="T1444" s="55"/>
      <c r="AT1444" s="18" t="s">
        <v>174</v>
      </c>
      <c r="AU1444" s="18" t="s">
        <v>89</v>
      </c>
    </row>
    <row r="1445" spans="2:65" s="12" customFormat="1">
      <c r="B1445" s="142"/>
      <c r="D1445" s="143" t="s">
        <v>159</v>
      </c>
      <c r="E1445" s="144" t="s">
        <v>32</v>
      </c>
      <c r="F1445" s="145" t="s">
        <v>702</v>
      </c>
      <c r="H1445" s="144" t="s">
        <v>32</v>
      </c>
      <c r="I1445" s="146"/>
      <c r="L1445" s="142"/>
      <c r="M1445" s="147"/>
      <c r="T1445" s="148"/>
      <c r="AT1445" s="144" t="s">
        <v>159</v>
      </c>
      <c r="AU1445" s="144" t="s">
        <v>89</v>
      </c>
      <c r="AV1445" s="12" t="s">
        <v>40</v>
      </c>
      <c r="AW1445" s="12" t="s">
        <v>38</v>
      </c>
      <c r="AX1445" s="12" t="s">
        <v>80</v>
      </c>
      <c r="AY1445" s="144" t="s">
        <v>150</v>
      </c>
    </row>
    <row r="1446" spans="2:65" s="12" customFormat="1">
      <c r="B1446" s="142"/>
      <c r="D1446" s="143" t="s">
        <v>159</v>
      </c>
      <c r="E1446" s="144" t="s">
        <v>32</v>
      </c>
      <c r="F1446" s="145" t="s">
        <v>1952</v>
      </c>
      <c r="H1446" s="144" t="s">
        <v>32</v>
      </c>
      <c r="I1446" s="146"/>
      <c r="L1446" s="142"/>
      <c r="M1446" s="147"/>
      <c r="T1446" s="148"/>
      <c r="AT1446" s="144" t="s">
        <v>159</v>
      </c>
      <c r="AU1446" s="144" t="s">
        <v>89</v>
      </c>
      <c r="AV1446" s="12" t="s">
        <v>40</v>
      </c>
      <c r="AW1446" s="12" t="s">
        <v>38</v>
      </c>
      <c r="AX1446" s="12" t="s">
        <v>80</v>
      </c>
      <c r="AY1446" s="144" t="s">
        <v>150</v>
      </c>
    </row>
    <row r="1447" spans="2:65" s="12" customFormat="1">
      <c r="B1447" s="142"/>
      <c r="D1447" s="143" t="s">
        <v>159</v>
      </c>
      <c r="E1447" s="144" t="s">
        <v>32</v>
      </c>
      <c r="F1447" s="145" t="s">
        <v>1457</v>
      </c>
      <c r="H1447" s="144" t="s">
        <v>32</v>
      </c>
      <c r="I1447" s="146"/>
      <c r="L1447" s="142"/>
      <c r="M1447" s="147"/>
      <c r="T1447" s="148"/>
      <c r="AT1447" s="144" t="s">
        <v>159</v>
      </c>
      <c r="AU1447" s="144" t="s">
        <v>89</v>
      </c>
      <c r="AV1447" s="12" t="s">
        <v>40</v>
      </c>
      <c r="AW1447" s="12" t="s">
        <v>38</v>
      </c>
      <c r="AX1447" s="12" t="s">
        <v>80</v>
      </c>
      <c r="AY1447" s="144" t="s">
        <v>150</v>
      </c>
    </row>
    <row r="1448" spans="2:65" s="12" customFormat="1" ht="20.399999999999999">
      <c r="B1448" s="142"/>
      <c r="D1448" s="143" t="s">
        <v>159</v>
      </c>
      <c r="E1448" s="144" t="s">
        <v>32</v>
      </c>
      <c r="F1448" s="145" t="s">
        <v>1953</v>
      </c>
      <c r="H1448" s="144" t="s">
        <v>32</v>
      </c>
      <c r="I1448" s="146"/>
      <c r="L1448" s="142"/>
      <c r="M1448" s="147"/>
      <c r="T1448" s="148"/>
      <c r="AT1448" s="144" t="s">
        <v>159</v>
      </c>
      <c r="AU1448" s="144" t="s">
        <v>89</v>
      </c>
      <c r="AV1448" s="12" t="s">
        <v>40</v>
      </c>
      <c r="AW1448" s="12" t="s">
        <v>38</v>
      </c>
      <c r="AX1448" s="12" t="s">
        <v>80</v>
      </c>
      <c r="AY1448" s="144" t="s">
        <v>150</v>
      </c>
    </row>
    <row r="1449" spans="2:65" s="12" customFormat="1" ht="20.399999999999999">
      <c r="B1449" s="142"/>
      <c r="D1449" s="143" t="s">
        <v>159</v>
      </c>
      <c r="E1449" s="144" t="s">
        <v>32</v>
      </c>
      <c r="F1449" s="145" t="s">
        <v>1954</v>
      </c>
      <c r="H1449" s="144" t="s">
        <v>32</v>
      </c>
      <c r="I1449" s="146"/>
      <c r="L1449" s="142"/>
      <c r="M1449" s="147"/>
      <c r="T1449" s="148"/>
      <c r="AT1449" s="144" t="s">
        <v>159</v>
      </c>
      <c r="AU1449" s="144" t="s">
        <v>89</v>
      </c>
      <c r="AV1449" s="12" t="s">
        <v>40</v>
      </c>
      <c r="AW1449" s="12" t="s">
        <v>38</v>
      </c>
      <c r="AX1449" s="12" t="s">
        <v>80</v>
      </c>
      <c r="AY1449" s="144" t="s">
        <v>150</v>
      </c>
    </row>
    <row r="1450" spans="2:65" s="13" customFormat="1">
      <c r="B1450" s="149"/>
      <c r="D1450" s="143" t="s">
        <v>159</v>
      </c>
      <c r="E1450" s="150" t="s">
        <v>32</v>
      </c>
      <c r="F1450" s="151" t="s">
        <v>1955</v>
      </c>
      <c r="H1450" s="152">
        <v>2.6059999999999999</v>
      </c>
      <c r="I1450" s="153"/>
      <c r="L1450" s="149"/>
      <c r="M1450" s="154"/>
      <c r="T1450" s="155"/>
      <c r="AT1450" s="150" t="s">
        <v>159</v>
      </c>
      <c r="AU1450" s="150" t="s">
        <v>89</v>
      </c>
      <c r="AV1450" s="13" t="s">
        <v>89</v>
      </c>
      <c r="AW1450" s="13" t="s">
        <v>38</v>
      </c>
      <c r="AX1450" s="13" t="s">
        <v>40</v>
      </c>
      <c r="AY1450" s="150" t="s">
        <v>150</v>
      </c>
    </row>
    <row r="1451" spans="2:65" s="1" customFormat="1" ht="33" customHeight="1">
      <c r="B1451" s="34"/>
      <c r="C1451" s="129" t="s">
        <v>1956</v>
      </c>
      <c r="D1451" s="129" t="s">
        <v>152</v>
      </c>
      <c r="E1451" s="130" t="s">
        <v>1957</v>
      </c>
      <c r="F1451" s="131" t="s">
        <v>1958</v>
      </c>
      <c r="G1451" s="132" t="s">
        <v>155</v>
      </c>
      <c r="H1451" s="133">
        <v>66.849000000000004</v>
      </c>
      <c r="I1451" s="134"/>
      <c r="J1451" s="135">
        <f>ROUND(I1451*H1451,2)</f>
        <v>0</v>
      </c>
      <c r="K1451" s="131" t="s">
        <v>172</v>
      </c>
      <c r="L1451" s="34"/>
      <c r="M1451" s="136" t="s">
        <v>32</v>
      </c>
      <c r="N1451" s="137" t="s">
        <v>51</v>
      </c>
      <c r="P1451" s="138">
        <f>O1451*H1451</f>
        <v>0</v>
      </c>
      <c r="Q1451" s="138">
        <v>7.92E-3</v>
      </c>
      <c r="R1451" s="138">
        <f>Q1451*H1451</f>
        <v>0.52944407999999998</v>
      </c>
      <c r="S1451" s="138">
        <v>0</v>
      </c>
      <c r="T1451" s="139">
        <f>S1451*H1451</f>
        <v>0</v>
      </c>
      <c r="AR1451" s="140" t="s">
        <v>157</v>
      </c>
      <c r="AT1451" s="140" t="s">
        <v>152</v>
      </c>
      <c r="AU1451" s="140" t="s">
        <v>89</v>
      </c>
      <c r="AY1451" s="18" t="s">
        <v>150</v>
      </c>
      <c r="BE1451" s="141">
        <f>IF(N1451="základní",J1451,0)</f>
        <v>0</v>
      </c>
      <c r="BF1451" s="141">
        <f>IF(N1451="snížená",J1451,0)</f>
        <v>0</v>
      </c>
      <c r="BG1451" s="141">
        <f>IF(N1451="zákl. přenesená",J1451,0)</f>
        <v>0</v>
      </c>
      <c r="BH1451" s="141">
        <f>IF(N1451="sníž. přenesená",J1451,0)</f>
        <v>0</v>
      </c>
      <c r="BI1451" s="141">
        <f>IF(N1451="nulová",J1451,0)</f>
        <v>0</v>
      </c>
      <c r="BJ1451" s="18" t="s">
        <v>40</v>
      </c>
      <c r="BK1451" s="141">
        <f>ROUND(I1451*H1451,2)</f>
        <v>0</v>
      </c>
      <c r="BL1451" s="18" t="s">
        <v>157</v>
      </c>
      <c r="BM1451" s="140" t="s">
        <v>1959</v>
      </c>
    </row>
    <row r="1452" spans="2:65" s="1" customFormat="1">
      <c r="B1452" s="34"/>
      <c r="D1452" s="163" t="s">
        <v>174</v>
      </c>
      <c r="F1452" s="164" t="s">
        <v>1960</v>
      </c>
      <c r="I1452" s="165"/>
      <c r="L1452" s="34"/>
      <c r="M1452" s="166"/>
      <c r="T1452" s="55"/>
      <c r="AT1452" s="18" t="s">
        <v>174</v>
      </c>
      <c r="AU1452" s="18" t="s">
        <v>89</v>
      </c>
    </row>
    <row r="1453" spans="2:65" s="12" customFormat="1">
      <c r="B1453" s="142"/>
      <c r="D1453" s="143" t="s">
        <v>159</v>
      </c>
      <c r="E1453" s="144" t="s">
        <v>32</v>
      </c>
      <c r="F1453" s="145" t="s">
        <v>702</v>
      </c>
      <c r="H1453" s="144" t="s">
        <v>32</v>
      </c>
      <c r="I1453" s="146"/>
      <c r="L1453" s="142"/>
      <c r="M1453" s="147"/>
      <c r="T1453" s="148"/>
      <c r="AT1453" s="144" t="s">
        <v>159</v>
      </c>
      <c r="AU1453" s="144" t="s">
        <v>89</v>
      </c>
      <c r="AV1453" s="12" t="s">
        <v>40</v>
      </c>
      <c r="AW1453" s="12" t="s">
        <v>38</v>
      </c>
      <c r="AX1453" s="12" t="s">
        <v>80</v>
      </c>
      <c r="AY1453" s="144" t="s">
        <v>150</v>
      </c>
    </row>
    <row r="1454" spans="2:65" s="12" customFormat="1">
      <c r="B1454" s="142"/>
      <c r="D1454" s="143" t="s">
        <v>159</v>
      </c>
      <c r="E1454" s="144" t="s">
        <v>32</v>
      </c>
      <c r="F1454" s="145" t="s">
        <v>1457</v>
      </c>
      <c r="H1454" s="144" t="s">
        <v>32</v>
      </c>
      <c r="I1454" s="146"/>
      <c r="L1454" s="142"/>
      <c r="M1454" s="147"/>
      <c r="T1454" s="148"/>
      <c r="AT1454" s="144" t="s">
        <v>159</v>
      </c>
      <c r="AU1454" s="144" t="s">
        <v>89</v>
      </c>
      <c r="AV1454" s="12" t="s">
        <v>40</v>
      </c>
      <c r="AW1454" s="12" t="s">
        <v>38</v>
      </c>
      <c r="AX1454" s="12" t="s">
        <v>80</v>
      </c>
      <c r="AY1454" s="144" t="s">
        <v>150</v>
      </c>
    </row>
    <row r="1455" spans="2:65" s="12" customFormat="1">
      <c r="B1455" s="142"/>
      <c r="D1455" s="143" t="s">
        <v>159</v>
      </c>
      <c r="E1455" s="144" t="s">
        <v>32</v>
      </c>
      <c r="F1455" s="145" t="s">
        <v>1961</v>
      </c>
      <c r="H1455" s="144" t="s">
        <v>32</v>
      </c>
      <c r="I1455" s="146"/>
      <c r="L1455" s="142"/>
      <c r="M1455" s="147"/>
      <c r="T1455" s="148"/>
      <c r="AT1455" s="144" t="s">
        <v>159</v>
      </c>
      <c r="AU1455" s="144" t="s">
        <v>89</v>
      </c>
      <c r="AV1455" s="12" t="s">
        <v>40</v>
      </c>
      <c r="AW1455" s="12" t="s">
        <v>38</v>
      </c>
      <c r="AX1455" s="12" t="s">
        <v>80</v>
      </c>
      <c r="AY1455" s="144" t="s">
        <v>150</v>
      </c>
    </row>
    <row r="1456" spans="2:65" s="12" customFormat="1">
      <c r="B1456" s="142"/>
      <c r="D1456" s="143" t="s">
        <v>159</v>
      </c>
      <c r="E1456" s="144" t="s">
        <v>32</v>
      </c>
      <c r="F1456" s="145" t="s">
        <v>1962</v>
      </c>
      <c r="H1456" s="144" t="s">
        <v>32</v>
      </c>
      <c r="I1456" s="146"/>
      <c r="L1456" s="142"/>
      <c r="M1456" s="147"/>
      <c r="T1456" s="148"/>
      <c r="AT1456" s="144" t="s">
        <v>159</v>
      </c>
      <c r="AU1456" s="144" t="s">
        <v>89</v>
      </c>
      <c r="AV1456" s="12" t="s">
        <v>40</v>
      </c>
      <c r="AW1456" s="12" t="s">
        <v>38</v>
      </c>
      <c r="AX1456" s="12" t="s">
        <v>80</v>
      </c>
      <c r="AY1456" s="144" t="s">
        <v>150</v>
      </c>
    </row>
    <row r="1457" spans="2:65" s="13" customFormat="1">
      <c r="B1457" s="149"/>
      <c r="D1457" s="143" t="s">
        <v>159</v>
      </c>
      <c r="E1457" s="150" t="s">
        <v>32</v>
      </c>
      <c r="F1457" s="151" t="s">
        <v>613</v>
      </c>
      <c r="H1457" s="152">
        <v>66.849000000000004</v>
      </c>
      <c r="I1457" s="153"/>
      <c r="L1457" s="149"/>
      <c r="M1457" s="154"/>
      <c r="T1457" s="155"/>
      <c r="AT1457" s="150" t="s">
        <v>159</v>
      </c>
      <c r="AU1457" s="150" t="s">
        <v>89</v>
      </c>
      <c r="AV1457" s="13" t="s">
        <v>89</v>
      </c>
      <c r="AW1457" s="13" t="s">
        <v>38</v>
      </c>
      <c r="AX1457" s="13" t="s">
        <v>40</v>
      </c>
      <c r="AY1457" s="150" t="s">
        <v>150</v>
      </c>
    </row>
    <row r="1458" spans="2:65" s="1" customFormat="1" ht="33" customHeight="1">
      <c r="B1458" s="34"/>
      <c r="C1458" s="129" t="s">
        <v>1963</v>
      </c>
      <c r="D1458" s="129" t="s">
        <v>152</v>
      </c>
      <c r="E1458" s="130" t="s">
        <v>1964</v>
      </c>
      <c r="F1458" s="131" t="s">
        <v>1965</v>
      </c>
      <c r="G1458" s="132" t="s">
        <v>155</v>
      </c>
      <c r="H1458" s="133">
        <v>66.849000000000004</v>
      </c>
      <c r="I1458" s="134"/>
      <c r="J1458" s="135">
        <f>ROUND(I1458*H1458,2)</f>
        <v>0</v>
      </c>
      <c r="K1458" s="131" t="s">
        <v>172</v>
      </c>
      <c r="L1458" s="34"/>
      <c r="M1458" s="136" t="s">
        <v>32</v>
      </c>
      <c r="N1458" s="137" t="s">
        <v>51</v>
      </c>
      <c r="P1458" s="138">
        <f>O1458*H1458</f>
        <v>0</v>
      </c>
      <c r="Q1458" s="138">
        <v>0</v>
      </c>
      <c r="R1458" s="138">
        <f>Q1458*H1458</f>
        <v>0</v>
      </c>
      <c r="S1458" s="138">
        <v>0</v>
      </c>
      <c r="T1458" s="139">
        <f>S1458*H1458</f>
        <v>0</v>
      </c>
      <c r="AR1458" s="140" t="s">
        <v>157</v>
      </c>
      <c r="AT1458" s="140" t="s">
        <v>152</v>
      </c>
      <c r="AU1458" s="140" t="s">
        <v>89</v>
      </c>
      <c r="AY1458" s="18" t="s">
        <v>150</v>
      </c>
      <c r="BE1458" s="141">
        <f>IF(N1458="základní",J1458,0)</f>
        <v>0</v>
      </c>
      <c r="BF1458" s="141">
        <f>IF(N1458="snížená",J1458,0)</f>
        <v>0</v>
      </c>
      <c r="BG1458" s="141">
        <f>IF(N1458="zákl. přenesená",J1458,0)</f>
        <v>0</v>
      </c>
      <c r="BH1458" s="141">
        <f>IF(N1458="sníž. přenesená",J1458,0)</f>
        <v>0</v>
      </c>
      <c r="BI1458" s="141">
        <f>IF(N1458="nulová",J1458,0)</f>
        <v>0</v>
      </c>
      <c r="BJ1458" s="18" t="s">
        <v>40</v>
      </c>
      <c r="BK1458" s="141">
        <f>ROUND(I1458*H1458,2)</f>
        <v>0</v>
      </c>
      <c r="BL1458" s="18" t="s">
        <v>157</v>
      </c>
      <c r="BM1458" s="140" t="s">
        <v>1966</v>
      </c>
    </row>
    <row r="1459" spans="2:65" s="1" customFormat="1">
      <c r="B1459" s="34"/>
      <c r="D1459" s="163" t="s">
        <v>174</v>
      </c>
      <c r="F1459" s="164" t="s">
        <v>1967</v>
      </c>
      <c r="I1459" s="165"/>
      <c r="L1459" s="34"/>
      <c r="M1459" s="166"/>
      <c r="T1459" s="55"/>
      <c r="AT1459" s="18" t="s">
        <v>174</v>
      </c>
      <c r="AU1459" s="18" t="s">
        <v>89</v>
      </c>
    </row>
    <row r="1460" spans="2:65" s="12" customFormat="1">
      <c r="B1460" s="142"/>
      <c r="D1460" s="143" t="s">
        <v>159</v>
      </c>
      <c r="E1460" s="144" t="s">
        <v>32</v>
      </c>
      <c r="F1460" s="145" t="s">
        <v>702</v>
      </c>
      <c r="H1460" s="144" t="s">
        <v>32</v>
      </c>
      <c r="I1460" s="146"/>
      <c r="L1460" s="142"/>
      <c r="M1460" s="147"/>
      <c r="T1460" s="148"/>
      <c r="AT1460" s="144" t="s">
        <v>159</v>
      </c>
      <c r="AU1460" s="144" t="s">
        <v>89</v>
      </c>
      <c r="AV1460" s="12" t="s">
        <v>40</v>
      </c>
      <c r="AW1460" s="12" t="s">
        <v>38</v>
      </c>
      <c r="AX1460" s="12" t="s">
        <v>80</v>
      </c>
      <c r="AY1460" s="144" t="s">
        <v>150</v>
      </c>
    </row>
    <row r="1461" spans="2:65" s="12" customFormat="1">
      <c r="B1461" s="142"/>
      <c r="D1461" s="143" t="s">
        <v>159</v>
      </c>
      <c r="E1461" s="144" t="s">
        <v>32</v>
      </c>
      <c r="F1461" s="145" t="s">
        <v>1457</v>
      </c>
      <c r="H1461" s="144" t="s">
        <v>32</v>
      </c>
      <c r="I1461" s="146"/>
      <c r="L1461" s="142"/>
      <c r="M1461" s="147"/>
      <c r="T1461" s="148"/>
      <c r="AT1461" s="144" t="s">
        <v>159</v>
      </c>
      <c r="AU1461" s="144" t="s">
        <v>89</v>
      </c>
      <c r="AV1461" s="12" t="s">
        <v>40</v>
      </c>
      <c r="AW1461" s="12" t="s">
        <v>38</v>
      </c>
      <c r="AX1461" s="12" t="s">
        <v>80</v>
      </c>
      <c r="AY1461" s="144" t="s">
        <v>150</v>
      </c>
    </row>
    <row r="1462" spans="2:65" s="12" customFormat="1">
      <c r="B1462" s="142"/>
      <c r="D1462" s="143" t="s">
        <v>159</v>
      </c>
      <c r="E1462" s="144" t="s">
        <v>32</v>
      </c>
      <c r="F1462" s="145" t="s">
        <v>1961</v>
      </c>
      <c r="H1462" s="144" t="s">
        <v>32</v>
      </c>
      <c r="I1462" s="146"/>
      <c r="L1462" s="142"/>
      <c r="M1462" s="147"/>
      <c r="T1462" s="148"/>
      <c r="AT1462" s="144" t="s">
        <v>159</v>
      </c>
      <c r="AU1462" s="144" t="s">
        <v>89</v>
      </c>
      <c r="AV1462" s="12" t="s">
        <v>40</v>
      </c>
      <c r="AW1462" s="12" t="s">
        <v>38</v>
      </c>
      <c r="AX1462" s="12" t="s">
        <v>80</v>
      </c>
      <c r="AY1462" s="144" t="s">
        <v>150</v>
      </c>
    </row>
    <row r="1463" spans="2:65" s="12" customFormat="1">
      <c r="B1463" s="142"/>
      <c r="D1463" s="143" t="s">
        <v>159</v>
      </c>
      <c r="E1463" s="144" t="s">
        <v>32</v>
      </c>
      <c r="F1463" s="145" t="s">
        <v>1962</v>
      </c>
      <c r="H1463" s="144" t="s">
        <v>32</v>
      </c>
      <c r="I1463" s="146"/>
      <c r="L1463" s="142"/>
      <c r="M1463" s="147"/>
      <c r="T1463" s="148"/>
      <c r="AT1463" s="144" t="s">
        <v>159</v>
      </c>
      <c r="AU1463" s="144" t="s">
        <v>89</v>
      </c>
      <c r="AV1463" s="12" t="s">
        <v>40</v>
      </c>
      <c r="AW1463" s="12" t="s">
        <v>38</v>
      </c>
      <c r="AX1463" s="12" t="s">
        <v>80</v>
      </c>
      <c r="AY1463" s="144" t="s">
        <v>150</v>
      </c>
    </row>
    <row r="1464" spans="2:65" s="13" customFormat="1">
      <c r="B1464" s="149"/>
      <c r="D1464" s="143" t="s">
        <v>159</v>
      </c>
      <c r="E1464" s="150" t="s">
        <v>32</v>
      </c>
      <c r="F1464" s="151" t="s">
        <v>613</v>
      </c>
      <c r="H1464" s="152">
        <v>66.849000000000004</v>
      </c>
      <c r="I1464" s="153"/>
      <c r="L1464" s="149"/>
      <c r="M1464" s="154"/>
      <c r="T1464" s="155"/>
      <c r="AT1464" s="150" t="s">
        <v>159</v>
      </c>
      <c r="AU1464" s="150" t="s">
        <v>89</v>
      </c>
      <c r="AV1464" s="13" t="s">
        <v>89</v>
      </c>
      <c r="AW1464" s="13" t="s">
        <v>38</v>
      </c>
      <c r="AX1464" s="13" t="s">
        <v>40</v>
      </c>
      <c r="AY1464" s="150" t="s">
        <v>150</v>
      </c>
    </row>
    <row r="1465" spans="2:65" s="1" customFormat="1" ht="37.799999999999997" customHeight="1">
      <c r="B1465" s="34"/>
      <c r="C1465" s="129" t="s">
        <v>1968</v>
      </c>
      <c r="D1465" s="129" t="s">
        <v>152</v>
      </c>
      <c r="E1465" s="130" t="s">
        <v>1969</v>
      </c>
      <c r="F1465" s="131" t="s">
        <v>1970</v>
      </c>
      <c r="G1465" s="132" t="s">
        <v>282</v>
      </c>
      <c r="H1465" s="133">
        <v>13.81</v>
      </c>
      <c r="I1465" s="134"/>
      <c r="J1465" s="135">
        <f>ROUND(I1465*H1465,2)</f>
        <v>0</v>
      </c>
      <c r="K1465" s="131" t="s">
        <v>172</v>
      </c>
      <c r="L1465" s="34"/>
      <c r="M1465" s="136" t="s">
        <v>32</v>
      </c>
      <c r="N1465" s="137" t="s">
        <v>51</v>
      </c>
      <c r="P1465" s="138">
        <f>O1465*H1465</f>
        <v>0</v>
      </c>
      <c r="Q1465" s="138">
        <v>0</v>
      </c>
      <c r="R1465" s="138">
        <f>Q1465*H1465</f>
        <v>0</v>
      </c>
      <c r="S1465" s="138">
        <v>0</v>
      </c>
      <c r="T1465" s="139">
        <f>S1465*H1465</f>
        <v>0</v>
      </c>
      <c r="AR1465" s="140" t="s">
        <v>157</v>
      </c>
      <c r="AT1465" s="140" t="s">
        <v>152</v>
      </c>
      <c r="AU1465" s="140" t="s">
        <v>89</v>
      </c>
      <c r="AY1465" s="18" t="s">
        <v>150</v>
      </c>
      <c r="BE1465" s="141">
        <f>IF(N1465="základní",J1465,0)</f>
        <v>0</v>
      </c>
      <c r="BF1465" s="141">
        <f>IF(N1465="snížená",J1465,0)</f>
        <v>0</v>
      </c>
      <c r="BG1465" s="141">
        <f>IF(N1465="zákl. přenesená",J1465,0)</f>
        <v>0</v>
      </c>
      <c r="BH1465" s="141">
        <f>IF(N1465="sníž. přenesená",J1465,0)</f>
        <v>0</v>
      </c>
      <c r="BI1465" s="141">
        <f>IF(N1465="nulová",J1465,0)</f>
        <v>0</v>
      </c>
      <c r="BJ1465" s="18" t="s">
        <v>40</v>
      </c>
      <c r="BK1465" s="141">
        <f>ROUND(I1465*H1465,2)</f>
        <v>0</v>
      </c>
      <c r="BL1465" s="18" t="s">
        <v>157</v>
      </c>
      <c r="BM1465" s="140" t="s">
        <v>1971</v>
      </c>
    </row>
    <row r="1466" spans="2:65" s="1" customFormat="1">
      <c r="B1466" s="34"/>
      <c r="D1466" s="163" t="s">
        <v>174</v>
      </c>
      <c r="F1466" s="164" t="s">
        <v>1972</v>
      </c>
      <c r="I1466" s="165"/>
      <c r="L1466" s="34"/>
      <c r="M1466" s="166"/>
      <c r="T1466" s="55"/>
      <c r="AT1466" s="18" t="s">
        <v>174</v>
      </c>
      <c r="AU1466" s="18" t="s">
        <v>89</v>
      </c>
    </row>
    <row r="1467" spans="2:65" s="12" customFormat="1">
      <c r="B1467" s="142"/>
      <c r="D1467" s="143" t="s">
        <v>159</v>
      </c>
      <c r="E1467" s="144" t="s">
        <v>32</v>
      </c>
      <c r="F1467" s="145" t="s">
        <v>702</v>
      </c>
      <c r="H1467" s="144" t="s">
        <v>32</v>
      </c>
      <c r="I1467" s="146"/>
      <c r="L1467" s="142"/>
      <c r="M1467" s="147"/>
      <c r="T1467" s="148"/>
      <c r="AT1467" s="144" t="s">
        <v>159</v>
      </c>
      <c r="AU1467" s="144" t="s">
        <v>89</v>
      </c>
      <c r="AV1467" s="12" t="s">
        <v>40</v>
      </c>
      <c r="AW1467" s="12" t="s">
        <v>38</v>
      </c>
      <c r="AX1467" s="12" t="s">
        <v>80</v>
      </c>
      <c r="AY1467" s="144" t="s">
        <v>150</v>
      </c>
    </row>
    <row r="1468" spans="2:65" s="12" customFormat="1">
      <c r="B1468" s="142"/>
      <c r="D1468" s="143" t="s">
        <v>159</v>
      </c>
      <c r="E1468" s="144" t="s">
        <v>32</v>
      </c>
      <c r="F1468" s="145" t="s">
        <v>1973</v>
      </c>
      <c r="H1468" s="144" t="s">
        <v>32</v>
      </c>
      <c r="I1468" s="146"/>
      <c r="L1468" s="142"/>
      <c r="M1468" s="147"/>
      <c r="T1468" s="148"/>
      <c r="AT1468" s="144" t="s">
        <v>159</v>
      </c>
      <c r="AU1468" s="144" t="s">
        <v>89</v>
      </c>
      <c r="AV1468" s="12" t="s">
        <v>40</v>
      </c>
      <c r="AW1468" s="12" t="s">
        <v>38</v>
      </c>
      <c r="AX1468" s="12" t="s">
        <v>80</v>
      </c>
      <c r="AY1468" s="144" t="s">
        <v>150</v>
      </c>
    </row>
    <row r="1469" spans="2:65" s="13" customFormat="1">
      <c r="B1469" s="149"/>
      <c r="D1469" s="143" t="s">
        <v>159</v>
      </c>
      <c r="E1469" s="150" t="s">
        <v>32</v>
      </c>
      <c r="F1469" s="151" t="s">
        <v>617</v>
      </c>
      <c r="H1469" s="152">
        <v>13.81</v>
      </c>
      <c r="I1469" s="153"/>
      <c r="L1469" s="149"/>
      <c r="M1469" s="154"/>
      <c r="T1469" s="155"/>
      <c r="AT1469" s="150" t="s">
        <v>159</v>
      </c>
      <c r="AU1469" s="150" t="s">
        <v>89</v>
      </c>
      <c r="AV1469" s="13" t="s">
        <v>89</v>
      </c>
      <c r="AW1469" s="13" t="s">
        <v>38</v>
      </c>
      <c r="AX1469" s="13" t="s">
        <v>40</v>
      </c>
      <c r="AY1469" s="150" t="s">
        <v>150</v>
      </c>
    </row>
    <row r="1470" spans="2:65" s="1" customFormat="1" ht="37.799999999999997" customHeight="1">
      <c r="B1470" s="34"/>
      <c r="C1470" s="129" t="s">
        <v>1974</v>
      </c>
      <c r="D1470" s="129" t="s">
        <v>152</v>
      </c>
      <c r="E1470" s="130" t="s">
        <v>1975</v>
      </c>
      <c r="F1470" s="131" t="s">
        <v>1976</v>
      </c>
      <c r="G1470" s="132" t="s">
        <v>282</v>
      </c>
      <c r="H1470" s="133">
        <v>83.884</v>
      </c>
      <c r="I1470" s="134"/>
      <c r="J1470" s="135">
        <f>ROUND(I1470*H1470,2)</f>
        <v>0</v>
      </c>
      <c r="K1470" s="131" t="s">
        <v>172</v>
      </c>
      <c r="L1470" s="34"/>
      <c r="M1470" s="136" t="s">
        <v>32</v>
      </c>
      <c r="N1470" s="137" t="s">
        <v>51</v>
      </c>
      <c r="P1470" s="138">
        <f>O1470*H1470</f>
        <v>0</v>
      </c>
      <c r="Q1470" s="138">
        <v>0</v>
      </c>
      <c r="R1470" s="138">
        <f>Q1470*H1470</f>
        <v>0</v>
      </c>
      <c r="S1470" s="138">
        <v>0</v>
      </c>
      <c r="T1470" s="139">
        <f>S1470*H1470</f>
        <v>0</v>
      </c>
      <c r="AR1470" s="140" t="s">
        <v>157</v>
      </c>
      <c r="AT1470" s="140" t="s">
        <v>152</v>
      </c>
      <c r="AU1470" s="140" t="s">
        <v>89</v>
      </c>
      <c r="AY1470" s="18" t="s">
        <v>150</v>
      </c>
      <c r="BE1470" s="141">
        <f>IF(N1470="základní",J1470,0)</f>
        <v>0</v>
      </c>
      <c r="BF1470" s="141">
        <f>IF(N1470="snížená",J1470,0)</f>
        <v>0</v>
      </c>
      <c r="BG1470" s="141">
        <f>IF(N1470="zákl. přenesená",J1470,0)</f>
        <v>0</v>
      </c>
      <c r="BH1470" s="141">
        <f>IF(N1470="sníž. přenesená",J1470,0)</f>
        <v>0</v>
      </c>
      <c r="BI1470" s="141">
        <f>IF(N1470="nulová",J1470,0)</f>
        <v>0</v>
      </c>
      <c r="BJ1470" s="18" t="s">
        <v>40</v>
      </c>
      <c r="BK1470" s="141">
        <f>ROUND(I1470*H1470,2)</f>
        <v>0</v>
      </c>
      <c r="BL1470" s="18" t="s">
        <v>157</v>
      </c>
      <c r="BM1470" s="140" t="s">
        <v>1977</v>
      </c>
    </row>
    <row r="1471" spans="2:65" s="1" customFormat="1">
      <c r="B1471" s="34"/>
      <c r="D1471" s="163" t="s">
        <v>174</v>
      </c>
      <c r="F1471" s="164" t="s">
        <v>1978</v>
      </c>
      <c r="I1471" s="165"/>
      <c r="L1471" s="34"/>
      <c r="M1471" s="166"/>
      <c r="T1471" s="55"/>
      <c r="AT1471" s="18" t="s">
        <v>174</v>
      </c>
      <c r="AU1471" s="18" t="s">
        <v>89</v>
      </c>
    </row>
    <row r="1472" spans="2:65" s="12" customFormat="1">
      <c r="B1472" s="142"/>
      <c r="D1472" s="143" t="s">
        <v>159</v>
      </c>
      <c r="E1472" s="144" t="s">
        <v>32</v>
      </c>
      <c r="F1472" s="145" t="s">
        <v>702</v>
      </c>
      <c r="H1472" s="144" t="s">
        <v>32</v>
      </c>
      <c r="I1472" s="146"/>
      <c r="L1472" s="142"/>
      <c r="M1472" s="147"/>
      <c r="T1472" s="148"/>
      <c r="AT1472" s="144" t="s">
        <v>159</v>
      </c>
      <c r="AU1472" s="144" t="s">
        <v>89</v>
      </c>
      <c r="AV1472" s="12" t="s">
        <v>40</v>
      </c>
      <c r="AW1472" s="12" t="s">
        <v>38</v>
      </c>
      <c r="AX1472" s="12" t="s">
        <v>80</v>
      </c>
      <c r="AY1472" s="144" t="s">
        <v>150</v>
      </c>
    </row>
    <row r="1473" spans="2:65" s="12" customFormat="1">
      <c r="B1473" s="142"/>
      <c r="D1473" s="143" t="s">
        <v>159</v>
      </c>
      <c r="E1473" s="144" t="s">
        <v>32</v>
      </c>
      <c r="F1473" s="145" t="s">
        <v>1979</v>
      </c>
      <c r="H1473" s="144" t="s">
        <v>32</v>
      </c>
      <c r="I1473" s="146"/>
      <c r="L1473" s="142"/>
      <c r="M1473" s="147"/>
      <c r="T1473" s="148"/>
      <c r="AT1473" s="144" t="s">
        <v>159</v>
      </c>
      <c r="AU1473" s="144" t="s">
        <v>89</v>
      </c>
      <c r="AV1473" s="12" t="s">
        <v>40</v>
      </c>
      <c r="AW1473" s="12" t="s">
        <v>38</v>
      </c>
      <c r="AX1473" s="12" t="s">
        <v>80</v>
      </c>
      <c r="AY1473" s="144" t="s">
        <v>150</v>
      </c>
    </row>
    <row r="1474" spans="2:65" s="12" customFormat="1">
      <c r="B1474" s="142"/>
      <c r="D1474" s="143" t="s">
        <v>159</v>
      </c>
      <c r="E1474" s="144" t="s">
        <v>32</v>
      </c>
      <c r="F1474" s="145" t="s">
        <v>1980</v>
      </c>
      <c r="H1474" s="144" t="s">
        <v>32</v>
      </c>
      <c r="I1474" s="146"/>
      <c r="L1474" s="142"/>
      <c r="M1474" s="147"/>
      <c r="T1474" s="148"/>
      <c r="AT1474" s="144" t="s">
        <v>159</v>
      </c>
      <c r="AU1474" s="144" t="s">
        <v>89</v>
      </c>
      <c r="AV1474" s="12" t="s">
        <v>40</v>
      </c>
      <c r="AW1474" s="12" t="s">
        <v>38</v>
      </c>
      <c r="AX1474" s="12" t="s">
        <v>80</v>
      </c>
      <c r="AY1474" s="144" t="s">
        <v>150</v>
      </c>
    </row>
    <row r="1475" spans="2:65" s="12" customFormat="1">
      <c r="B1475" s="142"/>
      <c r="D1475" s="143" t="s">
        <v>159</v>
      </c>
      <c r="E1475" s="144" t="s">
        <v>32</v>
      </c>
      <c r="F1475" s="145" t="s">
        <v>1981</v>
      </c>
      <c r="H1475" s="144" t="s">
        <v>32</v>
      </c>
      <c r="I1475" s="146"/>
      <c r="L1475" s="142"/>
      <c r="M1475" s="147"/>
      <c r="T1475" s="148"/>
      <c r="AT1475" s="144" t="s">
        <v>159</v>
      </c>
      <c r="AU1475" s="144" t="s">
        <v>89</v>
      </c>
      <c r="AV1475" s="12" t="s">
        <v>40</v>
      </c>
      <c r="AW1475" s="12" t="s">
        <v>38</v>
      </c>
      <c r="AX1475" s="12" t="s">
        <v>80</v>
      </c>
      <c r="AY1475" s="144" t="s">
        <v>150</v>
      </c>
    </row>
    <row r="1476" spans="2:65" s="12" customFormat="1">
      <c r="B1476" s="142"/>
      <c r="D1476" s="143" t="s">
        <v>159</v>
      </c>
      <c r="E1476" s="144" t="s">
        <v>32</v>
      </c>
      <c r="F1476" s="145" t="s">
        <v>1982</v>
      </c>
      <c r="H1476" s="144" t="s">
        <v>32</v>
      </c>
      <c r="I1476" s="146"/>
      <c r="L1476" s="142"/>
      <c r="M1476" s="147"/>
      <c r="T1476" s="148"/>
      <c r="AT1476" s="144" t="s">
        <v>159</v>
      </c>
      <c r="AU1476" s="144" t="s">
        <v>89</v>
      </c>
      <c r="AV1476" s="12" t="s">
        <v>40</v>
      </c>
      <c r="AW1476" s="12" t="s">
        <v>38</v>
      </c>
      <c r="AX1476" s="12" t="s">
        <v>80</v>
      </c>
      <c r="AY1476" s="144" t="s">
        <v>150</v>
      </c>
    </row>
    <row r="1477" spans="2:65" s="12" customFormat="1">
      <c r="B1477" s="142"/>
      <c r="D1477" s="143" t="s">
        <v>159</v>
      </c>
      <c r="E1477" s="144" t="s">
        <v>32</v>
      </c>
      <c r="F1477" s="145" t="s">
        <v>1983</v>
      </c>
      <c r="H1477" s="144" t="s">
        <v>32</v>
      </c>
      <c r="I1477" s="146"/>
      <c r="L1477" s="142"/>
      <c r="M1477" s="147"/>
      <c r="T1477" s="148"/>
      <c r="AT1477" s="144" t="s">
        <v>159</v>
      </c>
      <c r="AU1477" s="144" t="s">
        <v>89</v>
      </c>
      <c r="AV1477" s="12" t="s">
        <v>40</v>
      </c>
      <c r="AW1477" s="12" t="s">
        <v>38</v>
      </c>
      <c r="AX1477" s="12" t="s">
        <v>80</v>
      </c>
      <c r="AY1477" s="144" t="s">
        <v>150</v>
      </c>
    </row>
    <row r="1478" spans="2:65" s="12" customFormat="1">
      <c r="B1478" s="142"/>
      <c r="D1478" s="143" t="s">
        <v>159</v>
      </c>
      <c r="E1478" s="144" t="s">
        <v>32</v>
      </c>
      <c r="F1478" s="145" t="s">
        <v>1984</v>
      </c>
      <c r="H1478" s="144" t="s">
        <v>32</v>
      </c>
      <c r="I1478" s="146"/>
      <c r="L1478" s="142"/>
      <c r="M1478" s="147"/>
      <c r="T1478" s="148"/>
      <c r="AT1478" s="144" t="s">
        <v>159</v>
      </c>
      <c r="AU1478" s="144" t="s">
        <v>89</v>
      </c>
      <c r="AV1478" s="12" t="s">
        <v>40</v>
      </c>
      <c r="AW1478" s="12" t="s">
        <v>38</v>
      </c>
      <c r="AX1478" s="12" t="s">
        <v>80</v>
      </c>
      <c r="AY1478" s="144" t="s">
        <v>150</v>
      </c>
    </row>
    <row r="1479" spans="2:65" s="13" customFormat="1">
      <c r="B1479" s="149"/>
      <c r="D1479" s="143" t="s">
        <v>159</v>
      </c>
      <c r="E1479" s="150" t="s">
        <v>32</v>
      </c>
      <c r="F1479" s="151" t="s">
        <v>621</v>
      </c>
      <c r="H1479" s="152">
        <v>83.884</v>
      </c>
      <c r="I1479" s="153"/>
      <c r="L1479" s="149"/>
      <c r="M1479" s="154"/>
      <c r="T1479" s="155"/>
      <c r="AT1479" s="150" t="s">
        <v>159</v>
      </c>
      <c r="AU1479" s="150" t="s">
        <v>89</v>
      </c>
      <c r="AV1479" s="13" t="s">
        <v>89</v>
      </c>
      <c r="AW1479" s="13" t="s">
        <v>38</v>
      </c>
      <c r="AX1479" s="13" t="s">
        <v>40</v>
      </c>
      <c r="AY1479" s="150" t="s">
        <v>150</v>
      </c>
    </row>
    <row r="1480" spans="2:65" s="1" customFormat="1" ht="37.799999999999997" customHeight="1">
      <c r="B1480" s="34"/>
      <c r="C1480" s="129" t="s">
        <v>1985</v>
      </c>
      <c r="D1480" s="129" t="s">
        <v>152</v>
      </c>
      <c r="E1480" s="130" t="s">
        <v>1986</v>
      </c>
      <c r="F1480" s="131" t="s">
        <v>1987</v>
      </c>
      <c r="G1480" s="132" t="s">
        <v>282</v>
      </c>
      <c r="H1480" s="133">
        <v>131.35</v>
      </c>
      <c r="I1480" s="134"/>
      <c r="J1480" s="135">
        <f>ROUND(I1480*H1480,2)</f>
        <v>0</v>
      </c>
      <c r="K1480" s="131" t="s">
        <v>172</v>
      </c>
      <c r="L1480" s="34"/>
      <c r="M1480" s="136" t="s">
        <v>32</v>
      </c>
      <c r="N1480" s="137" t="s">
        <v>51</v>
      </c>
      <c r="P1480" s="138">
        <f>O1480*H1480</f>
        <v>0</v>
      </c>
      <c r="Q1480" s="138">
        <v>0</v>
      </c>
      <c r="R1480" s="138">
        <f>Q1480*H1480</f>
        <v>0</v>
      </c>
      <c r="S1480" s="138">
        <v>0</v>
      </c>
      <c r="T1480" s="139">
        <f>S1480*H1480</f>
        <v>0</v>
      </c>
      <c r="AR1480" s="140" t="s">
        <v>157</v>
      </c>
      <c r="AT1480" s="140" t="s">
        <v>152</v>
      </c>
      <c r="AU1480" s="140" t="s">
        <v>89</v>
      </c>
      <c r="AY1480" s="18" t="s">
        <v>150</v>
      </c>
      <c r="BE1480" s="141">
        <f>IF(N1480="základní",J1480,0)</f>
        <v>0</v>
      </c>
      <c r="BF1480" s="141">
        <f>IF(N1480="snížená",J1480,0)</f>
        <v>0</v>
      </c>
      <c r="BG1480" s="141">
        <f>IF(N1480="zákl. přenesená",J1480,0)</f>
        <v>0</v>
      </c>
      <c r="BH1480" s="141">
        <f>IF(N1480="sníž. přenesená",J1480,0)</f>
        <v>0</v>
      </c>
      <c r="BI1480" s="141">
        <f>IF(N1480="nulová",J1480,0)</f>
        <v>0</v>
      </c>
      <c r="BJ1480" s="18" t="s">
        <v>40</v>
      </c>
      <c r="BK1480" s="141">
        <f>ROUND(I1480*H1480,2)</f>
        <v>0</v>
      </c>
      <c r="BL1480" s="18" t="s">
        <v>157</v>
      </c>
      <c r="BM1480" s="140" t="s">
        <v>1988</v>
      </c>
    </row>
    <row r="1481" spans="2:65" s="1" customFormat="1">
      <c r="B1481" s="34"/>
      <c r="D1481" s="163" t="s">
        <v>174</v>
      </c>
      <c r="F1481" s="164" t="s">
        <v>1989</v>
      </c>
      <c r="I1481" s="165"/>
      <c r="L1481" s="34"/>
      <c r="M1481" s="166"/>
      <c r="T1481" s="55"/>
      <c r="AT1481" s="18" t="s">
        <v>174</v>
      </c>
      <c r="AU1481" s="18" t="s">
        <v>89</v>
      </c>
    </row>
    <row r="1482" spans="2:65" s="12" customFormat="1">
      <c r="B1482" s="142"/>
      <c r="D1482" s="143" t="s">
        <v>159</v>
      </c>
      <c r="E1482" s="144" t="s">
        <v>32</v>
      </c>
      <c r="F1482" s="145" t="s">
        <v>702</v>
      </c>
      <c r="H1482" s="144" t="s">
        <v>32</v>
      </c>
      <c r="I1482" s="146"/>
      <c r="L1482" s="142"/>
      <c r="M1482" s="147"/>
      <c r="T1482" s="148"/>
      <c r="AT1482" s="144" t="s">
        <v>159</v>
      </c>
      <c r="AU1482" s="144" t="s">
        <v>89</v>
      </c>
      <c r="AV1482" s="12" t="s">
        <v>40</v>
      </c>
      <c r="AW1482" s="12" t="s">
        <v>38</v>
      </c>
      <c r="AX1482" s="12" t="s">
        <v>80</v>
      </c>
      <c r="AY1482" s="144" t="s">
        <v>150</v>
      </c>
    </row>
    <row r="1483" spans="2:65" s="12" customFormat="1">
      <c r="B1483" s="142"/>
      <c r="D1483" s="143" t="s">
        <v>159</v>
      </c>
      <c r="E1483" s="144" t="s">
        <v>32</v>
      </c>
      <c r="F1483" s="145" t="s">
        <v>1990</v>
      </c>
      <c r="H1483" s="144" t="s">
        <v>32</v>
      </c>
      <c r="I1483" s="146"/>
      <c r="L1483" s="142"/>
      <c r="M1483" s="147"/>
      <c r="T1483" s="148"/>
      <c r="AT1483" s="144" t="s">
        <v>159</v>
      </c>
      <c r="AU1483" s="144" t="s">
        <v>89</v>
      </c>
      <c r="AV1483" s="12" t="s">
        <v>40</v>
      </c>
      <c r="AW1483" s="12" t="s">
        <v>38</v>
      </c>
      <c r="AX1483" s="12" t="s">
        <v>80</v>
      </c>
      <c r="AY1483" s="144" t="s">
        <v>150</v>
      </c>
    </row>
    <row r="1484" spans="2:65" s="12" customFormat="1">
      <c r="B1484" s="142"/>
      <c r="D1484" s="143" t="s">
        <v>159</v>
      </c>
      <c r="E1484" s="144" t="s">
        <v>32</v>
      </c>
      <c r="F1484" s="145" t="s">
        <v>1991</v>
      </c>
      <c r="H1484" s="144" t="s">
        <v>32</v>
      </c>
      <c r="I1484" s="146"/>
      <c r="L1484" s="142"/>
      <c r="M1484" s="147"/>
      <c r="T1484" s="148"/>
      <c r="AT1484" s="144" t="s">
        <v>159</v>
      </c>
      <c r="AU1484" s="144" t="s">
        <v>89</v>
      </c>
      <c r="AV1484" s="12" t="s">
        <v>40</v>
      </c>
      <c r="AW1484" s="12" t="s">
        <v>38</v>
      </c>
      <c r="AX1484" s="12" t="s">
        <v>80</v>
      </c>
      <c r="AY1484" s="144" t="s">
        <v>150</v>
      </c>
    </row>
    <row r="1485" spans="2:65" s="12" customFormat="1">
      <c r="B1485" s="142"/>
      <c r="D1485" s="143" t="s">
        <v>159</v>
      </c>
      <c r="E1485" s="144" t="s">
        <v>32</v>
      </c>
      <c r="F1485" s="145" t="s">
        <v>1992</v>
      </c>
      <c r="H1485" s="144" t="s">
        <v>32</v>
      </c>
      <c r="I1485" s="146"/>
      <c r="L1485" s="142"/>
      <c r="M1485" s="147"/>
      <c r="T1485" s="148"/>
      <c r="AT1485" s="144" t="s">
        <v>159</v>
      </c>
      <c r="AU1485" s="144" t="s">
        <v>89</v>
      </c>
      <c r="AV1485" s="12" t="s">
        <v>40</v>
      </c>
      <c r="AW1485" s="12" t="s">
        <v>38</v>
      </c>
      <c r="AX1485" s="12" t="s">
        <v>80</v>
      </c>
      <c r="AY1485" s="144" t="s">
        <v>150</v>
      </c>
    </row>
    <row r="1486" spans="2:65" s="12" customFormat="1">
      <c r="B1486" s="142"/>
      <c r="D1486" s="143" t="s">
        <v>159</v>
      </c>
      <c r="E1486" s="144" t="s">
        <v>32</v>
      </c>
      <c r="F1486" s="145" t="s">
        <v>1993</v>
      </c>
      <c r="H1486" s="144" t="s">
        <v>32</v>
      </c>
      <c r="I1486" s="146"/>
      <c r="L1486" s="142"/>
      <c r="M1486" s="147"/>
      <c r="T1486" s="148"/>
      <c r="AT1486" s="144" t="s">
        <v>159</v>
      </c>
      <c r="AU1486" s="144" t="s">
        <v>89</v>
      </c>
      <c r="AV1486" s="12" t="s">
        <v>40</v>
      </c>
      <c r="AW1486" s="12" t="s">
        <v>38</v>
      </c>
      <c r="AX1486" s="12" t="s">
        <v>80</v>
      </c>
      <c r="AY1486" s="144" t="s">
        <v>150</v>
      </c>
    </row>
    <row r="1487" spans="2:65" s="13" customFormat="1">
      <c r="B1487" s="149"/>
      <c r="D1487" s="143" t="s">
        <v>159</v>
      </c>
      <c r="E1487" s="150" t="s">
        <v>32</v>
      </c>
      <c r="F1487" s="151" t="s">
        <v>625</v>
      </c>
      <c r="H1487" s="152">
        <v>131.35</v>
      </c>
      <c r="I1487" s="153"/>
      <c r="L1487" s="149"/>
      <c r="M1487" s="154"/>
      <c r="T1487" s="155"/>
      <c r="AT1487" s="150" t="s">
        <v>159</v>
      </c>
      <c r="AU1487" s="150" t="s">
        <v>89</v>
      </c>
      <c r="AV1487" s="13" t="s">
        <v>89</v>
      </c>
      <c r="AW1487" s="13" t="s">
        <v>38</v>
      </c>
      <c r="AX1487" s="13" t="s">
        <v>40</v>
      </c>
      <c r="AY1487" s="150" t="s">
        <v>150</v>
      </c>
    </row>
    <row r="1488" spans="2:65" s="1" customFormat="1" ht="24.15" customHeight="1">
      <c r="B1488" s="34"/>
      <c r="C1488" s="184" t="s">
        <v>1994</v>
      </c>
      <c r="D1488" s="184" t="s">
        <v>874</v>
      </c>
      <c r="E1488" s="186" t="s">
        <v>1995</v>
      </c>
      <c r="F1488" s="187" t="s">
        <v>1996</v>
      </c>
      <c r="G1488" s="188" t="s">
        <v>282</v>
      </c>
      <c r="H1488" s="189">
        <v>227.01400000000001</v>
      </c>
      <c r="I1488" s="190"/>
      <c r="J1488" s="191">
        <f>ROUND(I1488*H1488,2)</f>
        <v>0</v>
      </c>
      <c r="K1488" s="187" t="s">
        <v>156</v>
      </c>
      <c r="L1488" s="192"/>
      <c r="M1488" s="193" t="s">
        <v>32</v>
      </c>
      <c r="N1488" s="194" t="s">
        <v>51</v>
      </c>
      <c r="P1488" s="138">
        <f>O1488*H1488</f>
        <v>0</v>
      </c>
      <c r="Q1488" s="138">
        <v>1</v>
      </c>
      <c r="R1488" s="138">
        <f>Q1488*H1488</f>
        <v>227.01400000000001</v>
      </c>
      <c r="S1488" s="138">
        <v>0</v>
      </c>
      <c r="T1488" s="139">
        <f>S1488*H1488</f>
        <v>0</v>
      </c>
      <c r="AR1488" s="140" t="s">
        <v>204</v>
      </c>
      <c r="AT1488" s="140" t="s">
        <v>874</v>
      </c>
      <c r="AU1488" s="140" t="s">
        <v>89</v>
      </c>
      <c r="AY1488" s="18" t="s">
        <v>150</v>
      </c>
      <c r="BE1488" s="141">
        <f>IF(N1488="základní",J1488,0)</f>
        <v>0</v>
      </c>
      <c r="BF1488" s="141">
        <f>IF(N1488="snížená",J1488,0)</f>
        <v>0</v>
      </c>
      <c r="BG1488" s="141">
        <f>IF(N1488="zákl. přenesená",J1488,0)</f>
        <v>0</v>
      </c>
      <c r="BH1488" s="141">
        <f>IF(N1488="sníž. přenesená",J1488,0)</f>
        <v>0</v>
      </c>
      <c r="BI1488" s="141">
        <f>IF(N1488="nulová",J1488,0)</f>
        <v>0</v>
      </c>
      <c r="BJ1488" s="18" t="s">
        <v>40</v>
      </c>
      <c r="BK1488" s="141">
        <f>ROUND(I1488*H1488,2)</f>
        <v>0</v>
      </c>
      <c r="BL1488" s="18" t="s">
        <v>157</v>
      </c>
      <c r="BM1488" s="140" t="s">
        <v>1997</v>
      </c>
    </row>
    <row r="1489" spans="2:65" s="12" customFormat="1">
      <c r="B1489" s="142"/>
      <c r="D1489" s="143" t="s">
        <v>159</v>
      </c>
      <c r="E1489" s="144" t="s">
        <v>32</v>
      </c>
      <c r="F1489" s="145" t="s">
        <v>702</v>
      </c>
      <c r="H1489" s="144" t="s">
        <v>32</v>
      </c>
      <c r="I1489" s="146"/>
      <c r="L1489" s="142"/>
      <c r="M1489" s="147"/>
      <c r="T1489" s="148"/>
      <c r="AT1489" s="144" t="s">
        <v>159</v>
      </c>
      <c r="AU1489" s="144" t="s">
        <v>89</v>
      </c>
      <c r="AV1489" s="12" t="s">
        <v>40</v>
      </c>
      <c r="AW1489" s="12" t="s">
        <v>38</v>
      </c>
      <c r="AX1489" s="12" t="s">
        <v>80</v>
      </c>
      <c r="AY1489" s="144" t="s">
        <v>150</v>
      </c>
    </row>
    <row r="1490" spans="2:65" s="12" customFormat="1">
      <c r="B1490" s="142"/>
      <c r="D1490" s="143" t="s">
        <v>159</v>
      </c>
      <c r="E1490" s="144" t="s">
        <v>32</v>
      </c>
      <c r="F1490" s="145" t="s">
        <v>1998</v>
      </c>
      <c r="H1490" s="144" t="s">
        <v>32</v>
      </c>
      <c r="I1490" s="146"/>
      <c r="L1490" s="142"/>
      <c r="M1490" s="147"/>
      <c r="T1490" s="148"/>
      <c r="AT1490" s="144" t="s">
        <v>159</v>
      </c>
      <c r="AU1490" s="144" t="s">
        <v>89</v>
      </c>
      <c r="AV1490" s="12" t="s">
        <v>40</v>
      </c>
      <c r="AW1490" s="12" t="s">
        <v>38</v>
      </c>
      <c r="AX1490" s="12" t="s">
        <v>80</v>
      </c>
      <c r="AY1490" s="144" t="s">
        <v>150</v>
      </c>
    </row>
    <row r="1491" spans="2:65" s="12" customFormat="1">
      <c r="B1491" s="142"/>
      <c r="D1491" s="143" t="s">
        <v>159</v>
      </c>
      <c r="E1491" s="144" t="s">
        <v>32</v>
      </c>
      <c r="F1491" s="145" t="s">
        <v>1979</v>
      </c>
      <c r="H1491" s="144" t="s">
        <v>32</v>
      </c>
      <c r="I1491" s="146"/>
      <c r="L1491" s="142"/>
      <c r="M1491" s="147"/>
      <c r="T1491" s="148"/>
      <c r="AT1491" s="144" t="s">
        <v>159</v>
      </c>
      <c r="AU1491" s="144" t="s">
        <v>89</v>
      </c>
      <c r="AV1491" s="12" t="s">
        <v>40</v>
      </c>
      <c r="AW1491" s="12" t="s">
        <v>38</v>
      </c>
      <c r="AX1491" s="12" t="s">
        <v>80</v>
      </c>
      <c r="AY1491" s="144" t="s">
        <v>150</v>
      </c>
    </row>
    <row r="1492" spans="2:65" s="12" customFormat="1">
      <c r="B1492" s="142"/>
      <c r="D1492" s="143" t="s">
        <v>159</v>
      </c>
      <c r="E1492" s="144" t="s">
        <v>32</v>
      </c>
      <c r="F1492" s="145" t="s">
        <v>1980</v>
      </c>
      <c r="H1492" s="144" t="s">
        <v>32</v>
      </c>
      <c r="I1492" s="146"/>
      <c r="L1492" s="142"/>
      <c r="M1492" s="147"/>
      <c r="T1492" s="148"/>
      <c r="AT1492" s="144" t="s">
        <v>159</v>
      </c>
      <c r="AU1492" s="144" t="s">
        <v>89</v>
      </c>
      <c r="AV1492" s="12" t="s">
        <v>40</v>
      </c>
      <c r="AW1492" s="12" t="s">
        <v>38</v>
      </c>
      <c r="AX1492" s="12" t="s">
        <v>80</v>
      </c>
      <c r="AY1492" s="144" t="s">
        <v>150</v>
      </c>
    </row>
    <row r="1493" spans="2:65" s="12" customFormat="1">
      <c r="B1493" s="142"/>
      <c r="D1493" s="143" t="s">
        <v>159</v>
      </c>
      <c r="E1493" s="144" t="s">
        <v>32</v>
      </c>
      <c r="F1493" s="145" t="s">
        <v>1981</v>
      </c>
      <c r="H1493" s="144" t="s">
        <v>32</v>
      </c>
      <c r="I1493" s="146"/>
      <c r="L1493" s="142"/>
      <c r="M1493" s="147"/>
      <c r="T1493" s="148"/>
      <c r="AT1493" s="144" t="s">
        <v>159</v>
      </c>
      <c r="AU1493" s="144" t="s">
        <v>89</v>
      </c>
      <c r="AV1493" s="12" t="s">
        <v>40</v>
      </c>
      <c r="AW1493" s="12" t="s">
        <v>38</v>
      </c>
      <c r="AX1493" s="12" t="s">
        <v>80</v>
      </c>
      <c r="AY1493" s="144" t="s">
        <v>150</v>
      </c>
    </row>
    <row r="1494" spans="2:65" s="12" customFormat="1">
      <c r="B1494" s="142"/>
      <c r="D1494" s="143" t="s">
        <v>159</v>
      </c>
      <c r="E1494" s="144" t="s">
        <v>32</v>
      </c>
      <c r="F1494" s="145" t="s">
        <v>1982</v>
      </c>
      <c r="H1494" s="144" t="s">
        <v>32</v>
      </c>
      <c r="I1494" s="146"/>
      <c r="L1494" s="142"/>
      <c r="M1494" s="147"/>
      <c r="T1494" s="148"/>
      <c r="AT1494" s="144" t="s">
        <v>159</v>
      </c>
      <c r="AU1494" s="144" t="s">
        <v>89</v>
      </c>
      <c r="AV1494" s="12" t="s">
        <v>40</v>
      </c>
      <c r="AW1494" s="12" t="s">
        <v>38</v>
      </c>
      <c r="AX1494" s="12" t="s">
        <v>80</v>
      </c>
      <c r="AY1494" s="144" t="s">
        <v>150</v>
      </c>
    </row>
    <row r="1495" spans="2:65" s="12" customFormat="1">
      <c r="B1495" s="142"/>
      <c r="D1495" s="143" t="s">
        <v>159</v>
      </c>
      <c r="E1495" s="144" t="s">
        <v>32</v>
      </c>
      <c r="F1495" s="145" t="s">
        <v>1983</v>
      </c>
      <c r="H1495" s="144" t="s">
        <v>32</v>
      </c>
      <c r="I1495" s="146"/>
      <c r="L1495" s="142"/>
      <c r="M1495" s="147"/>
      <c r="T1495" s="148"/>
      <c r="AT1495" s="144" t="s">
        <v>159</v>
      </c>
      <c r="AU1495" s="144" t="s">
        <v>89</v>
      </c>
      <c r="AV1495" s="12" t="s">
        <v>40</v>
      </c>
      <c r="AW1495" s="12" t="s">
        <v>38</v>
      </c>
      <c r="AX1495" s="12" t="s">
        <v>80</v>
      </c>
      <c r="AY1495" s="144" t="s">
        <v>150</v>
      </c>
    </row>
    <row r="1496" spans="2:65" s="12" customFormat="1">
      <c r="B1496" s="142"/>
      <c r="D1496" s="143" t="s">
        <v>159</v>
      </c>
      <c r="E1496" s="144" t="s">
        <v>32</v>
      </c>
      <c r="F1496" s="145" t="s">
        <v>1984</v>
      </c>
      <c r="H1496" s="144" t="s">
        <v>32</v>
      </c>
      <c r="I1496" s="146"/>
      <c r="L1496" s="142"/>
      <c r="M1496" s="147"/>
      <c r="T1496" s="148"/>
      <c r="AT1496" s="144" t="s">
        <v>159</v>
      </c>
      <c r="AU1496" s="144" t="s">
        <v>89</v>
      </c>
      <c r="AV1496" s="12" t="s">
        <v>40</v>
      </c>
      <c r="AW1496" s="12" t="s">
        <v>38</v>
      </c>
      <c r="AX1496" s="12" t="s">
        <v>80</v>
      </c>
      <c r="AY1496" s="144" t="s">
        <v>150</v>
      </c>
    </row>
    <row r="1497" spans="2:65" s="12" customFormat="1">
      <c r="B1497" s="142"/>
      <c r="D1497" s="143" t="s">
        <v>159</v>
      </c>
      <c r="E1497" s="144" t="s">
        <v>32</v>
      </c>
      <c r="F1497" s="145" t="s">
        <v>1973</v>
      </c>
      <c r="H1497" s="144" t="s">
        <v>32</v>
      </c>
      <c r="I1497" s="146"/>
      <c r="L1497" s="142"/>
      <c r="M1497" s="147"/>
      <c r="T1497" s="148"/>
      <c r="AT1497" s="144" t="s">
        <v>159</v>
      </c>
      <c r="AU1497" s="144" t="s">
        <v>89</v>
      </c>
      <c r="AV1497" s="12" t="s">
        <v>40</v>
      </c>
      <c r="AW1497" s="12" t="s">
        <v>38</v>
      </c>
      <c r="AX1497" s="12" t="s">
        <v>80</v>
      </c>
      <c r="AY1497" s="144" t="s">
        <v>150</v>
      </c>
    </row>
    <row r="1498" spans="2:65" s="12" customFormat="1">
      <c r="B1498" s="142"/>
      <c r="D1498" s="143" t="s">
        <v>159</v>
      </c>
      <c r="E1498" s="144" t="s">
        <v>32</v>
      </c>
      <c r="F1498" s="145" t="s">
        <v>1991</v>
      </c>
      <c r="H1498" s="144" t="s">
        <v>32</v>
      </c>
      <c r="I1498" s="146"/>
      <c r="L1498" s="142"/>
      <c r="M1498" s="147"/>
      <c r="T1498" s="148"/>
      <c r="AT1498" s="144" t="s">
        <v>159</v>
      </c>
      <c r="AU1498" s="144" t="s">
        <v>89</v>
      </c>
      <c r="AV1498" s="12" t="s">
        <v>40</v>
      </c>
      <c r="AW1498" s="12" t="s">
        <v>38</v>
      </c>
      <c r="AX1498" s="12" t="s">
        <v>80</v>
      </c>
      <c r="AY1498" s="144" t="s">
        <v>150</v>
      </c>
    </row>
    <row r="1499" spans="2:65" s="12" customFormat="1">
      <c r="B1499" s="142"/>
      <c r="D1499" s="143" t="s">
        <v>159</v>
      </c>
      <c r="E1499" s="144" t="s">
        <v>32</v>
      </c>
      <c r="F1499" s="145" t="s">
        <v>1992</v>
      </c>
      <c r="H1499" s="144" t="s">
        <v>32</v>
      </c>
      <c r="I1499" s="146"/>
      <c r="L1499" s="142"/>
      <c r="M1499" s="147"/>
      <c r="T1499" s="148"/>
      <c r="AT1499" s="144" t="s">
        <v>159</v>
      </c>
      <c r="AU1499" s="144" t="s">
        <v>89</v>
      </c>
      <c r="AV1499" s="12" t="s">
        <v>40</v>
      </c>
      <c r="AW1499" s="12" t="s">
        <v>38</v>
      </c>
      <c r="AX1499" s="12" t="s">
        <v>80</v>
      </c>
      <c r="AY1499" s="144" t="s">
        <v>150</v>
      </c>
    </row>
    <row r="1500" spans="2:65" s="12" customFormat="1">
      <c r="B1500" s="142"/>
      <c r="D1500" s="143" t="s">
        <v>159</v>
      </c>
      <c r="E1500" s="144" t="s">
        <v>32</v>
      </c>
      <c r="F1500" s="145" t="s">
        <v>1993</v>
      </c>
      <c r="H1500" s="144" t="s">
        <v>32</v>
      </c>
      <c r="I1500" s="146"/>
      <c r="L1500" s="142"/>
      <c r="M1500" s="147"/>
      <c r="T1500" s="148"/>
      <c r="AT1500" s="144" t="s">
        <v>159</v>
      </c>
      <c r="AU1500" s="144" t="s">
        <v>89</v>
      </c>
      <c r="AV1500" s="12" t="s">
        <v>40</v>
      </c>
      <c r="AW1500" s="12" t="s">
        <v>38</v>
      </c>
      <c r="AX1500" s="12" t="s">
        <v>80</v>
      </c>
      <c r="AY1500" s="144" t="s">
        <v>150</v>
      </c>
    </row>
    <row r="1501" spans="2:65" s="13" customFormat="1">
      <c r="B1501" s="149"/>
      <c r="D1501" s="143" t="s">
        <v>159</v>
      </c>
      <c r="E1501" s="150" t="s">
        <v>32</v>
      </c>
      <c r="F1501" s="151" t="s">
        <v>628</v>
      </c>
      <c r="H1501" s="152">
        <v>227.01400000000001</v>
      </c>
      <c r="I1501" s="153"/>
      <c r="L1501" s="149"/>
      <c r="M1501" s="154"/>
      <c r="T1501" s="155"/>
      <c r="AT1501" s="150" t="s">
        <v>159</v>
      </c>
      <c r="AU1501" s="150" t="s">
        <v>89</v>
      </c>
      <c r="AV1501" s="13" t="s">
        <v>89</v>
      </c>
      <c r="AW1501" s="13" t="s">
        <v>38</v>
      </c>
      <c r="AX1501" s="13" t="s">
        <v>40</v>
      </c>
      <c r="AY1501" s="150" t="s">
        <v>150</v>
      </c>
    </row>
    <row r="1502" spans="2:65" s="1" customFormat="1" ht="37.799999999999997" customHeight="1">
      <c r="B1502" s="34"/>
      <c r="C1502" s="129" t="s">
        <v>1999</v>
      </c>
      <c r="D1502" s="129" t="s">
        <v>152</v>
      </c>
      <c r="E1502" s="130" t="s">
        <v>2000</v>
      </c>
      <c r="F1502" s="131" t="s">
        <v>2001</v>
      </c>
      <c r="G1502" s="132" t="s">
        <v>155</v>
      </c>
      <c r="H1502" s="133">
        <v>3206.76</v>
      </c>
      <c r="I1502" s="134"/>
      <c r="J1502" s="135">
        <f>ROUND(I1502*H1502,2)</f>
        <v>0</v>
      </c>
      <c r="K1502" s="131" t="s">
        <v>172</v>
      </c>
      <c r="L1502" s="34"/>
      <c r="M1502" s="136" t="s">
        <v>32</v>
      </c>
      <c r="N1502" s="137" t="s">
        <v>51</v>
      </c>
      <c r="P1502" s="138">
        <f>O1502*H1502</f>
        <v>0</v>
      </c>
      <c r="Q1502" s="138">
        <v>0</v>
      </c>
      <c r="R1502" s="138">
        <f>Q1502*H1502</f>
        <v>0</v>
      </c>
      <c r="S1502" s="138">
        <v>0</v>
      </c>
      <c r="T1502" s="139">
        <f>S1502*H1502</f>
        <v>0</v>
      </c>
      <c r="AR1502" s="140" t="s">
        <v>157</v>
      </c>
      <c r="AT1502" s="140" t="s">
        <v>152</v>
      </c>
      <c r="AU1502" s="140" t="s">
        <v>89</v>
      </c>
      <c r="AY1502" s="18" t="s">
        <v>150</v>
      </c>
      <c r="BE1502" s="141">
        <f>IF(N1502="základní",J1502,0)</f>
        <v>0</v>
      </c>
      <c r="BF1502" s="141">
        <f>IF(N1502="snížená",J1502,0)</f>
        <v>0</v>
      </c>
      <c r="BG1502" s="141">
        <f>IF(N1502="zákl. přenesená",J1502,0)</f>
        <v>0</v>
      </c>
      <c r="BH1502" s="141">
        <f>IF(N1502="sníž. přenesená",J1502,0)</f>
        <v>0</v>
      </c>
      <c r="BI1502" s="141">
        <f>IF(N1502="nulová",J1502,0)</f>
        <v>0</v>
      </c>
      <c r="BJ1502" s="18" t="s">
        <v>40</v>
      </c>
      <c r="BK1502" s="141">
        <f>ROUND(I1502*H1502,2)</f>
        <v>0</v>
      </c>
      <c r="BL1502" s="18" t="s">
        <v>157</v>
      </c>
      <c r="BM1502" s="140" t="s">
        <v>2002</v>
      </c>
    </row>
    <row r="1503" spans="2:65" s="1" customFormat="1">
      <c r="B1503" s="34"/>
      <c r="D1503" s="163" t="s">
        <v>174</v>
      </c>
      <c r="F1503" s="164" t="s">
        <v>2003</v>
      </c>
      <c r="I1503" s="165"/>
      <c r="L1503" s="34"/>
      <c r="M1503" s="166"/>
      <c r="T1503" s="55"/>
      <c r="AT1503" s="18" t="s">
        <v>174</v>
      </c>
      <c r="AU1503" s="18" t="s">
        <v>89</v>
      </c>
    </row>
    <row r="1504" spans="2:65" s="12" customFormat="1">
      <c r="B1504" s="142"/>
      <c r="D1504" s="143" t="s">
        <v>159</v>
      </c>
      <c r="E1504" s="144" t="s">
        <v>32</v>
      </c>
      <c r="F1504" s="145" t="s">
        <v>702</v>
      </c>
      <c r="H1504" s="144" t="s">
        <v>32</v>
      </c>
      <c r="I1504" s="146"/>
      <c r="L1504" s="142"/>
      <c r="M1504" s="147"/>
      <c r="T1504" s="148"/>
      <c r="AT1504" s="144" t="s">
        <v>159</v>
      </c>
      <c r="AU1504" s="144" t="s">
        <v>89</v>
      </c>
      <c r="AV1504" s="12" t="s">
        <v>40</v>
      </c>
      <c r="AW1504" s="12" t="s">
        <v>38</v>
      </c>
      <c r="AX1504" s="12" t="s">
        <v>80</v>
      </c>
      <c r="AY1504" s="144" t="s">
        <v>150</v>
      </c>
    </row>
    <row r="1505" spans="2:65" s="12" customFormat="1">
      <c r="B1505" s="142"/>
      <c r="D1505" s="143" t="s">
        <v>159</v>
      </c>
      <c r="E1505" s="144" t="s">
        <v>32</v>
      </c>
      <c r="F1505" s="145" t="s">
        <v>2004</v>
      </c>
      <c r="H1505" s="144" t="s">
        <v>32</v>
      </c>
      <c r="I1505" s="146"/>
      <c r="L1505" s="142"/>
      <c r="M1505" s="147"/>
      <c r="T1505" s="148"/>
      <c r="AT1505" s="144" t="s">
        <v>159</v>
      </c>
      <c r="AU1505" s="144" t="s">
        <v>89</v>
      </c>
      <c r="AV1505" s="12" t="s">
        <v>40</v>
      </c>
      <c r="AW1505" s="12" t="s">
        <v>38</v>
      </c>
      <c r="AX1505" s="12" t="s">
        <v>80</v>
      </c>
      <c r="AY1505" s="144" t="s">
        <v>150</v>
      </c>
    </row>
    <row r="1506" spans="2:65" s="12" customFormat="1">
      <c r="B1506" s="142"/>
      <c r="D1506" s="143" t="s">
        <v>159</v>
      </c>
      <c r="E1506" s="144" t="s">
        <v>32</v>
      </c>
      <c r="F1506" s="145" t="s">
        <v>2005</v>
      </c>
      <c r="H1506" s="144" t="s">
        <v>32</v>
      </c>
      <c r="I1506" s="146"/>
      <c r="L1506" s="142"/>
      <c r="M1506" s="147"/>
      <c r="T1506" s="148"/>
      <c r="AT1506" s="144" t="s">
        <v>159</v>
      </c>
      <c r="AU1506" s="144" t="s">
        <v>89</v>
      </c>
      <c r="AV1506" s="12" t="s">
        <v>40</v>
      </c>
      <c r="AW1506" s="12" t="s">
        <v>38</v>
      </c>
      <c r="AX1506" s="12" t="s">
        <v>80</v>
      </c>
      <c r="AY1506" s="144" t="s">
        <v>150</v>
      </c>
    </row>
    <row r="1507" spans="2:65" s="12" customFormat="1">
      <c r="B1507" s="142"/>
      <c r="D1507" s="143" t="s">
        <v>159</v>
      </c>
      <c r="E1507" s="144" t="s">
        <v>32</v>
      </c>
      <c r="F1507" s="145" t="s">
        <v>2006</v>
      </c>
      <c r="H1507" s="144" t="s">
        <v>32</v>
      </c>
      <c r="I1507" s="146"/>
      <c r="L1507" s="142"/>
      <c r="M1507" s="147"/>
      <c r="T1507" s="148"/>
      <c r="AT1507" s="144" t="s">
        <v>159</v>
      </c>
      <c r="AU1507" s="144" t="s">
        <v>89</v>
      </c>
      <c r="AV1507" s="12" t="s">
        <v>40</v>
      </c>
      <c r="AW1507" s="12" t="s">
        <v>38</v>
      </c>
      <c r="AX1507" s="12" t="s">
        <v>80</v>
      </c>
      <c r="AY1507" s="144" t="s">
        <v>150</v>
      </c>
    </row>
    <row r="1508" spans="2:65" s="12" customFormat="1">
      <c r="B1508" s="142"/>
      <c r="D1508" s="143" t="s">
        <v>159</v>
      </c>
      <c r="E1508" s="144" t="s">
        <v>32</v>
      </c>
      <c r="F1508" s="145" t="s">
        <v>2007</v>
      </c>
      <c r="H1508" s="144" t="s">
        <v>32</v>
      </c>
      <c r="I1508" s="146"/>
      <c r="L1508" s="142"/>
      <c r="M1508" s="147"/>
      <c r="T1508" s="148"/>
      <c r="AT1508" s="144" t="s">
        <v>159</v>
      </c>
      <c r="AU1508" s="144" t="s">
        <v>89</v>
      </c>
      <c r="AV1508" s="12" t="s">
        <v>40</v>
      </c>
      <c r="AW1508" s="12" t="s">
        <v>38</v>
      </c>
      <c r="AX1508" s="12" t="s">
        <v>80</v>
      </c>
      <c r="AY1508" s="144" t="s">
        <v>150</v>
      </c>
    </row>
    <row r="1509" spans="2:65" s="12" customFormat="1">
      <c r="B1509" s="142"/>
      <c r="D1509" s="143" t="s">
        <v>159</v>
      </c>
      <c r="E1509" s="144" t="s">
        <v>32</v>
      </c>
      <c r="F1509" s="145" t="s">
        <v>2008</v>
      </c>
      <c r="H1509" s="144" t="s">
        <v>32</v>
      </c>
      <c r="I1509" s="146"/>
      <c r="L1509" s="142"/>
      <c r="M1509" s="147"/>
      <c r="T1509" s="148"/>
      <c r="AT1509" s="144" t="s">
        <v>159</v>
      </c>
      <c r="AU1509" s="144" t="s">
        <v>89</v>
      </c>
      <c r="AV1509" s="12" t="s">
        <v>40</v>
      </c>
      <c r="AW1509" s="12" t="s">
        <v>38</v>
      </c>
      <c r="AX1509" s="12" t="s">
        <v>80</v>
      </c>
      <c r="AY1509" s="144" t="s">
        <v>150</v>
      </c>
    </row>
    <row r="1510" spans="2:65" s="13" customFormat="1">
      <c r="B1510" s="149"/>
      <c r="D1510" s="143" t="s">
        <v>159</v>
      </c>
      <c r="E1510" s="150" t="s">
        <v>32</v>
      </c>
      <c r="F1510" s="151" t="s">
        <v>631</v>
      </c>
      <c r="H1510" s="152">
        <v>3206.76</v>
      </c>
      <c r="I1510" s="153"/>
      <c r="L1510" s="149"/>
      <c r="M1510" s="154"/>
      <c r="T1510" s="155"/>
      <c r="AT1510" s="150" t="s">
        <v>159</v>
      </c>
      <c r="AU1510" s="150" t="s">
        <v>89</v>
      </c>
      <c r="AV1510" s="13" t="s">
        <v>89</v>
      </c>
      <c r="AW1510" s="13" t="s">
        <v>38</v>
      </c>
      <c r="AX1510" s="13" t="s">
        <v>40</v>
      </c>
      <c r="AY1510" s="150" t="s">
        <v>150</v>
      </c>
    </row>
    <row r="1511" spans="2:65" s="1" customFormat="1" ht="24.15" customHeight="1">
      <c r="B1511" s="34"/>
      <c r="C1511" s="184" t="s">
        <v>2009</v>
      </c>
      <c r="D1511" s="184" t="s">
        <v>874</v>
      </c>
      <c r="E1511" s="186" t="s">
        <v>1828</v>
      </c>
      <c r="F1511" s="187" t="s">
        <v>1829</v>
      </c>
      <c r="G1511" s="188" t="s">
        <v>155</v>
      </c>
      <c r="H1511" s="189">
        <v>3633.259</v>
      </c>
      <c r="I1511" s="190"/>
      <c r="J1511" s="191">
        <f>ROUND(I1511*H1511,2)</f>
        <v>0</v>
      </c>
      <c r="K1511" s="187" t="s">
        <v>156</v>
      </c>
      <c r="L1511" s="192"/>
      <c r="M1511" s="193" t="s">
        <v>32</v>
      </c>
      <c r="N1511" s="194" t="s">
        <v>51</v>
      </c>
      <c r="P1511" s="138">
        <f>O1511*H1511</f>
        <v>0</v>
      </c>
      <c r="Q1511" s="138">
        <v>1.5699999999999999E-2</v>
      </c>
      <c r="R1511" s="138">
        <f>Q1511*H1511</f>
        <v>57.042166299999998</v>
      </c>
      <c r="S1511" s="138">
        <v>0</v>
      </c>
      <c r="T1511" s="139">
        <f>S1511*H1511</f>
        <v>0</v>
      </c>
      <c r="AR1511" s="140" t="s">
        <v>204</v>
      </c>
      <c r="AT1511" s="140" t="s">
        <v>874</v>
      </c>
      <c r="AU1511" s="140" t="s">
        <v>89</v>
      </c>
      <c r="AY1511" s="18" t="s">
        <v>150</v>
      </c>
      <c r="BE1511" s="141">
        <f>IF(N1511="základní",J1511,0)</f>
        <v>0</v>
      </c>
      <c r="BF1511" s="141">
        <f>IF(N1511="snížená",J1511,0)</f>
        <v>0</v>
      </c>
      <c r="BG1511" s="141">
        <f>IF(N1511="zákl. přenesená",J1511,0)</f>
        <v>0</v>
      </c>
      <c r="BH1511" s="141">
        <f>IF(N1511="sníž. přenesená",J1511,0)</f>
        <v>0</v>
      </c>
      <c r="BI1511" s="141">
        <f>IF(N1511="nulová",J1511,0)</f>
        <v>0</v>
      </c>
      <c r="BJ1511" s="18" t="s">
        <v>40</v>
      </c>
      <c r="BK1511" s="141">
        <f>ROUND(I1511*H1511,2)</f>
        <v>0</v>
      </c>
      <c r="BL1511" s="18" t="s">
        <v>157</v>
      </c>
      <c r="BM1511" s="140" t="s">
        <v>2010</v>
      </c>
    </row>
    <row r="1512" spans="2:65" s="13" customFormat="1">
      <c r="B1512" s="149"/>
      <c r="D1512" s="143" t="s">
        <v>159</v>
      </c>
      <c r="F1512" s="151" t="s">
        <v>2011</v>
      </c>
      <c r="H1512" s="152">
        <v>3633.259</v>
      </c>
      <c r="I1512" s="153"/>
      <c r="L1512" s="149"/>
      <c r="M1512" s="154"/>
      <c r="T1512" s="155"/>
      <c r="AT1512" s="150" t="s">
        <v>159</v>
      </c>
      <c r="AU1512" s="150" t="s">
        <v>89</v>
      </c>
      <c r="AV1512" s="13" t="s">
        <v>89</v>
      </c>
      <c r="AW1512" s="13" t="s">
        <v>4</v>
      </c>
      <c r="AX1512" s="13" t="s">
        <v>40</v>
      </c>
      <c r="AY1512" s="150" t="s">
        <v>150</v>
      </c>
    </row>
    <row r="1513" spans="2:65" s="1" customFormat="1" ht="33" customHeight="1">
      <c r="B1513" s="34"/>
      <c r="C1513" s="129" t="s">
        <v>2012</v>
      </c>
      <c r="D1513" s="129" t="s">
        <v>152</v>
      </c>
      <c r="E1513" s="130" t="s">
        <v>2013</v>
      </c>
      <c r="F1513" s="131" t="s">
        <v>2014</v>
      </c>
      <c r="G1513" s="132" t="s">
        <v>2015</v>
      </c>
      <c r="H1513" s="133">
        <v>481.01400000000001</v>
      </c>
      <c r="I1513" s="134"/>
      <c r="J1513" s="135">
        <f>ROUND(I1513*H1513,2)</f>
        <v>0</v>
      </c>
      <c r="K1513" s="131" t="s">
        <v>172</v>
      </c>
      <c r="L1513" s="34"/>
      <c r="M1513" s="136" t="s">
        <v>32</v>
      </c>
      <c r="N1513" s="137" t="s">
        <v>51</v>
      </c>
      <c r="P1513" s="138">
        <f>O1513*H1513</f>
        <v>0</v>
      </c>
      <c r="Q1513" s="138">
        <v>0</v>
      </c>
      <c r="R1513" s="138">
        <f>Q1513*H1513</f>
        <v>0</v>
      </c>
      <c r="S1513" s="138">
        <v>0</v>
      </c>
      <c r="T1513" s="139">
        <f>S1513*H1513</f>
        <v>0</v>
      </c>
      <c r="AR1513" s="140" t="s">
        <v>157</v>
      </c>
      <c r="AT1513" s="140" t="s">
        <v>152</v>
      </c>
      <c r="AU1513" s="140" t="s">
        <v>89</v>
      </c>
      <c r="AY1513" s="18" t="s">
        <v>150</v>
      </c>
      <c r="BE1513" s="141">
        <f>IF(N1513="základní",J1513,0)</f>
        <v>0</v>
      </c>
      <c r="BF1513" s="141">
        <f>IF(N1513="snížená",J1513,0)</f>
        <v>0</v>
      </c>
      <c r="BG1513" s="141">
        <f>IF(N1513="zákl. přenesená",J1513,0)</f>
        <v>0</v>
      </c>
      <c r="BH1513" s="141">
        <f>IF(N1513="sníž. přenesená",J1513,0)</f>
        <v>0</v>
      </c>
      <c r="BI1513" s="141">
        <f>IF(N1513="nulová",J1513,0)</f>
        <v>0</v>
      </c>
      <c r="BJ1513" s="18" t="s">
        <v>40</v>
      </c>
      <c r="BK1513" s="141">
        <f>ROUND(I1513*H1513,2)</f>
        <v>0</v>
      </c>
      <c r="BL1513" s="18" t="s">
        <v>157</v>
      </c>
      <c r="BM1513" s="140" t="s">
        <v>2016</v>
      </c>
    </row>
    <row r="1514" spans="2:65" s="1" customFormat="1">
      <c r="B1514" s="34"/>
      <c r="D1514" s="163" t="s">
        <v>174</v>
      </c>
      <c r="F1514" s="164" t="s">
        <v>2017</v>
      </c>
      <c r="I1514" s="165"/>
      <c r="L1514" s="34"/>
      <c r="M1514" s="166"/>
      <c r="T1514" s="55"/>
      <c r="AT1514" s="18" t="s">
        <v>174</v>
      </c>
      <c r="AU1514" s="18" t="s">
        <v>89</v>
      </c>
    </row>
    <row r="1515" spans="2:65" s="12" customFormat="1">
      <c r="B1515" s="142"/>
      <c r="D1515" s="143" t="s">
        <v>159</v>
      </c>
      <c r="E1515" s="144" t="s">
        <v>32</v>
      </c>
      <c r="F1515" s="145" t="s">
        <v>2018</v>
      </c>
      <c r="H1515" s="144" t="s">
        <v>32</v>
      </c>
      <c r="I1515" s="146"/>
      <c r="L1515" s="142"/>
      <c r="M1515" s="147"/>
      <c r="T1515" s="148"/>
      <c r="AT1515" s="144" t="s">
        <v>159</v>
      </c>
      <c r="AU1515" s="144" t="s">
        <v>89</v>
      </c>
      <c r="AV1515" s="12" t="s">
        <v>40</v>
      </c>
      <c r="AW1515" s="12" t="s">
        <v>38</v>
      </c>
      <c r="AX1515" s="12" t="s">
        <v>80</v>
      </c>
      <c r="AY1515" s="144" t="s">
        <v>150</v>
      </c>
    </row>
    <row r="1516" spans="2:65" s="12" customFormat="1">
      <c r="B1516" s="142"/>
      <c r="D1516" s="143" t="s">
        <v>159</v>
      </c>
      <c r="E1516" s="144" t="s">
        <v>32</v>
      </c>
      <c r="F1516" s="145" t="s">
        <v>2019</v>
      </c>
      <c r="H1516" s="144" t="s">
        <v>32</v>
      </c>
      <c r="I1516" s="146"/>
      <c r="L1516" s="142"/>
      <c r="M1516" s="147"/>
      <c r="T1516" s="148"/>
      <c r="AT1516" s="144" t="s">
        <v>159</v>
      </c>
      <c r="AU1516" s="144" t="s">
        <v>89</v>
      </c>
      <c r="AV1516" s="12" t="s">
        <v>40</v>
      </c>
      <c r="AW1516" s="12" t="s">
        <v>38</v>
      </c>
      <c r="AX1516" s="12" t="s">
        <v>80</v>
      </c>
      <c r="AY1516" s="144" t="s">
        <v>150</v>
      </c>
    </row>
    <row r="1517" spans="2:65" s="12" customFormat="1">
      <c r="B1517" s="142"/>
      <c r="D1517" s="143" t="s">
        <v>159</v>
      </c>
      <c r="E1517" s="144" t="s">
        <v>32</v>
      </c>
      <c r="F1517" s="145" t="s">
        <v>2020</v>
      </c>
      <c r="H1517" s="144" t="s">
        <v>32</v>
      </c>
      <c r="I1517" s="146"/>
      <c r="L1517" s="142"/>
      <c r="M1517" s="147"/>
      <c r="T1517" s="148"/>
      <c r="AT1517" s="144" t="s">
        <v>159</v>
      </c>
      <c r="AU1517" s="144" t="s">
        <v>89</v>
      </c>
      <c r="AV1517" s="12" t="s">
        <v>40</v>
      </c>
      <c r="AW1517" s="12" t="s">
        <v>38</v>
      </c>
      <c r="AX1517" s="12" t="s">
        <v>80</v>
      </c>
      <c r="AY1517" s="144" t="s">
        <v>150</v>
      </c>
    </row>
    <row r="1518" spans="2:65" s="13" customFormat="1">
      <c r="B1518" s="149"/>
      <c r="D1518" s="143" t="s">
        <v>159</v>
      </c>
      <c r="E1518" s="150" t="s">
        <v>32</v>
      </c>
      <c r="F1518" s="151" t="s">
        <v>2021</v>
      </c>
      <c r="H1518" s="152">
        <v>481.01400000000001</v>
      </c>
      <c r="I1518" s="153"/>
      <c r="L1518" s="149"/>
      <c r="M1518" s="154"/>
      <c r="T1518" s="155"/>
      <c r="AT1518" s="150" t="s">
        <v>159</v>
      </c>
      <c r="AU1518" s="150" t="s">
        <v>89</v>
      </c>
      <c r="AV1518" s="13" t="s">
        <v>89</v>
      </c>
      <c r="AW1518" s="13" t="s">
        <v>38</v>
      </c>
      <c r="AX1518" s="13" t="s">
        <v>40</v>
      </c>
      <c r="AY1518" s="150" t="s">
        <v>150</v>
      </c>
    </row>
    <row r="1519" spans="2:65" s="11" customFormat="1" ht="22.8" customHeight="1">
      <c r="B1519" s="117"/>
      <c r="D1519" s="118" t="s">
        <v>79</v>
      </c>
      <c r="E1519" s="127" t="s">
        <v>183</v>
      </c>
      <c r="F1519" s="127" t="s">
        <v>2022</v>
      </c>
      <c r="I1519" s="120"/>
      <c r="J1519" s="128">
        <f>BK1519</f>
        <v>0</v>
      </c>
      <c r="L1519" s="117"/>
      <c r="M1519" s="122"/>
      <c r="P1519" s="123">
        <f>SUM(P1520:P1526)</f>
        <v>0</v>
      </c>
      <c r="R1519" s="123">
        <f>SUM(R1520:R1526)</f>
        <v>6.6168021200000009</v>
      </c>
      <c r="T1519" s="124">
        <f>SUM(T1520:T1526)</f>
        <v>0</v>
      </c>
      <c r="AR1519" s="118" t="s">
        <v>40</v>
      </c>
      <c r="AT1519" s="125" t="s">
        <v>79</v>
      </c>
      <c r="AU1519" s="125" t="s">
        <v>40</v>
      </c>
      <c r="AY1519" s="118" t="s">
        <v>150</v>
      </c>
      <c r="BK1519" s="126">
        <f>SUM(BK1520:BK1526)</f>
        <v>0</v>
      </c>
    </row>
    <row r="1520" spans="2:65" s="1" customFormat="1" ht="66.75" customHeight="1">
      <c r="B1520" s="34"/>
      <c r="C1520" s="129" t="s">
        <v>2023</v>
      </c>
      <c r="D1520" s="129" t="s">
        <v>152</v>
      </c>
      <c r="E1520" s="130" t="s">
        <v>2024</v>
      </c>
      <c r="F1520" s="131" t="s">
        <v>2025</v>
      </c>
      <c r="G1520" s="132" t="s">
        <v>155</v>
      </c>
      <c r="H1520" s="133">
        <v>28.19</v>
      </c>
      <c r="I1520" s="134"/>
      <c r="J1520" s="135">
        <f>ROUND(I1520*H1520,2)</f>
        <v>0</v>
      </c>
      <c r="K1520" s="131" t="s">
        <v>172</v>
      </c>
      <c r="L1520" s="34"/>
      <c r="M1520" s="136" t="s">
        <v>32</v>
      </c>
      <c r="N1520" s="137" t="s">
        <v>51</v>
      </c>
      <c r="P1520" s="138">
        <f>O1520*H1520</f>
        <v>0</v>
      </c>
      <c r="Q1520" s="138">
        <v>8.8800000000000004E-2</v>
      </c>
      <c r="R1520" s="138">
        <f>Q1520*H1520</f>
        <v>2.5032720000000004</v>
      </c>
      <c r="S1520" s="138">
        <v>0</v>
      </c>
      <c r="T1520" s="139">
        <f>S1520*H1520</f>
        <v>0</v>
      </c>
      <c r="AR1520" s="140" t="s">
        <v>157</v>
      </c>
      <c r="AT1520" s="140" t="s">
        <v>152</v>
      </c>
      <c r="AU1520" s="140" t="s">
        <v>89</v>
      </c>
      <c r="AY1520" s="18" t="s">
        <v>150</v>
      </c>
      <c r="BE1520" s="141">
        <f>IF(N1520="základní",J1520,0)</f>
        <v>0</v>
      </c>
      <c r="BF1520" s="141">
        <f>IF(N1520="snížená",J1520,0)</f>
        <v>0</v>
      </c>
      <c r="BG1520" s="141">
        <f>IF(N1520="zákl. přenesená",J1520,0)</f>
        <v>0</v>
      </c>
      <c r="BH1520" s="141">
        <f>IF(N1520="sníž. přenesená",J1520,0)</f>
        <v>0</v>
      </c>
      <c r="BI1520" s="141">
        <f>IF(N1520="nulová",J1520,0)</f>
        <v>0</v>
      </c>
      <c r="BJ1520" s="18" t="s">
        <v>40</v>
      </c>
      <c r="BK1520" s="141">
        <f>ROUND(I1520*H1520,2)</f>
        <v>0</v>
      </c>
      <c r="BL1520" s="18" t="s">
        <v>157</v>
      </c>
      <c r="BM1520" s="140" t="s">
        <v>2026</v>
      </c>
    </row>
    <row r="1521" spans="2:65" s="1" customFormat="1">
      <c r="B1521" s="34"/>
      <c r="D1521" s="163" t="s">
        <v>174</v>
      </c>
      <c r="F1521" s="164" t="s">
        <v>2027</v>
      </c>
      <c r="I1521" s="165"/>
      <c r="L1521" s="34"/>
      <c r="M1521" s="166"/>
      <c r="T1521" s="55"/>
      <c r="AT1521" s="18" t="s">
        <v>174</v>
      </c>
      <c r="AU1521" s="18" t="s">
        <v>89</v>
      </c>
    </row>
    <row r="1522" spans="2:65" s="12" customFormat="1">
      <c r="B1522" s="142"/>
      <c r="D1522" s="143" t="s">
        <v>159</v>
      </c>
      <c r="E1522" s="144" t="s">
        <v>32</v>
      </c>
      <c r="F1522" s="145" t="s">
        <v>702</v>
      </c>
      <c r="H1522" s="144" t="s">
        <v>32</v>
      </c>
      <c r="I1522" s="146"/>
      <c r="L1522" s="142"/>
      <c r="M1522" s="147"/>
      <c r="T1522" s="148"/>
      <c r="AT1522" s="144" t="s">
        <v>159</v>
      </c>
      <c r="AU1522" s="144" t="s">
        <v>89</v>
      </c>
      <c r="AV1522" s="12" t="s">
        <v>40</v>
      </c>
      <c r="AW1522" s="12" t="s">
        <v>38</v>
      </c>
      <c r="AX1522" s="12" t="s">
        <v>80</v>
      </c>
      <c r="AY1522" s="144" t="s">
        <v>150</v>
      </c>
    </row>
    <row r="1523" spans="2:65" s="12" customFormat="1">
      <c r="B1523" s="142"/>
      <c r="D1523" s="143" t="s">
        <v>159</v>
      </c>
      <c r="E1523" s="144" t="s">
        <v>32</v>
      </c>
      <c r="F1523" s="145" t="s">
        <v>2028</v>
      </c>
      <c r="H1523" s="144" t="s">
        <v>32</v>
      </c>
      <c r="I1523" s="146"/>
      <c r="L1523" s="142"/>
      <c r="M1523" s="147"/>
      <c r="T1523" s="148"/>
      <c r="AT1523" s="144" t="s">
        <v>159</v>
      </c>
      <c r="AU1523" s="144" t="s">
        <v>89</v>
      </c>
      <c r="AV1523" s="12" t="s">
        <v>40</v>
      </c>
      <c r="AW1523" s="12" t="s">
        <v>38</v>
      </c>
      <c r="AX1523" s="12" t="s">
        <v>80</v>
      </c>
      <c r="AY1523" s="144" t="s">
        <v>150</v>
      </c>
    </row>
    <row r="1524" spans="2:65" s="13" customFormat="1">
      <c r="B1524" s="149"/>
      <c r="D1524" s="143" t="s">
        <v>159</v>
      </c>
      <c r="E1524" s="150" t="s">
        <v>32</v>
      </c>
      <c r="F1524" s="151" t="s">
        <v>634</v>
      </c>
      <c r="H1524" s="152">
        <v>28.19</v>
      </c>
      <c r="I1524" s="153"/>
      <c r="L1524" s="149"/>
      <c r="M1524" s="154"/>
      <c r="T1524" s="155"/>
      <c r="AT1524" s="150" t="s">
        <v>159</v>
      </c>
      <c r="AU1524" s="150" t="s">
        <v>89</v>
      </c>
      <c r="AV1524" s="13" t="s">
        <v>89</v>
      </c>
      <c r="AW1524" s="13" t="s">
        <v>38</v>
      </c>
      <c r="AX1524" s="13" t="s">
        <v>40</v>
      </c>
      <c r="AY1524" s="150" t="s">
        <v>150</v>
      </c>
    </row>
    <row r="1525" spans="2:65" s="1" customFormat="1" ht="21.75" customHeight="1">
      <c r="B1525" s="34"/>
      <c r="C1525" s="184" t="s">
        <v>2029</v>
      </c>
      <c r="D1525" s="184" t="s">
        <v>874</v>
      </c>
      <c r="E1525" s="186" t="s">
        <v>2030</v>
      </c>
      <c r="F1525" s="187" t="s">
        <v>2031</v>
      </c>
      <c r="G1525" s="188" t="s">
        <v>155</v>
      </c>
      <c r="H1525" s="189">
        <v>29.036000000000001</v>
      </c>
      <c r="I1525" s="190"/>
      <c r="J1525" s="191">
        <f>ROUND(I1525*H1525,2)</f>
        <v>0</v>
      </c>
      <c r="K1525" s="187" t="s">
        <v>172</v>
      </c>
      <c r="L1525" s="192"/>
      <c r="M1525" s="193" t="s">
        <v>32</v>
      </c>
      <c r="N1525" s="194" t="s">
        <v>51</v>
      </c>
      <c r="P1525" s="138">
        <f>O1525*H1525</f>
        <v>0</v>
      </c>
      <c r="Q1525" s="138">
        <v>0.14166999999999999</v>
      </c>
      <c r="R1525" s="138">
        <f>Q1525*H1525</f>
        <v>4.1135301200000001</v>
      </c>
      <c r="S1525" s="138">
        <v>0</v>
      </c>
      <c r="T1525" s="139">
        <f>S1525*H1525</f>
        <v>0</v>
      </c>
      <c r="AR1525" s="140" t="s">
        <v>204</v>
      </c>
      <c r="AT1525" s="140" t="s">
        <v>874</v>
      </c>
      <c r="AU1525" s="140" t="s">
        <v>89</v>
      </c>
      <c r="AY1525" s="18" t="s">
        <v>150</v>
      </c>
      <c r="BE1525" s="141">
        <f>IF(N1525="základní",J1525,0)</f>
        <v>0</v>
      </c>
      <c r="BF1525" s="141">
        <f>IF(N1525="snížená",J1525,0)</f>
        <v>0</v>
      </c>
      <c r="BG1525" s="141">
        <f>IF(N1525="zákl. přenesená",J1525,0)</f>
        <v>0</v>
      </c>
      <c r="BH1525" s="141">
        <f>IF(N1525="sníž. přenesená",J1525,0)</f>
        <v>0</v>
      </c>
      <c r="BI1525" s="141">
        <f>IF(N1525="nulová",J1525,0)</f>
        <v>0</v>
      </c>
      <c r="BJ1525" s="18" t="s">
        <v>40</v>
      </c>
      <c r="BK1525" s="141">
        <f>ROUND(I1525*H1525,2)</f>
        <v>0</v>
      </c>
      <c r="BL1525" s="18" t="s">
        <v>157</v>
      </c>
      <c r="BM1525" s="140" t="s">
        <v>2032</v>
      </c>
    </row>
    <row r="1526" spans="2:65" s="13" customFormat="1">
      <c r="B1526" s="149"/>
      <c r="D1526" s="143" t="s">
        <v>159</v>
      </c>
      <c r="F1526" s="151" t="s">
        <v>2033</v>
      </c>
      <c r="H1526" s="152">
        <v>29.036000000000001</v>
      </c>
      <c r="I1526" s="153"/>
      <c r="L1526" s="149"/>
      <c r="M1526" s="154"/>
      <c r="T1526" s="155"/>
      <c r="AT1526" s="150" t="s">
        <v>159</v>
      </c>
      <c r="AU1526" s="150" t="s">
        <v>89</v>
      </c>
      <c r="AV1526" s="13" t="s">
        <v>89</v>
      </c>
      <c r="AW1526" s="13" t="s">
        <v>4</v>
      </c>
      <c r="AX1526" s="13" t="s">
        <v>40</v>
      </c>
      <c r="AY1526" s="150" t="s">
        <v>150</v>
      </c>
    </row>
    <row r="1527" spans="2:65" s="11" customFormat="1" ht="22.8" customHeight="1">
      <c r="B1527" s="117"/>
      <c r="D1527" s="118" t="s">
        <v>79</v>
      </c>
      <c r="E1527" s="127" t="s">
        <v>190</v>
      </c>
      <c r="F1527" s="127" t="s">
        <v>2034</v>
      </c>
      <c r="I1527" s="120"/>
      <c r="J1527" s="128">
        <f>BK1527</f>
        <v>0</v>
      </c>
      <c r="L1527" s="117"/>
      <c r="M1527" s="122"/>
      <c r="P1527" s="123">
        <f>SUM(P1528:P1685)</f>
        <v>0</v>
      </c>
      <c r="R1527" s="123">
        <f>SUM(R1528:R1685)</f>
        <v>1617.88793882</v>
      </c>
      <c r="T1527" s="124">
        <f>SUM(T1528:T1685)</f>
        <v>0.42027360000000002</v>
      </c>
      <c r="AR1527" s="118" t="s">
        <v>40</v>
      </c>
      <c r="AT1527" s="125" t="s">
        <v>79</v>
      </c>
      <c r="AU1527" s="125" t="s">
        <v>40</v>
      </c>
      <c r="AY1527" s="118" t="s">
        <v>150</v>
      </c>
      <c r="BK1527" s="126">
        <f>SUM(BK1528:BK1685)</f>
        <v>0</v>
      </c>
    </row>
    <row r="1528" spans="2:65" s="1" customFormat="1" ht="37.799999999999997" customHeight="1">
      <c r="B1528" s="34"/>
      <c r="C1528" s="129" t="s">
        <v>2035</v>
      </c>
      <c r="D1528" s="129" t="s">
        <v>152</v>
      </c>
      <c r="E1528" s="130" t="s">
        <v>2036</v>
      </c>
      <c r="F1528" s="131" t="s">
        <v>2037</v>
      </c>
      <c r="G1528" s="132" t="s">
        <v>155</v>
      </c>
      <c r="H1528" s="133">
        <v>3932.567</v>
      </c>
      <c r="I1528" s="134"/>
      <c r="J1528" s="135">
        <f>ROUND(I1528*H1528,2)</f>
        <v>0</v>
      </c>
      <c r="K1528" s="131" t="s">
        <v>172</v>
      </c>
      <c r="L1528" s="34"/>
      <c r="M1528" s="136" t="s">
        <v>32</v>
      </c>
      <c r="N1528" s="137" t="s">
        <v>51</v>
      </c>
      <c r="P1528" s="138">
        <f>O1528*H1528</f>
        <v>0</v>
      </c>
      <c r="Q1528" s="138">
        <v>0</v>
      </c>
      <c r="R1528" s="138">
        <f>Q1528*H1528</f>
        <v>0</v>
      </c>
      <c r="S1528" s="138">
        <v>0</v>
      </c>
      <c r="T1528" s="139">
        <f>S1528*H1528</f>
        <v>0</v>
      </c>
      <c r="AR1528" s="140" t="s">
        <v>157</v>
      </c>
      <c r="AT1528" s="140" t="s">
        <v>152</v>
      </c>
      <c r="AU1528" s="140" t="s">
        <v>89</v>
      </c>
      <c r="AY1528" s="18" t="s">
        <v>150</v>
      </c>
      <c r="BE1528" s="141">
        <f>IF(N1528="základní",J1528,0)</f>
        <v>0</v>
      </c>
      <c r="BF1528" s="141">
        <f>IF(N1528="snížená",J1528,0)</f>
        <v>0</v>
      </c>
      <c r="BG1528" s="141">
        <f>IF(N1528="zákl. přenesená",J1528,0)</f>
        <v>0</v>
      </c>
      <c r="BH1528" s="141">
        <f>IF(N1528="sníž. přenesená",J1528,0)</f>
        <v>0</v>
      </c>
      <c r="BI1528" s="141">
        <f>IF(N1528="nulová",J1528,0)</f>
        <v>0</v>
      </c>
      <c r="BJ1528" s="18" t="s">
        <v>40</v>
      </c>
      <c r="BK1528" s="141">
        <f>ROUND(I1528*H1528,2)</f>
        <v>0</v>
      </c>
      <c r="BL1528" s="18" t="s">
        <v>157</v>
      </c>
      <c r="BM1528" s="140" t="s">
        <v>2038</v>
      </c>
    </row>
    <row r="1529" spans="2:65" s="1" customFormat="1">
      <c r="B1529" s="34"/>
      <c r="D1529" s="163" t="s">
        <v>174</v>
      </c>
      <c r="F1529" s="164" t="s">
        <v>2039</v>
      </c>
      <c r="I1529" s="165"/>
      <c r="L1529" s="34"/>
      <c r="M1529" s="166"/>
      <c r="T1529" s="55"/>
      <c r="AT1529" s="18" t="s">
        <v>174</v>
      </c>
      <c r="AU1529" s="18" t="s">
        <v>89</v>
      </c>
    </row>
    <row r="1530" spans="2:65" s="12" customFormat="1">
      <c r="B1530" s="142"/>
      <c r="D1530" s="143" t="s">
        <v>159</v>
      </c>
      <c r="E1530" s="144" t="s">
        <v>32</v>
      </c>
      <c r="F1530" s="145" t="s">
        <v>814</v>
      </c>
      <c r="H1530" s="144" t="s">
        <v>32</v>
      </c>
      <c r="I1530" s="146"/>
      <c r="L1530" s="142"/>
      <c r="M1530" s="147"/>
      <c r="T1530" s="148"/>
      <c r="AT1530" s="144" t="s">
        <v>159</v>
      </c>
      <c r="AU1530" s="144" t="s">
        <v>89</v>
      </c>
      <c r="AV1530" s="12" t="s">
        <v>40</v>
      </c>
      <c r="AW1530" s="12" t="s">
        <v>38</v>
      </c>
      <c r="AX1530" s="12" t="s">
        <v>80</v>
      </c>
      <c r="AY1530" s="144" t="s">
        <v>150</v>
      </c>
    </row>
    <row r="1531" spans="2:65" s="13" customFormat="1">
      <c r="B1531" s="149"/>
      <c r="D1531" s="143" t="s">
        <v>159</v>
      </c>
      <c r="E1531" s="150" t="s">
        <v>32</v>
      </c>
      <c r="F1531" s="151" t="s">
        <v>1877</v>
      </c>
      <c r="H1531" s="152">
        <v>3337.855</v>
      </c>
      <c r="I1531" s="153"/>
      <c r="L1531" s="149"/>
      <c r="M1531" s="154"/>
      <c r="T1531" s="155"/>
      <c r="AT1531" s="150" t="s">
        <v>159</v>
      </c>
      <c r="AU1531" s="150" t="s">
        <v>89</v>
      </c>
      <c r="AV1531" s="13" t="s">
        <v>89</v>
      </c>
      <c r="AW1531" s="13" t="s">
        <v>38</v>
      </c>
      <c r="AX1531" s="13" t="s">
        <v>80</v>
      </c>
      <c r="AY1531" s="150" t="s">
        <v>150</v>
      </c>
    </row>
    <row r="1532" spans="2:65" s="15" customFormat="1">
      <c r="B1532" s="168"/>
      <c r="D1532" s="143" t="s">
        <v>159</v>
      </c>
      <c r="E1532" s="169" t="s">
        <v>32</v>
      </c>
      <c r="F1532" s="170" t="s">
        <v>1372</v>
      </c>
      <c r="H1532" s="171">
        <v>3337.855</v>
      </c>
      <c r="I1532" s="172"/>
      <c r="L1532" s="168"/>
      <c r="M1532" s="173"/>
      <c r="T1532" s="174"/>
      <c r="AT1532" s="169" t="s">
        <v>159</v>
      </c>
      <c r="AU1532" s="169" t="s">
        <v>89</v>
      </c>
      <c r="AV1532" s="15" t="s">
        <v>168</v>
      </c>
      <c r="AW1532" s="15" t="s">
        <v>38</v>
      </c>
      <c r="AX1532" s="15" t="s">
        <v>80</v>
      </c>
      <c r="AY1532" s="169" t="s">
        <v>150</v>
      </c>
    </row>
    <row r="1533" spans="2:65" s="12" customFormat="1">
      <c r="B1533" s="142"/>
      <c r="D1533" s="143" t="s">
        <v>159</v>
      </c>
      <c r="E1533" s="144" t="s">
        <v>32</v>
      </c>
      <c r="F1533" s="145" t="s">
        <v>1436</v>
      </c>
      <c r="H1533" s="144" t="s">
        <v>32</v>
      </c>
      <c r="I1533" s="146"/>
      <c r="L1533" s="142"/>
      <c r="M1533" s="147"/>
      <c r="T1533" s="148"/>
      <c r="AT1533" s="144" t="s">
        <v>159</v>
      </c>
      <c r="AU1533" s="144" t="s">
        <v>89</v>
      </c>
      <c r="AV1533" s="12" t="s">
        <v>40</v>
      </c>
      <c r="AW1533" s="12" t="s">
        <v>38</v>
      </c>
      <c r="AX1533" s="12" t="s">
        <v>80</v>
      </c>
      <c r="AY1533" s="144" t="s">
        <v>150</v>
      </c>
    </row>
    <row r="1534" spans="2:65" s="13" customFormat="1">
      <c r="B1534" s="149"/>
      <c r="D1534" s="143" t="s">
        <v>159</v>
      </c>
      <c r="E1534" s="150" t="s">
        <v>32</v>
      </c>
      <c r="F1534" s="151" t="s">
        <v>1879</v>
      </c>
      <c r="H1534" s="152">
        <v>594.71199999999999</v>
      </c>
      <c r="I1534" s="153"/>
      <c r="L1534" s="149"/>
      <c r="M1534" s="154"/>
      <c r="T1534" s="155"/>
      <c r="AT1534" s="150" t="s">
        <v>159</v>
      </c>
      <c r="AU1534" s="150" t="s">
        <v>89</v>
      </c>
      <c r="AV1534" s="13" t="s">
        <v>89</v>
      </c>
      <c r="AW1534" s="13" t="s">
        <v>38</v>
      </c>
      <c r="AX1534" s="13" t="s">
        <v>80</v>
      </c>
      <c r="AY1534" s="150" t="s">
        <v>150</v>
      </c>
    </row>
    <row r="1535" spans="2:65" s="15" customFormat="1">
      <c r="B1535" s="168"/>
      <c r="D1535" s="143" t="s">
        <v>159</v>
      </c>
      <c r="E1535" s="169" t="s">
        <v>32</v>
      </c>
      <c r="F1535" s="170" t="s">
        <v>1438</v>
      </c>
      <c r="H1535" s="171">
        <v>594.71199999999999</v>
      </c>
      <c r="I1535" s="172"/>
      <c r="L1535" s="168"/>
      <c r="M1535" s="173"/>
      <c r="T1535" s="174"/>
      <c r="AT1535" s="169" t="s">
        <v>159</v>
      </c>
      <c r="AU1535" s="169" t="s">
        <v>89</v>
      </c>
      <c r="AV1535" s="15" t="s">
        <v>168</v>
      </c>
      <c r="AW1535" s="15" t="s">
        <v>38</v>
      </c>
      <c r="AX1535" s="15" t="s">
        <v>80</v>
      </c>
      <c r="AY1535" s="169" t="s">
        <v>150</v>
      </c>
    </row>
    <row r="1536" spans="2:65" s="14" customFormat="1">
      <c r="B1536" s="156"/>
      <c r="D1536" s="143" t="s">
        <v>159</v>
      </c>
      <c r="E1536" s="157" t="s">
        <v>32</v>
      </c>
      <c r="F1536" s="158" t="s">
        <v>162</v>
      </c>
      <c r="H1536" s="159">
        <v>3932.567</v>
      </c>
      <c r="I1536" s="160"/>
      <c r="L1536" s="156"/>
      <c r="M1536" s="161"/>
      <c r="T1536" s="162"/>
      <c r="AT1536" s="157" t="s">
        <v>159</v>
      </c>
      <c r="AU1536" s="157" t="s">
        <v>89</v>
      </c>
      <c r="AV1536" s="14" t="s">
        <v>157</v>
      </c>
      <c r="AW1536" s="14" t="s">
        <v>38</v>
      </c>
      <c r="AX1536" s="14" t="s">
        <v>40</v>
      </c>
      <c r="AY1536" s="157" t="s">
        <v>150</v>
      </c>
    </row>
    <row r="1537" spans="2:65" s="1" customFormat="1" ht="66.75" customHeight="1">
      <c r="B1537" s="34"/>
      <c r="C1537" s="129" t="s">
        <v>2040</v>
      </c>
      <c r="D1537" s="129" t="s">
        <v>152</v>
      </c>
      <c r="E1537" s="130" t="s">
        <v>2041</v>
      </c>
      <c r="F1537" s="131" t="s">
        <v>2042</v>
      </c>
      <c r="G1537" s="132" t="s">
        <v>155</v>
      </c>
      <c r="H1537" s="133">
        <v>3932.567</v>
      </c>
      <c r="I1537" s="134"/>
      <c r="J1537" s="135">
        <f>ROUND(I1537*H1537,2)</f>
        <v>0</v>
      </c>
      <c r="K1537" s="131" t="s">
        <v>172</v>
      </c>
      <c r="L1537" s="34"/>
      <c r="M1537" s="136" t="s">
        <v>32</v>
      </c>
      <c r="N1537" s="137" t="s">
        <v>51</v>
      </c>
      <c r="P1537" s="138">
        <f>O1537*H1537</f>
        <v>0</v>
      </c>
      <c r="Q1537" s="138">
        <v>2.0999999999999999E-3</v>
      </c>
      <c r="R1537" s="138">
        <f>Q1537*H1537</f>
        <v>8.2583906999999996</v>
      </c>
      <c r="S1537" s="138">
        <v>0</v>
      </c>
      <c r="T1537" s="139">
        <f>S1537*H1537</f>
        <v>0</v>
      </c>
      <c r="AR1537" s="140" t="s">
        <v>157</v>
      </c>
      <c r="AT1537" s="140" t="s">
        <v>152</v>
      </c>
      <c r="AU1537" s="140" t="s">
        <v>89</v>
      </c>
      <c r="AY1537" s="18" t="s">
        <v>150</v>
      </c>
      <c r="BE1537" s="141">
        <f>IF(N1537="základní",J1537,0)</f>
        <v>0</v>
      </c>
      <c r="BF1537" s="141">
        <f>IF(N1537="snížená",J1537,0)</f>
        <v>0</v>
      </c>
      <c r="BG1537" s="141">
        <f>IF(N1537="zákl. přenesená",J1537,0)</f>
        <v>0</v>
      </c>
      <c r="BH1537" s="141">
        <f>IF(N1537="sníž. přenesená",J1537,0)</f>
        <v>0</v>
      </c>
      <c r="BI1537" s="141">
        <f>IF(N1537="nulová",J1537,0)</f>
        <v>0</v>
      </c>
      <c r="BJ1537" s="18" t="s">
        <v>40</v>
      </c>
      <c r="BK1537" s="141">
        <f>ROUND(I1537*H1537,2)</f>
        <v>0</v>
      </c>
      <c r="BL1537" s="18" t="s">
        <v>157</v>
      </c>
      <c r="BM1537" s="140" t="s">
        <v>2043</v>
      </c>
    </row>
    <row r="1538" spans="2:65" s="1" customFormat="1">
      <c r="B1538" s="34"/>
      <c r="D1538" s="163" t="s">
        <v>174</v>
      </c>
      <c r="F1538" s="164" t="s">
        <v>2044</v>
      </c>
      <c r="I1538" s="165"/>
      <c r="L1538" s="34"/>
      <c r="M1538" s="166"/>
      <c r="T1538" s="55"/>
      <c r="AT1538" s="18" t="s">
        <v>174</v>
      </c>
      <c r="AU1538" s="18" t="s">
        <v>89</v>
      </c>
    </row>
    <row r="1539" spans="2:65" s="12" customFormat="1">
      <c r="B1539" s="142"/>
      <c r="D1539" s="143" t="s">
        <v>159</v>
      </c>
      <c r="E1539" s="144" t="s">
        <v>32</v>
      </c>
      <c r="F1539" s="145" t="s">
        <v>814</v>
      </c>
      <c r="H1539" s="144" t="s">
        <v>32</v>
      </c>
      <c r="I1539" s="146"/>
      <c r="L1539" s="142"/>
      <c r="M1539" s="147"/>
      <c r="T1539" s="148"/>
      <c r="AT1539" s="144" t="s">
        <v>159</v>
      </c>
      <c r="AU1539" s="144" t="s">
        <v>89</v>
      </c>
      <c r="AV1539" s="12" t="s">
        <v>40</v>
      </c>
      <c r="AW1539" s="12" t="s">
        <v>38</v>
      </c>
      <c r="AX1539" s="12" t="s">
        <v>80</v>
      </c>
      <c r="AY1539" s="144" t="s">
        <v>150</v>
      </c>
    </row>
    <row r="1540" spans="2:65" s="13" customFormat="1">
      <c r="B1540" s="149"/>
      <c r="D1540" s="143" t="s">
        <v>159</v>
      </c>
      <c r="E1540" s="150" t="s">
        <v>32</v>
      </c>
      <c r="F1540" s="151" t="s">
        <v>1877</v>
      </c>
      <c r="H1540" s="152">
        <v>3337.855</v>
      </c>
      <c r="I1540" s="153"/>
      <c r="L1540" s="149"/>
      <c r="M1540" s="154"/>
      <c r="T1540" s="155"/>
      <c r="AT1540" s="150" t="s">
        <v>159</v>
      </c>
      <c r="AU1540" s="150" t="s">
        <v>89</v>
      </c>
      <c r="AV1540" s="13" t="s">
        <v>89</v>
      </c>
      <c r="AW1540" s="13" t="s">
        <v>38</v>
      </c>
      <c r="AX1540" s="13" t="s">
        <v>80</v>
      </c>
      <c r="AY1540" s="150" t="s">
        <v>150</v>
      </c>
    </row>
    <row r="1541" spans="2:65" s="15" customFormat="1">
      <c r="B1541" s="168"/>
      <c r="D1541" s="143" t="s">
        <v>159</v>
      </c>
      <c r="E1541" s="169" t="s">
        <v>32</v>
      </c>
      <c r="F1541" s="170" t="s">
        <v>1372</v>
      </c>
      <c r="H1541" s="171">
        <v>3337.855</v>
      </c>
      <c r="I1541" s="172"/>
      <c r="L1541" s="168"/>
      <c r="M1541" s="173"/>
      <c r="T1541" s="174"/>
      <c r="AT1541" s="169" t="s">
        <v>159</v>
      </c>
      <c r="AU1541" s="169" t="s">
        <v>89</v>
      </c>
      <c r="AV1541" s="15" t="s">
        <v>168</v>
      </c>
      <c r="AW1541" s="15" t="s">
        <v>38</v>
      </c>
      <c r="AX1541" s="15" t="s">
        <v>80</v>
      </c>
      <c r="AY1541" s="169" t="s">
        <v>150</v>
      </c>
    </row>
    <row r="1542" spans="2:65" s="12" customFormat="1">
      <c r="B1542" s="142"/>
      <c r="D1542" s="143" t="s">
        <v>159</v>
      </c>
      <c r="E1542" s="144" t="s">
        <v>32</v>
      </c>
      <c r="F1542" s="145" t="s">
        <v>1436</v>
      </c>
      <c r="H1542" s="144" t="s">
        <v>32</v>
      </c>
      <c r="I1542" s="146"/>
      <c r="L1542" s="142"/>
      <c r="M1542" s="147"/>
      <c r="T1542" s="148"/>
      <c r="AT1542" s="144" t="s">
        <v>159</v>
      </c>
      <c r="AU1542" s="144" t="s">
        <v>89</v>
      </c>
      <c r="AV1542" s="12" t="s">
        <v>40</v>
      </c>
      <c r="AW1542" s="12" t="s">
        <v>38</v>
      </c>
      <c r="AX1542" s="12" t="s">
        <v>80</v>
      </c>
      <c r="AY1542" s="144" t="s">
        <v>150</v>
      </c>
    </row>
    <row r="1543" spans="2:65" s="13" customFormat="1">
      <c r="B1543" s="149"/>
      <c r="D1543" s="143" t="s">
        <v>159</v>
      </c>
      <c r="E1543" s="150" t="s">
        <v>32</v>
      </c>
      <c r="F1543" s="151" t="s">
        <v>1879</v>
      </c>
      <c r="H1543" s="152">
        <v>594.71199999999999</v>
      </c>
      <c r="I1543" s="153"/>
      <c r="L1543" s="149"/>
      <c r="M1543" s="154"/>
      <c r="T1543" s="155"/>
      <c r="AT1543" s="150" t="s">
        <v>159</v>
      </c>
      <c r="AU1543" s="150" t="s">
        <v>89</v>
      </c>
      <c r="AV1543" s="13" t="s">
        <v>89</v>
      </c>
      <c r="AW1543" s="13" t="s">
        <v>38</v>
      </c>
      <c r="AX1543" s="13" t="s">
        <v>80</v>
      </c>
      <c r="AY1543" s="150" t="s">
        <v>150</v>
      </c>
    </row>
    <row r="1544" spans="2:65" s="15" customFormat="1">
      <c r="B1544" s="168"/>
      <c r="D1544" s="143" t="s">
        <v>159</v>
      </c>
      <c r="E1544" s="169" t="s">
        <v>32</v>
      </c>
      <c r="F1544" s="170" t="s">
        <v>1438</v>
      </c>
      <c r="H1544" s="171">
        <v>594.71199999999999</v>
      </c>
      <c r="I1544" s="172"/>
      <c r="L1544" s="168"/>
      <c r="M1544" s="173"/>
      <c r="T1544" s="174"/>
      <c r="AT1544" s="169" t="s">
        <v>159</v>
      </c>
      <c r="AU1544" s="169" t="s">
        <v>89</v>
      </c>
      <c r="AV1544" s="15" t="s">
        <v>168</v>
      </c>
      <c r="AW1544" s="15" t="s">
        <v>38</v>
      </c>
      <c r="AX1544" s="15" t="s">
        <v>80</v>
      </c>
      <c r="AY1544" s="169" t="s">
        <v>150</v>
      </c>
    </row>
    <row r="1545" spans="2:65" s="14" customFormat="1">
      <c r="B1545" s="156"/>
      <c r="D1545" s="143" t="s">
        <v>159</v>
      </c>
      <c r="E1545" s="157" t="s">
        <v>32</v>
      </c>
      <c r="F1545" s="158" t="s">
        <v>162</v>
      </c>
      <c r="H1545" s="159">
        <v>3932.567</v>
      </c>
      <c r="I1545" s="160"/>
      <c r="L1545" s="156"/>
      <c r="M1545" s="161"/>
      <c r="T1545" s="162"/>
      <c r="AT1545" s="157" t="s">
        <v>159</v>
      </c>
      <c r="AU1545" s="157" t="s">
        <v>89</v>
      </c>
      <c r="AV1545" s="14" t="s">
        <v>157</v>
      </c>
      <c r="AW1545" s="14" t="s">
        <v>38</v>
      </c>
      <c r="AX1545" s="14" t="s">
        <v>40</v>
      </c>
      <c r="AY1545" s="157" t="s">
        <v>150</v>
      </c>
    </row>
    <row r="1546" spans="2:65" s="1" customFormat="1" ht="24.15" customHeight="1">
      <c r="B1546" s="34"/>
      <c r="C1546" s="129" t="s">
        <v>2045</v>
      </c>
      <c r="D1546" s="129" t="s">
        <v>152</v>
      </c>
      <c r="E1546" s="130" t="s">
        <v>2046</v>
      </c>
      <c r="F1546" s="131" t="s">
        <v>2047</v>
      </c>
      <c r="G1546" s="132" t="s">
        <v>155</v>
      </c>
      <c r="H1546" s="133">
        <v>3932.567</v>
      </c>
      <c r="I1546" s="134"/>
      <c r="J1546" s="135">
        <f>ROUND(I1546*H1546,2)</f>
        <v>0</v>
      </c>
      <c r="K1546" s="131" t="s">
        <v>172</v>
      </c>
      <c r="L1546" s="34"/>
      <c r="M1546" s="136" t="s">
        <v>32</v>
      </c>
      <c r="N1546" s="137" t="s">
        <v>51</v>
      </c>
      <c r="P1546" s="138">
        <f>O1546*H1546</f>
        <v>0</v>
      </c>
      <c r="Q1546" s="138">
        <v>4.0000000000000001E-3</v>
      </c>
      <c r="R1546" s="138">
        <f>Q1546*H1546</f>
        <v>15.730268000000001</v>
      </c>
      <c r="S1546" s="138">
        <v>0</v>
      </c>
      <c r="T1546" s="139">
        <f>S1546*H1546</f>
        <v>0</v>
      </c>
      <c r="AR1546" s="140" t="s">
        <v>157</v>
      </c>
      <c r="AT1546" s="140" t="s">
        <v>152</v>
      </c>
      <c r="AU1546" s="140" t="s">
        <v>89</v>
      </c>
      <c r="AY1546" s="18" t="s">
        <v>150</v>
      </c>
      <c r="BE1546" s="141">
        <f>IF(N1546="základní",J1546,0)</f>
        <v>0</v>
      </c>
      <c r="BF1546" s="141">
        <f>IF(N1546="snížená",J1546,0)</f>
        <v>0</v>
      </c>
      <c r="BG1546" s="141">
        <f>IF(N1546="zákl. přenesená",J1546,0)</f>
        <v>0</v>
      </c>
      <c r="BH1546" s="141">
        <f>IF(N1546="sníž. přenesená",J1546,0)</f>
        <v>0</v>
      </c>
      <c r="BI1546" s="141">
        <f>IF(N1546="nulová",J1546,0)</f>
        <v>0</v>
      </c>
      <c r="BJ1546" s="18" t="s">
        <v>40</v>
      </c>
      <c r="BK1546" s="141">
        <f>ROUND(I1546*H1546,2)</f>
        <v>0</v>
      </c>
      <c r="BL1546" s="18" t="s">
        <v>157</v>
      </c>
      <c r="BM1546" s="140" t="s">
        <v>2048</v>
      </c>
    </row>
    <row r="1547" spans="2:65" s="1" customFormat="1">
      <c r="B1547" s="34"/>
      <c r="D1547" s="163" t="s">
        <v>174</v>
      </c>
      <c r="F1547" s="164" t="s">
        <v>2049</v>
      </c>
      <c r="I1547" s="165"/>
      <c r="L1547" s="34"/>
      <c r="M1547" s="166"/>
      <c r="T1547" s="55"/>
      <c r="AT1547" s="18" t="s">
        <v>174</v>
      </c>
      <c r="AU1547" s="18" t="s">
        <v>89</v>
      </c>
    </row>
    <row r="1548" spans="2:65" s="12" customFormat="1">
      <c r="B1548" s="142"/>
      <c r="D1548" s="143" t="s">
        <v>159</v>
      </c>
      <c r="E1548" s="144" t="s">
        <v>32</v>
      </c>
      <c r="F1548" s="145" t="s">
        <v>814</v>
      </c>
      <c r="H1548" s="144" t="s">
        <v>32</v>
      </c>
      <c r="I1548" s="146"/>
      <c r="L1548" s="142"/>
      <c r="M1548" s="147"/>
      <c r="T1548" s="148"/>
      <c r="AT1548" s="144" t="s">
        <v>159</v>
      </c>
      <c r="AU1548" s="144" t="s">
        <v>89</v>
      </c>
      <c r="AV1548" s="12" t="s">
        <v>40</v>
      </c>
      <c r="AW1548" s="12" t="s">
        <v>38</v>
      </c>
      <c r="AX1548" s="12" t="s">
        <v>80</v>
      </c>
      <c r="AY1548" s="144" t="s">
        <v>150</v>
      </c>
    </row>
    <row r="1549" spans="2:65" s="13" customFormat="1">
      <c r="B1549" s="149"/>
      <c r="D1549" s="143" t="s">
        <v>159</v>
      </c>
      <c r="E1549" s="150" t="s">
        <v>32</v>
      </c>
      <c r="F1549" s="151" t="s">
        <v>1877</v>
      </c>
      <c r="H1549" s="152">
        <v>3337.855</v>
      </c>
      <c r="I1549" s="153"/>
      <c r="L1549" s="149"/>
      <c r="M1549" s="154"/>
      <c r="T1549" s="155"/>
      <c r="AT1549" s="150" t="s">
        <v>159</v>
      </c>
      <c r="AU1549" s="150" t="s">
        <v>89</v>
      </c>
      <c r="AV1549" s="13" t="s">
        <v>89</v>
      </c>
      <c r="AW1549" s="13" t="s">
        <v>38</v>
      </c>
      <c r="AX1549" s="13" t="s">
        <v>80</v>
      </c>
      <c r="AY1549" s="150" t="s">
        <v>150</v>
      </c>
    </row>
    <row r="1550" spans="2:65" s="15" customFormat="1">
      <c r="B1550" s="168"/>
      <c r="D1550" s="143" t="s">
        <v>159</v>
      </c>
      <c r="E1550" s="169" t="s">
        <v>32</v>
      </c>
      <c r="F1550" s="170" t="s">
        <v>1372</v>
      </c>
      <c r="H1550" s="171">
        <v>3337.855</v>
      </c>
      <c r="I1550" s="172"/>
      <c r="L1550" s="168"/>
      <c r="M1550" s="173"/>
      <c r="T1550" s="174"/>
      <c r="AT1550" s="169" t="s">
        <v>159</v>
      </c>
      <c r="AU1550" s="169" t="s">
        <v>89</v>
      </c>
      <c r="AV1550" s="15" t="s">
        <v>168</v>
      </c>
      <c r="AW1550" s="15" t="s">
        <v>38</v>
      </c>
      <c r="AX1550" s="15" t="s">
        <v>80</v>
      </c>
      <c r="AY1550" s="169" t="s">
        <v>150</v>
      </c>
    </row>
    <row r="1551" spans="2:65" s="12" customFormat="1">
      <c r="B1551" s="142"/>
      <c r="D1551" s="143" t="s">
        <v>159</v>
      </c>
      <c r="E1551" s="144" t="s">
        <v>32</v>
      </c>
      <c r="F1551" s="145" t="s">
        <v>1436</v>
      </c>
      <c r="H1551" s="144" t="s">
        <v>32</v>
      </c>
      <c r="I1551" s="146"/>
      <c r="L1551" s="142"/>
      <c r="M1551" s="147"/>
      <c r="T1551" s="148"/>
      <c r="AT1551" s="144" t="s">
        <v>159</v>
      </c>
      <c r="AU1551" s="144" t="s">
        <v>89</v>
      </c>
      <c r="AV1551" s="12" t="s">
        <v>40</v>
      </c>
      <c r="AW1551" s="12" t="s">
        <v>38</v>
      </c>
      <c r="AX1551" s="12" t="s">
        <v>80</v>
      </c>
      <c r="AY1551" s="144" t="s">
        <v>150</v>
      </c>
    </row>
    <row r="1552" spans="2:65" s="13" customFormat="1">
      <c r="B1552" s="149"/>
      <c r="D1552" s="143" t="s">
        <v>159</v>
      </c>
      <c r="E1552" s="150" t="s">
        <v>32</v>
      </c>
      <c r="F1552" s="151" t="s">
        <v>1879</v>
      </c>
      <c r="H1552" s="152">
        <v>594.71199999999999</v>
      </c>
      <c r="I1552" s="153"/>
      <c r="L1552" s="149"/>
      <c r="M1552" s="154"/>
      <c r="T1552" s="155"/>
      <c r="AT1552" s="150" t="s">
        <v>159</v>
      </c>
      <c r="AU1552" s="150" t="s">
        <v>89</v>
      </c>
      <c r="AV1552" s="13" t="s">
        <v>89</v>
      </c>
      <c r="AW1552" s="13" t="s">
        <v>38</v>
      </c>
      <c r="AX1552" s="13" t="s">
        <v>80</v>
      </c>
      <c r="AY1552" s="150" t="s">
        <v>150</v>
      </c>
    </row>
    <row r="1553" spans="2:65" s="15" customFormat="1">
      <c r="B1553" s="168"/>
      <c r="D1553" s="143" t="s">
        <v>159</v>
      </c>
      <c r="E1553" s="169" t="s">
        <v>32</v>
      </c>
      <c r="F1553" s="170" t="s">
        <v>1438</v>
      </c>
      <c r="H1553" s="171">
        <v>594.71199999999999</v>
      </c>
      <c r="I1553" s="172"/>
      <c r="L1553" s="168"/>
      <c r="M1553" s="173"/>
      <c r="T1553" s="174"/>
      <c r="AT1553" s="169" t="s">
        <v>159</v>
      </c>
      <c r="AU1553" s="169" t="s">
        <v>89</v>
      </c>
      <c r="AV1553" s="15" t="s">
        <v>168</v>
      </c>
      <c r="AW1553" s="15" t="s">
        <v>38</v>
      </c>
      <c r="AX1553" s="15" t="s">
        <v>80</v>
      </c>
      <c r="AY1553" s="169" t="s">
        <v>150</v>
      </c>
    </row>
    <row r="1554" spans="2:65" s="14" customFormat="1">
      <c r="B1554" s="156"/>
      <c r="D1554" s="143" t="s">
        <v>159</v>
      </c>
      <c r="E1554" s="157" t="s">
        <v>32</v>
      </c>
      <c r="F1554" s="158" t="s">
        <v>162</v>
      </c>
      <c r="H1554" s="159">
        <v>3932.567</v>
      </c>
      <c r="I1554" s="160"/>
      <c r="L1554" s="156"/>
      <c r="M1554" s="161"/>
      <c r="T1554" s="162"/>
      <c r="AT1554" s="157" t="s">
        <v>159</v>
      </c>
      <c r="AU1554" s="157" t="s">
        <v>89</v>
      </c>
      <c r="AV1554" s="14" t="s">
        <v>157</v>
      </c>
      <c r="AW1554" s="14" t="s">
        <v>38</v>
      </c>
      <c r="AX1554" s="14" t="s">
        <v>40</v>
      </c>
      <c r="AY1554" s="157" t="s">
        <v>150</v>
      </c>
    </row>
    <row r="1555" spans="2:65" s="1" customFormat="1" ht="37.799999999999997" customHeight="1">
      <c r="B1555" s="34"/>
      <c r="C1555" s="129" t="s">
        <v>2050</v>
      </c>
      <c r="D1555" s="129" t="s">
        <v>152</v>
      </c>
      <c r="E1555" s="130" t="s">
        <v>2051</v>
      </c>
      <c r="F1555" s="131" t="s">
        <v>2052</v>
      </c>
      <c r="G1555" s="132" t="s">
        <v>155</v>
      </c>
      <c r="H1555" s="133">
        <v>3602.5839999999998</v>
      </c>
      <c r="I1555" s="134"/>
      <c r="J1555" s="135">
        <f>ROUND(I1555*H1555,2)</f>
        <v>0</v>
      </c>
      <c r="K1555" s="131" t="s">
        <v>172</v>
      </c>
      <c r="L1555" s="34"/>
      <c r="M1555" s="136" t="s">
        <v>32</v>
      </c>
      <c r="N1555" s="137" t="s">
        <v>51</v>
      </c>
      <c r="P1555" s="138">
        <f>O1555*H1555</f>
        <v>0</v>
      </c>
      <c r="Q1555" s="138">
        <v>0</v>
      </c>
      <c r="R1555" s="138">
        <f>Q1555*H1555</f>
        <v>0</v>
      </c>
      <c r="S1555" s="138">
        <v>0</v>
      </c>
      <c r="T1555" s="139">
        <f>S1555*H1555</f>
        <v>0</v>
      </c>
      <c r="AR1555" s="140" t="s">
        <v>157</v>
      </c>
      <c r="AT1555" s="140" t="s">
        <v>152</v>
      </c>
      <c r="AU1555" s="140" t="s">
        <v>89</v>
      </c>
      <c r="AY1555" s="18" t="s">
        <v>150</v>
      </c>
      <c r="BE1555" s="141">
        <f>IF(N1555="základní",J1555,0)</f>
        <v>0</v>
      </c>
      <c r="BF1555" s="141">
        <f>IF(N1555="snížená",J1555,0)</f>
        <v>0</v>
      </c>
      <c r="BG1555" s="141">
        <f>IF(N1555="zákl. přenesená",J1555,0)</f>
        <v>0</v>
      </c>
      <c r="BH1555" s="141">
        <f>IF(N1555="sníž. přenesená",J1555,0)</f>
        <v>0</v>
      </c>
      <c r="BI1555" s="141">
        <f>IF(N1555="nulová",J1555,0)</f>
        <v>0</v>
      </c>
      <c r="BJ1555" s="18" t="s">
        <v>40</v>
      </c>
      <c r="BK1555" s="141">
        <f>ROUND(I1555*H1555,2)</f>
        <v>0</v>
      </c>
      <c r="BL1555" s="18" t="s">
        <v>157</v>
      </c>
      <c r="BM1555" s="140" t="s">
        <v>2053</v>
      </c>
    </row>
    <row r="1556" spans="2:65" s="1" customFormat="1">
      <c r="B1556" s="34"/>
      <c r="D1556" s="163" t="s">
        <v>174</v>
      </c>
      <c r="F1556" s="164" t="s">
        <v>2054</v>
      </c>
      <c r="I1556" s="165"/>
      <c r="L1556" s="34"/>
      <c r="M1556" s="166"/>
      <c r="T1556" s="55"/>
      <c r="AT1556" s="18" t="s">
        <v>174</v>
      </c>
      <c r="AU1556" s="18" t="s">
        <v>89</v>
      </c>
    </row>
    <row r="1557" spans="2:65" s="12" customFormat="1">
      <c r="B1557" s="142"/>
      <c r="D1557" s="143" t="s">
        <v>159</v>
      </c>
      <c r="E1557" s="144" t="s">
        <v>32</v>
      </c>
      <c r="F1557" s="145" t="s">
        <v>814</v>
      </c>
      <c r="H1557" s="144" t="s">
        <v>32</v>
      </c>
      <c r="I1557" s="146"/>
      <c r="L1557" s="142"/>
      <c r="M1557" s="147"/>
      <c r="T1557" s="148"/>
      <c r="AT1557" s="144" t="s">
        <v>159</v>
      </c>
      <c r="AU1557" s="144" t="s">
        <v>89</v>
      </c>
      <c r="AV1557" s="12" t="s">
        <v>40</v>
      </c>
      <c r="AW1557" s="12" t="s">
        <v>38</v>
      </c>
      <c r="AX1557" s="12" t="s">
        <v>80</v>
      </c>
      <c r="AY1557" s="144" t="s">
        <v>150</v>
      </c>
    </row>
    <row r="1558" spans="2:65" s="13" customFormat="1" ht="30.6">
      <c r="B1558" s="149"/>
      <c r="D1558" s="143" t="s">
        <v>159</v>
      </c>
      <c r="E1558" s="150" t="s">
        <v>32</v>
      </c>
      <c r="F1558" s="151" t="s">
        <v>2055</v>
      </c>
      <c r="H1558" s="152">
        <v>2269.5680000000002</v>
      </c>
      <c r="I1558" s="153"/>
      <c r="L1558" s="149"/>
      <c r="M1558" s="154"/>
      <c r="T1558" s="155"/>
      <c r="AT1558" s="150" t="s">
        <v>159</v>
      </c>
      <c r="AU1558" s="150" t="s">
        <v>89</v>
      </c>
      <c r="AV1558" s="13" t="s">
        <v>89</v>
      </c>
      <c r="AW1558" s="13" t="s">
        <v>38</v>
      </c>
      <c r="AX1558" s="13" t="s">
        <v>80</v>
      </c>
      <c r="AY1558" s="150" t="s">
        <v>150</v>
      </c>
    </row>
    <row r="1559" spans="2:65" s="13" customFormat="1" ht="20.399999999999999">
      <c r="B1559" s="149"/>
      <c r="D1559" s="143" t="s">
        <v>159</v>
      </c>
      <c r="E1559" s="150" t="s">
        <v>32</v>
      </c>
      <c r="F1559" s="151" t="s">
        <v>2056</v>
      </c>
      <c r="H1559" s="152">
        <v>1333.0160000000001</v>
      </c>
      <c r="I1559" s="153"/>
      <c r="L1559" s="149"/>
      <c r="M1559" s="154"/>
      <c r="T1559" s="155"/>
      <c r="AT1559" s="150" t="s">
        <v>159</v>
      </c>
      <c r="AU1559" s="150" t="s">
        <v>89</v>
      </c>
      <c r="AV1559" s="13" t="s">
        <v>89</v>
      </c>
      <c r="AW1559" s="13" t="s">
        <v>38</v>
      </c>
      <c r="AX1559" s="13" t="s">
        <v>80</v>
      </c>
      <c r="AY1559" s="150" t="s">
        <v>150</v>
      </c>
    </row>
    <row r="1560" spans="2:65" s="15" customFormat="1">
      <c r="B1560" s="168"/>
      <c r="D1560" s="143" t="s">
        <v>159</v>
      </c>
      <c r="E1560" s="169" t="s">
        <v>32</v>
      </c>
      <c r="F1560" s="170" t="s">
        <v>1372</v>
      </c>
      <c r="H1560" s="171">
        <v>3602.5839999999998</v>
      </c>
      <c r="I1560" s="172"/>
      <c r="L1560" s="168"/>
      <c r="M1560" s="173"/>
      <c r="T1560" s="174"/>
      <c r="AT1560" s="169" t="s">
        <v>159</v>
      </c>
      <c r="AU1560" s="169" t="s">
        <v>89</v>
      </c>
      <c r="AV1560" s="15" t="s">
        <v>168</v>
      </c>
      <c r="AW1560" s="15" t="s">
        <v>38</v>
      </c>
      <c r="AX1560" s="15" t="s">
        <v>80</v>
      </c>
      <c r="AY1560" s="169" t="s">
        <v>150</v>
      </c>
    </row>
    <row r="1561" spans="2:65" s="14" customFormat="1">
      <c r="B1561" s="156"/>
      <c r="D1561" s="143" t="s">
        <v>159</v>
      </c>
      <c r="E1561" s="157" t="s">
        <v>32</v>
      </c>
      <c r="F1561" s="158" t="s">
        <v>162</v>
      </c>
      <c r="H1561" s="159">
        <v>3602.5839999999998</v>
      </c>
      <c r="I1561" s="160"/>
      <c r="L1561" s="156"/>
      <c r="M1561" s="161"/>
      <c r="T1561" s="162"/>
      <c r="AT1561" s="157" t="s">
        <v>159</v>
      </c>
      <c r="AU1561" s="157" t="s">
        <v>89</v>
      </c>
      <c r="AV1561" s="14" t="s">
        <v>157</v>
      </c>
      <c r="AW1561" s="14" t="s">
        <v>38</v>
      </c>
      <c r="AX1561" s="14" t="s">
        <v>40</v>
      </c>
      <c r="AY1561" s="157" t="s">
        <v>150</v>
      </c>
    </row>
    <row r="1562" spans="2:65" s="1" customFormat="1" ht="66.75" customHeight="1">
      <c r="B1562" s="34"/>
      <c r="C1562" s="129" t="s">
        <v>2057</v>
      </c>
      <c r="D1562" s="129" t="s">
        <v>152</v>
      </c>
      <c r="E1562" s="130" t="s">
        <v>2058</v>
      </c>
      <c r="F1562" s="131" t="s">
        <v>2059</v>
      </c>
      <c r="G1562" s="132" t="s">
        <v>155</v>
      </c>
      <c r="H1562" s="133">
        <v>3602.5839999999998</v>
      </c>
      <c r="I1562" s="134"/>
      <c r="J1562" s="135">
        <f>ROUND(I1562*H1562,2)</f>
        <v>0</v>
      </c>
      <c r="K1562" s="131" t="s">
        <v>172</v>
      </c>
      <c r="L1562" s="34"/>
      <c r="M1562" s="136" t="s">
        <v>32</v>
      </c>
      <c r="N1562" s="137" t="s">
        <v>51</v>
      </c>
      <c r="P1562" s="138">
        <f>O1562*H1562</f>
        <v>0</v>
      </c>
      <c r="Q1562" s="138">
        <v>2.0999999999999999E-3</v>
      </c>
      <c r="R1562" s="138">
        <f>Q1562*H1562</f>
        <v>7.5654263999999989</v>
      </c>
      <c r="S1562" s="138">
        <v>0</v>
      </c>
      <c r="T1562" s="139">
        <f>S1562*H1562</f>
        <v>0</v>
      </c>
      <c r="AR1562" s="140" t="s">
        <v>157</v>
      </c>
      <c r="AT1562" s="140" t="s">
        <v>152</v>
      </c>
      <c r="AU1562" s="140" t="s">
        <v>89</v>
      </c>
      <c r="AY1562" s="18" t="s">
        <v>150</v>
      </c>
      <c r="BE1562" s="141">
        <f>IF(N1562="základní",J1562,0)</f>
        <v>0</v>
      </c>
      <c r="BF1562" s="141">
        <f>IF(N1562="snížená",J1562,0)</f>
        <v>0</v>
      </c>
      <c r="BG1562" s="141">
        <f>IF(N1562="zákl. přenesená",J1562,0)</f>
        <v>0</v>
      </c>
      <c r="BH1562" s="141">
        <f>IF(N1562="sníž. přenesená",J1562,0)</f>
        <v>0</v>
      </c>
      <c r="BI1562" s="141">
        <f>IF(N1562="nulová",J1562,0)</f>
        <v>0</v>
      </c>
      <c r="BJ1562" s="18" t="s">
        <v>40</v>
      </c>
      <c r="BK1562" s="141">
        <f>ROUND(I1562*H1562,2)</f>
        <v>0</v>
      </c>
      <c r="BL1562" s="18" t="s">
        <v>157</v>
      </c>
      <c r="BM1562" s="140" t="s">
        <v>2060</v>
      </c>
    </row>
    <row r="1563" spans="2:65" s="1" customFormat="1">
      <c r="B1563" s="34"/>
      <c r="D1563" s="163" t="s">
        <v>174</v>
      </c>
      <c r="F1563" s="164" t="s">
        <v>2061</v>
      </c>
      <c r="I1563" s="165"/>
      <c r="L1563" s="34"/>
      <c r="M1563" s="166"/>
      <c r="T1563" s="55"/>
      <c r="AT1563" s="18" t="s">
        <v>174</v>
      </c>
      <c r="AU1563" s="18" t="s">
        <v>89</v>
      </c>
    </row>
    <row r="1564" spans="2:65" s="12" customFormat="1">
      <c r="B1564" s="142"/>
      <c r="D1564" s="143" t="s">
        <v>159</v>
      </c>
      <c r="E1564" s="144" t="s">
        <v>32</v>
      </c>
      <c r="F1564" s="145" t="s">
        <v>814</v>
      </c>
      <c r="H1564" s="144" t="s">
        <v>32</v>
      </c>
      <c r="I1564" s="146"/>
      <c r="L1564" s="142"/>
      <c r="M1564" s="147"/>
      <c r="T1564" s="148"/>
      <c r="AT1564" s="144" t="s">
        <v>159</v>
      </c>
      <c r="AU1564" s="144" t="s">
        <v>89</v>
      </c>
      <c r="AV1564" s="12" t="s">
        <v>40</v>
      </c>
      <c r="AW1564" s="12" t="s">
        <v>38</v>
      </c>
      <c r="AX1564" s="12" t="s">
        <v>80</v>
      </c>
      <c r="AY1564" s="144" t="s">
        <v>150</v>
      </c>
    </row>
    <row r="1565" spans="2:65" s="13" customFormat="1" ht="30.6">
      <c r="B1565" s="149"/>
      <c r="D1565" s="143" t="s">
        <v>159</v>
      </c>
      <c r="E1565" s="150" t="s">
        <v>32</v>
      </c>
      <c r="F1565" s="151" t="s">
        <v>2055</v>
      </c>
      <c r="H1565" s="152">
        <v>2269.5680000000002</v>
      </c>
      <c r="I1565" s="153"/>
      <c r="L1565" s="149"/>
      <c r="M1565" s="154"/>
      <c r="T1565" s="155"/>
      <c r="AT1565" s="150" t="s">
        <v>159</v>
      </c>
      <c r="AU1565" s="150" t="s">
        <v>89</v>
      </c>
      <c r="AV1565" s="13" t="s">
        <v>89</v>
      </c>
      <c r="AW1565" s="13" t="s">
        <v>38</v>
      </c>
      <c r="AX1565" s="13" t="s">
        <v>80</v>
      </c>
      <c r="AY1565" s="150" t="s">
        <v>150</v>
      </c>
    </row>
    <row r="1566" spans="2:65" s="13" customFormat="1" ht="20.399999999999999">
      <c r="B1566" s="149"/>
      <c r="D1566" s="143" t="s">
        <v>159</v>
      </c>
      <c r="E1566" s="150" t="s">
        <v>32</v>
      </c>
      <c r="F1566" s="151" t="s">
        <v>2056</v>
      </c>
      <c r="H1566" s="152">
        <v>1333.0160000000001</v>
      </c>
      <c r="I1566" s="153"/>
      <c r="L1566" s="149"/>
      <c r="M1566" s="154"/>
      <c r="T1566" s="155"/>
      <c r="AT1566" s="150" t="s">
        <v>159</v>
      </c>
      <c r="AU1566" s="150" t="s">
        <v>89</v>
      </c>
      <c r="AV1566" s="13" t="s">
        <v>89</v>
      </c>
      <c r="AW1566" s="13" t="s">
        <v>38</v>
      </c>
      <c r="AX1566" s="13" t="s">
        <v>80</v>
      </c>
      <c r="AY1566" s="150" t="s">
        <v>150</v>
      </c>
    </row>
    <row r="1567" spans="2:65" s="15" customFormat="1">
      <c r="B1567" s="168"/>
      <c r="D1567" s="143" t="s">
        <v>159</v>
      </c>
      <c r="E1567" s="169" t="s">
        <v>32</v>
      </c>
      <c r="F1567" s="170" t="s">
        <v>1372</v>
      </c>
      <c r="H1567" s="171">
        <v>3602.5839999999998</v>
      </c>
      <c r="I1567" s="172"/>
      <c r="L1567" s="168"/>
      <c r="M1567" s="173"/>
      <c r="T1567" s="174"/>
      <c r="AT1567" s="169" t="s">
        <v>159</v>
      </c>
      <c r="AU1567" s="169" t="s">
        <v>89</v>
      </c>
      <c r="AV1567" s="15" t="s">
        <v>168</v>
      </c>
      <c r="AW1567" s="15" t="s">
        <v>38</v>
      </c>
      <c r="AX1567" s="15" t="s">
        <v>80</v>
      </c>
      <c r="AY1567" s="169" t="s">
        <v>150</v>
      </c>
    </row>
    <row r="1568" spans="2:65" s="14" customFormat="1">
      <c r="B1568" s="156"/>
      <c r="D1568" s="143" t="s">
        <v>159</v>
      </c>
      <c r="E1568" s="157" t="s">
        <v>32</v>
      </c>
      <c r="F1568" s="158" t="s">
        <v>162</v>
      </c>
      <c r="H1568" s="159">
        <v>3602.5839999999998</v>
      </c>
      <c r="I1568" s="160"/>
      <c r="L1568" s="156"/>
      <c r="M1568" s="161"/>
      <c r="T1568" s="162"/>
      <c r="AT1568" s="157" t="s">
        <v>159</v>
      </c>
      <c r="AU1568" s="157" t="s">
        <v>89</v>
      </c>
      <c r="AV1568" s="14" t="s">
        <v>157</v>
      </c>
      <c r="AW1568" s="14" t="s">
        <v>38</v>
      </c>
      <c r="AX1568" s="14" t="s">
        <v>40</v>
      </c>
      <c r="AY1568" s="157" t="s">
        <v>150</v>
      </c>
    </row>
    <row r="1569" spans="2:65" s="1" customFormat="1" ht="33" customHeight="1">
      <c r="B1569" s="34"/>
      <c r="C1569" s="129" t="s">
        <v>2062</v>
      </c>
      <c r="D1569" s="129" t="s">
        <v>152</v>
      </c>
      <c r="E1569" s="130" t="s">
        <v>2063</v>
      </c>
      <c r="F1569" s="131" t="s">
        <v>2064</v>
      </c>
      <c r="G1569" s="132" t="s">
        <v>155</v>
      </c>
      <c r="H1569" s="133">
        <v>4865.9759999999997</v>
      </c>
      <c r="I1569" s="134"/>
      <c r="J1569" s="135">
        <f>ROUND(I1569*H1569,2)</f>
        <v>0</v>
      </c>
      <c r="K1569" s="131" t="s">
        <v>172</v>
      </c>
      <c r="L1569" s="34"/>
      <c r="M1569" s="136" t="s">
        <v>32</v>
      </c>
      <c r="N1569" s="137" t="s">
        <v>51</v>
      </c>
      <c r="P1569" s="138">
        <f>O1569*H1569</f>
        <v>0</v>
      </c>
      <c r="Q1569" s="138">
        <v>7.3499999999999998E-3</v>
      </c>
      <c r="R1569" s="138">
        <f>Q1569*H1569</f>
        <v>35.764923599999996</v>
      </c>
      <c r="S1569" s="138">
        <v>0</v>
      </c>
      <c r="T1569" s="139">
        <f>S1569*H1569</f>
        <v>0</v>
      </c>
      <c r="AR1569" s="140" t="s">
        <v>157</v>
      </c>
      <c r="AT1569" s="140" t="s">
        <v>152</v>
      </c>
      <c r="AU1569" s="140" t="s">
        <v>89</v>
      </c>
      <c r="AY1569" s="18" t="s">
        <v>150</v>
      </c>
      <c r="BE1569" s="141">
        <f>IF(N1569="základní",J1569,0)</f>
        <v>0</v>
      </c>
      <c r="BF1569" s="141">
        <f>IF(N1569="snížená",J1569,0)</f>
        <v>0</v>
      </c>
      <c r="BG1569" s="141">
        <f>IF(N1569="zákl. přenesená",J1569,0)</f>
        <v>0</v>
      </c>
      <c r="BH1569" s="141">
        <f>IF(N1569="sníž. přenesená",J1569,0)</f>
        <v>0</v>
      </c>
      <c r="BI1569" s="141">
        <f>IF(N1569="nulová",J1569,0)</f>
        <v>0</v>
      </c>
      <c r="BJ1569" s="18" t="s">
        <v>40</v>
      </c>
      <c r="BK1569" s="141">
        <f>ROUND(I1569*H1569,2)</f>
        <v>0</v>
      </c>
      <c r="BL1569" s="18" t="s">
        <v>157</v>
      </c>
      <c r="BM1569" s="140" t="s">
        <v>2065</v>
      </c>
    </row>
    <row r="1570" spans="2:65" s="1" customFormat="1">
      <c r="B1570" s="34"/>
      <c r="D1570" s="163" t="s">
        <v>174</v>
      </c>
      <c r="F1570" s="164" t="s">
        <v>2066</v>
      </c>
      <c r="I1570" s="165"/>
      <c r="L1570" s="34"/>
      <c r="M1570" s="166"/>
      <c r="T1570" s="55"/>
      <c r="AT1570" s="18" t="s">
        <v>174</v>
      </c>
      <c r="AU1570" s="18" t="s">
        <v>89</v>
      </c>
    </row>
    <row r="1571" spans="2:65" s="13" customFormat="1">
      <c r="B1571" s="149"/>
      <c r="D1571" s="143" t="s">
        <v>159</v>
      </c>
      <c r="E1571" s="150" t="s">
        <v>32</v>
      </c>
      <c r="F1571" s="151" t="s">
        <v>2067</v>
      </c>
      <c r="H1571" s="152">
        <v>3015.69</v>
      </c>
      <c r="I1571" s="153"/>
      <c r="L1571" s="149"/>
      <c r="M1571" s="154"/>
      <c r="T1571" s="155"/>
      <c r="AT1571" s="150" t="s">
        <v>159</v>
      </c>
      <c r="AU1571" s="150" t="s">
        <v>89</v>
      </c>
      <c r="AV1571" s="13" t="s">
        <v>89</v>
      </c>
      <c r="AW1571" s="13" t="s">
        <v>38</v>
      </c>
      <c r="AX1571" s="13" t="s">
        <v>80</v>
      </c>
      <c r="AY1571" s="150" t="s">
        <v>150</v>
      </c>
    </row>
    <row r="1572" spans="2:65" s="13" customFormat="1">
      <c r="B1572" s="149"/>
      <c r="D1572" s="143" t="s">
        <v>159</v>
      </c>
      <c r="E1572" s="150" t="s">
        <v>32</v>
      </c>
      <c r="F1572" s="151" t="s">
        <v>2068</v>
      </c>
      <c r="H1572" s="152">
        <v>1464.33</v>
      </c>
      <c r="I1572" s="153"/>
      <c r="L1572" s="149"/>
      <c r="M1572" s="154"/>
      <c r="T1572" s="155"/>
      <c r="AT1572" s="150" t="s">
        <v>159</v>
      </c>
      <c r="AU1572" s="150" t="s">
        <v>89</v>
      </c>
      <c r="AV1572" s="13" t="s">
        <v>89</v>
      </c>
      <c r="AW1572" s="13" t="s">
        <v>38</v>
      </c>
      <c r="AX1572" s="13" t="s">
        <v>80</v>
      </c>
      <c r="AY1572" s="150" t="s">
        <v>150</v>
      </c>
    </row>
    <row r="1573" spans="2:65" s="13" customFormat="1">
      <c r="B1573" s="149"/>
      <c r="D1573" s="143" t="s">
        <v>159</v>
      </c>
      <c r="E1573" s="150" t="s">
        <v>32</v>
      </c>
      <c r="F1573" s="151" t="s">
        <v>2069</v>
      </c>
      <c r="H1573" s="152">
        <v>328.90800000000002</v>
      </c>
      <c r="I1573" s="153"/>
      <c r="L1573" s="149"/>
      <c r="M1573" s="154"/>
      <c r="T1573" s="155"/>
      <c r="AT1573" s="150" t="s">
        <v>159</v>
      </c>
      <c r="AU1573" s="150" t="s">
        <v>89</v>
      </c>
      <c r="AV1573" s="13" t="s">
        <v>89</v>
      </c>
      <c r="AW1573" s="13" t="s">
        <v>38</v>
      </c>
      <c r="AX1573" s="13" t="s">
        <v>80</v>
      </c>
      <c r="AY1573" s="150" t="s">
        <v>150</v>
      </c>
    </row>
    <row r="1574" spans="2:65" s="13" customFormat="1">
      <c r="B1574" s="149"/>
      <c r="D1574" s="143" t="s">
        <v>159</v>
      </c>
      <c r="E1574" s="150" t="s">
        <v>32</v>
      </c>
      <c r="F1574" s="151" t="s">
        <v>2070</v>
      </c>
      <c r="H1574" s="152">
        <v>57.048000000000002</v>
      </c>
      <c r="I1574" s="153"/>
      <c r="L1574" s="149"/>
      <c r="M1574" s="154"/>
      <c r="T1574" s="155"/>
      <c r="AT1574" s="150" t="s">
        <v>159</v>
      </c>
      <c r="AU1574" s="150" t="s">
        <v>89</v>
      </c>
      <c r="AV1574" s="13" t="s">
        <v>89</v>
      </c>
      <c r="AW1574" s="13" t="s">
        <v>38</v>
      </c>
      <c r="AX1574" s="13" t="s">
        <v>80</v>
      </c>
      <c r="AY1574" s="150" t="s">
        <v>150</v>
      </c>
    </row>
    <row r="1575" spans="2:65" s="14" customFormat="1">
      <c r="B1575" s="156"/>
      <c r="D1575" s="143" t="s">
        <v>159</v>
      </c>
      <c r="E1575" s="157" t="s">
        <v>32</v>
      </c>
      <c r="F1575" s="158" t="s">
        <v>162</v>
      </c>
      <c r="H1575" s="159">
        <v>4865.9759999999997</v>
      </c>
      <c r="I1575" s="160"/>
      <c r="L1575" s="156"/>
      <c r="M1575" s="161"/>
      <c r="T1575" s="162"/>
      <c r="AT1575" s="157" t="s">
        <v>159</v>
      </c>
      <c r="AU1575" s="157" t="s">
        <v>89</v>
      </c>
      <c r="AV1575" s="14" t="s">
        <v>157</v>
      </c>
      <c r="AW1575" s="14" t="s">
        <v>38</v>
      </c>
      <c r="AX1575" s="14" t="s">
        <v>40</v>
      </c>
      <c r="AY1575" s="157" t="s">
        <v>150</v>
      </c>
    </row>
    <row r="1576" spans="2:65" s="1" customFormat="1" ht="24.15" customHeight="1">
      <c r="B1576" s="34"/>
      <c r="C1576" s="129" t="s">
        <v>2071</v>
      </c>
      <c r="D1576" s="129" t="s">
        <v>152</v>
      </c>
      <c r="E1576" s="130" t="s">
        <v>2072</v>
      </c>
      <c r="F1576" s="131" t="s">
        <v>2073</v>
      </c>
      <c r="G1576" s="132" t="s">
        <v>155</v>
      </c>
      <c r="H1576" s="133">
        <v>8468.56</v>
      </c>
      <c r="I1576" s="134"/>
      <c r="J1576" s="135">
        <f>ROUND(I1576*H1576,2)</f>
        <v>0</v>
      </c>
      <c r="K1576" s="131" t="s">
        <v>172</v>
      </c>
      <c r="L1576" s="34"/>
      <c r="M1576" s="136" t="s">
        <v>32</v>
      </c>
      <c r="N1576" s="137" t="s">
        <v>51</v>
      </c>
      <c r="P1576" s="138">
        <f>O1576*H1576</f>
        <v>0</v>
      </c>
      <c r="Q1576" s="138">
        <v>4.0000000000000001E-3</v>
      </c>
      <c r="R1576" s="138">
        <f>Q1576*H1576</f>
        <v>33.87424</v>
      </c>
      <c r="S1576" s="138">
        <v>0</v>
      </c>
      <c r="T1576" s="139">
        <f>S1576*H1576</f>
        <v>0</v>
      </c>
      <c r="AR1576" s="140" t="s">
        <v>157</v>
      </c>
      <c r="AT1576" s="140" t="s">
        <v>152</v>
      </c>
      <c r="AU1576" s="140" t="s">
        <v>89</v>
      </c>
      <c r="AY1576" s="18" t="s">
        <v>150</v>
      </c>
      <c r="BE1576" s="141">
        <f>IF(N1576="základní",J1576,0)</f>
        <v>0</v>
      </c>
      <c r="BF1576" s="141">
        <f>IF(N1576="snížená",J1576,0)</f>
        <v>0</v>
      </c>
      <c r="BG1576" s="141">
        <f>IF(N1576="zákl. přenesená",J1576,0)</f>
        <v>0</v>
      </c>
      <c r="BH1576" s="141">
        <f>IF(N1576="sníž. přenesená",J1576,0)</f>
        <v>0</v>
      </c>
      <c r="BI1576" s="141">
        <f>IF(N1576="nulová",J1576,0)</f>
        <v>0</v>
      </c>
      <c r="BJ1576" s="18" t="s">
        <v>40</v>
      </c>
      <c r="BK1576" s="141">
        <f>ROUND(I1576*H1576,2)</f>
        <v>0</v>
      </c>
      <c r="BL1576" s="18" t="s">
        <v>157</v>
      </c>
      <c r="BM1576" s="140" t="s">
        <v>2074</v>
      </c>
    </row>
    <row r="1577" spans="2:65" s="1" customFormat="1">
      <c r="B1577" s="34"/>
      <c r="D1577" s="163" t="s">
        <v>174</v>
      </c>
      <c r="F1577" s="164" t="s">
        <v>2075</v>
      </c>
      <c r="I1577" s="165"/>
      <c r="L1577" s="34"/>
      <c r="M1577" s="166"/>
      <c r="T1577" s="55"/>
      <c r="AT1577" s="18" t="s">
        <v>174</v>
      </c>
      <c r="AU1577" s="18" t="s">
        <v>89</v>
      </c>
    </row>
    <row r="1578" spans="2:65" s="13" customFormat="1">
      <c r="B1578" s="149"/>
      <c r="D1578" s="143" t="s">
        <v>159</v>
      </c>
      <c r="E1578" s="150" t="s">
        <v>32</v>
      </c>
      <c r="F1578" s="151" t="s">
        <v>2067</v>
      </c>
      <c r="H1578" s="152">
        <v>3015.69</v>
      </c>
      <c r="I1578" s="153"/>
      <c r="L1578" s="149"/>
      <c r="M1578" s="154"/>
      <c r="T1578" s="155"/>
      <c r="AT1578" s="150" t="s">
        <v>159</v>
      </c>
      <c r="AU1578" s="150" t="s">
        <v>89</v>
      </c>
      <c r="AV1578" s="13" t="s">
        <v>89</v>
      </c>
      <c r="AW1578" s="13" t="s">
        <v>38</v>
      </c>
      <c r="AX1578" s="13" t="s">
        <v>80</v>
      </c>
      <c r="AY1578" s="150" t="s">
        <v>150</v>
      </c>
    </row>
    <row r="1579" spans="2:65" s="13" customFormat="1">
      <c r="B1579" s="149"/>
      <c r="D1579" s="143" t="s">
        <v>159</v>
      </c>
      <c r="E1579" s="150" t="s">
        <v>32</v>
      </c>
      <c r="F1579" s="151" t="s">
        <v>2068</v>
      </c>
      <c r="H1579" s="152">
        <v>1464.33</v>
      </c>
      <c r="I1579" s="153"/>
      <c r="L1579" s="149"/>
      <c r="M1579" s="154"/>
      <c r="T1579" s="155"/>
      <c r="AT1579" s="150" t="s">
        <v>159</v>
      </c>
      <c r="AU1579" s="150" t="s">
        <v>89</v>
      </c>
      <c r="AV1579" s="13" t="s">
        <v>89</v>
      </c>
      <c r="AW1579" s="13" t="s">
        <v>38</v>
      </c>
      <c r="AX1579" s="13" t="s">
        <v>80</v>
      </c>
      <c r="AY1579" s="150" t="s">
        <v>150</v>
      </c>
    </row>
    <row r="1580" spans="2:65" s="13" customFormat="1">
      <c r="B1580" s="149"/>
      <c r="D1580" s="143" t="s">
        <v>159</v>
      </c>
      <c r="E1580" s="150" t="s">
        <v>32</v>
      </c>
      <c r="F1580" s="151" t="s">
        <v>2076</v>
      </c>
      <c r="H1580" s="152">
        <v>3931.4920000000002</v>
      </c>
      <c r="I1580" s="153"/>
      <c r="L1580" s="149"/>
      <c r="M1580" s="154"/>
      <c r="T1580" s="155"/>
      <c r="AT1580" s="150" t="s">
        <v>159</v>
      </c>
      <c r="AU1580" s="150" t="s">
        <v>89</v>
      </c>
      <c r="AV1580" s="13" t="s">
        <v>89</v>
      </c>
      <c r="AW1580" s="13" t="s">
        <v>38</v>
      </c>
      <c r="AX1580" s="13" t="s">
        <v>80</v>
      </c>
      <c r="AY1580" s="150" t="s">
        <v>150</v>
      </c>
    </row>
    <row r="1581" spans="2:65" s="13" customFormat="1">
      <c r="B1581" s="149"/>
      <c r="D1581" s="143" t="s">
        <v>159</v>
      </c>
      <c r="E1581" s="150" t="s">
        <v>32</v>
      </c>
      <c r="F1581" s="151" t="s">
        <v>2070</v>
      </c>
      <c r="H1581" s="152">
        <v>57.048000000000002</v>
      </c>
      <c r="I1581" s="153"/>
      <c r="L1581" s="149"/>
      <c r="M1581" s="154"/>
      <c r="T1581" s="155"/>
      <c r="AT1581" s="150" t="s">
        <v>159</v>
      </c>
      <c r="AU1581" s="150" t="s">
        <v>89</v>
      </c>
      <c r="AV1581" s="13" t="s">
        <v>89</v>
      </c>
      <c r="AW1581" s="13" t="s">
        <v>38</v>
      </c>
      <c r="AX1581" s="13" t="s">
        <v>80</v>
      </c>
      <c r="AY1581" s="150" t="s">
        <v>150</v>
      </c>
    </row>
    <row r="1582" spans="2:65" s="14" customFormat="1">
      <c r="B1582" s="156"/>
      <c r="D1582" s="143" t="s">
        <v>159</v>
      </c>
      <c r="E1582" s="157" t="s">
        <v>32</v>
      </c>
      <c r="F1582" s="158" t="s">
        <v>162</v>
      </c>
      <c r="H1582" s="159">
        <v>8468.56</v>
      </c>
      <c r="I1582" s="160"/>
      <c r="L1582" s="156"/>
      <c r="M1582" s="161"/>
      <c r="T1582" s="162"/>
      <c r="AT1582" s="157" t="s">
        <v>159</v>
      </c>
      <c r="AU1582" s="157" t="s">
        <v>89</v>
      </c>
      <c r="AV1582" s="14" t="s">
        <v>157</v>
      </c>
      <c r="AW1582" s="14" t="s">
        <v>38</v>
      </c>
      <c r="AX1582" s="14" t="s">
        <v>40</v>
      </c>
      <c r="AY1582" s="157" t="s">
        <v>150</v>
      </c>
    </row>
    <row r="1583" spans="2:65" s="1" customFormat="1" ht="37.799999999999997" customHeight="1">
      <c r="B1583" s="34"/>
      <c r="C1583" s="129" t="s">
        <v>2077</v>
      </c>
      <c r="D1583" s="129" t="s">
        <v>152</v>
      </c>
      <c r="E1583" s="130" t="s">
        <v>2078</v>
      </c>
      <c r="F1583" s="131" t="s">
        <v>2079</v>
      </c>
      <c r="G1583" s="132" t="s">
        <v>155</v>
      </c>
      <c r="H1583" s="133">
        <v>4865.9759999999997</v>
      </c>
      <c r="I1583" s="134"/>
      <c r="J1583" s="135">
        <f>ROUND(I1583*H1583,2)</f>
        <v>0</v>
      </c>
      <c r="K1583" s="131" t="s">
        <v>172</v>
      </c>
      <c r="L1583" s="34"/>
      <c r="M1583" s="136" t="s">
        <v>32</v>
      </c>
      <c r="N1583" s="137" t="s">
        <v>51</v>
      </c>
      <c r="P1583" s="138">
        <f>O1583*H1583</f>
        <v>0</v>
      </c>
      <c r="Q1583" s="138">
        <v>1.54E-2</v>
      </c>
      <c r="R1583" s="138">
        <f>Q1583*H1583</f>
        <v>74.936030399999993</v>
      </c>
      <c r="S1583" s="138">
        <v>0</v>
      </c>
      <c r="T1583" s="139">
        <f>S1583*H1583</f>
        <v>0</v>
      </c>
      <c r="AR1583" s="140" t="s">
        <v>157</v>
      </c>
      <c r="AT1583" s="140" t="s">
        <v>152</v>
      </c>
      <c r="AU1583" s="140" t="s">
        <v>89</v>
      </c>
      <c r="AY1583" s="18" t="s">
        <v>150</v>
      </c>
      <c r="BE1583" s="141">
        <f>IF(N1583="základní",J1583,0)</f>
        <v>0</v>
      </c>
      <c r="BF1583" s="141">
        <f>IF(N1583="snížená",J1583,0)</f>
        <v>0</v>
      </c>
      <c r="BG1583" s="141">
        <f>IF(N1583="zákl. přenesená",J1583,0)</f>
        <v>0</v>
      </c>
      <c r="BH1583" s="141">
        <f>IF(N1583="sníž. přenesená",J1583,0)</f>
        <v>0</v>
      </c>
      <c r="BI1583" s="141">
        <f>IF(N1583="nulová",J1583,0)</f>
        <v>0</v>
      </c>
      <c r="BJ1583" s="18" t="s">
        <v>40</v>
      </c>
      <c r="BK1583" s="141">
        <f>ROUND(I1583*H1583,2)</f>
        <v>0</v>
      </c>
      <c r="BL1583" s="18" t="s">
        <v>157</v>
      </c>
      <c r="BM1583" s="140" t="s">
        <v>2080</v>
      </c>
    </row>
    <row r="1584" spans="2:65" s="1" customFormat="1">
      <c r="B1584" s="34"/>
      <c r="D1584" s="163" t="s">
        <v>174</v>
      </c>
      <c r="F1584" s="164" t="s">
        <v>2081</v>
      </c>
      <c r="I1584" s="165"/>
      <c r="L1584" s="34"/>
      <c r="M1584" s="166"/>
      <c r="T1584" s="55"/>
      <c r="AT1584" s="18" t="s">
        <v>174</v>
      </c>
      <c r="AU1584" s="18" t="s">
        <v>89</v>
      </c>
    </row>
    <row r="1585" spans="2:65" s="13" customFormat="1">
      <c r="B1585" s="149"/>
      <c r="D1585" s="143" t="s">
        <v>159</v>
      </c>
      <c r="E1585" s="150" t="s">
        <v>32</v>
      </c>
      <c r="F1585" s="151" t="s">
        <v>2067</v>
      </c>
      <c r="H1585" s="152">
        <v>3015.69</v>
      </c>
      <c r="I1585" s="153"/>
      <c r="L1585" s="149"/>
      <c r="M1585" s="154"/>
      <c r="T1585" s="155"/>
      <c r="AT1585" s="150" t="s">
        <v>159</v>
      </c>
      <c r="AU1585" s="150" t="s">
        <v>89</v>
      </c>
      <c r="AV1585" s="13" t="s">
        <v>89</v>
      </c>
      <c r="AW1585" s="13" t="s">
        <v>38</v>
      </c>
      <c r="AX1585" s="13" t="s">
        <v>80</v>
      </c>
      <c r="AY1585" s="150" t="s">
        <v>150</v>
      </c>
    </row>
    <row r="1586" spans="2:65" s="13" customFormat="1">
      <c r="B1586" s="149"/>
      <c r="D1586" s="143" t="s">
        <v>159</v>
      </c>
      <c r="E1586" s="150" t="s">
        <v>32</v>
      </c>
      <c r="F1586" s="151" t="s">
        <v>2068</v>
      </c>
      <c r="H1586" s="152">
        <v>1464.33</v>
      </c>
      <c r="I1586" s="153"/>
      <c r="L1586" s="149"/>
      <c r="M1586" s="154"/>
      <c r="T1586" s="155"/>
      <c r="AT1586" s="150" t="s">
        <v>159</v>
      </c>
      <c r="AU1586" s="150" t="s">
        <v>89</v>
      </c>
      <c r="AV1586" s="13" t="s">
        <v>89</v>
      </c>
      <c r="AW1586" s="13" t="s">
        <v>38</v>
      </c>
      <c r="AX1586" s="13" t="s">
        <v>80</v>
      </c>
      <c r="AY1586" s="150" t="s">
        <v>150</v>
      </c>
    </row>
    <row r="1587" spans="2:65" s="13" customFormat="1">
      <c r="B1587" s="149"/>
      <c r="D1587" s="143" t="s">
        <v>159</v>
      </c>
      <c r="E1587" s="150" t="s">
        <v>32</v>
      </c>
      <c r="F1587" s="151" t="s">
        <v>2069</v>
      </c>
      <c r="H1587" s="152">
        <v>328.90800000000002</v>
      </c>
      <c r="I1587" s="153"/>
      <c r="L1587" s="149"/>
      <c r="M1587" s="154"/>
      <c r="T1587" s="155"/>
      <c r="AT1587" s="150" t="s">
        <v>159</v>
      </c>
      <c r="AU1587" s="150" t="s">
        <v>89</v>
      </c>
      <c r="AV1587" s="13" t="s">
        <v>89</v>
      </c>
      <c r="AW1587" s="13" t="s">
        <v>38</v>
      </c>
      <c r="AX1587" s="13" t="s">
        <v>80</v>
      </c>
      <c r="AY1587" s="150" t="s">
        <v>150</v>
      </c>
    </row>
    <row r="1588" spans="2:65" s="13" customFormat="1">
      <c r="B1588" s="149"/>
      <c r="D1588" s="143" t="s">
        <v>159</v>
      </c>
      <c r="E1588" s="150" t="s">
        <v>32</v>
      </c>
      <c r="F1588" s="151" t="s">
        <v>2070</v>
      </c>
      <c r="H1588" s="152">
        <v>57.048000000000002</v>
      </c>
      <c r="I1588" s="153"/>
      <c r="L1588" s="149"/>
      <c r="M1588" s="154"/>
      <c r="T1588" s="155"/>
      <c r="AT1588" s="150" t="s">
        <v>159</v>
      </c>
      <c r="AU1588" s="150" t="s">
        <v>89</v>
      </c>
      <c r="AV1588" s="13" t="s">
        <v>89</v>
      </c>
      <c r="AW1588" s="13" t="s">
        <v>38</v>
      </c>
      <c r="AX1588" s="13" t="s">
        <v>80</v>
      </c>
      <c r="AY1588" s="150" t="s">
        <v>150</v>
      </c>
    </row>
    <row r="1589" spans="2:65" s="14" customFormat="1">
      <c r="B1589" s="156"/>
      <c r="D1589" s="143" t="s">
        <v>159</v>
      </c>
      <c r="E1589" s="157" t="s">
        <v>32</v>
      </c>
      <c r="F1589" s="158" t="s">
        <v>162</v>
      </c>
      <c r="H1589" s="159">
        <v>4865.9759999999997</v>
      </c>
      <c r="I1589" s="160"/>
      <c r="L1589" s="156"/>
      <c r="M1589" s="161"/>
      <c r="T1589" s="162"/>
      <c r="AT1589" s="157" t="s">
        <v>159</v>
      </c>
      <c r="AU1589" s="157" t="s">
        <v>89</v>
      </c>
      <c r="AV1589" s="14" t="s">
        <v>157</v>
      </c>
      <c r="AW1589" s="14" t="s">
        <v>38</v>
      </c>
      <c r="AX1589" s="14" t="s">
        <v>40</v>
      </c>
      <c r="AY1589" s="157" t="s">
        <v>150</v>
      </c>
    </row>
    <row r="1590" spans="2:65" s="1" customFormat="1" ht="37.799999999999997" customHeight="1">
      <c r="B1590" s="34"/>
      <c r="C1590" s="129" t="s">
        <v>2082</v>
      </c>
      <c r="D1590" s="129" t="s">
        <v>152</v>
      </c>
      <c r="E1590" s="130" t="s">
        <v>2083</v>
      </c>
      <c r="F1590" s="131" t="s">
        <v>2084</v>
      </c>
      <c r="G1590" s="132" t="s">
        <v>155</v>
      </c>
      <c r="H1590" s="133">
        <v>599.19500000000005</v>
      </c>
      <c r="I1590" s="134"/>
      <c r="J1590" s="135">
        <f>ROUND(I1590*H1590,2)</f>
        <v>0</v>
      </c>
      <c r="K1590" s="131" t="s">
        <v>172</v>
      </c>
      <c r="L1590" s="34"/>
      <c r="M1590" s="136" t="s">
        <v>32</v>
      </c>
      <c r="N1590" s="137" t="s">
        <v>51</v>
      </c>
      <c r="P1590" s="138">
        <f>O1590*H1590</f>
        <v>0</v>
      </c>
      <c r="Q1590" s="138">
        <v>0</v>
      </c>
      <c r="R1590" s="138">
        <f>Q1590*H1590</f>
        <v>0</v>
      </c>
      <c r="S1590" s="138">
        <v>0</v>
      </c>
      <c r="T1590" s="139">
        <f>S1590*H1590</f>
        <v>0</v>
      </c>
      <c r="AR1590" s="140" t="s">
        <v>157</v>
      </c>
      <c r="AT1590" s="140" t="s">
        <v>152</v>
      </c>
      <c r="AU1590" s="140" t="s">
        <v>89</v>
      </c>
      <c r="AY1590" s="18" t="s">
        <v>150</v>
      </c>
      <c r="BE1590" s="141">
        <f>IF(N1590="základní",J1590,0)</f>
        <v>0</v>
      </c>
      <c r="BF1590" s="141">
        <f>IF(N1590="snížená",J1590,0)</f>
        <v>0</v>
      </c>
      <c r="BG1590" s="141">
        <f>IF(N1590="zákl. přenesená",J1590,0)</f>
        <v>0</v>
      </c>
      <c r="BH1590" s="141">
        <f>IF(N1590="sníž. přenesená",J1590,0)</f>
        <v>0</v>
      </c>
      <c r="BI1590" s="141">
        <f>IF(N1590="nulová",J1590,0)</f>
        <v>0</v>
      </c>
      <c r="BJ1590" s="18" t="s">
        <v>40</v>
      </c>
      <c r="BK1590" s="141">
        <f>ROUND(I1590*H1590,2)</f>
        <v>0</v>
      </c>
      <c r="BL1590" s="18" t="s">
        <v>157</v>
      </c>
      <c r="BM1590" s="140" t="s">
        <v>2085</v>
      </c>
    </row>
    <row r="1591" spans="2:65" s="1" customFormat="1">
      <c r="B1591" s="34"/>
      <c r="D1591" s="163" t="s">
        <v>174</v>
      </c>
      <c r="F1591" s="164" t="s">
        <v>2086</v>
      </c>
      <c r="I1591" s="165"/>
      <c r="L1591" s="34"/>
      <c r="M1591" s="166"/>
      <c r="T1591" s="55"/>
      <c r="AT1591" s="18" t="s">
        <v>174</v>
      </c>
      <c r="AU1591" s="18" t="s">
        <v>89</v>
      </c>
    </row>
    <row r="1592" spans="2:65" s="12" customFormat="1">
      <c r="B1592" s="142"/>
      <c r="D1592" s="143" t="s">
        <v>159</v>
      </c>
      <c r="E1592" s="144" t="s">
        <v>32</v>
      </c>
      <c r="F1592" s="145" t="s">
        <v>814</v>
      </c>
      <c r="H1592" s="144" t="s">
        <v>32</v>
      </c>
      <c r="I1592" s="146"/>
      <c r="L1592" s="142"/>
      <c r="M1592" s="147"/>
      <c r="T1592" s="148"/>
      <c r="AT1592" s="144" t="s">
        <v>159</v>
      </c>
      <c r="AU1592" s="144" t="s">
        <v>89</v>
      </c>
      <c r="AV1592" s="12" t="s">
        <v>40</v>
      </c>
      <c r="AW1592" s="12" t="s">
        <v>38</v>
      </c>
      <c r="AX1592" s="12" t="s">
        <v>80</v>
      </c>
      <c r="AY1592" s="144" t="s">
        <v>150</v>
      </c>
    </row>
    <row r="1593" spans="2:65" s="13" customFormat="1">
      <c r="B1593" s="149"/>
      <c r="D1593" s="143" t="s">
        <v>159</v>
      </c>
      <c r="E1593" s="150" t="s">
        <v>32</v>
      </c>
      <c r="F1593" s="151" t="s">
        <v>1561</v>
      </c>
      <c r="H1593" s="152">
        <v>158.4</v>
      </c>
      <c r="I1593" s="153"/>
      <c r="L1593" s="149"/>
      <c r="M1593" s="154"/>
      <c r="T1593" s="155"/>
      <c r="AT1593" s="150" t="s">
        <v>159</v>
      </c>
      <c r="AU1593" s="150" t="s">
        <v>89</v>
      </c>
      <c r="AV1593" s="13" t="s">
        <v>89</v>
      </c>
      <c r="AW1593" s="13" t="s">
        <v>38</v>
      </c>
      <c r="AX1593" s="13" t="s">
        <v>80</v>
      </c>
      <c r="AY1593" s="150" t="s">
        <v>150</v>
      </c>
    </row>
    <row r="1594" spans="2:65" s="13" customFormat="1">
      <c r="B1594" s="149"/>
      <c r="D1594" s="143" t="s">
        <v>159</v>
      </c>
      <c r="E1594" s="150" t="s">
        <v>32</v>
      </c>
      <c r="F1594" s="151" t="s">
        <v>1573</v>
      </c>
      <c r="H1594" s="152">
        <v>96.6</v>
      </c>
      <c r="I1594" s="153"/>
      <c r="L1594" s="149"/>
      <c r="M1594" s="154"/>
      <c r="T1594" s="155"/>
      <c r="AT1594" s="150" t="s">
        <v>159</v>
      </c>
      <c r="AU1594" s="150" t="s">
        <v>89</v>
      </c>
      <c r="AV1594" s="13" t="s">
        <v>89</v>
      </c>
      <c r="AW1594" s="13" t="s">
        <v>38</v>
      </c>
      <c r="AX1594" s="13" t="s">
        <v>80</v>
      </c>
      <c r="AY1594" s="150" t="s">
        <v>150</v>
      </c>
    </row>
    <row r="1595" spans="2:65" s="15" customFormat="1">
      <c r="B1595" s="168"/>
      <c r="D1595" s="143" t="s">
        <v>159</v>
      </c>
      <c r="E1595" s="169" t="s">
        <v>32</v>
      </c>
      <c r="F1595" s="170" t="s">
        <v>1372</v>
      </c>
      <c r="H1595" s="171">
        <v>255</v>
      </c>
      <c r="I1595" s="172"/>
      <c r="L1595" s="168"/>
      <c r="M1595" s="173"/>
      <c r="T1595" s="174"/>
      <c r="AT1595" s="169" t="s">
        <v>159</v>
      </c>
      <c r="AU1595" s="169" t="s">
        <v>89</v>
      </c>
      <c r="AV1595" s="15" t="s">
        <v>168</v>
      </c>
      <c r="AW1595" s="15" t="s">
        <v>38</v>
      </c>
      <c r="AX1595" s="15" t="s">
        <v>80</v>
      </c>
      <c r="AY1595" s="169" t="s">
        <v>150</v>
      </c>
    </row>
    <row r="1596" spans="2:65" s="12" customFormat="1">
      <c r="B1596" s="142"/>
      <c r="D1596" s="143" t="s">
        <v>159</v>
      </c>
      <c r="E1596" s="144" t="s">
        <v>32</v>
      </c>
      <c r="F1596" s="145" t="s">
        <v>1436</v>
      </c>
      <c r="H1596" s="144" t="s">
        <v>32</v>
      </c>
      <c r="I1596" s="146"/>
      <c r="L1596" s="142"/>
      <c r="M1596" s="147"/>
      <c r="T1596" s="148"/>
      <c r="AT1596" s="144" t="s">
        <v>159</v>
      </c>
      <c r="AU1596" s="144" t="s">
        <v>89</v>
      </c>
      <c r="AV1596" s="12" t="s">
        <v>40</v>
      </c>
      <c r="AW1596" s="12" t="s">
        <v>38</v>
      </c>
      <c r="AX1596" s="12" t="s">
        <v>80</v>
      </c>
      <c r="AY1596" s="144" t="s">
        <v>150</v>
      </c>
    </row>
    <row r="1597" spans="2:65" s="13" customFormat="1">
      <c r="B1597" s="149"/>
      <c r="D1597" s="143" t="s">
        <v>159</v>
      </c>
      <c r="E1597" s="150" t="s">
        <v>32</v>
      </c>
      <c r="F1597" s="151" t="s">
        <v>1574</v>
      </c>
      <c r="H1597" s="152">
        <v>344.19499999999999</v>
      </c>
      <c r="I1597" s="153"/>
      <c r="L1597" s="149"/>
      <c r="M1597" s="154"/>
      <c r="T1597" s="155"/>
      <c r="AT1597" s="150" t="s">
        <v>159</v>
      </c>
      <c r="AU1597" s="150" t="s">
        <v>89</v>
      </c>
      <c r="AV1597" s="13" t="s">
        <v>89</v>
      </c>
      <c r="AW1597" s="13" t="s">
        <v>38</v>
      </c>
      <c r="AX1597" s="13" t="s">
        <v>80</v>
      </c>
      <c r="AY1597" s="150" t="s">
        <v>150</v>
      </c>
    </row>
    <row r="1598" spans="2:65" s="15" customFormat="1">
      <c r="B1598" s="168"/>
      <c r="D1598" s="143" t="s">
        <v>159</v>
      </c>
      <c r="E1598" s="169" t="s">
        <v>32</v>
      </c>
      <c r="F1598" s="170" t="s">
        <v>1438</v>
      </c>
      <c r="H1598" s="171">
        <v>344.19499999999999</v>
      </c>
      <c r="I1598" s="172"/>
      <c r="L1598" s="168"/>
      <c r="M1598" s="173"/>
      <c r="T1598" s="174"/>
      <c r="AT1598" s="169" t="s">
        <v>159</v>
      </c>
      <c r="AU1598" s="169" t="s">
        <v>89</v>
      </c>
      <c r="AV1598" s="15" t="s">
        <v>168</v>
      </c>
      <c r="AW1598" s="15" t="s">
        <v>38</v>
      </c>
      <c r="AX1598" s="15" t="s">
        <v>80</v>
      </c>
      <c r="AY1598" s="169" t="s">
        <v>150</v>
      </c>
    </row>
    <row r="1599" spans="2:65" s="14" customFormat="1">
      <c r="B1599" s="156"/>
      <c r="D1599" s="143" t="s">
        <v>159</v>
      </c>
      <c r="E1599" s="157" t="s">
        <v>32</v>
      </c>
      <c r="F1599" s="158" t="s">
        <v>162</v>
      </c>
      <c r="H1599" s="159">
        <v>599.19500000000005</v>
      </c>
      <c r="I1599" s="160"/>
      <c r="L1599" s="156"/>
      <c r="M1599" s="161"/>
      <c r="T1599" s="162"/>
      <c r="AT1599" s="157" t="s">
        <v>159</v>
      </c>
      <c r="AU1599" s="157" t="s">
        <v>89</v>
      </c>
      <c r="AV1599" s="14" t="s">
        <v>157</v>
      </c>
      <c r="AW1599" s="14" t="s">
        <v>38</v>
      </c>
      <c r="AX1599" s="14" t="s">
        <v>40</v>
      </c>
      <c r="AY1599" s="157" t="s">
        <v>150</v>
      </c>
    </row>
    <row r="1600" spans="2:65" s="1" customFormat="1" ht="66.75" customHeight="1">
      <c r="B1600" s="34"/>
      <c r="C1600" s="129" t="s">
        <v>2087</v>
      </c>
      <c r="D1600" s="129" t="s">
        <v>152</v>
      </c>
      <c r="E1600" s="130" t="s">
        <v>2088</v>
      </c>
      <c r="F1600" s="131" t="s">
        <v>2089</v>
      </c>
      <c r="G1600" s="132" t="s">
        <v>155</v>
      </c>
      <c r="H1600" s="133">
        <v>599.19500000000005</v>
      </c>
      <c r="I1600" s="134"/>
      <c r="J1600" s="135">
        <f>ROUND(I1600*H1600,2)</f>
        <v>0</v>
      </c>
      <c r="K1600" s="131" t="s">
        <v>172</v>
      </c>
      <c r="L1600" s="34"/>
      <c r="M1600" s="136" t="s">
        <v>32</v>
      </c>
      <c r="N1600" s="137" t="s">
        <v>51</v>
      </c>
      <c r="P1600" s="138">
        <f>O1600*H1600</f>
        <v>0</v>
      </c>
      <c r="Q1600" s="138">
        <v>2.0999999999999999E-3</v>
      </c>
      <c r="R1600" s="138">
        <f>Q1600*H1600</f>
        <v>1.2583095</v>
      </c>
      <c r="S1600" s="138">
        <v>0</v>
      </c>
      <c r="T1600" s="139">
        <f>S1600*H1600</f>
        <v>0</v>
      </c>
      <c r="AR1600" s="140" t="s">
        <v>157</v>
      </c>
      <c r="AT1600" s="140" t="s">
        <v>152</v>
      </c>
      <c r="AU1600" s="140" t="s">
        <v>89</v>
      </c>
      <c r="AY1600" s="18" t="s">
        <v>150</v>
      </c>
      <c r="BE1600" s="141">
        <f>IF(N1600="základní",J1600,0)</f>
        <v>0</v>
      </c>
      <c r="BF1600" s="141">
        <f>IF(N1600="snížená",J1600,0)</f>
        <v>0</v>
      </c>
      <c r="BG1600" s="141">
        <f>IF(N1600="zákl. přenesená",J1600,0)</f>
        <v>0</v>
      </c>
      <c r="BH1600" s="141">
        <f>IF(N1600="sníž. přenesená",J1600,0)</f>
        <v>0</v>
      </c>
      <c r="BI1600" s="141">
        <f>IF(N1600="nulová",J1600,0)</f>
        <v>0</v>
      </c>
      <c r="BJ1600" s="18" t="s">
        <v>40</v>
      </c>
      <c r="BK1600" s="141">
        <f>ROUND(I1600*H1600,2)</f>
        <v>0</v>
      </c>
      <c r="BL1600" s="18" t="s">
        <v>157</v>
      </c>
      <c r="BM1600" s="140" t="s">
        <v>2090</v>
      </c>
    </row>
    <row r="1601" spans="2:65" s="1" customFormat="1">
      <c r="B1601" s="34"/>
      <c r="D1601" s="163" t="s">
        <v>174</v>
      </c>
      <c r="F1601" s="164" t="s">
        <v>2091</v>
      </c>
      <c r="I1601" s="165"/>
      <c r="L1601" s="34"/>
      <c r="M1601" s="166"/>
      <c r="T1601" s="55"/>
      <c r="AT1601" s="18" t="s">
        <v>174</v>
      </c>
      <c r="AU1601" s="18" t="s">
        <v>89</v>
      </c>
    </row>
    <row r="1602" spans="2:65" s="12" customFormat="1">
      <c r="B1602" s="142"/>
      <c r="D1602" s="143" t="s">
        <v>159</v>
      </c>
      <c r="E1602" s="144" t="s">
        <v>32</v>
      </c>
      <c r="F1602" s="145" t="s">
        <v>814</v>
      </c>
      <c r="H1602" s="144" t="s">
        <v>32</v>
      </c>
      <c r="I1602" s="146"/>
      <c r="L1602" s="142"/>
      <c r="M1602" s="147"/>
      <c r="T1602" s="148"/>
      <c r="AT1602" s="144" t="s">
        <v>159</v>
      </c>
      <c r="AU1602" s="144" t="s">
        <v>89</v>
      </c>
      <c r="AV1602" s="12" t="s">
        <v>40</v>
      </c>
      <c r="AW1602" s="12" t="s">
        <v>38</v>
      </c>
      <c r="AX1602" s="12" t="s">
        <v>80</v>
      </c>
      <c r="AY1602" s="144" t="s">
        <v>150</v>
      </c>
    </row>
    <row r="1603" spans="2:65" s="13" customFormat="1">
      <c r="B1603" s="149"/>
      <c r="D1603" s="143" t="s">
        <v>159</v>
      </c>
      <c r="E1603" s="150" t="s">
        <v>32</v>
      </c>
      <c r="F1603" s="151" t="s">
        <v>1561</v>
      </c>
      <c r="H1603" s="152">
        <v>158.4</v>
      </c>
      <c r="I1603" s="153"/>
      <c r="L1603" s="149"/>
      <c r="M1603" s="154"/>
      <c r="T1603" s="155"/>
      <c r="AT1603" s="150" t="s">
        <v>159</v>
      </c>
      <c r="AU1603" s="150" t="s">
        <v>89</v>
      </c>
      <c r="AV1603" s="13" t="s">
        <v>89</v>
      </c>
      <c r="AW1603" s="13" t="s">
        <v>38</v>
      </c>
      <c r="AX1603" s="13" t="s">
        <v>80</v>
      </c>
      <c r="AY1603" s="150" t="s">
        <v>150</v>
      </c>
    </row>
    <row r="1604" spans="2:65" s="13" customFormat="1">
      <c r="B1604" s="149"/>
      <c r="D1604" s="143" t="s">
        <v>159</v>
      </c>
      <c r="E1604" s="150" t="s">
        <v>32</v>
      </c>
      <c r="F1604" s="151" t="s">
        <v>1573</v>
      </c>
      <c r="H1604" s="152">
        <v>96.6</v>
      </c>
      <c r="I1604" s="153"/>
      <c r="L1604" s="149"/>
      <c r="M1604" s="154"/>
      <c r="T1604" s="155"/>
      <c r="AT1604" s="150" t="s">
        <v>159</v>
      </c>
      <c r="AU1604" s="150" t="s">
        <v>89</v>
      </c>
      <c r="AV1604" s="13" t="s">
        <v>89</v>
      </c>
      <c r="AW1604" s="13" t="s">
        <v>38</v>
      </c>
      <c r="AX1604" s="13" t="s">
        <v>80</v>
      </c>
      <c r="AY1604" s="150" t="s">
        <v>150</v>
      </c>
    </row>
    <row r="1605" spans="2:65" s="15" customFormat="1">
      <c r="B1605" s="168"/>
      <c r="D1605" s="143" t="s">
        <v>159</v>
      </c>
      <c r="E1605" s="169" t="s">
        <v>32</v>
      </c>
      <c r="F1605" s="170" t="s">
        <v>1372</v>
      </c>
      <c r="H1605" s="171">
        <v>255</v>
      </c>
      <c r="I1605" s="172"/>
      <c r="L1605" s="168"/>
      <c r="M1605" s="173"/>
      <c r="T1605" s="174"/>
      <c r="AT1605" s="169" t="s">
        <v>159</v>
      </c>
      <c r="AU1605" s="169" t="s">
        <v>89</v>
      </c>
      <c r="AV1605" s="15" t="s">
        <v>168</v>
      </c>
      <c r="AW1605" s="15" t="s">
        <v>38</v>
      </c>
      <c r="AX1605" s="15" t="s">
        <v>80</v>
      </c>
      <c r="AY1605" s="169" t="s">
        <v>150</v>
      </c>
    </row>
    <row r="1606" spans="2:65" s="12" customFormat="1">
      <c r="B1606" s="142"/>
      <c r="D1606" s="143" t="s">
        <v>159</v>
      </c>
      <c r="E1606" s="144" t="s">
        <v>32</v>
      </c>
      <c r="F1606" s="145" t="s">
        <v>1436</v>
      </c>
      <c r="H1606" s="144" t="s">
        <v>32</v>
      </c>
      <c r="I1606" s="146"/>
      <c r="L1606" s="142"/>
      <c r="M1606" s="147"/>
      <c r="T1606" s="148"/>
      <c r="AT1606" s="144" t="s">
        <v>159</v>
      </c>
      <c r="AU1606" s="144" t="s">
        <v>89</v>
      </c>
      <c r="AV1606" s="12" t="s">
        <v>40</v>
      </c>
      <c r="AW1606" s="12" t="s">
        <v>38</v>
      </c>
      <c r="AX1606" s="12" t="s">
        <v>80</v>
      </c>
      <c r="AY1606" s="144" t="s">
        <v>150</v>
      </c>
    </row>
    <row r="1607" spans="2:65" s="13" customFormat="1">
      <c r="B1607" s="149"/>
      <c r="D1607" s="143" t="s">
        <v>159</v>
      </c>
      <c r="E1607" s="150" t="s">
        <v>32</v>
      </c>
      <c r="F1607" s="151" t="s">
        <v>1574</v>
      </c>
      <c r="H1607" s="152">
        <v>344.19499999999999</v>
      </c>
      <c r="I1607" s="153"/>
      <c r="L1607" s="149"/>
      <c r="M1607" s="154"/>
      <c r="T1607" s="155"/>
      <c r="AT1607" s="150" t="s">
        <v>159</v>
      </c>
      <c r="AU1607" s="150" t="s">
        <v>89</v>
      </c>
      <c r="AV1607" s="13" t="s">
        <v>89</v>
      </c>
      <c r="AW1607" s="13" t="s">
        <v>38</v>
      </c>
      <c r="AX1607" s="13" t="s">
        <v>80</v>
      </c>
      <c r="AY1607" s="150" t="s">
        <v>150</v>
      </c>
    </row>
    <row r="1608" spans="2:65" s="15" customFormat="1">
      <c r="B1608" s="168"/>
      <c r="D1608" s="143" t="s">
        <v>159</v>
      </c>
      <c r="E1608" s="169" t="s">
        <v>32</v>
      </c>
      <c r="F1608" s="170" t="s">
        <v>1438</v>
      </c>
      <c r="H1608" s="171">
        <v>344.19499999999999</v>
      </c>
      <c r="I1608" s="172"/>
      <c r="L1608" s="168"/>
      <c r="M1608" s="173"/>
      <c r="T1608" s="174"/>
      <c r="AT1608" s="169" t="s">
        <v>159</v>
      </c>
      <c r="AU1608" s="169" t="s">
        <v>89</v>
      </c>
      <c r="AV1608" s="15" t="s">
        <v>168</v>
      </c>
      <c r="AW1608" s="15" t="s">
        <v>38</v>
      </c>
      <c r="AX1608" s="15" t="s">
        <v>80</v>
      </c>
      <c r="AY1608" s="169" t="s">
        <v>150</v>
      </c>
    </row>
    <row r="1609" spans="2:65" s="14" customFormat="1">
      <c r="B1609" s="156"/>
      <c r="D1609" s="143" t="s">
        <v>159</v>
      </c>
      <c r="E1609" s="157" t="s">
        <v>32</v>
      </c>
      <c r="F1609" s="158" t="s">
        <v>162</v>
      </c>
      <c r="H1609" s="159">
        <v>599.19500000000005</v>
      </c>
      <c r="I1609" s="160"/>
      <c r="L1609" s="156"/>
      <c r="M1609" s="161"/>
      <c r="T1609" s="162"/>
      <c r="AT1609" s="157" t="s">
        <v>159</v>
      </c>
      <c r="AU1609" s="157" t="s">
        <v>89</v>
      </c>
      <c r="AV1609" s="14" t="s">
        <v>157</v>
      </c>
      <c r="AW1609" s="14" t="s">
        <v>38</v>
      </c>
      <c r="AX1609" s="14" t="s">
        <v>40</v>
      </c>
      <c r="AY1609" s="157" t="s">
        <v>150</v>
      </c>
    </row>
    <row r="1610" spans="2:65" s="1" customFormat="1" ht="24.15" customHeight="1">
      <c r="B1610" s="34"/>
      <c r="C1610" s="129" t="s">
        <v>765</v>
      </c>
      <c r="D1610" s="129" t="s">
        <v>152</v>
      </c>
      <c r="E1610" s="130" t="s">
        <v>2092</v>
      </c>
      <c r="F1610" s="131" t="s">
        <v>2093</v>
      </c>
      <c r="G1610" s="132" t="s">
        <v>155</v>
      </c>
      <c r="H1610" s="133">
        <v>7004.56</v>
      </c>
      <c r="I1610" s="134"/>
      <c r="J1610" s="135">
        <f>ROUND(I1610*H1610,2)</f>
        <v>0</v>
      </c>
      <c r="K1610" s="131" t="s">
        <v>172</v>
      </c>
      <c r="L1610" s="34"/>
      <c r="M1610" s="136" t="s">
        <v>32</v>
      </c>
      <c r="N1610" s="137" t="s">
        <v>51</v>
      </c>
      <c r="P1610" s="138">
        <f>O1610*H1610</f>
        <v>0</v>
      </c>
      <c r="Q1610" s="138">
        <v>4.0000000000000003E-5</v>
      </c>
      <c r="R1610" s="138">
        <f>Q1610*H1610</f>
        <v>0.28018240000000005</v>
      </c>
      <c r="S1610" s="138">
        <v>6.0000000000000002E-5</v>
      </c>
      <c r="T1610" s="139">
        <f>S1610*H1610</f>
        <v>0.42027360000000002</v>
      </c>
      <c r="AR1610" s="140" t="s">
        <v>157</v>
      </c>
      <c r="AT1610" s="140" t="s">
        <v>152</v>
      </c>
      <c r="AU1610" s="140" t="s">
        <v>89</v>
      </c>
      <c r="AY1610" s="18" t="s">
        <v>150</v>
      </c>
      <c r="BE1610" s="141">
        <f>IF(N1610="základní",J1610,0)</f>
        <v>0</v>
      </c>
      <c r="BF1610" s="141">
        <f>IF(N1610="snížená",J1610,0)</f>
        <v>0</v>
      </c>
      <c r="BG1610" s="141">
        <f>IF(N1610="zákl. přenesená",J1610,0)</f>
        <v>0</v>
      </c>
      <c r="BH1610" s="141">
        <f>IF(N1610="sníž. přenesená",J1610,0)</f>
        <v>0</v>
      </c>
      <c r="BI1610" s="141">
        <f>IF(N1610="nulová",J1610,0)</f>
        <v>0</v>
      </c>
      <c r="BJ1610" s="18" t="s">
        <v>40</v>
      </c>
      <c r="BK1610" s="141">
        <f>ROUND(I1610*H1610,2)</f>
        <v>0</v>
      </c>
      <c r="BL1610" s="18" t="s">
        <v>157</v>
      </c>
      <c r="BM1610" s="140" t="s">
        <v>2094</v>
      </c>
    </row>
    <row r="1611" spans="2:65" s="1" customFormat="1">
      <c r="B1611" s="34"/>
      <c r="D1611" s="163" t="s">
        <v>174</v>
      </c>
      <c r="F1611" s="164" t="s">
        <v>2095</v>
      </c>
      <c r="I1611" s="165"/>
      <c r="L1611" s="34"/>
      <c r="M1611" s="166"/>
      <c r="T1611" s="55"/>
      <c r="AT1611" s="18" t="s">
        <v>174</v>
      </c>
      <c r="AU1611" s="18" t="s">
        <v>89</v>
      </c>
    </row>
    <row r="1612" spans="2:65" s="12" customFormat="1">
      <c r="B1612" s="142"/>
      <c r="D1612" s="143" t="s">
        <v>159</v>
      </c>
      <c r="E1612" s="144" t="s">
        <v>32</v>
      </c>
      <c r="F1612" s="145" t="s">
        <v>814</v>
      </c>
      <c r="H1612" s="144" t="s">
        <v>32</v>
      </c>
      <c r="I1612" s="146"/>
      <c r="L1612" s="142"/>
      <c r="M1612" s="147"/>
      <c r="T1612" s="148"/>
      <c r="AT1612" s="144" t="s">
        <v>159</v>
      </c>
      <c r="AU1612" s="144" t="s">
        <v>89</v>
      </c>
      <c r="AV1612" s="12" t="s">
        <v>40</v>
      </c>
      <c r="AW1612" s="12" t="s">
        <v>38</v>
      </c>
      <c r="AX1612" s="12" t="s">
        <v>80</v>
      </c>
      <c r="AY1612" s="144" t="s">
        <v>150</v>
      </c>
    </row>
    <row r="1613" spans="2:65" s="13" customFormat="1">
      <c r="B1613" s="149"/>
      <c r="D1613" s="143" t="s">
        <v>159</v>
      </c>
      <c r="E1613" s="150" t="s">
        <v>32</v>
      </c>
      <c r="F1613" s="151" t="s">
        <v>2096</v>
      </c>
      <c r="H1613" s="152">
        <v>3383.64</v>
      </c>
      <c r="I1613" s="153"/>
      <c r="L1613" s="149"/>
      <c r="M1613" s="154"/>
      <c r="T1613" s="155"/>
      <c r="AT1613" s="150" t="s">
        <v>159</v>
      </c>
      <c r="AU1613" s="150" t="s">
        <v>89</v>
      </c>
      <c r="AV1613" s="13" t="s">
        <v>89</v>
      </c>
      <c r="AW1613" s="13" t="s">
        <v>38</v>
      </c>
      <c r="AX1613" s="13" t="s">
        <v>80</v>
      </c>
      <c r="AY1613" s="150" t="s">
        <v>150</v>
      </c>
    </row>
    <row r="1614" spans="2:65" s="15" customFormat="1">
      <c r="B1614" s="168"/>
      <c r="D1614" s="143" t="s">
        <v>159</v>
      </c>
      <c r="E1614" s="169" t="s">
        <v>32</v>
      </c>
      <c r="F1614" s="170" t="s">
        <v>1372</v>
      </c>
      <c r="H1614" s="171">
        <v>3383.64</v>
      </c>
      <c r="I1614" s="172"/>
      <c r="L1614" s="168"/>
      <c r="M1614" s="173"/>
      <c r="T1614" s="174"/>
      <c r="AT1614" s="169" t="s">
        <v>159</v>
      </c>
      <c r="AU1614" s="169" t="s">
        <v>89</v>
      </c>
      <c r="AV1614" s="15" t="s">
        <v>168</v>
      </c>
      <c r="AW1614" s="15" t="s">
        <v>38</v>
      </c>
      <c r="AX1614" s="15" t="s">
        <v>80</v>
      </c>
      <c r="AY1614" s="169" t="s">
        <v>150</v>
      </c>
    </row>
    <row r="1615" spans="2:65" s="12" customFormat="1">
      <c r="B1615" s="142"/>
      <c r="D1615" s="143" t="s">
        <v>159</v>
      </c>
      <c r="E1615" s="144" t="s">
        <v>32</v>
      </c>
      <c r="F1615" s="145" t="s">
        <v>1436</v>
      </c>
      <c r="H1615" s="144" t="s">
        <v>32</v>
      </c>
      <c r="I1615" s="146"/>
      <c r="L1615" s="142"/>
      <c r="M1615" s="147"/>
      <c r="T1615" s="148"/>
      <c r="AT1615" s="144" t="s">
        <v>159</v>
      </c>
      <c r="AU1615" s="144" t="s">
        <v>89</v>
      </c>
      <c r="AV1615" s="12" t="s">
        <v>40</v>
      </c>
      <c r="AW1615" s="12" t="s">
        <v>38</v>
      </c>
      <c r="AX1615" s="12" t="s">
        <v>80</v>
      </c>
      <c r="AY1615" s="144" t="s">
        <v>150</v>
      </c>
    </row>
    <row r="1616" spans="2:65" s="13" customFormat="1">
      <c r="B1616" s="149"/>
      <c r="D1616" s="143" t="s">
        <v>159</v>
      </c>
      <c r="E1616" s="150" t="s">
        <v>32</v>
      </c>
      <c r="F1616" s="151" t="s">
        <v>2097</v>
      </c>
      <c r="H1616" s="152">
        <v>3117.56</v>
      </c>
      <c r="I1616" s="153"/>
      <c r="L1616" s="149"/>
      <c r="M1616" s="154"/>
      <c r="T1616" s="155"/>
      <c r="AT1616" s="150" t="s">
        <v>159</v>
      </c>
      <c r="AU1616" s="150" t="s">
        <v>89</v>
      </c>
      <c r="AV1616" s="13" t="s">
        <v>89</v>
      </c>
      <c r="AW1616" s="13" t="s">
        <v>38</v>
      </c>
      <c r="AX1616" s="13" t="s">
        <v>80</v>
      </c>
      <c r="AY1616" s="150" t="s">
        <v>150</v>
      </c>
    </row>
    <row r="1617" spans="2:65" s="15" customFormat="1">
      <c r="B1617" s="168"/>
      <c r="D1617" s="143" t="s">
        <v>159</v>
      </c>
      <c r="E1617" s="169" t="s">
        <v>32</v>
      </c>
      <c r="F1617" s="170" t="s">
        <v>1438</v>
      </c>
      <c r="H1617" s="171">
        <v>3117.56</v>
      </c>
      <c r="I1617" s="172"/>
      <c r="L1617" s="168"/>
      <c r="M1617" s="173"/>
      <c r="T1617" s="174"/>
      <c r="AT1617" s="169" t="s">
        <v>159</v>
      </c>
      <c r="AU1617" s="169" t="s">
        <v>89</v>
      </c>
      <c r="AV1617" s="15" t="s">
        <v>168</v>
      </c>
      <c r="AW1617" s="15" t="s">
        <v>38</v>
      </c>
      <c r="AX1617" s="15" t="s">
        <v>80</v>
      </c>
      <c r="AY1617" s="169" t="s">
        <v>150</v>
      </c>
    </row>
    <row r="1618" spans="2:65" s="12" customFormat="1">
      <c r="B1618" s="142"/>
      <c r="D1618" s="143" t="s">
        <v>159</v>
      </c>
      <c r="E1618" s="144" t="s">
        <v>32</v>
      </c>
      <c r="F1618" s="145" t="s">
        <v>1626</v>
      </c>
      <c r="H1618" s="144" t="s">
        <v>32</v>
      </c>
      <c r="I1618" s="146"/>
      <c r="L1618" s="142"/>
      <c r="M1618" s="147"/>
      <c r="T1618" s="148"/>
      <c r="AT1618" s="144" t="s">
        <v>159</v>
      </c>
      <c r="AU1618" s="144" t="s">
        <v>89</v>
      </c>
      <c r="AV1618" s="12" t="s">
        <v>40</v>
      </c>
      <c r="AW1618" s="12" t="s">
        <v>38</v>
      </c>
      <c r="AX1618" s="12" t="s">
        <v>80</v>
      </c>
      <c r="AY1618" s="144" t="s">
        <v>150</v>
      </c>
    </row>
    <row r="1619" spans="2:65" s="13" customFormat="1">
      <c r="B1619" s="149"/>
      <c r="D1619" s="143" t="s">
        <v>159</v>
      </c>
      <c r="E1619" s="150" t="s">
        <v>32</v>
      </c>
      <c r="F1619" s="151" t="s">
        <v>2098</v>
      </c>
      <c r="H1619" s="152">
        <v>503.36</v>
      </c>
      <c r="I1619" s="153"/>
      <c r="L1619" s="149"/>
      <c r="M1619" s="154"/>
      <c r="T1619" s="155"/>
      <c r="AT1619" s="150" t="s">
        <v>159</v>
      </c>
      <c r="AU1619" s="150" t="s">
        <v>89</v>
      </c>
      <c r="AV1619" s="13" t="s">
        <v>89</v>
      </c>
      <c r="AW1619" s="13" t="s">
        <v>38</v>
      </c>
      <c r="AX1619" s="13" t="s">
        <v>80</v>
      </c>
      <c r="AY1619" s="150" t="s">
        <v>150</v>
      </c>
    </row>
    <row r="1620" spans="2:65" s="15" customFormat="1">
      <c r="B1620" s="168"/>
      <c r="D1620" s="143" t="s">
        <v>159</v>
      </c>
      <c r="E1620" s="169" t="s">
        <v>32</v>
      </c>
      <c r="F1620" s="170" t="s">
        <v>1628</v>
      </c>
      <c r="H1620" s="171">
        <v>503.36</v>
      </c>
      <c r="I1620" s="172"/>
      <c r="L1620" s="168"/>
      <c r="M1620" s="173"/>
      <c r="T1620" s="174"/>
      <c r="AT1620" s="169" t="s">
        <v>159</v>
      </c>
      <c r="AU1620" s="169" t="s">
        <v>89</v>
      </c>
      <c r="AV1620" s="15" t="s">
        <v>168</v>
      </c>
      <c r="AW1620" s="15" t="s">
        <v>38</v>
      </c>
      <c r="AX1620" s="15" t="s">
        <v>80</v>
      </c>
      <c r="AY1620" s="169" t="s">
        <v>150</v>
      </c>
    </row>
    <row r="1621" spans="2:65" s="14" customFormat="1">
      <c r="B1621" s="156"/>
      <c r="D1621" s="143" t="s">
        <v>159</v>
      </c>
      <c r="E1621" s="157" t="s">
        <v>32</v>
      </c>
      <c r="F1621" s="158" t="s">
        <v>162</v>
      </c>
      <c r="H1621" s="159">
        <v>7004.56</v>
      </c>
      <c r="I1621" s="160"/>
      <c r="L1621" s="156"/>
      <c r="M1621" s="161"/>
      <c r="T1621" s="162"/>
      <c r="AT1621" s="157" t="s">
        <v>159</v>
      </c>
      <c r="AU1621" s="157" t="s">
        <v>89</v>
      </c>
      <c r="AV1621" s="14" t="s">
        <v>157</v>
      </c>
      <c r="AW1621" s="14" t="s">
        <v>38</v>
      </c>
      <c r="AX1621" s="14" t="s">
        <v>40</v>
      </c>
      <c r="AY1621" s="157" t="s">
        <v>150</v>
      </c>
    </row>
    <row r="1622" spans="2:65" s="1" customFormat="1" ht="24.15" customHeight="1">
      <c r="B1622" s="34"/>
      <c r="C1622" s="129" t="s">
        <v>2099</v>
      </c>
      <c r="D1622" s="129" t="s">
        <v>152</v>
      </c>
      <c r="E1622" s="130" t="s">
        <v>2100</v>
      </c>
      <c r="F1622" s="131" t="s">
        <v>2101</v>
      </c>
      <c r="G1622" s="132" t="s">
        <v>155</v>
      </c>
      <c r="H1622" s="133">
        <v>2042.02</v>
      </c>
      <c r="I1622" s="134"/>
      <c r="J1622" s="135">
        <f>ROUND(I1622*H1622,2)</f>
        <v>0</v>
      </c>
      <c r="K1622" s="131" t="s">
        <v>156</v>
      </c>
      <c r="L1622" s="34"/>
      <c r="M1622" s="136" t="s">
        <v>32</v>
      </c>
      <c r="N1622" s="137" t="s">
        <v>51</v>
      </c>
      <c r="P1622" s="138">
        <f>O1622*H1622</f>
        <v>0</v>
      </c>
      <c r="Q1622" s="138">
        <v>0</v>
      </c>
      <c r="R1622" s="138">
        <f>Q1622*H1622</f>
        <v>0</v>
      </c>
      <c r="S1622" s="138">
        <v>0</v>
      </c>
      <c r="T1622" s="139">
        <f>S1622*H1622</f>
        <v>0</v>
      </c>
      <c r="AR1622" s="140" t="s">
        <v>157</v>
      </c>
      <c r="AT1622" s="140" t="s">
        <v>152</v>
      </c>
      <c r="AU1622" s="140" t="s">
        <v>89</v>
      </c>
      <c r="AY1622" s="18" t="s">
        <v>150</v>
      </c>
      <c r="BE1622" s="141">
        <f>IF(N1622="základní",J1622,0)</f>
        <v>0</v>
      </c>
      <c r="BF1622" s="141">
        <f>IF(N1622="snížená",J1622,0)</f>
        <v>0</v>
      </c>
      <c r="BG1622" s="141">
        <f>IF(N1622="zákl. přenesená",J1622,0)</f>
        <v>0</v>
      </c>
      <c r="BH1622" s="141">
        <f>IF(N1622="sníž. přenesená",J1622,0)</f>
        <v>0</v>
      </c>
      <c r="BI1622" s="141">
        <f>IF(N1622="nulová",J1622,0)</f>
        <v>0</v>
      </c>
      <c r="BJ1622" s="18" t="s">
        <v>40</v>
      </c>
      <c r="BK1622" s="141">
        <f>ROUND(I1622*H1622,2)</f>
        <v>0</v>
      </c>
      <c r="BL1622" s="18" t="s">
        <v>157</v>
      </c>
      <c r="BM1622" s="140" t="s">
        <v>2102</v>
      </c>
    </row>
    <row r="1623" spans="2:65" s="13" customFormat="1">
      <c r="B1623" s="149"/>
      <c r="D1623" s="143" t="s">
        <v>159</v>
      </c>
      <c r="E1623" s="150" t="s">
        <v>32</v>
      </c>
      <c r="F1623" s="151" t="s">
        <v>2103</v>
      </c>
      <c r="H1623" s="152">
        <v>505.1</v>
      </c>
      <c r="I1623" s="153"/>
      <c r="L1623" s="149"/>
      <c r="M1623" s="154"/>
      <c r="T1623" s="155"/>
      <c r="AT1623" s="150" t="s">
        <v>159</v>
      </c>
      <c r="AU1623" s="150" t="s">
        <v>89</v>
      </c>
      <c r="AV1623" s="13" t="s">
        <v>89</v>
      </c>
      <c r="AW1623" s="13" t="s">
        <v>38</v>
      </c>
      <c r="AX1623" s="13" t="s">
        <v>80</v>
      </c>
      <c r="AY1623" s="150" t="s">
        <v>150</v>
      </c>
    </row>
    <row r="1624" spans="2:65" s="13" customFormat="1">
      <c r="B1624" s="149"/>
      <c r="D1624" s="143" t="s">
        <v>159</v>
      </c>
      <c r="E1624" s="150" t="s">
        <v>32</v>
      </c>
      <c r="F1624" s="151" t="s">
        <v>2104</v>
      </c>
      <c r="H1624" s="152">
        <v>833.91</v>
      </c>
      <c r="I1624" s="153"/>
      <c r="L1624" s="149"/>
      <c r="M1624" s="154"/>
      <c r="T1624" s="155"/>
      <c r="AT1624" s="150" t="s">
        <v>159</v>
      </c>
      <c r="AU1624" s="150" t="s">
        <v>89</v>
      </c>
      <c r="AV1624" s="13" t="s">
        <v>89</v>
      </c>
      <c r="AW1624" s="13" t="s">
        <v>38</v>
      </c>
      <c r="AX1624" s="13" t="s">
        <v>80</v>
      </c>
      <c r="AY1624" s="150" t="s">
        <v>150</v>
      </c>
    </row>
    <row r="1625" spans="2:65" s="13" customFormat="1">
      <c r="B1625" s="149"/>
      <c r="D1625" s="143" t="s">
        <v>159</v>
      </c>
      <c r="E1625" s="150" t="s">
        <v>32</v>
      </c>
      <c r="F1625" s="151" t="s">
        <v>2105</v>
      </c>
      <c r="H1625" s="152">
        <v>183.84</v>
      </c>
      <c r="I1625" s="153"/>
      <c r="L1625" s="149"/>
      <c r="M1625" s="154"/>
      <c r="T1625" s="155"/>
      <c r="AT1625" s="150" t="s">
        <v>159</v>
      </c>
      <c r="AU1625" s="150" t="s">
        <v>89</v>
      </c>
      <c r="AV1625" s="13" t="s">
        <v>89</v>
      </c>
      <c r="AW1625" s="13" t="s">
        <v>38</v>
      </c>
      <c r="AX1625" s="13" t="s">
        <v>80</v>
      </c>
      <c r="AY1625" s="150" t="s">
        <v>150</v>
      </c>
    </row>
    <row r="1626" spans="2:65" s="13" customFormat="1">
      <c r="B1626" s="149"/>
      <c r="D1626" s="143" t="s">
        <v>159</v>
      </c>
      <c r="E1626" s="150" t="s">
        <v>32</v>
      </c>
      <c r="F1626" s="151" t="s">
        <v>2106</v>
      </c>
      <c r="H1626" s="152">
        <v>127.16</v>
      </c>
      <c r="I1626" s="153"/>
      <c r="L1626" s="149"/>
      <c r="M1626" s="154"/>
      <c r="T1626" s="155"/>
      <c r="AT1626" s="150" t="s">
        <v>159</v>
      </c>
      <c r="AU1626" s="150" t="s">
        <v>89</v>
      </c>
      <c r="AV1626" s="13" t="s">
        <v>89</v>
      </c>
      <c r="AW1626" s="13" t="s">
        <v>38</v>
      </c>
      <c r="AX1626" s="13" t="s">
        <v>80</v>
      </c>
      <c r="AY1626" s="150" t="s">
        <v>150</v>
      </c>
    </row>
    <row r="1627" spans="2:65" s="13" customFormat="1">
      <c r="B1627" s="149"/>
      <c r="D1627" s="143" t="s">
        <v>159</v>
      </c>
      <c r="E1627" s="150" t="s">
        <v>32</v>
      </c>
      <c r="F1627" s="151" t="s">
        <v>2107</v>
      </c>
      <c r="H1627" s="152">
        <v>122.61</v>
      </c>
      <c r="I1627" s="153"/>
      <c r="L1627" s="149"/>
      <c r="M1627" s="154"/>
      <c r="T1627" s="155"/>
      <c r="AT1627" s="150" t="s">
        <v>159</v>
      </c>
      <c r="AU1627" s="150" t="s">
        <v>89</v>
      </c>
      <c r="AV1627" s="13" t="s">
        <v>89</v>
      </c>
      <c r="AW1627" s="13" t="s">
        <v>38</v>
      </c>
      <c r="AX1627" s="13" t="s">
        <v>80</v>
      </c>
      <c r="AY1627" s="150" t="s">
        <v>150</v>
      </c>
    </row>
    <row r="1628" spans="2:65" s="13" customFormat="1">
      <c r="B1628" s="149"/>
      <c r="D1628" s="143" t="s">
        <v>159</v>
      </c>
      <c r="E1628" s="150" t="s">
        <v>32</v>
      </c>
      <c r="F1628" s="151" t="s">
        <v>2108</v>
      </c>
      <c r="H1628" s="152">
        <v>269.39999999999998</v>
      </c>
      <c r="I1628" s="153"/>
      <c r="L1628" s="149"/>
      <c r="M1628" s="154"/>
      <c r="T1628" s="155"/>
      <c r="AT1628" s="150" t="s">
        <v>159</v>
      </c>
      <c r="AU1628" s="150" t="s">
        <v>89</v>
      </c>
      <c r="AV1628" s="13" t="s">
        <v>89</v>
      </c>
      <c r="AW1628" s="13" t="s">
        <v>38</v>
      </c>
      <c r="AX1628" s="13" t="s">
        <v>80</v>
      </c>
      <c r="AY1628" s="150" t="s">
        <v>150</v>
      </c>
    </row>
    <row r="1629" spans="2:65" s="14" customFormat="1">
      <c r="B1629" s="156"/>
      <c r="D1629" s="143" t="s">
        <v>159</v>
      </c>
      <c r="E1629" s="157" t="s">
        <v>32</v>
      </c>
      <c r="F1629" s="158" t="s">
        <v>162</v>
      </c>
      <c r="H1629" s="159">
        <v>2042.02</v>
      </c>
      <c r="I1629" s="160"/>
      <c r="L1629" s="156"/>
      <c r="M1629" s="161"/>
      <c r="T1629" s="162"/>
      <c r="AT1629" s="157" t="s">
        <v>159</v>
      </c>
      <c r="AU1629" s="157" t="s">
        <v>89</v>
      </c>
      <c r="AV1629" s="14" t="s">
        <v>157</v>
      </c>
      <c r="AW1629" s="14" t="s">
        <v>38</v>
      </c>
      <c r="AX1629" s="14" t="s">
        <v>40</v>
      </c>
      <c r="AY1629" s="157" t="s">
        <v>150</v>
      </c>
    </row>
    <row r="1630" spans="2:65" s="1" customFormat="1" ht="33" customHeight="1">
      <c r="B1630" s="34"/>
      <c r="C1630" s="129" t="s">
        <v>2109</v>
      </c>
      <c r="D1630" s="129" t="s">
        <v>152</v>
      </c>
      <c r="E1630" s="130" t="s">
        <v>2110</v>
      </c>
      <c r="F1630" s="131" t="s">
        <v>2111</v>
      </c>
      <c r="G1630" s="132" t="s">
        <v>165</v>
      </c>
      <c r="H1630" s="133">
        <v>217.256</v>
      </c>
      <c r="I1630" s="134"/>
      <c r="J1630" s="135">
        <f>ROUND(I1630*H1630,2)</f>
        <v>0</v>
      </c>
      <c r="K1630" s="131" t="s">
        <v>172</v>
      </c>
      <c r="L1630" s="34"/>
      <c r="M1630" s="136" t="s">
        <v>32</v>
      </c>
      <c r="N1630" s="137" t="s">
        <v>51</v>
      </c>
      <c r="P1630" s="138">
        <f>O1630*H1630</f>
        <v>0</v>
      </c>
      <c r="Q1630" s="138">
        <v>2.5018699999999998</v>
      </c>
      <c r="R1630" s="138">
        <f>Q1630*H1630</f>
        <v>543.54626871999994</v>
      </c>
      <c r="S1630" s="138">
        <v>0</v>
      </c>
      <c r="T1630" s="139">
        <f>S1630*H1630</f>
        <v>0</v>
      </c>
      <c r="AR1630" s="140" t="s">
        <v>157</v>
      </c>
      <c r="AT1630" s="140" t="s">
        <v>152</v>
      </c>
      <c r="AU1630" s="140" t="s">
        <v>89</v>
      </c>
      <c r="AY1630" s="18" t="s">
        <v>150</v>
      </c>
      <c r="BE1630" s="141">
        <f>IF(N1630="základní",J1630,0)</f>
        <v>0</v>
      </c>
      <c r="BF1630" s="141">
        <f>IF(N1630="snížená",J1630,0)</f>
        <v>0</v>
      </c>
      <c r="BG1630" s="141">
        <f>IF(N1630="zákl. přenesená",J1630,0)</f>
        <v>0</v>
      </c>
      <c r="BH1630" s="141">
        <f>IF(N1630="sníž. přenesená",J1630,0)</f>
        <v>0</v>
      </c>
      <c r="BI1630" s="141">
        <f>IF(N1630="nulová",J1630,0)</f>
        <v>0</v>
      </c>
      <c r="BJ1630" s="18" t="s">
        <v>40</v>
      </c>
      <c r="BK1630" s="141">
        <f>ROUND(I1630*H1630,2)</f>
        <v>0</v>
      </c>
      <c r="BL1630" s="18" t="s">
        <v>157</v>
      </c>
      <c r="BM1630" s="140" t="s">
        <v>2112</v>
      </c>
    </row>
    <row r="1631" spans="2:65" s="1" customFormat="1">
      <c r="B1631" s="34"/>
      <c r="D1631" s="163" t="s">
        <v>174</v>
      </c>
      <c r="F1631" s="164" t="s">
        <v>2113</v>
      </c>
      <c r="I1631" s="165"/>
      <c r="L1631" s="34"/>
      <c r="M1631" s="166"/>
      <c r="T1631" s="55"/>
      <c r="AT1631" s="18" t="s">
        <v>174</v>
      </c>
      <c r="AU1631" s="18" t="s">
        <v>89</v>
      </c>
    </row>
    <row r="1632" spans="2:65" s="12" customFormat="1">
      <c r="B1632" s="142"/>
      <c r="D1632" s="143" t="s">
        <v>159</v>
      </c>
      <c r="E1632" s="144" t="s">
        <v>32</v>
      </c>
      <c r="F1632" s="145" t="s">
        <v>1436</v>
      </c>
      <c r="H1632" s="144" t="s">
        <v>32</v>
      </c>
      <c r="I1632" s="146"/>
      <c r="L1632" s="142"/>
      <c r="M1632" s="147"/>
      <c r="T1632" s="148"/>
      <c r="AT1632" s="144" t="s">
        <v>159</v>
      </c>
      <c r="AU1632" s="144" t="s">
        <v>89</v>
      </c>
      <c r="AV1632" s="12" t="s">
        <v>40</v>
      </c>
      <c r="AW1632" s="12" t="s">
        <v>38</v>
      </c>
      <c r="AX1632" s="12" t="s">
        <v>80</v>
      </c>
      <c r="AY1632" s="144" t="s">
        <v>150</v>
      </c>
    </row>
    <row r="1633" spans="2:65" s="13" customFormat="1">
      <c r="B1633" s="149"/>
      <c r="D1633" s="143" t="s">
        <v>159</v>
      </c>
      <c r="E1633" s="150" t="s">
        <v>32</v>
      </c>
      <c r="F1633" s="151" t="s">
        <v>2114</v>
      </c>
      <c r="H1633" s="152">
        <v>187.054</v>
      </c>
      <c r="I1633" s="153"/>
      <c r="L1633" s="149"/>
      <c r="M1633" s="154"/>
      <c r="T1633" s="155"/>
      <c r="AT1633" s="150" t="s">
        <v>159</v>
      </c>
      <c r="AU1633" s="150" t="s">
        <v>89</v>
      </c>
      <c r="AV1633" s="13" t="s">
        <v>89</v>
      </c>
      <c r="AW1633" s="13" t="s">
        <v>38</v>
      </c>
      <c r="AX1633" s="13" t="s">
        <v>80</v>
      </c>
      <c r="AY1633" s="150" t="s">
        <v>150</v>
      </c>
    </row>
    <row r="1634" spans="2:65" s="15" customFormat="1">
      <c r="B1634" s="168"/>
      <c r="D1634" s="143" t="s">
        <v>159</v>
      </c>
      <c r="E1634" s="169" t="s">
        <v>32</v>
      </c>
      <c r="F1634" s="170" t="s">
        <v>1438</v>
      </c>
      <c r="H1634" s="171">
        <v>187.054</v>
      </c>
      <c r="I1634" s="172"/>
      <c r="L1634" s="168"/>
      <c r="M1634" s="173"/>
      <c r="T1634" s="174"/>
      <c r="AT1634" s="169" t="s">
        <v>159</v>
      </c>
      <c r="AU1634" s="169" t="s">
        <v>89</v>
      </c>
      <c r="AV1634" s="15" t="s">
        <v>168</v>
      </c>
      <c r="AW1634" s="15" t="s">
        <v>38</v>
      </c>
      <c r="AX1634" s="15" t="s">
        <v>80</v>
      </c>
      <c r="AY1634" s="169" t="s">
        <v>150</v>
      </c>
    </row>
    <row r="1635" spans="2:65" s="12" customFormat="1">
      <c r="B1635" s="142"/>
      <c r="D1635" s="143" t="s">
        <v>159</v>
      </c>
      <c r="E1635" s="144" t="s">
        <v>32</v>
      </c>
      <c r="F1635" s="145" t="s">
        <v>1626</v>
      </c>
      <c r="H1635" s="144" t="s">
        <v>32</v>
      </c>
      <c r="I1635" s="146"/>
      <c r="L1635" s="142"/>
      <c r="M1635" s="147"/>
      <c r="T1635" s="148"/>
      <c r="AT1635" s="144" t="s">
        <v>159</v>
      </c>
      <c r="AU1635" s="144" t="s">
        <v>89</v>
      </c>
      <c r="AV1635" s="12" t="s">
        <v>40</v>
      </c>
      <c r="AW1635" s="12" t="s">
        <v>38</v>
      </c>
      <c r="AX1635" s="12" t="s">
        <v>80</v>
      </c>
      <c r="AY1635" s="144" t="s">
        <v>150</v>
      </c>
    </row>
    <row r="1636" spans="2:65" s="13" customFormat="1">
      <c r="B1636" s="149"/>
      <c r="D1636" s="143" t="s">
        <v>159</v>
      </c>
      <c r="E1636" s="150" t="s">
        <v>32</v>
      </c>
      <c r="F1636" s="151" t="s">
        <v>2115</v>
      </c>
      <c r="H1636" s="152">
        <v>30.202000000000002</v>
      </c>
      <c r="I1636" s="153"/>
      <c r="L1636" s="149"/>
      <c r="M1636" s="154"/>
      <c r="T1636" s="155"/>
      <c r="AT1636" s="150" t="s">
        <v>159</v>
      </c>
      <c r="AU1636" s="150" t="s">
        <v>89</v>
      </c>
      <c r="AV1636" s="13" t="s">
        <v>89</v>
      </c>
      <c r="AW1636" s="13" t="s">
        <v>38</v>
      </c>
      <c r="AX1636" s="13" t="s">
        <v>80</v>
      </c>
      <c r="AY1636" s="150" t="s">
        <v>150</v>
      </c>
    </row>
    <row r="1637" spans="2:65" s="15" customFormat="1">
      <c r="B1637" s="168"/>
      <c r="D1637" s="143" t="s">
        <v>159</v>
      </c>
      <c r="E1637" s="169" t="s">
        <v>32</v>
      </c>
      <c r="F1637" s="170" t="s">
        <v>1628</v>
      </c>
      <c r="H1637" s="171">
        <v>30.202000000000002</v>
      </c>
      <c r="I1637" s="172"/>
      <c r="L1637" s="168"/>
      <c r="M1637" s="173"/>
      <c r="T1637" s="174"/>
      <c r="AT1637" s="169" t="s">
        <v>159</v>
      </c>
      <c r="AU1637" s="169" t="s">
        <v>89</v>
      </c>
      <c r="AV1637" s="15" t="s">
        <v>168</v>
      </c>
      <c r="AW1637" s="15" t="s">
        <v>38</v>
      </c>
      <c r="AX1637" s="15" t="s">
        <v>80</v>
      </c>
      <c r="AY1637" s="169" t="s">
        <v>150</v>
      </c>
    </row>
    <row r="1638" spans="2:65" s="14" customFormat="1">
      <c r="B1638" s="156"/>
      <c r="D1638" s="143" t="s">
        <v>159</v>
      </c>
      <c r="E1638" s="157" t="s">
        <v>32</v>
      </c>
      <c r="F1638" s="158" t="s">
        <v>162</v>
      </c>
      <c r="H1638" s="159">
        <v>217.256</v>
      </c>
      <c r="I1638" s="160"/>
      <c r="L1638" s="156"/>
      <c r="M1638" s="161"/>
      <c r="T1638" s="162"/>
      <c r="AT1638" s="157" t="s">
        <v>159</v>
      </c>
      <c r="AU1638" s="157" t="s">
        <v>89</v>
      </c>
      <c r="AV1638" s="14" t="s">
        <v>157</v>
      </c>
      <c r="AW1638" s="14" t="s">
        <v>38</v>
      </c>
      <c r="AX1638" s="14" t="s">
        <v>40</v>
      </c>
      <c r="AY1638" s="157" t="s">
        <v>150</v>
      </c>
    </row>
    <row r="1639" spans="2:65" s="1" customFormat="1" ht="33" customHeight="1">
      <c r="B1639" s="34"/>
      <c r="C1639" s="129" t="s">
        <v>2116</v>
      </c>
      <c r="D1639" s="129" t="s">
        <v>152</v>
      </c>
      <c r="E1639" s="130" t="s">
        <v>2117</v>
      </c>
      <c r="F1639" s="131" t="s">
        <v>2118</v>
      </c>
      <c r="G1639" s="132" t="s">
        <v>165</v>
      </c>
      <c r="H1639" s="133">
        <v>338.36399999999998</v>
      </c>
      <c r="I1639" s="134"/>
      <c r="J1639" s="135">
        <f>ROUND(I1639*H1639,2)</f>
        <v>0</v>
      </c>
      <c r="K1639" s="131" t="s">
        <v>172</v>
      </c>
      <c r="L1639" s="34"/>
      <c r="M1639" s="136" t="s">
        <v>32</v>
      </c>
      <c r="N1639" s="137" t="s">
        <v>51</v>
      </c>
      <c r="P1639" s="138">
        <f>O1639*H1639</f>
        <v>0</v>
      </c>
      <c r="Q1639" s="138">
        <v>2.5018699999999998</v>
      </c>
      <c r="R1639" s="138">
        <f>Q1639*H1639</f>
        <v>846.54274067999984</v>
      </c>
      <c r="S1639" s="138">
        <v>0</v>
      </c>
      <c r="T1639" s="139">
        <f>S1639*H1639</f>
        <v>0</v>
      </c>
      <c r="AR1639" s="140" t="s">
        <v>157</v>
      </c>
      <c r="AT1639" s="140" t="s">
        <v>152</v>
      </c>
      <c r="AU1639" s="140" t="s">
        <v>89</v>
      </c>
      <c r="AY1639" s="18" t="s">
        <v>150</v>
      </c>
      <c r="BE1639" s="141">
        <f>IF(N1639="základní",J1639,0)</f>
        <v>0</v>
      </c>
      <c r="BF1639" s="141">
        <f>IF(N1639="snížená",J1639,0)</f>
        <v>0</v>
      </c>
      <c r="BG1639" s="141">
        <f>IF(N1639="zákl. přenesená",J1639,0)</f>
        <v>0</v>
      </c>
      <c r="BH1639" s="141">
        <f>IF(N1639="sníž. přenesená",J1639,0)</f>
        <v>0</v>
      </c>
      <c r="BI1639" s="141">
        <f>IF(N1639="nulová",J1639,0)</f>
        <v>0</v>
      </c>
      <c r="BJ1639" s="18" t="s">
        <v>40</v>
      </c>
      <c r="BK1639" s="141">
        <f>ROUND(I1639*H1639,2)</f>
        <v>0</v>
      </c>
      <c r="BL1639" s="18" t="s">
        <v>157</v>
      </c>
      <c r="BM1639" s="140" t="s">
        <v>2119</v>
      </c>
    </row>
    <row r="1640" spans="2:65" s="1" customFormat="1">
      <c r="B1640" s="34"/>
      <c r="D1640" s="163" t="s">
        <v>174</v>
      </c>
      <c r="F1640" s="164" t="s">
        <v>2120</v>
      </c>
      <c r="I1640" s="165"/>
      <c r="L1640" s="34"/>
      <c r="M1640" s="166"/>
      <c r="T1640" s="55"/>
      <c r="AT1640" s="18" t="s">
        <v>174</v>
      </c>
      <c r="AU1640" s="18" t="s">
        <v>89</v>
      </c>
    </row>
    <row r="1641" spans="2:65" s="12" customFormat="1">
      <c r="B1641" s="142"/>
      <c r="D1641" s="143" t="s">
        <v>159</v>
      </c>
      <c r="E1641" s="144" t="s">
        <v>32</v>
      </c>
      <c r="F1641" s="145" t="s">
        <v>814</v>
      </c>
      <c r="H1641" s="144" t="s">
        <v>32</v>
      </c>
      <c r="I1641" s="146"/>
      <c r="L1641" s="142"/>
      <c r="M1641" s="147"/>
      <c r="T1641" s="148"/>
      <c r="AT1641" s="144" t="s">
        <v>159</v>
      </c>
      <c r="AU1641" s="144" t="s">
        <v>89</v>
      </c>
      <c r="AV1641" s="12" t="s">
        <v>40</v>
      </c>
      <c r="AW1641" s="12" t="s">
        <v>38</v>
      </c>
      <c r="AX1641" s="12" t="s">
        <v>80</v>
      </c>
      <c r="AY1641" s="144" t="s">
        <v>150</v>
      </c>
    </row>
    <row r="1642" spans="2:65" s="13" customFormat="1">
      <c r="B1642" s="149"/>
      <c r="D1642" s="143" t="s">
        <v>159</v>
      </c>
      <c r="E1642" s="150" t="s">
        <v>32</v>
      </c>
      <c r="F1642" s="151" t="s">
        <v>2121</v>
      </c>
      <c r="H1642" s="152">
        <v>338.36399999999998</v>
      </c>
      <c r="I1642" s="153"/>
      <c r="L1642" s="149"/>
      <c r="M1642" s="154"/>
      <c r="T1642" s="155"/>
      <c r="AT1642" s="150" t="s">
        <v>159</v>
      </c>
      <c r="AU1642" s="150" t="s">
        <v>89</v>
      </c>
      <c r="AV1642" s="13" t="s">
        <v>89</v>
      </c>
      <c r="AW1642" s="13" t="s">
        <v>38</v>
      </c>
      <c r="AX1642" s="13" t="s">
        <v>80</v>
      </c>
      <c r="AY1642" s="150" t="s">
        <v>150</v>
      </c>
    </row>
    <row r="1643" spans="2:65" s="15" customFormat="1">
      <c r="B1643" s="168"/>
      <c r="D1643" s="143" t="s">
        <v>159</v>
      </c>
      <c r="E1643" s="169" t="s">
        <v>32</v>
      </c>
      <c r="F1643" s="170" t="s">
        <v>1372</v>
      </c>
      <c r="H1643" s="171">
        <v>338.36399999999998</v>
      </c>
      <c r="I1643" s="172"/>
      <c r="L1643" s="168"/>
      <c r="M1643" s="173"/>
      <c r="T1643" s="174"/>
      <c r="AT1643" s="169" t="s">
        <v>159</v>
      </c>
      <c r="AU1643" s="169" t="s">
        <v>89</v>
      </c>
      <c r="AV1643" s="15" t="s">
        <v>168</v>
      </c>
      <c r="AW1643" s="15" t="s">
        <v>38</v>
      </c>
      <c r="AX1643" s="15" t="s">
        <v>80</v>
      </c>
      <c r="AY1643" s="169" t="s">
        <v>150</v>
      </c>
    </row>
    <row r="1644" spans="2:65" s="14" customFormat="1">
      <c r="B1644" s="156"/>
      <c r="D1644" s="143" t="s">
        <v>159</v>
      </c>
      <c r="E1644" s="157" t="s">
        <v>32</v>
      </c>
      <c r="F1644" s="158" t="s">
        <v>162</v>
      </c>
      <c r="H1644" s="159">
        <v>338.36399999999998</v>
      </c>
      <c r="I1644" s="160"/>
      <c r="L1644" s="156"/>
      <c r="M1644" s="161"/>
      <c r="T1644" s="162"/>
      <c r="AT1644" s="157" t="s">
        <v>159</v>
      </c>
      <c r="AU1644" s="157" t="s">
        <v>89</v>
      </c>
      <c r="AV1644" s="14" t="s">
        <v>157</v>
      </c>
      <c r="AW1644" s="14" t="s">
        <v>38</v>
      </c>
      <c r="AX1644" s="14" t="s">
        <v>40</v>
      </c>
      <c r="AY1644" s="157" t="s">
        <v>150</v>
      </c>
    </row>
    <row r="1645" spans="2:65" s="1" customFormat="1" ht="33" customHeight="1">
      <c r="B1645" s="34"/>
      <c r="C1645" s="129" t="s">
        <v>2122</v>
      </c>
      <c r="D1645" s="129" t="s">
        <v>152</v>
      </c>
      <c r="E1645" s="130" t="s">
        <v>2123</v>
      </c>
      <c r="F1645" s="131" t="s">
        <v>2124</v>
      </c>
      <c r="G1645" s="132" t="s">
        <v>165</v>
      </c>
      <c r="H1645" s="133">
        <v>217.256</v>
      </c>
      <c r="I1645" s="134"/>
      <c r="J1645" s="135">
        <f>ROUND(I1645*H1645,2)</f>
        <v>0</v>
      </c>
      <c r="K1645" s="131" t="s">
        <v>172</v>
      </c>
      <c r="L1645" s="34"/>
      <c r="M1645" s="136" t="s">
        <v>32</v>
      </c>
      <c r="N1645" s="137" t="s">
        <v>51</v>
      </c>
      <c r="P1645" s="138">
        <f>O1645*H1645</f>
        <v>0</v>
      </c>
      <c r="Q1645" s="138">
        <v>0</v>
      </c>
      <c r="R1645" s="138">
        <f>Q1645*H1645</f>
        <v>0</v>
      </c>
      <c r="S1645" s="138">
        <v>0</v>
      </c>
      <c r="T1645" s="139">
        <f>S1645*H1645</f>
        <v>0</v>
      </c>
      <c r="AR1645" s="140" t="s">
        <v>157</v>
      </c>
      <c r="AT1645" s="140" t="s">
        <v>152</v>
      </c>
      <c r="AU1645" s="140" t="s">
        <v>89</v>
      </c>
      <c r="AY1645" s="18" t="s">
        <v>150</v>
      </c>
      <c r="BE1645" s="141">
        <f>IF(N1645="základní",J1645,0)</f>
        <v>0</v>
      </c>
      <c r="BF1645" s="141">
        <f>IF(N1645="snížená",J1645,0)</f>
        <v>0</v>
      </c>
      <c r="BG1645" s="141">
        <f>IF(N1645="zákl. přenesená",J1645,0)</f>
        <v>0</v>
      </c>
      <c r="BH1645" s="141">
        <f>IF(N1645="sníž. přenesená",J1645,0)</f>
        <v>0</v>
      </c>
      <c r="BI1645" s="141">
        <f>IF(N1645="nulová",J1645,0)</f>
        <v>0</v>
      </c>
      <c r="BJ1645" s="18" t="s">
        <v>40</v>
      </c>
      <c r="BK1645" s="141">
        <f>ROUND(I1645*H1645,2)</f>
        <v>0</v>
      </c>
      <c r="BL1645" s="18" t="s">
        <v>157</v>
      </c>
      <c r="BM1645" s="140" t="s">
        <v>2125</v>
      </c>
    </row>
    <row r="1646" spans="2:65" s="1" customFormat="1">
      <c r="B1646" s="34"/>
      <c r="D1646" s="163" t="s">
        <v>174</v>
      </c>
      <c r="F1646" s="164" t="s">
        <v>2126</v>
      </c>
      <c r="I1646" s="165"/>
      <c r="L1646" s="34"/>
      <c r="M1646" s="166"/>
      <c r="T1646" s="55"/>
      <c r="AT1646" s="18" t="s">
        <v>174</v>
      </c>
      <c r="AU1646" s="18" t="s">
        <v>89</v>
      </c>
    </row>
    <row r="1647" spans="2:65" s="1" customFormat="1" ht="37.799999999999997" customHeight="1">
      <c r="B1647" s="34"/>
      <c r="C1647" s="129" t="s">
        <v>2127</v>
      </c>
      <c r="D1647" s="129" t="s">
        <v>152</v>
      </c>
      <c r="E1647" s="130" t="s">
        <v>2128</v>
      </c>
      <c r="F1647" s="131" t="s">
        <v>2129</v>
      </c>
      <c r="G1647" s="132" t="s">
        <v>165</v>
      </c>
      <c r="H1647" s="133">
        <v>338.36399999999998</v>
      </c>
      <c r="I1647" s="134"/>
      <c r="J1647" s="135">
        <f>ROUND(I1647*H1647,2)</f>
        <v>0</v>
      </c>
      <c r="K1647" s="131" t="s">
        <v>172</v>
      </c>
      <c r="L1647" s="34"/>
      <c r="M1647" s="136" t="s">
        <v>32</v>
      </c>
      <c r="N1647" s="137" t="s">
        <v>51</v>
      </c>
      <c r="P1647" s="138">
        <f>O1647*H1647</f>
        <v>0</v>
      </c>
      <c r="Q1647" s="138">
        <v>0</v>
      </c>
      <c r="R1647" s="138">
        <f>Q1647*H1647</f>
        <v>0</v>
      </c>
      <c r="S1647" s="138">
        <v>0</v>
      </c>
      <c r="T1647" s="139">
        <f>S1647*H1647</f>
        <v>0</v>
      </c>
      <c r="AR1647" s="140" t="s">
        <v>157</v>
      </c>
      <c r="AT1647" s="140" t="s">
        <v>152</v>
      </c>
      <c r="AU1647" s="140" t="s">
        <v>89</v>
      </c>
      <c r="AY1647" s="18" t="s">
        <v>150</v>
      </c>
      <c r="BE1647" s="141">
        <f>IF(N1647="základní",J1647,0)</f>
        <v>0</v>
      </c>
      <c r="BF1647" s="141">
        <f>IF(N1647="snížená",J1647,0)</f>
        <v>0</v>
      </c>
      <c r="BG1647" s="141">
        <f>IF(N1647="zákl. přenesená",J1647,0)</f>
        <v>0</v>
      </c>
      <c r="BH1647" s="141">
        <f>IF(N1647="sníž. přenesená",J1647,0)</f>
        <v>0</v>
      </c>
      <c r="BI1647" s="141">
        <f>IF(N1647="nulová",J1647,0)</f>
        <v>0</v>
      </c>
      <c r="BJ1647" s="18" t="s">
        <v>40</v>
      </c>
      <c r="BK1647" s="141">
        <f>ROUND(I1647*H1647,2)</f>
        <v>0</v>
      </c>
      <c r="BL1647" s="18" t="s">
        <v>157</v>
      </c>
      <c r="BM1647" s="140" t="s">
        <v>2130</v>
      </c>
    </row>
    <row r="1648" spans="2:65" s="1" customFormat="1">
      <c r="B1648" s="34"/>
      <c r="D1648" s="163" t="s">
        <v>174</v>
      </c>
      <c r="F1648" s="164" t="s">
        <v>2131</v>
      </c>
      <c r="I1648" s="165"/>
      <c r="L1648" s="34"/>
      <c r="M1648" s="166"/>
      <c r="T1648" s="55"/>
      <c r="AT1648" s="18" t="s">
        <v>174</v>
      </c>
      <c r="AU1648" s="18" t="s">
        <v>89</v>
      </c>
    </row>
    <row r="1649" spans="2:65" s="1" customFormat="1" ht="44.25" customHeight="1">
      <c r="B1649" s="34"/>
      <c r="C1649" s="129" t="s">
        <v>2132</v>
      </c>
      <c r="D1649" s="129" t="s">
        <v>152</v>
      </c>
      <c r="E1649" s="130" t="s">
        <v>2133</v>
      </c>
      <c r="F1649" s="131" t="s">
        <v>2134</v>
      </c>
      <c r="G1649" s="132" t="s">
        <v>165</v>
      </c>
      <c r="H1649" s="133">
        <v>217.256</v>
      </c>
      <c r="I1649" s="134"/>
      <c r="J1649" s="135">
        <f>ROUND(I1649*H1649,2)</f>
        <v>0</v>
      </c>
      <c r="K1649" s="131" t="s">
        <v>172</v>
      </c>
      <c r="L1649" s="34"/>
      <c r="M1649" s="136" t="s">
        <v>32</v>
      </c>
      <c r="N1649" s="137" t="s">
        <v>51</v>
      </c>
      <c r="P1649" s="138">
        <f>O1649*H1649</f>
        <v>0</v>
      </c>
      <c r="Q1649" s="138">
        <v>0</v>
      </c>
      <c r="R1649" s="138">
        <f>Q1649*H1649</f>
        <v>0</v>
      </c>
      <c r="S1649" s="138">
        <v>0</v>
      </c>
      <c r="T1649" s="139">
        <f>S1649*H1649</f>
        <v>0</v>
      </c>
      <c r="AR1649" s="140" t="s">
        <v>157</v>
      </c>
      <c r="AT1649" s="140" t="s">
        <v>152</v>
      </c>
      <c r="AU1649" s="140" t="s">
        <v>89</v>
      </c>
      <c r="AY1649" s="18" t="s">
        <v>150</v>
      </c>
      <c r="BE1649" s="141">
        <f>IF(N1649="základní",J1649,0)</f>
        <v>0</v>
      </c>
      <c r="BF1649" s="141">
        <f>IF(N1649="snížená",J1649,0)</f>
        <v>0</v>
      </c>
      <c r="BG1649" s="141">
        <f>IF(N1649="zákl. přenesená",J1649,0)</f>
        <v>0</v>
      </c>
      <c r="BH1649" s="141">
        <f>IF(N1649="sníž. přenesená",J1649,0)</f>
        <v>0</v>
      </c>
      <c r="BI1649" s="141">
        <f>IF(N1649="nulová",J1649,0)</f>
        <v>0</v>
      </c>
      <c r="BJ1649" s="18" t="s">
        <v>40</v>
      </c>
      <c r="BK1649" s="141">
        <f>ROUND(I1649*H1649,2)</f>
        <v>0</v>
      </c>
      <c r="BL1649" s="18" t="s">
        <v>157</v>
      </c>
      <c r="BM1649" s="140" t="s">
        <v>2135</v>
      </c>
    </row>
    <row r="1650" spans="2:65" s="1" customFormat="1">
      <c r="B1650" s="34"/>
      <c r="D1650" s="163" t="s">
        <v>174</v>
      </c>
      <c r="F1650" s="164" t="s">
        <v>2136</v>
      </c>
      <c r="I1650" s="165"/>
      <c r="L1650" s="34"/>
      <c r="M1650" s="166"/>
      <c r="T1650" s="55"/>
      <c r="AT1650" s="18" t="s">
        <v>174</v>
      </c>
      <c r="AU1650" s="18" t="s">
        <v>89</v>
      </c>
    </row>
    <row r="1651" spans="2:65" s="1" customFormat="1" ht="44.25" customHeight="1">
      <c r="B1651" s="34"/>
      <c r="C1651" s="129" t="s">
        <v>2137</v>
      </c>
      <c r="D1651" s="129" t="s">
        <v>152</v>
      </c>
      <c r="E1651" s="130" t="s">
        <v>2138</v>
      </c>
      <c r="F1651" s="131" t="s">
        <v>2139</v>
      </c>
      <c r="G1651" s="132" t="s">
        <v>165</v>
      </c>
      <c r="H1651" s="133">
        <v>338.36399999999998</v>
      </c>
      <c r="I1651" s="134"/>
      <c r="J1651" s="135">
        <f>ROUND(I1651*H1651,2)</f>
        <v>0</v>
      </c>
      <c r="K1651" s="131" t="s">
        <v>172</v>
      </c>
      <c r="L1651" s="34"/>
      <c r="M1651" s="136" t="s">
        <v>32</v>
      </c>
      <c r="N1651" s="137" t="s">
        <v>51</v>
      </c>
      <c r="P1651" s="138">
        <f>O1651*H1651</f>
        <v>0</v>
      </c>
      <c r="Q1651" s="138">
        <v>0</v>
      </c>
      <c r="R1651" s="138">
        <f>Q1651*H1651</f>
        <v>0</v>
      </c>
      <c r="S1651" s="138">
        <v>0</v>
      </c>
      <c r="T1651" s="139">
        <f>S1651*H1651</f>
        <v>0</v>
      </c>
      <c r="AR1651" s="140" t="s">
        <v>157</v>
      </c>
      <c r="AT1651" s="140" t="s">
        <v>152</v>
      </c>
      <c r="AU1651" s="140" t="s">
        <v>89</v>
      </c>
      <c r="AY1651" s="18" t="s">
        <v>150</v>
      </c>
      <c r="BE1651" s="141">
        <f>IF(N1651="základní",J1651,0)</f>
        <v>0</v>
      </c>
      <c r="BF1651" s="141">
        <f>IF(N1651="snížená",J1651,0)</f>
        <v>0</v>
      </c>
      <c r="BG1651" s="141">
        <f>IF(N1651="zákl. přenesená",J1651,0)</f>
        <v>0</v>
      </c>
      <c r="BH1651" s="141">
        <f>IF(N1651="sníž. přenesená",J1651,0)</f>
        <v>0</v>
      </c>
      <c r="BI1651" s="141">
        <f>IF(N1651="nulová",J1651,0)</f>
        <v>0</v>
      </c>
      <c r="BJ1651" s="18" t="s">
        <v>40</v>
      </c>
      <c r="BK1651" s="141">
        <f>ROUND(I1651*H1651,2)</f>
        <v>0</v>
      </c>
      <c r="BL1651" s="18" t="s">
        <v>157</v>
      </c>
      <c r="BM1651" s="140" t="s">
        <v>2140</v>
      </c>
    </row>
    <row r="1652" spans="2:65" s="1" customFormat="1">
      <c r="B1652" s="34"/>
      <c r="D1652" s="163" t="s">
        <v>174</v>
      </c>
      <c r="F1652" s="164" t="s">
        <v>2141</v>
      </c>
      <c r="I1652" s="165"/>
      <c r="L1652" s="34"/>
      <c r="M1652" s="166"/>
      <c r="T1652" s="55"/>
      <c r="AT1652" s="18" t="s">
        <v>174</v>
      </c>
      <c r="AU1652" s="18" t="s">
        <v>89</v>
      </c>
    </row>
    <row r="1653" spans="2:65" s="1" customFormat="1" ht="37.799999999999997" customHeight="1">
      <c r="B1653" s="34"/>
      <c r="C1653" s="129" t="s">
        <v>2142</v>
      </c>
      <c r="D1653" s="129" t="s">
        <v>152</v>
      </c>
      <c r="E1653" s="130" t="s">
        <v>2143</v>
      </c>
      <c r="F1653" s="131" t="s">
        <v>2144</v>
      </c>
      <c r="G1653" s="132" t="s">
        <v>165</v>
      </c>
      <c r="H1653" s="133">
        <v>28.96</v>
      </c>
      <c r="I1653" s="134"/>
      <c r="J1653" s="135">
        <f>ROUND(I1653*H1653,2)</f>
        <v>0</v>
      </c>
      <c r="K1653" s="131" t="s">
        <v>172</v>
      </c>
      <c r="L1653" s="34"/>
      <c r="M1653" s="136" t="s">
        <v>32</v>
      </c>
      <c r="N1653" s="137" t="s">
        <v>51</v>
      </c>
      <c r="P1653" s="138">
        <f>O1653*H1653</f>
        <v>0</v>
      </c>
      <c r="Q1653" s="138">
        <v>3.0300000000000001E-3</v>
      </c>
      <c r="R1653" s="138">
        <f>Q1653*H1653</f>
        <v>8.7748800000000002E-2</v>
      </c>
      <c r="S1653" s="138">
        <v>0</v>
      </c>
      <c r="T1653" s="139">
        <f>S1653*H1653</f>
        <v>0</v>
      </c>
      <c r="AR1653" s="140" t="s">
        <v>157</v>
      </c>
      <c r="AT1653" s="140" t="s">
        <v>152</v>
      </c>
      <c r="AU1653" s="140" t="s">
        <v>89</v>
      </c>
      <c r="AY1653" s="18" t="s">
        <v>150</v>
      </c>
      <c r="BE1653" s="141">
        <f>IF(N1653="základní",J1653,0)</f>
        <v>0</v>
      </c>
      <c r="BF1653" s="141">
        <f>IF(N1653="snížená",J1653,0)</f>
        <v>0</v>
      </c>
      <c r="BG1653" s="141">
        <f>IF(N1653="zákl. přenesená",J1653,0)</f>
        <v>0</v>
      </c>
      <c r="BH1653" s="141">
        <f>IF(N1653="sníž. přenesená",J1653,0)</f>
        <v>0</v>
      </c>
      <c r="BI1653" s="141">
        <f>IF(N1653="nulová",J1653,0)</f>
        <v>0</v>
      </c>
      <c r="BJ1653" s="18" t="s">
        <v>40</v>
      </c>
      <c r="BK1653" s="141">
        <f>ROUND(I1653*H1653,2)</f>
        <v>0</v>
      </c>
      <c r="BL1653" s="18" t="s">
        <v>157</v>
      </c>
      <c r="BM1653" s="140" t="s">
        <v>2145</v>
      </c>
    </row>
    <row r="1654" spans="2:65" s="1" customFormat="1">
      <c r="B1654" s="34"/>
      <c r="D1654" s="163" t="s">
        <v>174</v>
      </c>
      <c r="F1654" s="164" t="s">
        <v>2146</v>
      </c>
      <c r="I1654" s="165"/>
      <c r="L1654" s="34"/>
      <c r="M1654" s="166"/>
      <c r="T1654" s="55"/>
      <c r="AT1654" s="18" t="s">
        <v>174</v>
      </c>
      <c r="AU1654" s="18" t="s">
        <v>89</v>
      </c>
    </row>
    <row r="1655" spans="2:65" s="12" customFormat="1">
      <c r="B1655" s="142"/>
      <c r="D1655" s="143" t="s">
        <v>159</v>
      </c>
      <c r="E1655" s="144" t="s">
        <v>32</v>
      </c>
      <c r="F1655" s="145" t="s">
        <v>702</v>
      </c>
      <c r="H1655" s="144" t="s">
        <v>32</v>
      </c>
      <c r="I1655" s="146"/>
      <c r="L1655" s="142"/>
      <c r="M1655" s="147"/>
      <c r="T1655" s="148"/>
      <c r="AT1655" s="144" t="s">
        <v>159</v>
      </c>
      <c r="AU1655" s="144" t="s">
        <v>89</v>
      </c>
      <c r="AV1655" s="12" t="s">
        <v>40</v>
      </c>
      <c r="AW1655" s="12" t="s">
        <v>38</v>
      </c>
      <c r="AX1655" s="12" t="s">
        <v>80</v>
      </c>
      <c r="AY1655" s="144" t="s">
        <v>150</v>
      </c>
    </row>
    <row r="1656" spans="2:65" s="12" customFormat="1">
      <c r="B1656" s="142"/>
      <c r="D1656" s="143" t="s">
        <v>159</v>
      </c>
      <c r="E1656" s="144" t="s">
        <v>32</v>
      </c>
      <c r="F1656" s="145" t="s">
        <v>1457</v>
      </c>
      <c r="H1656" s="144" t="s">
        <v>32</v>
      </c>
      <c r="I1656" s="146"/>
      <c r="L1656" s="142"/>
      <c r="M1656" s="147"/>
      <c r="T1656" s="148"/>
      <c r="AT1656" s="144" t="s">
        <v>159</v>
      </c>
      <c r="AU1656" s="144" t="s">
        <v>89</v>
      </c>
      <c r="AV1656" s="12" t="s">
        <v>40</v>
      </c>
      <c r="AW1656" s="12" t="s">
        <v>38</v>
      </c>
      <c r="AX1656" s="12" t="s">
        <v>80</v>
      </c>
      <c r="AY1656" s="144" t="s">
        <v>150</v>
      </c>
    </row>
    <row r="1657" spans="2:65" s="12" customFormat="1">
      <c r="B1657" s="142"/>
      <c r="D1657" s="143" t="s">
        <v>159</v>
      </c>
      <c r="E1657" s="144" t="s">
        <v>32</v>
      </c>
      <c r="F1657" s="145" t="s">
        <v>1944</v>
      </c>
      <c r="H1657" s="144" t="s">
        <v>32</v>
      </c>
      <c r="I1657" s="146"/>
      <c r="L1657" s="142"/>
      <c r="M1657" s="147"/>
      <c r="T1657" s="148"/>
      <c r="AT1657" s="144" t="s">
        <v>159</v>
      </c>
      <c r="AU1657" s="144" t="s">
        <v>89</v>
      </c>
      <c r="AV1657" s="12" t="s">
        <v>40</v>
      </c>
      <c r="AW1657" s="12" t="s">
        <v>38</v>
      </c>
      <c r="AX1657" s="12" t="s">
        <v>80</v>
      </c>
      <c r="AY1657" s="144" t="s">
        <v>150</v>
      </c>
    </row>
    <row r="1658" spans="2:65" s="12" customFormat="1" ht="20.399999999999999">
      <c r="B1658" s="142"/>
      <c r="D1658" s="143" t="s">
        <v>159</v>
      </c>
      <c r="E1658" s="144" t="s">
        <v>32</v>
      </c>
      <c r="F1658" s="145" t="s">
        <v>1945</v>
      </c>
      <c r="H1658" s="144" t="s">
        <v>32</v>
      </c>
      <c r="I1658" s="146"/>
      <c r="L1658" s="142"/>
      <c r="M1658" s="147"/>
      <c r="T1658" s="148"/>
      <c r="AT1658" s="144" t="s">
        <v>159</v>
      </c>
      <c r="AU1658" s="144" t="s">
        <v>89</v>
      </c>
      <c r="AV1658" s="12" t="s">
        <v>40</v>
      </c>
      <c r="AW1658" s="12" t="s">
        <v>38</v>
      </c>
      <c r="AX1658" s="12" t="s">
        <v>80</v>
      </c>
      <c r="AY1658" s="144" t="s">
        <v>150</v>
      </c>
    </row>
    <row r="1659" spans="2:65" s="12" customFormat="1" ht="20.399999999999999">
      <c r="B1659" s="142"/>
      <c r="D1659" s="143" t="s">
        <v>159</v>
      </c>
      <c r="E1659" s="144" t="s">
        <v>32</v>
      </c>
      <c r="F1659" s="145" t="s">
        <v>1946</v>
      </c>
      <c r="H1659" s="144" t="s">
        <v>32</v>
      </c>
      <c r="I1659" s="146"/>
      <c r="L1659" s="142"/>
      <c r="M1659" s="147"/>
      <c r="T1659" s="148"/>
      <c r="AT1659" s="144" t="s">
        <v>159</v>
      </c>
      <c r="AU1659" s="144" t="s">
        <v>89</v>
      </c>
      <c r="AV1659" s="12" t="s">
        <v>40</v>
      </c>
      <c r="AW1659" s="12" t="s">
        <v>38</v>
      </c>
      <c r="AX1659" s="12" t="s">
        <v>80</v>
      </c>
      <c r="AY1659" s="144" t="s">
        <v>150</v>
      </c>
    </row>
    <row r="1660" spans="2:65" s="13" customFormat="1">
      <c r="B1660" s="149"/>
      <c r="D1660" s="143" t="s">
        <v>159</v>
      </c>
      <c r="E1660" s="150" t="s">
        <v>32</v>
      </c>
      <c r="F1660" s="151" t="s">
        <v>609</v>
      </c>
      <c r="H1660" s="152">
        <v>28.96</v>
      </c>
      <c r="I1660" s="153"/>
      <c r="L1660" s="149"/>
      <c r="M1660" s="154"/>
      <c r="T1660" s="155"/>
      <c r="AT1660" s="150" t="s">
        <v>159</v>
      </c>
      <c r="AU1660" s="150" t="s">
        <v>89</v>
      </c>
      <c r="AV1660" s="13" t="s">
        <v>89</v>
      </c>
      <c r="AW1660" s="13" t="s">
        <v>38</v>
      </c>
      <c r="AX1660" s="13" t="s">
        <v>40</v>
      </c>
      <c r="AY1660" s="150" t="s">
        <v>150</v>
      </c>
    </row>
    <row r="1661" spans="2:65" s="1" customFormat="1" ht="21.75" customHeight="1">
      <c r="B1661" s="34"/>
      <c r="C1661" s="129" t="s">
        <v>2147</v>
      </c>
      <c r="D1661" s="129" t="s">
        <v>152</v>
      </c>
      <c r="E1661" s="130" t="s">
        <v>2148</v>
      </c>
      <c r="F1661" s="131" t="s">
        <v>2149</v>
      </c>
      <c r="G1661" s="132" t="s">
        <v>282</v>
      </c>
      <c r="H1661" s="133">
        <v>40.43</v>
      </c>
      <c r="I1661" s="134"/>
      <c r="J1661" s="135">
        <f>ROUND(I1661*H1661,2)</f>
        <v>0</v>
      </c>
      <c r="K1661" s="131" t="s">
        <v>172</v>
      </c>
      <c r="L1661" s="34"/>
      <c r="M1661" s="136" t="s">
        <v>32</v>
      </c>
      <c r="N1661" s="137" t="s">
        <v>51</v>
      </c>
      <c r="P1661" s="138">
        <f>O1661*H1661</f>
        <v>0</v>
      </c>
      <c r="Q1661" s="138">
        <v>1.06277</v>
      </c>
      <c r="R1661" s="138">
        <f>Q1661*H1661</f>
        <v>42.967791099999999</v>
      </c>
      <c r="S1661" s="138">
        <v>0</v>
      </c>
      <c r="T1661" s="139">
        <f>S1661*H1661</f>
        <v>0</v>
      </c>
      <c r="AR1661" s="140" t="s">
        <v>157</v>
      </c>
      <c r="AT1661" s="140" t="s">
        <v>152</v>
      </c>
      <c r="AU1661" s="140" t="s">
        <v>89</v>
      </c>
      <c r="AY1661" s="18" t="s">
        <v>150</v>
      </c>
      <c r="BE1661" s="141">
        <f>IF(N1661="základní",J1661,0)</f>
        <v>0</v>
      </c>
      <c r="BF1661" s="141">
        <f>IF(N1661="snížená",J1661,0)</f>
        <v>0</v>
      </c>
      <c r="BG1661" s="141">
        <f>IF(N1661="zákl. přenesená",J1661,0)</f>
        <v>0</v>
      </c>
      <c r="BH1661" s="141">
        <f>IF(N1661="sníž. přenesená",J1661,0)</f>
        <v>0</v>
      </c>
      <c r="BI1661" s="141">
        <f>IF(N1661="nulová",J1661,0)</f>
        <v>0</v>
      </c>
      <c r="BJ1661" s="18" t="s">
        <v>40</v>
      </c>
      <c r="BK1661" s="141">
        <f>ROUND(I1661*H1661,2)</f>
        <v>0</v>
      </c>
      <c r="BL1661" s="18" t="s">
        <v>157</v>
      </c>
      <c r="BM1661" s="140" t="s">
        <v>2150</v>
      </c>
    </row>
    <row r="1662" spans="2:65" s="1" customFormat="1">
      <c r="B1662" s="34"/>
      <c r="D1662" s="163" t="s">
        <v>174</v>
      </c>
      <c r="F1662" s="164" t="s">
        <v>2151</v>
      </c>
      <c r="I1662" s="165"/>
      <c r="L1662" s="34"/>
      <c r="M1662" s="166"/>
      <c r="T1662" s="55"/>
      <c r="AT1662" s="18" t="s">
        <v>174</v>
      </c>
      <c r="AU1662" s="18" t="s">
        <v>89</v>
      </c>
    </row>
    <row r="1663" spans="2:65" s="12" customFormat="1">
      <c r="B1663" s="142"/>
      <c r="D1663" s="143" t="s">
        <v>159</v>
      </c>
      <c r="E1663" s="144" t="s">
        <v>32</v>
      </c>
      <c r="F1663" s="145" t="s">
        <v>814</v>
      </c>
      <c r="H1663" s="144" t="s">
        <v>32</v>
      </c>
      <c r="I1663" s="146"/>
      <c r="L1663" s="142"/>
      <c r="M1663" s="147"/>
      <c r="T1663" s="148"/>
      <c r="AT1663" s="144" t="s">
        <v>159</v>
      </c>
      <c r="AU1663" s="144" t="s">
        <v>89</v>
      </c>
      <c r="AV1663" s="12" t="s">
        <v>40</v>
      </c>
      <c r="AW1663" s="12" t="s">
        <v>38</v>
      </c>
      <c r="AX1663" s="12" t="s">
        <v>80</v>
      </c>
      <c r="AY1663" s="144" t="s">
        <v>150</v>
      </c>
    </row>
    <row r="1664" spans="2:65" s="13" customFormat="1">
      <c r="B1664" s="149"/>
      <c r="D1664" s="143" t="s">
        <v>159</v>
      </c>
      <c r="E1664" s="150" t="s">
        <v>32</v>
      </c>
      <c r="F1664" s="151" t="s">
        <v>2152</v>
      </c>
      <c r="H1664" s="152">
        <v>15.023</v>
      </c>
      <c r="I1664" s="153"/>
      <c r="L1664" s="149"/>
      <c r="M1664" s="154"/>
      <c r="T1664" s="155"/>
      <c r="AT1664" s="150" t="s">
        <v>159</v>
      </c>
      <c r="AU1664" s="150" t="s">
        <v>89</v>
      </c>
      <c r="AV1664" s="13" t="s">
        <v>89</v>
      </c>
      <c r="AW1664" s="13" t="s">
        <v>38</v>
      </c>
      <c r="AX1664" s="13" t="s">
        <v>80</v>
      </c>
      <c r="AY1664" s="150" t="s">
        <v>150</v>
      </c>
    </row>
    <row r="1665" spans="2:65" s="15" customFormat="1">
      <c r="B1665" s="168"/>
      <c r="D1665" s="143" t="s">
        <v>159</v>
      </c>
      <c r="E1665" s="169" t="s">
        <v>32</v>
      </c>
      <c r="F1665" s="170" t="s">
        <v>1372</v>
      </c>
      <c r="H1665" s="171">
        <v>15.023</v>
      </c>
      <c r="I1665" s="172"/>
      <c r="L1665" s="168"/>
      <c r="M1665" s="173"/>
      <c r="T1665" s="174"/>
      <c r="AT1665" s="169" t="s">
        <v>159</v>
      </c>
      <c r="AU1665" s="169" t="s">
        <v>89</v>
      </c>
      <c r="AV1665" s="15" t="s">
        <v>168</v>
      </c>
      <c r="AW1665" s="15" t="s">
        <v>38</v>
      </c>
      <c r="AX1665" s="15" t="s">
        <v>80</v>
      </c>
      <c r="AY1665" s="169" t="s">
        <v>150</v>
      </c>
    </row>
    <row r="1666" spans="2:65" s="12" customFormat="1">
      <c r="B1666" s="142"/>
      <c r="D1666" s="143" t="s">
        <v>159</v>
      </c>
      <c r="E1666" s="144" t="s">
        <v>32</v>
      </c>
      <c r="F1666" s="145" t="s">
        <v>1436</v>
      </c>
      <c r="H1666" s="144" t="s">
        <v>32</v>
      </c>
      <c r="I1666" s="146"/>
      <c r="L1666" s="142"/>
      <c r="M1666" s="147"/>
      <c r="T1666" s="148"/>
      <c r="AT1666" s="144" t="s">
        <v>159</v>
      </c>
      <c r="AU1666" s="144" t="s">
        <v>89</v>
      </c>
      <c r="AV1666" s="12" t="s">
        <v>40</v>
      </c>
      <c r="AW1666" s="12" t="s">
        <v>38</v>
      </c>
      <c r="AX1666" s="12" t="s">
        <v>80</v>
      </c>
      <c r="AY1666" s="144" t="s">
        <v>150</v>
      </c>
    </row>
    <row r="1667" spans="2:65" s="13" customFormat="1">
      <c r="B1667" s="149"/>
      <c r="D1667" s="143" t="s">
        <v>159</v>
      </c>
      <c r="E1667" s="150" t="s">
        <v>32</v>
      </c>
      <c r="F1667" s="151" t="s">
        <v>2153</v>
      </c>
      <c r="H1667" s="152">
        <v>13.842000000000001</v>
      </c>
      <c r="I1667" s="153"/>
      <c r="L1667" s="149"/>
      <c r="M1667" s="154"/>
      <c r="T1667" s="155"/>
      <c r="AT1667" s="150" t="s">
        <v>159</v>
      </c>
      <c r="AU1667" s="150" t="s">
        <v>89</v>
      </c>
      <c r="AV1667" s="13" t="s">
        <v>89</v>
      </c>
      <c r="AW1667" s="13" t="s">
        <v>38</v>
      </c>
      <c r="AX1667" s="13" t="s">
        <v>80</v>
      </c>
      <c r="AY1667" s="150" t="s">
        <v>150</v>
      </c>
    </row>
    <row r="1668" spans="2:65" s="15" customFormat="1">
      <c r="B1668" s="168"/>
      <c r="D1668" s="143" t="s">
        <v>159</v>
      </c>
      <c r="E1668" s="169" t="s">
        <v>32</v>
      </c>
      <c r="F1668" s="170" t="s">
        <v>1438</v>
      </c>
      <c r="H1668" s="171">
        <v>13.842000000000001</v>
      </c>
      <c r="I1668" s="172"/>
      <c r="L1668" s="168"/>
      <c r="M1668" s="173"/>
      <c r="T1668" s="174"/>
      <c r="AT1668" s="169" t="s">
        <v>159</v>
      </c>
      <c r="AU1668" s="169" t="s">
        <v>89</v>
      </c>
      <c r="AV1668" s="15" t="s">
        <v>168</v>
      </c>
      <c r="AW1668" s="15" t="s">
        <v>38</v>
      </c>
      <c r="AX1668" s="15" t="s">
        <v>80</v>
      </c>
      <c r="AY1668" s="169" t="s">
        <v>150</v>
      </c>
    </row>
    <row r="1669" spans="2:65" s="12" customFormat="1">
      <c r="B1669" s="142"/>
      <c r="D1669" s="143" t="s">
        <v>159</v>
      </c>
      <c r="E1669" s="144" t="s">
        <v>32</v>
      </c>
      <c r="F1669" s="145" t="s">
        <v>1626</v>
      </c>
      <c r="H1669" s="144" t="s">
        <v>32</v>
      </c>
      <c r="I1669" s="146"/>
      <c r="L1669" s="142"/>
      <c r="M1669" s="147"/>
      <c r="T1669" s="148"/>
      <c r="AT1669" s="144" t="s">
        <v>159</v>
      </c>
      <c r="AU1669" s="144" t="s">
        <v>89</v>
      </c>
      <c r="AV1669" s="12" t="s">
        <v>40</v>
      </c>
      <c r="AW1669" s="12" t="s">
        <v>38</v>
      </c>
      <c r="AX1669" s="12" t="s">
        <v>80</v>
      </c>
      <c r="AY1669" s="144" t="s">
        <v>150</v>
      </c>
    </row>
    <row r="1670" spans="2:65" s="13" customFormat="1">
      <c r="B1670" s="149"/>
      <c r="D1670" s="143" t="s">
        <v>159</v>
      </c>
      <c r="E1670" s="150" t="s">
        <v>32</v>
      </c>
      <c r="F1670" s="151" t="s">
        <v>2154</v>
      </c>
      <c r="H1670" s="152">
        <v>2.2349999999999999</v>
      </c>
      <c r="I1670" s="153"/>
      <c r="L1670" s="149"/>
      <c r="M1670" s="154"/>
      <c r="T1670" s="155"/>
      <c r="AT1670" s="150" t="s">
        <v>159</v>
      </c>
      <c r="AU1670" s="150" t="s">
        <v>89</v>
      </c>
      <c r="AV1670" s="13" t="s">
        <v>89</v>
      </c>
      <c r="AW1670" s="13" t="s">
        <v>38</v>
      </c>
      <c r="AX1670" s="13" t="s">
        <v>80</v>
      </c>
      <c r="AY1670" s="150" t="s">
        <v>150</v>
      </c>
    </row>
    <row r="1671" spans="2:65" s="15" customFormat="1">
      <c r="B1671" s="168"/>
      <c r="D1671" s="143" t="s">
        <v>159</v>
      </c>
      <c r="E1671" s="169" t="s">
        <v>32</v>
      </c>
      <c r="F1671" s="170" t="s">
        <v>1628</v>
      </c>
      <c r="H1671" s="171">
        <v>2.2349999999999999</v>
      </c>
      <c r="I1671" s="172"/>
      <c r="L1671" s="168"/>
      <c r="M1671" s="173"/>
      <c r="T1671" s="174"/>
      <c r="AT1671" s="169" t="s">
        <v>159</v>
      </c>
      <c r="AU1671" s="169" t="s">
        <v>89</v>
      </c>
      <c r="AV1671" s="15" t="s">
        <v>168</v>
      </c>
      <c r="AW1671" s="15" t="s">
        <v>38</v>
      </c>
      <c r="AX1671" s="15" t="s">
        <v>80</v>
      </c>
      <c r="AY1671" s="169" t="s">
        <v>150</v>
      </c>
    </row>
    <row r="1672" spans="2:65" s="13" customFormat="1" ht="20.399999999999999">
      <c r="B1672" s="149"/>
      <c r="D1672" s="143" t="s">
        <v>159</v>
      </c>
      <c r="E1672" s="150" t="s">
        <v>32</v>
      </c>
      <c r="F1672" s="151" t="s">
        <v>2155</v>
      </c>
      <c r="H1672" s="152">
        <v>9.33</v>
      </c>
      <c r="I1672" s="153"/>
      <c r="L1672" s="149"/>
      <c r="M1672" s="154"/>
      <c r="T1672" s="155"/>
      <c r="AT1672" s="150" t="s">
        <v>159</v>
      </c>
      <c r="AU1672" s="150" t="s">
        <v>89</v>
      </c>
      <c r="AV1672" s="13" t="s">
        <v>89</v>
      </c>
      <c r="AW1672" s="13" t="s">
        <v>38</v>
      </c>
      <c r="AX1672" s="13" t="s">
        <v>80</v>
      </c>
      <c r="AY1672" s="150" t="s">
        <v>150</v>
      </c>
    </row>
    <row r="1673" spans="2:65" s="14" customFormat="1">
      <c r="B1673" s="156"/>
      <c r="D1673" s="143" t="s">
        <v>159</v>
      </c>
      <c r="E1673" s="157" t="s">
        <v>32</v>
      </c>
      <c r="F1673" s="158" t="s">
        <v>162</v>
      </c>
      <c r="H1673" s="159">
        <v>40.43</v>
      </c>
      <c r="I1673" s="160"/>
      <c r="L1673" s="156"/>
      <c r="M1673" s="161"/>
      <c r="T1673" s="162"/>
      <c r="AT1673" s="157" t="s">
        <v>159</v>
      </c>
      <c r="AU1673" s="157" t="s">
        <v>89</v>
      </c>
      <c r="AV1673" s="14" t="s">
        <v>157</v>
      </c>
      <c r="AW1673" s="14" t="s">
        <v>38</v>
      </c>
      <c r="AX1673" s="14" t="s">
        <v>40</v>
      </c>
      <c r="AY1673" s="157" t="s">
        <v>150</v>
      </c>
    </row>
    <row r="1674" spans="2:65" s="1" customFormat="1" ht="37.799999999999997" customHeight="1">
      <c r="B1674" s="34"/>
      <c r="C1674" s="129" t="s">
        <v>2156</v>
      </c>
      <c r="D1674" s="129" t="s">
        <v>152</v>
      </c>
      <c r="E1674" s="130" t="s">
        <v>2157</v>
      </c>
      <c r="F1674" s="131" t="s">
        <v>2158</v>
      </c>
      <c r="G1674" s="132" t="s">
        <v>155</v>
      </c>
      <c r="H1674" s="133">
        <v>48.31</v>
      </c>
      <c r="I1674" s="134"/>
      <c r="J1674" s="135">
        <f>ROUND(I1674*H1674,2)</f>
        <v>0</v>
      </c>
      <c r="K1674" s="131" t="s">
        <v>172</v>
      </c>
      <c r="L1674" s="34"/>
      <c r="M1674" s="136" t="s">
        <v>32</v>
      </c>
      <c r="N1674" s="137" t="s">
        <v>51</v>
      </c>
      <c r="P1674" s="138">
        <f>O1674*H1674</f>
        <v>0</v>
      </c>
      <c r="Q1674" s="138">
        <v>1.1999999999999999E-3</v>
      </c>
      <c r="R1674" s="138">
        <f>Q1674*H1674</f>
        <v>5.7971999999999996E-2</v>
      </c>
      <c r="S1674" s="138">
        <v>0</v>
      </c>
      <c r="T1674" s="139">
        <f>S1674*H1674</f>
        <v>0</v>
      </c>
      <c r="AR1674" s="140" t="s">
        <v>157</v>
      </c>
      <c r="AT1674" s="140" t="s">
        <v>152</v>
      </c>
      <c r="AU1674" s="140" t="s">
        <v>89</v>
      </c>
      <c r="AY1674" s="18" t="s">
        <v>150</v>
      </c>
      <c r="BE1674" s="141">
        <f>IF(N1674="základní",J1674,0)</f>
        <v>0</v>
      </c>
      <c r="BF1674" s="141">
        <f>IF(N1674="snížená",J1674,0)</f>
        <v>0</v>
      </c>
      <c r="BG1674" s="141">
        <f>IF(N1674="zákl. přenesená",J1674,0)</f>
        <v>0</v>
      </c>
      <c r="BH1674" s="141">
        <f>IF(N1674="sníž. přenesená",J1674,0)</f>
        <v>0</v>
      </c>
      <c r="BI1674" s="141">
        <f>IF(N1674="nulová",J1674,0)</f>
        <v>0</v>
      </c>
      <c r="BJ1674" s="18" t="s">
        <v>40</v>
      </c>
      <c r="BK1674" s="141">
        <f>ROUND(I1674*H1674,2)</f>
        <v>0</v>
      </c>
      <c r="BL1674" s="18" t="s">
        <v>157</v>
      </c>
      <c r="BM1674" s="140" t="s">
        <v>2159</v>
      </c>
    </row>
    <row r="1675" spans="2:65" s="1" customFormat="1">
      <c r="B1675" s="34"/>
      <c r="D1675" s="163" t="s">
        <v>174</v>
      </c>
      <c r="F1675" s="164" t="s">
        <v>2160</v>
      </c>
      <c r="I1675" s="165"/>
      <c r="L1675" s="34"/>
      <c r="M1675" s="166"/>
      <c r="T1675" s="55"/>
      <c r="AT1675" s="18" t="s">
        <v>174</v>
      </c>
      <c r="AU1675" s="18" t="s">
        <v>89</v>
      </c>
    </row>
    <row r="1676" spans="2:65" s="12" customFormat="1">
      <c r="B1676" s="142"/>
      <c r="D1676" s="143" t="s">
        <v>159</v>
      </c>
      <c r="E1676" s="144" t="s">
        <v>32</v>
      </c>
      <c r="F1676" s="145" t="s">
        <v>702</v>
      </c>
      <c r="H1676" s="144" t="s">
        <v>32</v>
      </c>
      <c r="I1676" s="146"/>
      <c r="L1676" s="142"/>
      <c r="M1676" s="147"/>
      <c r="T1676" s="148"/>
      <c r="AT1676" s="144" t="s">
        <v>159</v>
      </c>
      <c r="AU1676" s="144" t="s">
        <v>89</v>
      </c>
      <c r="AV1676" s="12" t="s">
        <v>40</v>
      </c>
      <c r="AW1676" s="12" t="s">
        <v>38</v>
      </c>
      <c r="AX1676" s="12" t="s">
        <v>80</v>
      </c>
      <c r="AY1676" s="144" t="s">
        <v>150</v>
      </c>
    </row>
    <row r="1677" spans="2:65" s="12" customFormat="1">
      <c r="B1677" s="142"/>
      <c r="D1677" s="143" t="s">
        <v>159</v>
      </c>
      <c r="E1677" s="144" t="s">
        <v>32</v>
      </c>
      <c r="F1677" s="145" t="s">
        <v>2161</v>
      </c>
      <c r="H1677" s="144" t="s">
        <v>32</v>
      </c>
      <c r="I1677" s="146"/>
      <c r="L1677" s="142"/>
      <c r="M1677" s="147"/>
      <c r="T1677" s="148"/>
      <c r="AT1677" s="144" t="s">
        <v>159</v>
      </c>
      <c r="AU1677" s="144" t="s">
        <v>89</v>
      </c>
      <c r="AV1677" s="12" t="s">
        <v>40</v>
      </c>
      <c r="AW1677" s="12" t="s">
        <v>38</v>
      </c>
      <c r="AX1677" s="12" t="s">
        <v>80</v>
      </c>
      <c r="AY1677" s="144" t="s">
        <v>150</v>
      </c>
    </row>
    <row r="1678" spans="2:65" s="13" customFormat="1">
      <c r="B1678" s="149"/>
      <c r="D1678" s="143" t="s">
        <v>159</v>
      </c>
      <c r="E1678" s="150" t="s">
        <v>32</v>
      </c>
      <c r="F1678" s="151" t="s">
        <v>637</v>
      </c>
      <c r="H1678" s="152">
        <v>48.31</v>
      </c>
      <c r="I1678" s="153"/>
      <c r="L1678" s="149"/>
      <c r="M1678" s="154"/>
      <c r="T1678" s="155"/>
      <c r="AT1678" s="150" t="s">
        <v>159</v>
      </c>
      <c r="AU1678" s="150" t="s">
        <v>89</v>
      </c>
      <c r="AV1678" s="13" t="s">
        <v>89</v>
      </c>
      <c r="AW1678" s="13" t="s">
        <v>38</v>
      </c>
      <c r="AX1678" s="13" t="s">
        <v>40</v>
      </c>
      <c r="AY1678" s="150" t="s">
        <v>150</v>
      </c>
    </row>
    <row r="1679" spans="2:65" s="1" customFormat="1" ht="21.75" customHeight="1">
      <c r="B1679" s="34"/>
      <c r="C1679" s="184" t="s">
        <v>2162</v>
      </c>
      <c r="D1679" s="184" t="s">
        <v>874</v>
      </c>
      <c r="E1679" s="186" t="s">
        <v>2030</v>
      </c>
      <c r="F1679" s="187" t="s">
        <v>2031</v>
      </c>
      <c r="G1679" s="188" t="s">
        <v>155</v>
      </c>
      <c r="H1679" s="189">
        <v>49.276000000000003</v>
      </c>
      <c r="I1679" s="190"/>
      <c r="J1679" s="191">
        <f>ROUND(I1679*H1679,2)</f>
        <v>0</v>
      </c>
      <c r="K1679" s="187" t="s">
        <v>172</v>
      </c>
      <c r="L1679" s="192"/>
      <c r="M1679" s="193" t="s">
        <v>32</v>
      </c>
      <c r="N1679" s="194" t="s">
        <v>51</v>
      </c>
      <c r="P1679" s="138">
        <f>O1679*H1679</f>
        <v>0</v>
      </c>
      <c r="Q1679" s="138">
        <v>0.14166999999999999</v>
      </c>
      <c r="R1679" s="138">
        <f>Q1679*H1679</f>
        <v>6.9809309199999996</v>
      </c>
      <c r="S1679" s="138">
        <v>0</v>
      </c>
      <c r="T1679" s="139">
        <f>S1679*H1679</f>
        <v>0</v>
      </c>
      <c r="AR1679" s="140" t="s">
        <v>204</v>
      </c>
      <c r="AT1679" s="140" t="s">
        <v>874</v>
      </c>
      <c r="AU1679" s="140" t="s">
        <v>89</v>
      </c>
      <c r="AY1679" s="18" t="s">
        <v>150</v>
      </c>
      <c r="BE1679" s="141">
        <f>IF(N1679="základní",J1679,0)</f>
        <v>0</v>
      </c>
      <c r="BF1679" s="141">
        <f>IF(N1679="snížená",J1679,0)</f>
        <v>0</v>
      </c>
      <c r="BG1679" s="141">
        <f>IF(N1679="zákl. přenesená",J1679,0)</f>
        <v>0</v>
      </c>
      <c r="BH1679" s="141">
        <f>IF(N1679="sníž. přenesená",J1679,0)</f>
        <v>0</v>
      </c>
      <c r="BI1679" s="141">
        <f>IF(N1679="nulová",J1679,0)</f>
        <v>0</v>
      </c>
      <c r="BJ1679" s="18" t="s">
        <v>40</v>
      </c>
      <c r="BK1679" s="141">
        <f>ROUND(I1679*H1679,2)</f>
        <v>0</v>
      </c>
      <c r="BL1679" s="18" t="s">
        <v>157</v>
      </c>
      <c r="BM1679" s="140" t="s">
        <v>2163</v>
      </c>
    </row>
    <row r="1680" spans="2:65" s="13" customFormat="1">
      <c r="B1680" s="149"/>
      <c r="D1680" s="143" t="s">
        <v>159</v>
      </c>
      <c r="F1680" s="151" t="s">
        <v>2164</v>
      </c>
      <c r="H1680" s="152">
        <v>49.276000000000003</v>
      </c>
      <c r="I1680" s="153"/>
      <c r="L1680" s="149"/>
      <c r="M1680" s="154"/>
      <c r="T1680" s="155"/>
      <c r="AT1680" s="150" t="s">
        <v>159</v>
      </c>
      <c r="AU1680" s="150" t="s">
        <v>89</v>
      </c>
      <c r="AV1680" s="13" t="s">
        <v>89</v>
      </c>
      <c r="AW1680" s="13" t="s">
        <v>4</v>
      </c>
      <c r="AX1680" s="13" t="s">
        <v>40</v>
      </c>
      <c r="AY1680" s="150" t="s">
        <v>150</v>
      </c>
    </row>
    <row r="1681" spans="2:65" s="1" customFormat="1" ht="44.25" customHeight="1">
      <c r="B1681" s="34"/>
      <c r="C1681" s="129" t="s">
        <v>2165</v>
      </c>
      <c r="D1681" s="129" t="s">
        <v>152</v>
      </c>
      <c r="E1681" s="130" t="s">
        <v>2166</v>
      </c>
      <c r="F1681" s="131" t="s">
        <v>2167</v>
      </c>
      <c r="G1681" s="132" t="s">
        <v>155</v>
      </c>
      <c r="H1681" s="133">
        <v>48.31</v>
      </c>
      <c r="I1681" s="134"/>
      <c r="J1681" s="135">
        <f>ROUND(I1681*H1681,2)</f>
        <v>0</v>
      </c>
      <c r="K1681" s="131" t="s">
        <v>172</v>
      </c>
      <c r="L1681" s="34"/>
      <c r="M1681" s="136" t="s">
        <v>32</v>
      </c>
      <c r="N1681" s="137" t="s">
        <v>51</v>
      </c>
      <c r="P1681" s="138">
        <f>O1681*H1681</f>
        <v>0</v>
      </c>
      <c r="Q1681" s="138">
        <v>7.6000000000000004E-4</v>
      </c>
      <c r="R1681" s="138">
        <f>Q1681*H1681</f>
        <v>3.6715600000000001E-2</v>
      </c>
      <c r="S1681" s="138">
        <v>0</v>
      </c>
      <c r="T1681" s="139">
        <f>S1681*H1681</f>
        <v>0</v>
      </c>
      <c r="AR1681" s="140" t="s">
        <v>157</v>
      </c>
      <c r="AT1681" s="140" t="s">
        <v>152</v>
      </c>
      <c r="AU1681" s="140" t="s">
        <v>89</v>
      </c>
      <c r="AY1681" s="18" t="s">
        <v>150</v>
      </c>
      <c r="BE1681" s="141">
        <f>IF(N1681="základní",J1681,0)</f>
        <v>0</v>
      </c>
      <c r="BF1681" s="141">
        <f>IF(N1681="snížená",J1681,0)</f>
        <v>0</v>
      </c>
      <c r="BG1681" s="141">
        <f>IF(N1681="zákl. přenesená",J1681,0)</f>
        <v>0</v>
      </c>
      <c r="BH1681" s="141">
        <f>IF(N1681="sníž. přenesená",J1681,0)</f>
        <v>0</v>
      </c>
      <c r="BI1681" s="141">
        <f>IF(N1681="nulová",J1681,0)</f>
        <v>0</v>
      </c>
      <c r="BJ1681" s="18" t="s">
        <v>40</v>
      </c>
      <c r="BK1681" s="141">
        <f>ROUND(I1681*H1681,2)</f>
        <v>0</v>
      </c>
      <c r="BL1681" s="18" t="s">
        <v>157</v>
      </c>
      <c r="BM1681" s="140" t="s">
        <v>2168</v>
      </c>
    </row>
    <row r="1682" spans="2:65" s="1" customFormat="1">
      <c r="B1682" s="34"/>
      <c r="D1682" s="163" t="s">
        <v>174</v>
      </c>
      <c r="F1682" s="164" t="s">
        <v>2169</v>
      </c>
      <c r="I1682" s="165"/>
      <c r="L1682" s="34"/>
      <c r="M1682" s="166"/>
      <c r="T1682" s="55"/>
      <c r="AT1682" s="18" t="s">
        <v>174</v>
      </c>
      <c r="AU1682" s="18" t="s">
        <v>89</v>
      </c>
    </row>
    <row r="1683" spans="2:65" s="12" customFormat="1">
      <c r="B1683" s="142"/>
      <c r="D1683" s="143" t="s">
        <v>159</v>
      </c>
      <c r="E1683" s="144" t="s">
        <v>32</v>
      </c>
      <c r="F1683" s="145" t="s">
        <v>702</v>
      </c>
      <c r="H1683" s="144" t="s">
        <v>32</v>
      </c>
      <c r="I1683" s="146"/>
      <c r="L1683" s="142"/>
      <c r="M1683" s="147"/>
      <c r="T1683" s="148"/>
      <c r="AT1683" s="144" t="s">
        <v>159</v>
      </c>
      <c r="AU1683" s="144" t="s">
        <v>89</v>
      </c>
      <c r="AV1683" s="12" t="s">
        <v>40</v>
      </c>
      <c r="AW1683" s="12" t="s">
        <v>38</v>
      </c>
      <c r="AX1683" s="12" t="s">
        <v>80</v>
      </c>
      <c r="AY1683" s="144" t="s">
        <v>150</v>
      </c>
    </row>
    <row r="1684" spans="2:65" s="12" customFormat="1">
      <c r="B1684" s="142"/>
      <c r="D1684" s="143" t="s">
        <v>159</v>
      </c>
      <c r="E1684" s="144" t="s">
        <v>32</v>
      </c>
      <c r="F1684" s="145" t="s">
        <v>2161</v>
      </c>
      <c r="H1684" s="144" t="s">
        <v>32</v>
      </c>
      <c r="I1684" s="146"/>
      <c r="L1684" s="142"/>
      <c r="M1684" s="147"/>
      <c r="T1684" s="148"/>
      <c r="AT1684" s="144" t="s">
        <v>159</v>
      </c>
      <c r="AU1684" s="144" t="s">
        <v>89</v>
      </c>
      <c r="AV1684" s="12" t="s">
        <v>40</v>
      </c>
      <c r="AW1684" s="12" t="s">
        <v>38</v>
      </c>
      <c r="AX1684" s="12" t="s">
        <v>80</v>
      </c>
      <c r="AY1684" s="144" t="s">
        <v>150</v>
      </c>
    </row>
    <row r="1685" spans="2:65" s="13" customFormat="1">
      <c r="B1685" s="149"/>
      <c r="D1685" s="143" t="s">
        <v>159</v>
      </c>
      <c r="E1685" s="150" t="s">
        <v>32</v>
      </c>
      <c r="F1685" s="151" t="s">
        <v>637</v>
      </c>
      <c r="H1685" s="152">
        <v>48.31</v>
      </c>
      <c r="I1685" s="153"/>
      <c r="L1685" s="149"/>
      <c r="M1685" s="154"/>
      <c r="T1685" s="155"/>
      <c r="AT1685" s="150" t="s">
        <v>159</v>
      </c>
      <c r="AU1685" s="150" t="s">
        <v>89</v>
      </c>
      <c r="AV1685" s="13" t="s">
        <v>89</v>
      </c>
      <c r="AW1685" s="13" t="s">
        <v>38</v>
      </c>
      <c r="AX1685" s="13" t="s">
        <v>40</v>
      </c>
      <c r="AY1685" s="150" t="s">
        <v>150</v>
      </c>
    </row>
    <row r="1686" spans="2:65" s="11" customFormat="1" ht="22.8" customHeight="1">
      <c r="B1686" s="117"/>
      <c r="D1686" s="118" t="s">
        <v>79</v>
      </c>
      <c r="E1686" s="127" t="s">
        <v>204</v>
      </c>
      <c r="F1686" s="127" t="s">
        <v>2170</v>
      </c>
      <c r="I1686" s="120"/>
      <c r="J1686" s="128">
        <f>BK1686</f>
        <v>0</v>
      </c>
      <c r="L1686" s="117"/>
      <c r="M1686" s="122"/>
      <c r="P1686" s="123">
        <f>SUM(P1687:P1695)</f>
        <v>0</v>
      </c>
      <c r="R1686" s="123">
        <f>SUM(R1687:R1695)</f>
        <v>0</v>
      </c>
      <c r="T1686" s="124">
        <f>SUM(T1687:T1695)</f>
        <v>6.0434399999999995</v>
      </c>
      <c r="AR1686" s="118" t="s">
        <v>40</v>
      </c>
      <c r="AT1686" s="125" t="s">
        <v>79</v>
      </c>
      <c r="AU1686" s="125" t="s">
        <v>40</v>
      </c>
      <c r="AY1686" s="118" t="s">
        <v>150</v>
      </c>
      <c r="BK1686" s="126">
        <f>SUM(BK1687:BK1695)</f>
        <v>0</v>
      </c>
    </row>
    <row r="1687" spans="2:65" s="1" customFormat="1" ht="33" customHeight="1">
      <c r="B1687" s="34"/>
      <c r="C1687" s="129" t="s">
        <v>2171</v>
      </c>
      <c r="D1687" s="182" t="s">
        <v>152</v>
      </c>
      <c r="E1687" s="130" t="s">
        <v>2172</v>
      </c>
      <c r="F1687" s="131" t="s">
        <v>2173</v>
      </c>
      <c r="G1687" s="132" t="s">
        <v>165</v>
      </c>
      <c r="H1687" s="133">
        <v>2.7890000000000001</v>
      </c>
      <c r="I1687" s="134"/>
      <c r="J1687" s="135">
        <f>ROUND(I1687*H1687,2)</f>
        <v>0</v>
      </c>
      <c r="K1687" s="131" t="s">
        <v>172</v>
      </c>
      <c r="L1687" s="34"/>
      <c r="M1687" s="136" t="s">
        <v>32</v>
      </c>
      <c r="N1687" s="137" t="s">
        <v>51</v>
      </c>
      <c r="P1687" s="138">
        <f>O1687*H1687</f>
        <v>0</v>
      </c>
      <c r="Q1687" s="138">
        <v>0</v>
      </c>
      <c r="R1687" s="138">
        <f>Q1687*H1687</f>
        <v>0</v>
      </c>
      <c r="S1687" s="138">
        <v>0.6</v>
      </c>
      <c r="T1687" s="139">
        <f>S1687*H1687</f>
        <v>1.6734</v>
      </c>
      <c r="AR1687" s="140" t="s">
        <v>157</v>
      </c>
      <c r="AT1687" s="140" t="s">
        <v>152</v>
      </c>
      <c r="AU1687" s="140" t="s">
        <v>89</v>
      </c>
      <c r="AY1687" s="18" t="s">
        <v>150</v>
      </c>
      <c r="BE1687" s="141">
        <f>IF(N1687="základní",J1687,0)</f>
        <v>0</v>
      </c>
      <c r="BF1687" s="141">
        <f>IF(N1687="snížená",J1687,0)</f>
        <v>0</v>
      </c>
      <c r="BG1687" s="141">
        <f>IF(N1687="zákl. přenesená",J1687,0)</f>
        <v>0</v>
      </c>
      <c r="BH1687" s="141">
        <f>IF(N1687="sníž. přenesená",J1687,0)</f>
        <v>0</v>
      </c>
      <c r="BI1687" s="141">
        <f>IF(N1687="nulová",J1687,0)</f>
        <v>0</v>
      </c>
      <c r="BJ1687" s="18" t="s">
        <v>40</v>
      </c>
      <c r="BK1687" s="141">
        <f>ROUND(I1687*H1687,2)</f>
        <v>0</v>
      </c>
      <c r="BL1687" s="18" t="s">
        <v>157</v>
      </c>
      <c r="BM1687" s="140" t="s">
        <v>2174</v>
      </c>
    </row>
    <row r="1688" spans="2:65" s="1" customFormat="1">
      <c r="B1688" s="34"/>
      <c r="D1688" s="163" t="s">
        <v>174</v>
      </c>
      <c r="F1688" s="164" t="s">
        <v>2175</v>
      </c>
      <c r="I1688" s="165"/>
      <c r="L1688" s="34"/>
      <c r="M1688" s="166"/>
      <c r="T1688" s="55"/>
      <c r="AT1688" s="18" t="s">
        <v>174</v>
      </c>
      <c r="AU1688" s="18" t="s">
        <v>89</v>
      </c>
    </row>
    <row r="1689" spans="2:65" s="12" customFormat="1">
      <c r="B1689" s="142"/>
      <c r="D1689" s="143" t="s">
        <v>159</v>
      </c>
      <c r="E1689" s="144" t="s">
        <v>32</v>
      </c>
      <c r="F1689" s="145" t="s">
        <v>702</v>
      </c>
      <c r="H1689" s="144" t="s">
        <v>32</v>
      </c>
      <c r="I1689" s="146"/>
      <c r="L1689" s="142"/>
      <c r="M1689" s="147"/>
      <c r="T1689" s="148"/>
      <c r="AT1689" s="144" t="s">
        <v>159</v>
      </c>
      <c r="AU1689" s="144" t="s">
        <v>89</v>
      </c>
      <c r="AV1689" s="12" t="s">
        <v>40</v>
      </c>
      <c r="AW1689" s="12" t="s">
        <v>38</v>
      </c>
      <c r="AX1689" s="12" t="s">
        <v>80</v>
      </c>
      <c r="AY1689" s="144" t="s">
        <v>150</v>
      </c>
    </row>
    <row r="1690" spans="2:65" s="12" customFormat="1" ht="20.399999999999999">
      <c r="B1690" s="142"/>
      <c r="D1690" s="143" t="s">
        <v>159</v>
      </c>
      <c r="E1690" s="144" t="s">
        <v>32</v>
      </c>
      <c r="F1690" s="145" t="s">
        <v>2176</v>
      </c>
      <c r="H1690" s="144" t="s">
        <v>32</v>
      </c>
      <c r="I1690" s="146"/>
      <c r="L1690" s="142"/>
      <c r="M1690" s="147"/>
      <c r="T1690" s="148"/>
      <c r="AT1690" s="144" t="s">
        <v>159</v>
      </c>
      <c r="AU1690" s="144" t="s">
        <v>89</v>
      </c>
      <c r="AV1690" s="12" t="s">
        <v>40</v>
      </c>
      <c r="AW1690" s="12" t="s">
        <v>38</v>
      </c>
      <c r="AX1690" s="12" t="s">
        <v>80</v>
      </c>
      <c r="AY1690" s="144" t="s">
        <v>150</v>
      </c>
    </row>
    <row r="1691" spans="2:65" s="13" customFormat="1">
      <c r="B1691" s="149"/>
      <c r="D1691" s="143" t="s">
        <v>159</v>
      </c>
      <c r="E1691" s="150" t="s">
        <v>32</v>
      </c>
      <c r="F1691" s="151" t="s">
        <v>640</v>
      </c>
      <c r="H1691" s="152">
        <v>2.7890000000000001</v>
      </c>
      <c r="I1691" s="153"/>
      <c r="L1691" s="149"/>
      <c r="M1691" s="154"/>
      <c r="T1691" s="155"/>
      <c r="AT1691" s="150" t="s">
        <v>159</v>
      </c>
      <c r="AU1691" s="150" t="s">
        <v>89</v>
      </c>
      <c r="AV1691" s="13" t="s">
        <v>89</v>
      </c>
      <c r="AW1691" s="13" t="s">
        <v>38</v>
      </c>
      <c r="AX1691" s="13" t="s">
        <v>40</v>
      </c>
      <c r="AY1691" s="150" t="s">
        <v>150</v>
      </c>
    </row>
    <row r="1692" spans="2:65" s="1" customFormat="1" ht="33" customHeight="1">
      <c r="B1692" s="34"/>
      <c r="C1692" s="129" t="s">
        <v>2177</v>
      </c>
      <c r="D1692" s="182" t="s">
        <v>152</v>
      </c>
      <c r="E1692" s="130" t="s">
        <v>2178</v>
      </c>
      <c r="F1692" s="131" t="s">
        <v>2179</v>
      </c>
      <c r="G1692" s="132" t="s">
        <v>165</v>
      </c>
      <c r="H1692" s="133">
        <v>12.138999999999999</v>
      </c>
      <c r="I1692" s="134"/>
      <c r="J1692" s="135">
        <f>ROUND(I1692*H1692,2)</f>
        <v>0</v>
      </c>
      <c r="K1692" s="131" t="s">
        <v>156</v>
      </c>
      <c r="L1692" s="34"/>
      <c r="M1692" s="136" t="s">
        <v>32</v>
      </c>
      <c r="N1692" s="137" t="s">
        <v>51</v>
      </c>
      <c r="P1692" s="138">
        <f>O1692*H1692</f>
        <v>0</v>
      </c>
      <c r="Q1692" s="138">
        <v>0</v>
      </c>
      <c r="R1692" s="138">
        <f>Q1692*H1692</f>
        <v>0</v>
      </c>
      <c r="S1692" s="138">
        <v>0.36</v>
      </c>
      <c r="T1692" s="139">
        <f>S1692*H1692</f>
        <v>4.3700399999999995</v>
      </c>
      <c r="AR1692" s="140" t="s">
        <v>157</v>
      </c>
      <c r="AT1692" s="140" t="s">
        <v>152</v>
      </c>
      <c r="AU1692" s="140" t="s">
        <v>89</v>
      </c>
      <c r="AY1692" s="18" t="s">
        <v>150</v>
      </c>
      <c r="BE1692" s="141">
        <f>IF(N1692="základní",J1692,0)</f>
        <v>0</v>
      </c>
      <c r="BF1692" s="141">
        <f>IF(N1692="snížená",J1692,0)</f>
        <v>0</v>
      </c>
      <c r="BG1692" s="141">
        <f>IF(N1692="zákl. přenesená",J1692,0)</f>
        <v>0</v>
      </c>
      <c r="BH1692" s="141">
        <f>IF(N1692="sníž. přenesená",J1692,0)</f>
        <v>0</v>
      </c>
      <c r="BI1692" s="141">
        <f>IF(N1692="nulová",J1692,0)</f>
        <v>0</v>
      </c>
      <c r="BJ1692" s="18" t="s">
        <v>40</v>
      </c>
      <c r="BK1692" s="141">
        <f>ROUND(I1692*H1692,2)</f>
        <v>0</v>
      </c>
      <c r="BL1692" s="18" t="s">
        <v>157</v>
      </c>
      <c r="BM1692" s="140" t="s">
        <v>2180</v>
      </c>
    </row>
    <row r="1693" spans="2:65" s="12" customFormat="1">
      <c r="B1693" s="142"/>
      <c r="D1693" s="143" t="s">
        <v>159</v>
      </c>
      <c r="E1693" s="144" t="s">
        <v>32</v>
      </c>
      <c r="F1693" s="145" t="s">
        <v>702</v>
      </c>
      <c r="H1693" s="144" t="s">
        <v>32</v>
      </c>
      <c r="I1693" s="146"/>
      <c r="L1693" s="142"/>
      <c r="M1693" s="147"/>
      <c r="T1693" s="148"/>
      <c r="AT1693" s="144" t="s">
        <v>159</v>
      </c>
      <c r="AU1693" s="144" t="s">
        <v>89</v>
      </c>
      <c r="AV1693" s="12" t="s">
        <v>40</v>
      </c>
      <c r="AW1693" s="12" t="s">
        <v>38</v>
      </c>
      <c r="AX1693" s="12" t="s">
        <v>80</v>
      </c>
      <c r="AY1693" s="144" t="s">
        <v>150</v>
      </c>
    </row>
    <row r="1694" spans="2:65" s="12" customFormat="1" ht="20.399999999999999">
      <c r="B1694" s="142"/>
      <c r="D1694" s="143" t="s">
        <v>159</v>
      </c>
      <c r="E1694" s="144" t="s">
        <v>32</v>
      </c>
      <c r="F1694" s="145" t="s">
        <v>2181</v>
      </c>
      <c r="H1694" s="144" t="s">
        <v>32</v>
      </c>
      <c r="I1694" s="146"/>
      <c r="L1694" s="142"/>
      <c r="M1694" s="147"/>
      <c r="T1694" s="148"/>
      <c r="AT1694" s="144" t="s">
        <v>159</v>
      </c>
      <c r="AU1694" s="144" t="s">
        <v>89</v>
      </c>
      <c r="AV1694" s="12" t="s">
        <v>40</v>
      </c>
      <c r="AW1694" s="12" t="s">
        <v>38</v>
      </c>
      <c r="AX1694" s="12" t="s">
        <v>80</v>
      </c>
      <c r="AY1694" s="144" t="s">
        <v>150</v>
      </c>
    </row>
    <row r="1695" spans="2:65" s="13" customFormat="1">
      <c r="B1695" s="149"/>
      <c r="D1695" s="143" t="s">
        <v>159</v>
      </c>
      <c r="E1695" s="150" t="s">
        <v>32</v>
      </c>
      <c r="F1695" s="151" t="s">
        <v>643</v>
      </c>
      <c r="H1695" s="152">
        <v>12.138999999999999</v>
      </c>
      <c r="I1695" s="153"/>
      <c r="L1695" s="149"/>
      <c r="M1695" s="154"/>
      <c r="T1695" s="155"/>
      <c r="AT1695" s="150" t="s">
        <v>159</v>
      </c>
      <c r="AU1695" s="150" t="s">
        <v>89</v>
      </c>
      <c r="AV1695" s="13" t="s">
        <v>89</v>
      </c>
      <c r="AW1695" s="13" t="s">
        <v>38</v>
      </c>
      <c r="AX1695" s="13" t="s">
        <v>40</v>
      </c>
      <c r="AY1695" s="150" t="s">
        <v>150</v>
      </c>
    </row>
    <row r="1696" spans="2:65" s="11" customFormat="1" ht="22.8" customHeight="1">
      <c r="B1696" s="117"/>
      <c r="D1696" s="118" t="s">
        <v>79</v>
      </c>
      <c r="E1696" s="127" t="s">
        <v>210</v>
      </c>
      <c r="F1696" s="127" t="s">
        <v>243</v>
      </c>
      <c r="I1696" s="120"/>
      <c r="J1696" s="128">
        <f>BK1696</f>
        <v>0</v>
      </c>
      <c r="L1696" s="117"/>
      <c r="M1696" s="122"/>
      <c r="P1696" s="123">
        <f>SUM(P1697:P2028)</f>
        <v>0</v>
      </c>
      <c r="R1696" s="123">
        <f>SUM(R1697:R2028)</f>
        <v>1.32489805</v>
      </c>
      <c r="T1696" s="124">
        <f>SUM(T1697:T2028)</f>
        <v>0</v>
      </c>
      <c r="AR1696" s="118" t="s">
        <v>40</v>
      </c>
      <c r="AT1696" s="125" t="s">
        <v>79</v>
      </c>
      <c r="AU1696" s="125" t="s">
        <v>40</v>
      </c>
      <c r="AY1696" s="118" t="s">
        <v>150</v>
      </c>
      <c r="BK1696" s="126">
        <f>SUM(BK1697:BK2028)</f>
        <v>0</v>
      </c>
    </row>
    <row r="1697" spans="2:65" s="1" customFormat="1" ht="37.799999999999997" customHeight="1">
      <c r="B1697" s="34"/>
      <c r="C1697" s="129" t="s">
        <v>2182</v>
      </c>
      <c r="D1697" s="182" t="s">
        <v>152</v>
      </c>
      <c r="E1697" s="130" t="s">
        <v>2183</v>
      </c>
      <c r="F1697" s="131" t="s">
        <v>2184</v>
      </c>
      <c r="G1697" s="132" t="s">
        <v>165</v>
      </c>
      <c r="H1697" s="133">
        <v>562.16300000000001</v>
      </c>
      <c r="I1697" s="134"/>
      <c r="J1697" s="135">
        <f>ROUND(I1697*H1697,2)</f>
        <v>0</v>
      </c>
      <c r="K1697" s="131" t="s">
        <v>172</v>
      </c>
      <c r="L1697" s="34"/>
      <c r="M1697" s="136" t="s">
        <v>32</v>
      </c>
      <c r="N1697" s="137" t="s">
        <v>51</v>
      </c>
      <c r="P1697" s="138">
        <f>O1697*H1697</f>
        <v>0</v>
      </c>
      <c r="Q1697" s="138">
        <v>0</v>
      </c>
      <c r="R1697" s="138">
        <f>Q1697*H1697</f>
        <v>0</v>
      </c>
      <c r="S1697" s="138">
        <v>0</v>
      </c>
      <c r="T1697" s="139">
        <f>S1697*H1697</f>
        <v>0</v>
      </c>
      <c r="AR1697" s="140" t="s">
        <v>157</v>
      </c>
      <c r="AT1697" s="140" t="s">
        <v>152</v>
      </c>
      <c r="AU1697" s="140" t="s">
        <v>89</v>
      </c>
      <c r="AY1697" s="18" t="s">
        <v>150</v>
      </c>
      <c r="BE1697" s="141">
        <f>IF(N1697="základní",J1697,0)</f>
        <v>0</v>
      </c>
      <c r="BF1697" s="141">
        <f>IF(N1697="snížená",J1697,0)</f>
        <v>0</v>
      </c>
      <c r="BG1697" s="141">
        <f>IF(N1697="zákl. přenesená",J1697,0)</f>
        <v>0</v>
      </c>
      <c r="BH1697" s="141">
        <f>IF(N1697="sníž. přenesená",J1697,0)</f>
        <v>0</v>
      </c>
      <c r="BI1697" s="141">
        <f>IF(N1697="nulová",J1697,0)</f>
        <v>0</v>
      </c>
      <c r="BJ1697" s="18" t="s">
        <v>40</v>
      </c>
      <c r="BK1697" s="141">
        <f>ROUND(I1697*H1697,2)</f>
        <v>0</v>
      </c>
      <c r="BL1697" s="18" t="s">
        <v>157</v>
      </c>
      <c r="BM1697" s="140" t="s">
        <v>2185</v>
      </c>
    </row>
    <row r="1698" spans="2:65" s="1" customFormat="1">
      <c r="B1698" s="34"/>
      <c r="D1698" s="163" t="s">
        <v>174</v>
      </c>
      <c r="F1698" s="164" t="s">
        <v>2186</v>
      </c>
      <c r="I1698" s="165"/>
      <c r="L1698" s="34"/>
      <c r="M1698" s="166"/>
      <c r="T1698" s="55"/>
      <c r="AT1698" s="18" t="s">
        <v>174</v>
      </c>
      <c r="AU1698" s="18" t="s">
        <v>89</v>
      </c>
    </row>
    <row r="1699" spans="2:65" s="12" customFormat="1">
      <c r="B1699" s="142"/>
      <c r="D1699" s="143" t="s">
        <v>159</v>
      </c>
      <c r="E1699" s="144" t="s">
        <v>32</v>
      </c>
      <c r="F1699" s="145" t="s">
        <v>702</v>
      </c>
      <c r="H1699" s="144" t="s">
        <v>32</v>
      </c>
      <c r="I1699" s="146"/>
      <c r="L1699" s="142"/>
      <c r="M1699" s="147"/>
      <c r="T1699" s="148"/>
      <c r="AT1699" s="144" t="s">
        <v>159</v>
      </c>
      <c r="AU1699" s="144" t="s">
        <v>89</v>
      </c>
      <c r="AV1699" s="12" t="s">
        <v>40</v>
      </c>
      <c r="AW1699" s="12" t="s">
        <v>38</v>
      </c>
      <c r="AX1699" s="12" t="s">
        <v>80</v>
      </c>
      <c r="AY1699" s="144" t="s">
        <v>150</v>
      </c>
    </row>
    <row r="1700" spans="2:65" s="12" customFormat="1">
      <c r="B1700" s="142"/>
      <c r="D1700" s="143" t="s">
        <v>159</v>
      </c>
      <c r="E1700" s="144" t="s">
        <v>32</v>
      </c>
      <c r="F1700" s="145" t="s">
        <v>2187</v>
      </c>
      <c r="H1700" s="144" t="s">
        <v>32</v>
      </c>
      <c r="I1700" s="146"/>
      <c r="L1700" s="142"/>
      <c r="M1700" s="147"/>
      <c r="T1700" s="148"/>
      <c r="AT1700" s="144" t="s">
        <v>159</v>
      </c>
      <c r="AU1700" s="144" t="s">
        <v>89</v>
      </c>
      <c r="AV1700" s="12" t="s">
        <v>40</v>
      </c>
      <c r="AW1700" s="12" t="s">
        <v>38</v>
      </c>
      <c r="AX1700" s="12" t="s">
        <v>80</v>
      </c>
      <c r="AY1700" s="144" t="s">
        <v>150</v>
      </c>
    </row>
    <row r="1701" spans="2:65" s="12" customFormat="1">
      <c r="B1701" s="142"/>
      <c r="D1701" s="143" t="s">
        <v>159</v>
      </c>
      <c r="E1701" s="144" t="s">
        <v>32</v>
      </c>
      <c r="F1701" s="145" t="s">
        <v>2188</v>
      </c>
      <c r="H1701" s="144" t="s">
        <v>32</v>
      </c>
      <c r="I1701" s="146"/>
      <c r="L1701" s="142"/>
      <c r="M1701" s="147"/>
      <c r="T1701" s="148"/>
      <c r="AT1701" s="144" t="s">
        <v>159</v>
      </c>
      <c r="AU1701" s="144" t="s">
        <v>89</v>
      </c>
      <c r="AV1701" s="12" t="s">
        <v>40</v>
      </c>
      <c r="AW1701" s="12" t="s">
        <v>38</v>
      </c>
      <c r="AX1701" s="12" t="s">
        <v>80</v>
      </c>
      <c r="AY1701" s="144" t="s">
        <v>150</v>
      </c>
    </row>
    <row r="1702" spans="2:65" s="12" customFormat="1">
      <c r="B1702" s="142"/>
      <c r="D1702" s="143" t="s">
        <v>159</v>
      </c>
      <c r="E1702" s="144" t="s">
        <v>32</v>
      </c>
      <c r="F1702" s="145" t="s">
        <v>2189</v>
      </c>
      <c r="H1702" s="144" t="s">
        <v>32</v>
      </c>
      <c r="I1702" s="146"/>
      <c r="L1702" s="142"/>
      <c r="M1702" s="147"/>
      <c r="T1702" s="148"/>
      <c r="AT1702" s="144" t="s">
        <v>159</v>
      </c>
      <c r="AU1702" s="144" t="s">
        <v>89</v>
      </c>
      <c r="AV1702" s="12" t="s">
        <v>40</v>
      </c>
      <c r="AW1702" s="12" t="s">
        <v>38</v>
      </c>
      <c r="AX1702" s="12" t="s">
        <v>80</v>
      </c>
      <c r="AY1702" s="144" t="s">
        <v>150</v>
      </c>
    </row>
    <row r="1703" spans="2:65" s="13" customFormat="1">
      <c r="B1703" s="149"/>
      <c r="D1703" s="143" t="s">
        <v>159</v>
      </c>
      <c r="E1703" s="150" t="s">
        <v>32</v>
      </c>
      <c r="F1703" s="151" t="s">
        <v>646</v>
      </c>
      <c r="H1703" s="152">
        <v>562.16300000000001</v>
      </c>
      <c r="I1703" s="153"/>
      <c r="L1703" s="149"/>
      <c r="M1703" s="154"/>
      <c r="T1703" s="155"/>
      <c r="AT1703" s="150" t="s">
        <v>159</v>
      </c>
      <c r="AU1703" s="150" t="s">
        <v>89</v>
      </c>
      <c r="AV1703" s="13" t="s">
        <v>89</v>
      </c>
      <c r="AW1703" s="13" t="s">
        <v>38</v>
      </c>
      <c r="AX1703" s="13" t="s">
        <v>40</v>
      </c>
      <c r="AY1703" s="150" t="s">
        <v>150</v>
      </c>
    </row>
    <row r="1704" spans="2:65" s="1" customFormat="1" ht="16.5" customHeight="1">
      <c r="B1704" s="34"/>
      <c r="C1704" s="184" t="s">
        <v>2190</v>
      </c>
      <c r="D1704" s="196" t="s">
        <v>874</v>
      </c>
      <c r="E1704" s="186" t="s">
        <v>2191</v>
      </c>
      <c r="F1704" s="187" t="s">
        <v>2192</v>
      </c>
      <c r="G1704" s="188" t="s">
        <v>165</v>
      </c>
      <c r="H1704" s="189">
        <v>579.02800000000002</v>
      </c>
      <c r="I1704" s="190"/>
      <c r="J1704" s="191">
        <f>ROUND(I1704*H1704,2)</f>
        <v>0</v>
      </c>
      <c r="K1704" s="187" t="s">
        <v>172</v>
      </c>
      <c r="L1704" s="192"/>
      <c r="M1704" s="193" t="s">
        <v>32</v>
      </c>
      <c r="N1704" s="194" t="s">
        <v>51</v>
      </c>
      <c r="P1704" s="138">
        <f>O1704*H1704</f>
        <v>0</v>
      </c>
      <c r="Q1704" s="138">
        <v>0</v>
      </c>
      <c r="R1704" s="138">
        <f>Q1704*H1704</f>
        <v>0</v>
      </c>
      <c r="S1704" s="138">
        <v>0</v>
      </c>
      <c r="T1704" s="139">
        <f>S1704*H1704</f>
        <v>0</v>
      </c>
      <c r="AR1704" s="140" t="s">
        <v>204</v>
      </c>
      <c r="AT1704" s="140" t="s">
        <v>874</v>
      </c>
      <c r="AU1704" s="140" t="s">
        <v>89</v>
      </c>
      <c r="AY1704" s="18" t="s">
        <v>150</v>
      </c>
      <c r="BE1704" s="141">
        <f>IF(N1704="základní",J1704,0)</f>
        <v>0</v>
      </c>
      <c r="BF1704" s="141">
        <f>IF(N1704="snížená",J1704,0)</f>
        <v>0</v>
      </c>
      <c r="BG1704" s="141">
        <f>IF(N1704="zákl. přenesená",J1704,0)</f>
        <v>0</v>
      </c>
      <c r="BH1704" s="141">
        <f>IF(N1704="sníž. přenesená",J1704,0)</f>
        <v>0</v>
      </c>
      <c r="BI1704" s="141">
        <f>IF(N1704="nulová",J1704,0)</f>
        <v>0</v>
      </c>
      <c r="BJ1704" s="18" t="s">
        <v>40</v>
      </c>
      <c r="BK1704" s="141">
        <f>ROUND(I1704*H1704,2)</f>
        <v>0</v>
      </c>
      <c r="BL1704" s="18" t="s">
        <v>157</v>
      </c>
      <c r="BM1704" s="140" t="s">
        <v>2193</v>
      </c>
    </row>
    <row r="1705" spans="2:65" s="13" customFormat="1">
      <c r="B1705" s="149"/>
      <c r="D1705" s="143" t="s">
        <v>159</v>
      </c>
      <c r="F1705" s="151" t="s">
        <v>2194</v>
      </c>
      <c r="H1705" s="152">
        <v>579.02800000000002</v>
      </c>
      <c r="I1705" s="153"/>
      <c r="L1705" s="149"/>
      <c r="M1705" s="154"/>
      <c r="T1705" s="155"/>
      <c r="AT1705" s="150" t="s">
        <v>159</v>
      </c>
      <c r="AU1705" s="150" t="s">
        <v>89</v>
      </c>
      <c r="AV1705" s="13" t="s">
        <v>89</v>
      </c>
      <c r="AW1705" s="13" t="s">
        <v>4</v>
      </c>
      <c r="AX1705" s="13" t="s">
        <v>40</v>
      </c>
      <c r="AY1705" s="150" t="s">
        <v>150</v>
      </c>
    </row>
    <row r="1706" spans="2:65" s="1" customFormat="1" ht="37.799999999999997" customHeight="1">
      <c r="B1706" s="34"/>
      <c r="C1706" s="129" t="s">
        <v>2195</v>
      </c>
      <c r="D1706" s="182" t="s">
        <v>152</v>
      </c>
      <c r="E1706" s="130" t="s">
        <v>2196</v>
      </c>
      <c r="F1706" s="131" t="s">
        <v>2197</v>
      </c>
      <c r="G1706" s="132" t="s">
        <v>165</v>
      </c>
      <c r="H1706" s="133">
        <v>1659.1659999999999</v>
      </c>
      <c r="I1706" s="134"/>
      <c r="J1706" s="135">
        <f>ROUND(I1706*H1706,2)</f>
        <v>0</v>
      </c>
      <c r="K1706" s="131" t="s">
        <v>172</v>
      </c>
      <c r="L1706" s="34"/>
      <c r="M1706" s="136" t="s">
        <v>32</v>
      </c>
      <c r="N1706" s="137" t="s">
        <v>51</v>
      </c>
      <c r="P1706" s="138">
        <f>O1706*H1706</f>
        <v>0</v>
      </c>
      <c r="Q1706" s="138">
        <v>0</v>
      </c>
      <c r="R1706" s="138">
        <f>Q1706*H1706</f>
        <v>0</v>
      </c>
      <c r="S1706" s="138">
        <v>0</v>
      </c>
      <c r="T1706" s="139">
        <f>S1706*H1706</f>
        <v>0</v>
      </c>
      <c r="AR1706" s="140" t="s">
        <v>157</v>
      </c>
      <c r="AT1706" s="140" t="s">
        <v>152</v>
      </c>
      <c r="AU1706" s="140" t="s">
        <v>89</v>
      </c>
      <c r="AY1706" s="18" t="s">
        <v>150</v>
      </c>
      <c r="BE1706" s="141">
        <f>IF(N1706="základní",J1706,0)</f>
        <v>0</v>
      </c>
      <c r="BF1706" s="141">
        <f>IF(N1706="snížená",J1706,0)</f>
        <v>0</v>
      </c>
      <c r="BG1706" s="141">
        <f>IF(N1706="zákl. přenesená",J1706,0)</f>
        <v>0</v>
      </c>
      <c r="BH1706" s="141">
        <f>IF(N1706="sníž. přenesená",J1706,0)</f>
        <v>0</v>
      </c>
      <c r="BI1706" s="141">
        <f>IF(N1706="nulová",J1706,0)</f>
        <v>0</v>
      </c>
      <c r="BJ1706" s="18" t="s">
        <v>40</v>
      </c>
      <c r="BK1706" s="141">
        <f>ROUND(I1706*H1706,2)</f>
        <v>0</v>
      </c>
      <c r="BL1706" s="18" t="s">
        <v>157</v>
      </c>
      <c r="BM1706" s="140" t="s">
        <v>2198</v>
      </c>
    </row>
    <row r="1707" spans="2:65" s="1" customFormat="1">
      <c r="B1707" s="34"/>
      <c r="D1707" s="163" t="s">
        <v>174</v>
      </c>
      <c r="F1707" s="164" t="s">
        <v>2199</v>
      </c>
      <c r="I1707" s="165"/>
      <c r="L1707" s="34"/>
      <c r="M1707" s="166"/>
      <c r="T1707" s="55"/>
      <c r="AT1707" s="18" t="s">
        <v>174</v>
      </c>
      <c r="AU1707" s="18" t="s">
        <v>89</v>
      </c>
    </row>
    <row r="1708" spans="2:65" s="12" customFormat="1">
      <c r="B1708" s="142"/>
      <c r="D1708" s="143" t="s">
        <v>159</v>
      </c>
      <c r="E1708" s="144" t="s">
        <v>32</v>
      </c>
      <c r="F1708" s="145" t="s">
        <v>702</v>
      </c>
      <c r="H1708" s="144" t="s">
        <v>32</v>
      </c>
      <c r="I1708" s="146"/>
      <c r="L1708" s="142"/>
      <c r="M1708" s="147"/>
      <c r="T1708" s="148"/>
      <c r="AT1708" s="144" t="s">
        <v>159</v>
      </c>
      <c r="AU1708" s="144" t="s">
        <v>89</v>
      </c>
      <c r="AV1708" s="12" t="s">
        <v>40</v>
      </c>
      <c r="AW1708" s="12" t="s">
        <v>38</v>
      </c>
      <c r="AX1708" s="12" t="s">
        <v>80</v>
      </c>
      <c r="AY1708" s="144" t="s">
        <v>150</v>
      </c>
    </row>
    <row r="1709" spans="2:65" s="12" customFormat="1">
      <c r="B1709" s="142"/>
      <c r="D1709" s="143" t="s">
        <v>159</v>
      </c>
      <c r="E1709" s="144" t="s">
        <v>32</v>
      </c>
      <c r="F1709" s="145" t="s">
        <v>2200</v>
      </c>
      <c r="H1709" s="144" t="s">
        <v>32</v>
      </c>
      <c r="I1709" s="146"/>
      <c r="L1709" s="142"/>
      <c r="M1709" s="147"/>
      <c r="T1709" s="148"/>
      <c r="AT1709" s="144" t="s">
        <v>159</v>
      </c>
      <c r="AU1709" s="144" t="s">
        <v>89</v>
      </c>
      <c r="AV1709" s="12" t="s">
        <v>40</v>
      </c>
      <c r="AW1709" s="12" t="s">
        <v>38</v>
      </c>
      <c r="AX1709" s="12" t="s">
        <v>80</v>
      </c>
      <c r="AY1709" s="144" t="s">
        <v>150</v>
      </c>
    </row>
    <row r="1710" spans="2:65" s="12" customFormat="1">
      <c r="B1710" s="142"/>
      <c r="D1710" s="143" t="s">
        <v>159</v>
      </c>
      <c r="E1710" s="144" t="s">
        <v>32</v>
      </c>
      <c r="F1710" s="145" t="s">
        <v>2201</v>
      </c>
      <c r="H1710" s="144" t="s">
        <v>32</v>
      </c>
      <c r="I1710" s="146"/>
      <c r="L1710" s="142"/>
      <c r="M1710" s="147"/>
      <c r="T1710" s="148"/>
      <c r="AT1710" s="144" t="s">
        <v>159</v>
      </c>
      <c r="AU1710" s="144" t="s">
        <v>89</v>
      </c>
      <c r="AV1710" s="12" t="s">
        <v>40</v>
      </c>
      <c r="AW1710" s="12" t="s">
        <v>38</v>
      </c>
      <c r="AX1710" s="12" t="s">
        <v>80</v>
      </c>
      <c r="AY1710" s="144" t="s">
        <v>150</v>
      </c>
    </row>
    <row r="1711" spans="2:65" s="13" customFormat="1">
      <c r="B1711" s="149"/>
      <c r="D1711" s="143" t="s">
        <v>159</v>
      </c>
      <c r="E1711" s="150" t="s">
        <v>32</v>
      </c>
      <c r="F1711" s="151" t="s">
        <v>649</v>
      </c>
      <c r="H1711" s="152">
        <v>1659.1659999999999</v>
      </c>
      <c r="I1711" s="153"/>
      <c r="L1711" s="149"/>
      <c r="M1711" s="154"/>
      <c r="T1711" s="155"/>
      <c r="AT1711" s="150" t="s">
        <v>159</v>
      </c>
      <c r="AU1711" s="150" t="s">
        <v>89</v>
      </c>
      <c r="AV1711" s="13" t="s">
        <v>89</v>
      </c>
      <c r="AW1711" s="13" t="s">
        <v>38</v>
      </c>
      <c r="AX1711" s="13" t="s">
        <v>40</v>
      </c>
      <c r="AY1711" s="150" t="s">
        <v>150</v>
      </c>
    </row>
    <row r="1712" spans="2:65" s="1" customFormat="1" ht="16.5" customHeight="1">
      <c r="B1712" s="34"/>
      <c r="C1712" s="184" t="s">
        <v>2202</v>
      </c>
      <c r="D1712" s="196" t="s">
        <v>874</v>
      </c>
      <c r="E1712" s="186" t="s">
        <v>2191</v>
      </c>
      <c r="F1712" s="187" t="s">
        <v>2192</v>
      </c>
      <c r="G1712" s="188" t="s">
        <v>165</v>
      </c>
      <c r="H1712" s="189">
        <v>1708.941</v>
      </c>
      <c r="I1712" s="190"/>
      <c r="J1712" s="191">
        <f>ROUND(I1712*H1712,2)</f>
        <v>0</v>
      </c>
      <c r="K1712" s="187" t="s">
        <v>172</v>
      </c>
      <c r="L1712" s="192"/>
      <c r="M1712" s="193" t="s">
        <v>32</v>
      </c>
      <c r="N1712" s="194" t="s">
        <v>51</v>
      </c>
      <c r="P1712" s="138">
        <f>O1712*H1712</f>
        <v>0</v>
      </c>
      <c r="Q1712" s="138">
        <v>0</v>
      </c>
      <c r="R1712" s="138">
        <f>Q1712*H1712</f>
        <v>0</v>
      </c>
      <c r="S1712" s="138">
        <v>0</v>
      </c>
      <c r="T1712" s="139">
        <f>S1712*H1712</f>
        <v>0</v>
      </c>
      <c r="AR1712" s="140" t="s">
        <v>204</v>
      </c>
      <c r="AT1712" s="140" t="s">
        <v>874</v>
      </c>
      <c r="AU1712" s="140" t="s">
        <v>89</v>
      </c>
      <c r="AY1712" s="18" t="s">
        <v>150</v>
      </c>
      <c r="BE1712" s="141">
        <f>IF(N1712="základní",J1712,0)</f>
        <v>0</v>
      </c>
      <c r="BF1712" s="141">
        <f>IF(N1712="snížená",J1712,0)</f>
        <v>0</v>
      </c>
      <c r="BG1712" s="141">
        <f>IF(N1712="zákl. přenesená",J1712,0)</f>
        <v>0</v>
      </c>
      <c r="BH1712" s="141">
        <f>IF(N1712="sníž. přenesená",J1712,0)</f>
        <v>0</v>
      </c>
      <c r="BI1712" s="141">
        <f>IF(N1712="nulová",J1712,0)</f>
        <v>0</v>
      </c>
      <c r="BJ1712" s="18" t="s">
        <v>40</v>
      </c>
      <c r="BK1712" s="141">
        <f>ROUND(I1712*H1712,2)</f>
        <v>0</v>
      </c>
      <c r="BL1712" s="18" t="s">
        <v>157</v>
      </c>
      <c r="BM1712" s="140" t="s">
        <v>2203</v>
      </c>
    </row>
    <row r="1713" spans="2:65" s="13" customFormat="1">
      <c r="B1713" s="149"/>
      <c r="D1713" s="143" t="s">
        <v>159</v>
      </c>
      <c r="F1713" s="151" t="s">
        <v>2204</v>
      </c>
      <c r="H1713" s="152">
        <v>1708.941</v>
      </c>
      <c r="I1713" s="153"/>
      <c r="L1713" s="149"/>
      <c r="M1713" s="154"/>
      <c r="T1713" s="155"/>
      <c r="AT1713" s="150" t="s">
        <v>159</v>
      </c>
      <c r="AU1713" s="150" t="s">
        <v>89</v>
      </c>
      <c r="AV1713" s="13" t="s">
        <v>89</v>
      </c>
      <c r="AW1713" s="13" t="s">
        <v>4</v>
      </c>
      <c r="AX1713" s="13" t="s">
        <v>40</v>
      </c>
      <c r="AY1713" s="150" t="s">
        <v>150</v>
      </c>
    </row>
    <row r="1714" spans="2:65" s="1" customFormat="1" ht="37.799999999999997" customHeight="1">
      <c r="B1714" s="34"/>
      <c r="C1714" s="129" t="s">
        <v>2205</v>
      </c>
      <c r="D1714" s="182" t="s">
        <v>152</v>
      </c>
      <c r="E1714" s="130" t="s">
        <v>2206</v>
      </c>
      <c r="F1714" s="131" t="s">
        <v>2207</v>
      </c>
      <c r="G1714" s="132" t="s">
        <v>165</v>
      </c>
      <c r="H1714" s="133">
        <v>562.16300000000001</v>
      </c>
      <c r="I1714" s="134"/>
      <c r="J1714" s="135">
        <f>ROUND(I1714*H1714,2)</f>
        <v>0</v>
      </c>
      <c r="K1714" s="131" t="s">
        <v>172</v>
      </c>
      <c r="L1714" s="34"/>
      <c r="M1714" s="136" t="s">
        <v>32</v>
      </c>
      <c r="N1714" s="137" t="s">
        <v>51</v>
      </c>
      <c r="P1714" s="138">
        <f>O1714*H1714</f>
        <v>0</v>
      </c>
      <c r="Q1714" s="138">
        <v>0</v>
      </c>
      <c r="R1714" s="138">
        <f>Q1714*H1714</f>
        <v>0</v>
      </c>
      <c r="S1714" s="138">
        <v>0</v>
      </c>
      <c r="T1714" s="139">
        <f>S1714*H1714</f>
        <v>0</v>
      </c>
      <c r="AR1714" s="140" t="s">
        <v>157</v>
      </c>
      <c r="AT1714" s="140" t="s">
        <v>152</v>
      </c>
      <c r="AU1714" s="140" t="s">
        <v>89</v>
      </c>
      <c r="AY1714" s="18" t="s">
        <v>150</v>
      </c>
      <c r="BE1714" s="141">
        <f>IF(N1714="základní",J1714,0)</f>
        <v>0</v>
      </c>
      <c r="BF1714" s="141">
        <f>IF(N1714="snížená",J1714,0)</f>
        <v>0</v>
      </c>
      <c r="BG1714" s="141">
        <f>IF(N1714="zákl. přenesená",J1714,0)</f>
        <v>0</v>
      </c>
      <c r="BH1714" s="141">
        <f>IF(N1714="sníž. přenesená",J1714,0)</f>
        <v>0</v>
      </c>
      <c r="BI1714" s="141">
        <f>IF(N1714="nulová",J1714,0)</f>
        <v>0</v>
      </c>
      <c r="BJ1714" s="18" t="s">
        <v>40</v>
      </c>
      <c r="BK1714" s="141">
        <f>ROUND(I1714*H1714,2)</f>
        <v>0</v>
      </c>
      <c r="BL1714" s="18" t="s">
        <v>157</v>
      </c>
      <c r="BM1714" s="140" t="s">
        <v>2208</v>
      </c>
    </row>
    <row r="1715" spans="2:65" s="1" customFormat="1">
      <c r="B1715" s="34"/>
      <c r="D1715" s="163" t="s">
        <v>174</v>
      </c>
      <c r="F1715" s="164" t="s">
        <v>2209</v>
      </c>
      <c r="I1715" s="165"/>
      <c r="L1715" s="34"/>
      <c r="M1715" s="166"/>
      <c r="T1715" s="55"/>
      <c r="AT1715" s="18" t="s">
        <v>174</v>
      </c>
      <c r="AU1715" s="18" t="s">
        <v>89</v>
      </c>
    </row>
    <row r="1716" spans="2:65" s="12" customFormat="1">
      <c r="B1716" s="142"/>
      <c r="D1716" s="143" t="s">
        <v>159</v>
      </c>
      <c r="E1716" s="144" t="s">
        <v>32</v>
      </c>
      <c r="F1716" s="145" t="s">
        <v>702</v>
      </c>
      <c r="H1716" s="144" t="s">
        <v>32</v>
      </c>
      <c r="I1716" s="146"/>
      <c r="L1716" s="142"/>
      <c r="M1716" s="147"/>
      <c r="T1716" s="148"/>
      <c r="AT1716" s="144" t="s">
        <v>159</v>
      </c>
      <c r="AU1716" s="144" t="s">
        <v>89</v>
      </c>
      <c r="AV1716" s="12" t="s">
        <v>40</v>
      </c>
      <c r="AW1716" s="12" t="s">
        <v>38</v>
      </c>
      <c r="AX1716" s="12" t="s">
        <v>80</v>
      </c>
      <c r="AY1716" s="144" t="s">
        <v>150</v>
      </c>
    </row>
    <row r="1717" spans="2:65" s="12" customFormat="1">
      <c r="B1717" s="142"/>
      <c r="D1717" s="143" t="s">
        <v>159</v>
      </c>
      <c r="E1717" s="144" t="s">
        <v>32</v>
      </c>
      <c r="F1717" s="145" t="s">
        <v>2187</v>
      </c>
      <c r="H1717" s="144" t="s">
        <v>32</v>
      </c>
      <c r="I1717" s="146"/>
      <c r="L1717" s="142"/>
      <c r="M1717" s="147"/>
      <c r="T1717" s="148"/>
      <c r="AT1717" s="144" t="s">
        <v>159</v>
      </c>
      <c r="AU1717" s="144" t="s">
        <v>89</v>
      </c>
      <c r="AV1717" s="12" t="s">
        <v>40</v>
      </c>
      <c r="AW1717" s="12" t="s">
        <v>38</v>
      </c>
      <c r="AX1717" s="12" t="s">
        <v>80</v>
      </c>
      <c r="AY1717" s="144" t="s">
        <v>150</v>
      </c>
    </row>
    <row r="1718" spans="2:65" s="12" customFormat="1">
      <c r="B1718" s="142"/>
      <c r="D1718" s="143" t="s">
        <v>159</v>
      </c>
      <c r="E1718" s="144" t="s">
        <v>32</v>
      </c>
      <c r="F1718" s="145" t="s">
        <v>2188</v>
      </c>
      <c r="H1718" s="144" t="s">
        <v>32</v>
      </c>
      <c r="I1718" s="146"/>
      <c r="L1718" s="142"/>
      <c r="M1718" s="147"/>
      <c r="T1718" s="148"/>
      <c r="AT1718" s="144" t="s">
        <v>159</v>
      </c>
      <c r="AU1718" s="144" t="s">
        <v>89</v>
      </c>
      <c r="AV1718" s="12" t="s">
        <v>40</v>
      </c>
      <c r="AW1718" s="12" t="s">
        <v>38</v>
      </c>
      <c r="AX1718" s="12" t="s">
        <v>80</v>
      </c>
      <c r="AY1718" s="144" t="s">
        <v>150</v>
      </c>
    </row>
    <row r="1719" spans="2:65" s="12" customFormat="1">
      <c r="B1719" s="142"/>
      <c r="D1719" s="143" t="s">
        <v>159</v>
      </c>
      <c r="E1719" s="144" t="s">
        <v>32</v>
      </c>
      <c r="F1719" s="145" t="s">
        <v>2189</v>
      </c>
      <c r="H1719" s="144" t="s">
        <v>32</v>
      </c>
      <c r="I1719" s="146"/>
      <c r="L1719" s="142"/>
      <c r="M1719" s="147"/>
      <c r="T1719" s="148"/>
      <c r="AT1719" s="144" t="s">
        <v>159</v>
      </c>
      <c r="AU1719" s="144" t="s">
        <v>89</v>
      </c>
      <c r="AV1719" s="12" t="s">
        <v>40</v>
      </c>
      <c r="AW1719" s="12" t="s">
        <v>38</v>
      </c>
      <c r="AX1719" s="12" t="s">
        <v>80</v>
      </c>
      <c r="AY1719" s="144" t="s">
        <v>150</v>
      </c>
    </row>
    <row r="1720" spans="2:65" s="13" customFormat="1">
      <c r="B1720" s="149"/>
      <c r="D1720" s="143" t="s">
        <v>159</v>
      </c>
      <c r="E1720" s="150" t="s">
        <v>32</v>
      </c>
      <c r="F1720" s="151" t="s">
        <v>646</v>
      </c>
      <c r="H1720" s="152">
        <v>562.16300000000001</v>
      </c>
      <c r="I1720" s="153"/>
      <c r="L1720" s="149"/>
      <c r="M1720" s="154"/>
      <c r="T1720" s="155"/>
      <c r="AT1720" s="150" t="s">
        <v>159</v>
      </c>
      <c r="AU1720" s="150" t="s">
        <v>89</v>
      </c>
      <c r="AV1720" s="13" t="s">
        <v>89</v>
      </c>
      <c r="AW1720" s="13" t="s">
        <v>38</v>
      </c>
      <c r="AX1720" s="13" t="s">
        <v>40</v>
      </c>
      <c r="AY1720" s="150" t="s">
        <v>150</v>
      </c>
    </row>
    <row r="1721" spans="2:65" s="1" customFormat="1" ht="37.799999999999997" customHeight="1">
      <c r="B1721" s="34"/>
      <c r="C1721" s="129" t="s">
        <v>2210</v>
      </c>
      <c r="D1721" s="182" t="s">
        <v>152</v>
      </c>
      <c r="E1721" s="130" t="s">
        <v>2211</v>
      </c>
      <c r="F1721" s="131" t="s">
        <v>2212</v>
      </c>
      <c r="G1721" s="132" t="s">
        <v>165</v>
      </c>
      <c r="H1721" s="133">
        <v>1659.1659999999999</v>
      </c>
      <c r="I1721" s="134"/>
      <c r="J1721" s="135">
        <f>ROUND(I1721*H1721,2)</f>
        <v>0</v>
      </c>
      <c r="K1721" s="131" t="s">
        <v>172</v>
      </c>
      <c r="L1721" s="34"/>
      <c r="M1721" s="136" t="s">
        <v>32</v>
      </c>
      <c r="N1721" s="137" t="s">
        <v>51</v>
      </c>
      <c r="P1721" s="138">
        <f>O1721*H1721</f>
        <v>0</v>
      </c>
      <c r="Q1721" s="138">
        <v>0</v>
      </c>
      <c r="R1721" s="138">
        <f>Q1721*H1721</f>
        <v>0</v>
      </c>
      <c r="S1721" s="138">
        <v>0</v>
      </c>
      <c r="T1721" s="139">
        <f>S1721*H1721</f>
        <v>0</v>
      </c>
      <c r="AR1721" s="140" t="s">
        <v>157</v>
      </c>
      <c r="AT1721" s="140" t="s">
        <v>152</v>
      </c>
      <c r="AU1721" s="140" t="s">
        <v>89</v>
      </c>
      <c r="AY1721" s="18" t="s">
        <v>150</v>
      </c>
      <c r="BE1721" s="141">
        <f>IF(N1721="základní",J1721,0)</f>
        <v>0</v>
      </c>
      <c r="BF1721" s="141">
        <f>IF(N1721="snížená",J1721,0)</f>
        <v>0</v>
      </c>
      <c r="BG1721" s="141">
        <f>IF(N1721="zákl. přenesená",J1721,0)</f>
        <v>0</v>
      </c>
      <c r="BH1721" s="141">
        <f>IF(N1721="sníž. přenesená",J1721,0)</f>
        <v>0</v>
      </c>
      <c r="BI1721" s="141">
        <f>IF(N1721="nulová",J1721,0)</f>
        <v>0</v>
      </c>
      <c r="BJ1721" s="18" t="s">
        <v>40</v>
      </c>
      <c r="BK1721" s="141">
        <f>ROUND(I1721*H1721,2)</f>
        <v>0</v>
      </c>
      <c r="BL1721" s="18" t="s">
        <v>157</v>
      </c>
      <c r="BM1721" s="140" t="s">
        <v>2213</v>
      </c>
    </row>
    <row r="1722" spans="2:65" s="1" customFormat="1">
      <c r="B1722" s="34"/>
      <c r="D1722" s="163" t="s">
        <v>174</v>
      </c>
      <c r="F1722" s="164" t="s">
        <v>2214</v>
      </c>
      <c r="I1722" s="165"/>
      <c r="L1722" s="34"/>
      <c r="M1722" s="166"/>
      <c r="T1722" s="55"/>
      <c r="AT1722" s="18" t="s">
        <v>174</v>
      </c>
      <c r="AU1722" s="18" t="s">
        <v>89</v>
      </c>
    </row>
    <row r="1723" spans="2:65" s="12" customFormat="1">
      <c r="B1723" s="142"/>
      <c r="D1723" s="143" t="s">
        <v>159</v>
      </c>
      <c r="E1723" s="144" t="s">
        <v>32</v>
      </c>
      <c r="F1723" s="145" t="s">
        <v>702</v>
      </c>
      <c r="H1723" s="144" t="s">
        <v>32</v>
      </c>
      <c r="I1723" s="146"/>
      <c r="L1723" s="142"/>
      <c r="M1723" s="147"/>
      <c r="T1723" s="148"/>
      <c r="AT1723" s="144" t="s">
        <v>159</v>
      </c>
      <c r="AU1723" s="144" t="s">
        <v>89</v>
      </c>
      <c r="AV1723" s="12" t="s">
        <v>40</v>
      </c>
      <c r="AW1723" s="12" t="s">
        <v>38</v>
      </c>
      <c r="AX1723" s="12" t="s">
        <v>80</v>
      </c>
      <c r="AY1723" s="144" t="s">
        <v>150</v>
      </c>
    </row>
    <row r="1724" spans="2:65" s="12" customFormat="1">
      <c r="B1724" s="142"/>
      <c r="D1724" s="143" t="s">
        <v>159</v>
      </c>
      <c r="E1724" s="144" t="s">
        <v>32</v>
      </c>
      <c r="F1724" s="145" t="s">
        <v>2200</v>
      </c>
      <c r="H1724" s="144" t="s">
        <v>32</v>
      </c>
      <c r="I1724" s="146"/>
      <c r="L1724" s="142"/>
      <c r="M1724" s="147"/>
      <c r="T1724" s="148"/>
      <c r="AT1724" s="144" t="s">
        <v>159</v>
      </c>
      <c r="AU1724" s="144" t="s">
        <v>89</v>
      </c>
      <c r="AV1724" s="12" t="s">
        <v>40</v>
      </c>
      <c r="AW1724" s="12" t="s">
        <v>38</v>
      </c>
      <c r="AX1724" s="12" t="s">
        <v>80</v>
      </c>
      <c r="AY1724" s="144" t="s">
        <v>150</v>
      </c>
    </row>
    <row r="1725" spans="2:65" s="12" customFormat="1">
      <c r="B1725" s="142"/>
      <c r="D1725" s="143" t="s">
        <v>159</v>
      </c>
      <c r="E1725" s="144" t="s">
        <v>32</v>
      </c>
      <c r="F1725" s="145" t="s">
        <v>2201</v>
      </c>
      <c r="H1725" s="144" t="s">
        <v>32</v>
      </c>
      <c r="I1725" s="146"/>
      <c r="L1725" s="142"/>
      <c r="M1725" s="147"/>
      <c r="T1725" s="148"/>
      <c r="AT1725" s="144" t="s">
        <v>159</v>
      </c>
      <c r="AU1725" s="144" t="s">
        <v>89</v>
      </c>
      <c r="AV1725" s="12" t="s">
        <v>40</v>
      </c>
      <c r="AW1725" s="12" t="s">
        <v>38</v>
      </c>
      <c r="AX1725" s="12" t="s">
        <v>80</v>
      </c>
      <c r="AY1725" s="144" t="s">
        <v>150</v>
      </c>
    </row>
    <row r="1726" spans="2:65" s="13" customFormat="1">
      <c r="B1726" s="149"/>
      <c r="D1726" s="143" t="s">
        <v>159</v>
      </c>
      <c r="E1726" s="150" t="s">
        <v>32</v>
      </c>
      <c r="F1726" s="151" t="s">
        <v>649</v>
      </c>
      <c r="H1726" s="152">
        <v>1659.1659999999999</v>
      </c>
      <c r="I1726" s="153"/>
      <c r="L1726" s="149"/>
      <c r="M1726" s="154"/>
      <c r="T1726" s="155"/>
      <c r="AT1726" s="150" t="s">
        <v>159</v>
      </c>
      <c r="AU1726" s="150" t="s">
        <v>89</v>
      </c>
      <c r="AV1726" s="13" t="s">
        <v>89</v>
      </c>
      <c r="AW1726" s="13" t="s">
        <v>38</v>
      </c>
      <c r="AX1726" s="13" t="s">
        <v>40</v>
      </c>
      <c r="AY1726" s="150" t="s">
        <v>150</v>
      </c>
    </row>
    <row r="1727" spans="2:65" s="1" customFormat="1" ht="16.5" customHeight="1">
      <c r="B1727" s="34"/>
      <c r="C1727" s="129" t="s">
        <v>2215</v>
      </c>
      <c r="D1727" s="129" t="s">
        <v>152</v>
      </c>
      <c r="E1727" s="130" t="s">
        <v>2216</v>
      </c>
      <c r="F1727" s="131" t="s">
        <v>2217</v>
      </c>
      <c r="G1727" s="132" t="s">
        <v>171</v>
      </c>
      <c r="H1727" s="133">
        <v>1</v>
      </c>
      <c r="I1727" s="134"/>
      <c r="J1727" s="135">
        <f>ROUND(I1727*H1727,2)</f>
        <v>0</v>
      </c>
      <c r="K1727" s="131" t="s">
        <v>156</v>
      </c>
      <c r="L1727" s="34"/>
      <c r="M1727" s="136" t="s">
        <v>32</v>
      </c>
      <c r="N1727" s="137" t="s">
        <v>51</v>
      </c>
      <c r="P1727" s="138">
        <f>O1727*H1727</f>
        <v>0</v>
      </c>
      <c r="Q1727" s="138">
        <v>0</v>
      </c>
      <c r="R1727" s="138">
        <f>Q1727*H1727</f>
        <v>0</v>
      </c>
      <c r="S1727" s="138">
        <v>0</v>
      </c>
      <c r="T1727" s="139">
        <f>S1727*H1727</f>
        <v>0</v>
      </c>
      <c r="AR1727" s="140" t="s">
        <v>157</v>
      </c>
      <c r="AT1727" s="140" t="s">
        <v>152</v>
      </c>
      <c r="AU1727" s="140" t="s">
        <v>89</v>
      </c>
      <c r="AY1727" s="18" t="s">
        <v>150</v>
      </c>
      <c r="BE1727" s="141">
        <f>IF(N1727="základní",J1727,0)</f>
        <v>0</v>
      </c>
      <c r="BF1727" s="141">
        <f>IF(N1727="snížená",J1727,0)</f>
        <v>0</v>
      </c>
      <c r="BG1727" s="141">
        <f>IF(N1727="zákl. přenesená",J1727,0)</f>
        <v>0</v>
      </c>
      <c r="BH1727" s="141">
        <f>IF(N1727="sníž. přenesená",J1727,0)</f>
        <v>0</v>
      </c>
      <c r="BI1727" s="141">
        <f>IF(N1727="nulová",J1727,0)</f>
        <v>0</v>
      </c>
      <c r="BJ1727" s="18" t="s">
        <v>40</v>
      </c>
      <c r="BK1727" s="141">
        <f>ROUND(I1727*H1727,2)</f>
        <v>0</v>
      </c>
      <c r="BL1727" s="18" t="s">
        <v>157</v>
      </c>
      <c r="BM1727" s="140" t="s">
        <v>2218</v>
      </c>
    </row>
    <row r="1728" spans="2:65" s="1" customFormat="1" ht="37.799999999999997" customHeight="1">
      <c r="B1728" s="34"/>
      <c r="C1728" s="129" t="s">
        <v>2219</v>
      </c>
      <c r="D1728" s="183" t="s">
        <v>152</v>
      </c>
      <c r="E1728" s="130" t="s">
        <v>2220</v>
      </c>
      <c r="F1728" s="131" t="s">
        <v>2221</v>
      </c>
      <c r="G1728" s="132" t="s">
        <v>693</v>
      </c>
      <c r="H1728" s="133">
        <v>488.80700000000002</v>
      </c>
      <c r="I1728" s="134"/>
      <c r="J1728" s="135">
        <f>ROUND(I1728*H1728,2)</f>
        <v>0</v>
      </c>
      <c r="K1728" s="131" t="s">
        <v>172</v>
      </c>
      <c r="L1728" s="34"/>
      <c r="M1728" s="136" t="s">
        <v>32</v>
      </c>
      <c r="N1728" s="137" t="s">
        <v>51</v>
      </c>
      <c r="P1728" s="138">
        <f>O1728*H1728</f>
        <v>0</v>
      </c>
      <c r="Q1728" s="138">
        <v>0</v>
      </c>
      <c r="R1728" s="138">
        <f>Q1728*H1728</f>
        <v>0</v>
      </c>
      <c r="S1728" s="138">
        <v>0</v>
      </c>
      <c r="T1728" s="139">
        <f>S1728*H1728</f>
        <v>0</v>
      </c>
      <c r="AR1728" s="140" t="s">
        <v>157</v>
      </c>
      <c r="AT1728" s="140" t="s">
        <v>152</v>
      </c>
      <c r="AU1728" s="140" t="s">
        <v>89</v>
      </c>
      <c r="AY1728" s="18" t="s">
        <v>150</v>
      </c>
      <c r="BE1728" s="141">
        <f>IF(N1728="základní",J1728,0)</f>
        <v>0</v>
      </c>
      <c r="BF1728" s="141">
        <f>IF(N1728="snížená",J1728,0)</f>
        <v>0</v>
      </c>
      <c r="BG1728" s="141">
        <f>IF(N1728="zákl. přenesená",J1728,0)</f>
        <v>0</v>
      </c>
      <c r="BH1728" s="141">
        <f>IF(N1728="sníž. přenesená",J1728,0)</f>
        <v>0</v>
      </c>
      <c r="BI1728" s="141">
        <f>IF(N1728="nulová",J1728,0)</f>
        <v>0</v>
      </c>
      <c r="BJ1728" s="18" t="s">
        <v>40</v>
      </c>
      <c r="BK1728" s="141">
        <f>ROUND(I1728*H1728,2)</f>
        <v>0</v>
      </c>
      <c r="BL1728" s="18" t="s">
        <v>157</v>
      </c>
      <c r="BM1728" s="140" t="s">
        <v>2222</v>
      </c>
    </row>
    <row r="1729" spans="2:65" s="1" customFormat="1">
      <c r="B1729" s="34"/>
      <c r="D1729" s="163" t="s">
        <v>174</v>
      </c>
      <c r="F1729" s="164" t="s">
        <v>2223</v>
      </c>
      <c r="I1729" s="165"/>
      <c r="L1729" s="34"/>
      <c r="M1729" s="166"/>
      <c r="T1729" s="55"/>
      <c r="AT1729" s="18" t="s">
        <v>174</v>
      </c>
      <c r="AU1729" s="18" t="s">
        <v>89</v>
      </c>
    </row>
    <row r="1730" spans="2:65" s="12" customFormat="1">
      <c r="B1730" s="142"/>
      <c r="D1730" s="143" t="s">
        <v>159</v>
      </c>
      <c r="E1730" s="144" t="s">
        <v>32</v>
      </c>
      <c r="F1730" s="145" t="s">
        <v>702</v>
      </c>
      <c r="H1730" s="144" t="s">
        <v>32</v>
      </c>
      <c r="I1730" s="146"/>
      <c r="L1730" s="142"/>
      <c r="M1730" s="147"/>
      <c r="T1730" s="148"/>
      <c r="AT1730" s="144" t="s">
        <v>159</v>
      </c>
      <c r="AU1730" s="144" t="s">
        <v>89</v>
      </c>
      <c r="AV1730" s="12" t="s">
        <v>40</v>
      </c>
      <c r="AW1730" s="12" t="s">
        <v>38</v>
      </c>
      <c r="AX1730" s="12" t="s">
        <v>80</v>
      </c>
      <c r="AY1730" s="144" t="s">
        <v>150</v>
      </c>
    </row>
    <row r="1731" spans="2:65" s="12" customFormat="1">
      <c r="B1731" s="142"/>
      <c r="D1731" s="143" t="s">
        <v>159</v>
      </c>
      <c r="E1731" s="144" t="s">
        <v>32</v>
      </c>
      <c r="F1731" s="145" t="s">
        <v>2224</v>
      </c>
      <c r="H1731" s="144" t="s">
        <v>32</v>
      </c>
      <c r="I1731" s="146"/>
      <c r="L1731" s="142"/>
      <c r="M1731" s="147"/>
      <c r="T1731" s="148"/>
      <c r="AT1731" s="144" t="s">
        <v>159</v>
      </c>
      <c r="AU1731" s="144" t="s">
        <v>89</v>
      </c>
      <c r="AV1731" s="12" t="s">
        <v>40</v>
      </c>
      <c r="AW1731" s="12" t="s">
        <v>38</v>
      </c>
      <c r="AX1731" s="12" t="s">
        <v>80</v>
      </c>
      <c r="AY1731" s="144" t="s">
        <v>150</v>
      </c>
    </row>
    <row r="1732" spans="2:65" s="12" customFormat="1">
      <c r="B1732" s="142"/>
      <c r="D1732" s="143" t="s">
        <v>159</v>
      </c>
      <c r="E1732" s="144" t="s">
        <v>32</v>
      </c>
      <c r="F1732" s="145" t="s">
        <v>2225</v>
      </c>
      <c r="H1732" s="144" t="s">
        <v>32</v>
      </c>
      <c r="I1732" s="146"/>
      <c r="L1732" s="142"/>
      <c r="M1732" s="147"/>
      <c r="T1732" s="148"/>
      <c r="AT1732" s="144" t="s">
        <v>159</v>
      </c>
      <c r="AU1732" s="144" t="s">
        <v>89</v>
      </c>
      <c r="AV1732" s="12" t="s">
        <v>40</v>
      </c>
      <c r="AW1732" s="12" t="s">
        <v>38</v>
      </c>
      <c r="AX1732" s="12" t="s">
        <v>80</v>
      </c>
      <c r="AY1732" s="144" t="s">
        <v>150</v>
      </c>
    </row>
    <row r="1733" spans="2:65" s="12" customFormat="1">
      <c r="B1733" s="142"/>
      <c r="D1733" s="143" t="s">
        <v>159</v>
      </c>
      <c r="E1733" s="144" t="s">
        <v>32</v>
      </c>
      <c r="F1733" s="145" t="s">
        <v>2226</v>
      </c>
      <c r="H1733" s="144" t="s">
        <v>32</v>
      </c>
      <c r="I1733" s="146"/>
      <c r="L1733" s="142"/>
      <c r="M1733" s="147"/>
      <c r="T1733" s="148"/>
      <c r="AT1733" s="144" t="s">
        <v>159</v>
      </c>
      <c r="AU1733" s="144" t="s">
        <v>89</v>
      </c>
      <c r="AV1733" s="12" t="s">
        <v>40</v>
      </c>
      <c r="AW1733" s="12" t="s">
        <v>38</v>
      </c>
      <c r="AX1733" s="12" t="s">
        <v>80</v>
      </c>
      <c r="AY1733" s="144" t="s">
        <v>150</v>
      </c>
    </row>
    <row r="1734" spans="2:65" s="12" customFormat="1">
      <c r="B1734" s="142"/>
      <c r="D1734" s="143" t="s">
        <v>159</v>
      </c>
      <c r="E1734" s="144" t="s">
        <v>32</v>
      </c>
      <c r="F1734" s="145" t="s">
        <v>2227</v>
      </c>
      <c r="H1734" s="144" t="s">
        <v>32</v>
      </c>
      <c r="I1734" s="146"/>
      <c r="L1734" s="142"/>
      <c r="M1734" s="147"/>
      <c r="T1734" s="148"/>
      <c r="AT1734" s="144" t="s">
        <v>159</v>
      </c>
      <c r="AU1734" s="144" t="s">
        <v>89</v>
      </c>
      <c r="AV1734" s="12" t="s">
        <v>40</v>
      </c>
      <c r="AW1734" s="12" t="s">
        <v>38</v>
      </c>
      <c r="AX1734" s="12" t="s">
        <v>80</v>
      </c>
      <c r="AY1734" s="144" t="s">
        <v>150</v>
      </c>
    </row>
    <row r="1735" spans="2:65" s="12" customFormat="1">
      <c r="B1735" s="142"/>
      <c r="D1735" s="143" t="s">
        <v>159</v>
      </c>
      <c r="E1735" s="144" t="s">
        <v>32</v>
      </c>
      <c r="F1735" s="145" t="s">
        <v>2228</v>
      </c>
      <c r="H1735" s="144" t="s">
        <v>32</v>
      </c>
      <c r="I1735" s="146"/>
      <c r="L1735" s="142"/>
      <c r="M1735" s="147"/>
      <c r="T1735" s="148"/>
      <c r="AT1735" s="144" t="s">
        <v>159</v>
      </c>
      <c r="AU1735" s="144" t="s">
        <v>89</v>
      </c>
      <c r="AV1735" s="12" t="s">
        <v>40</v>
      </c>
      <c r="AW1735" s="12" t="s">
        <v>38</v>
      </c>
      <c r="AX1735" s="12" t="s">
        <v>80</v>
      </c>
      <c r="AY1735" s="144" t="s">
        <v>150</v>
      </c>
    </row>
    <row r="1736" spans="2:65" s="12" customFormat="1">
      <c r="B1736" s="142"/>
      <c r="D1736" s="143" t="s">
        <v>159</v>
      </c>
      <c r="E1736" s="144" t="s">
        <v>32</v>
      </c>
      <c r="F1736" s="145" t="s">
        <v>2229</v>
      </c>
      <c r="H1736" s="144" t="s">
        <v>32</v>
      </c>
      <c r="I1736" s="146"/>
      <c r="L1736" s="142"/>
      <c r="M1736" s="147"/>
      <c r="T1736" s="148"/>
      <c r="AT1736" s="144" t="s">
        <v>159</v>
      </c>
      <c r="AU1736" s="144" t="s">
        <v>89</v>
      </c>
      <c r="AV1736" s="12" t="s">
        <v>40</v>
      </c>
      <c r="AW1736" s="12" t="s">
        <v>38</v>
      </c>
      <c r="AX1736" s="12" t="s">
        <v>80</v>
      </c>
      <c r="AY1736" s="144" t="s">
        <v>150</v>
      </c>
    </row>
    <row r="1737" spans="2:65" s="12" customFormat="1">
      <c r="B1737" s="142"/>
      <c r="D1737" s="143" t="s">
        <v>159</v>
      </c>
      <c r="E1737" s="144" t="s">
        <v>32</v>
      </c>
      <c r="F1737" s="145" t="s">
        <v>2230</v>
      </c>
      <c r="H1737" s="144" t="s">
        <v>32</v>
      </c>
      <c r="I1737" s="146"/>
      <c r="L1737" s="142"/>
      <c r="M1737" s="147"/>
      <c r="T1737" s="148"/>
      <c r="AT1737" s="144" t="s">
        <v>159</v>
      </c>
      <c r="AU1737" s="144" t="s">
        <v>89</v>
      </c>
      <c r="AV1737" s="12" t="s">
        <v>40</v>
      </c>
      <c r="AW1737" s="12" t="s">
        <v>38</v>
      </c>
      <c r="AX1737" s="12" t="s">
        <v>80</v>
      </c>
      <c r="AY1737" s="144" t="s">
        <v>150</v>
      </c>
    </row>
    <row r="1738" spans="2:65" s="13" customFormat="1">
      <c r="B1738" s="149"/>
      <c r="D1738" s="143" t="s">
        <v>159</v>
      </c>
      <c r="E1738" s="150" t="s">
        <v>32</v>
      </c>
      <c r="F1738" s="151" t="s">
        <v>652</v>
      </c>
      <c r="H1738" s="152">
        <v>488.80700000000002</v>
      </c>
      <c r="I1738" s="153"/>
      <c r="L1738" s="149"/>
      <c r="M1738" s="154"/>
      <c r="T1738" s="155"/>
      <c r="AT1738" s="150" t="s">
        <v>159</v>
      </c>
      <c r="AU1738" s="150" t="s">
        <v>89</v>
      </c>
      <c r="AV1738" s="13" t="s">
        <v>89</v>
      </c>
      <c r="AW1738" s="13" t="s">
        <v>38</v>
      </c>
      <c r="AX1738" s="13" t="s">
        <v>40</v>
      </c>
      <c r="AY1738" s="150" t="s">
        <v>150</v>
      </c>
    </row>
    <row r="1739" spans="2:65" s="1" customFormat="1" ht="44.25" customHeight="1">
      <c r="B1739" s="34"/>
      <c r="C1739" s="129" t="s">
        <v>2231</v>
      </c>
      <c r="D1739" s="183" t="s">
        <v>152</v>
      </c>
      <c r="E1739" s="130" t="s">
        <v>2232</v>
      </c>
      <c r="F1739" s="131" t="s">
        <v>2233</v>
      </c>
      <c r="G1739" s="132" t="s">
        <v>693</v>
      </c>
      <c r="H1739" s="133">
        <v>58656.84</v>
      </c>
      <c r="I1739" s="134"/>
      <c r="J1739" s="135">
        <f>ROUND(I1739*H1739,2)</f>
        <v>0</v>
      </c>
      <c r="K1739" s="131" t="s">
        <v>172</v>
      </c>
      <c r="L1739" s="34"/>
      <c r="M1739" s="136" t="s">
        <v>32</v>
      </c>
      <c r="N1739" s="137" t="s">
        <v>51</v>
      </c>
      <c r="P1739" s="138">
        <f>O1739*H1739</f>
        <v>0</v>
      </c>
      <c r="Q1739" s="138">
        <v>0</v>
      </c>
      <c r="R1739" s="138">
        <f>Q1739*H1739</f>
        <v>0</v>
      </c>
      <c r="S1739" s="138">
        <v>0</v>
      </c>
      <c r="T1739" s="139">
        <f>S1739*H1739</f>
        <v>0</v>
      </c>
      <c r="AR1739" s="140" t="s">
        <v>157</v>
      </c>
      <c r="AT1739" s="140" t="s">
        <v>152</v>
      </c>
      <c r="AU1739" s="140" t="s">
        <v>89</v>
      </c>
      <c r="AY1739" s="18" t="s">
        <v>150</v>
      </c>
      <c r="BE1739" s="141">
        <f>IF(N1739="základní",J1739,0)</f>
        <v>0</v>
      </c>
      <c r="BF1739" s="141">
        <f>IF(N1739="snížená",J1739,0)</f>
        <v>0</v>
      </c>
      <c r="BG1739" s="141">
        <f>IF(N1739="zákl. přenesená",J1739,0)</f>
        <v>0</v>
      </c>
      <c r="BH1739" s="141">
        <f>IF(N1739="sníž. přenesená",J1739,0)</f>
        <v>0</v>
      </c>
      <c r="BI1739" s="141">
        <f>IF(N1739="nulová",J1739,0)</f>
        <v>0</v>
      </c>
      <c r="BJ1739" s="18" t="s">
        <v>40</v>
      </c>
      <c r="BK1739" s="141">
        <f>ROUND(I1739*H1739,2)</f>
        <v>0</v>
      </c>
      <c r="BL1739" s="18" t="s">
        <v>157</v>
      </c>
      <c r="BM1739" s="140" t="s">
        <v>2234</v>
      </c>
    </row>
    <row r="1740" spans="2:65" s="1" customFormat="1">
      <c r="B1740" s="34"/>
      <c r="D1740" s="163" t="s">
        <v>174</v>
      </c>
      <c r="F1740" s="164" t="s">
        <v>2235</v>
      </c>
      <c r="I1740" s="165"/>
      <c r="L1740" s="34"/>
      <c r="M1740" s="166"/>
      <c r="T1740" s="55"/>
      <c r="AT1740" s="18" t="s">
        <v>174</v>
      </c>
      <c r="AU1740" s="18" t="s">
        <v>89</v>
      </c>
    </row>
    <row r="1741" spans="2:65" s="12" customFormat="1">
      <c r="B1741" s="142"/>
      <c r="D1741" s="143" t="s">
        <v>159</v>
      </c>
      <c r="E1741" s="144" t="s">
        <v>32</v>
      </c>
      <c r="F1741" s="145" t="s">
        <v>702</v>
      </c>
      <c r="H1741" s="144" t="s">
        <v>32</v>
      </c>
      <c r="I1741" s="146"/>
      <c r="L1741" s="142"/>
      <c r="M1741" s="147"/>
      <c r="T1741" s="148"/>
      <c r="AT1741" s="144" t="s">
        <v>159</v>
      </c>
      <c r="AU1741" s="144" t="s">
        <v>89</v>
      </c>
      <c r="AV1741" s="12" t="s">
        <v>40</v>
      </c>
      <c r="AW1741" s="12" t="s">
        <v>38</v>
      </c>
      <c r="AX1741" s="12" t="s">
        <v>80</v>
      </c>
      <c r="AY1741" s="144" t="s">
        <v>150</v>
      </c>
    </row>
    <row r="1742" spans="2:65" s="12" customFormat="1">
      <c r="B1742" s="142"/>
      <c r="D1742" s="143" t="s">
        <v>159</v>
      </c>
      <c r="E1742" s="144" t="s">
        <v>32</v>
      </c>
      <c r="F1742" s="145" t="s">
        <v>2224</v>
      </c>
      <c r="H1742" s="144" t="s">
        <v>32</v>
      </c>
      <c r="I1742" s="146"/>
      <c r="L1742" s="142"/>
      <c r="M1742" s="147"/>
      <c r="T1742" s="148"/>
      <c r="AT1742" s="144" t="s">
        <v>159</v>
      </c>
      <c r="AU1742" s="144" t="s">
        <v>89</v>
      </c>
      <c r="AV1742" s="12" t="s">
        <v>40</v>
      </c>
      <c r="AW1742" s="12" t="s">
        <v>38</v>
      </c>
      <c r="AX1742" s="12" t="s">
        <v>80</v>
      </c>
      <c r="AY1742" s="144" t="s">
        <v>150</v>
      </c>
    </row>
    <row r="1743" spans="2:65" s="12" customFormat="1">
      <c r="B1743" s="142"/>
      <c r="D1743" s="143" t="s">
        <v>159</v>
      </c>
      <c r="E1743" s="144" t="s">
        <v>32</v>
      </c>
      <c r="F1743" s="145" t="s">
        <v>2225</v>
      </c>
      <c r="H1743" s="144" t="s">
        <v>32</v>
      </c>
      <c r="I1743" s="146"/>
      <c r="L1743" s="142"/>
      <c r="M1743" s="147"/>
      <c r="T1743" s="148"/>
      <c r="AT1743" s="144" t="s">
        <v>159</v>
      </c>
      <c r="AU1743" s="144" t="s">
        <v>89</v>
      </c>
      <c r="AV1743" s="12" t="s">
        <v>40</v>
      </c>
      <c r="AW1743" s="12" t="s">
        <v>38</v>
      </c>
      <c r="AX1743" s="12" t="s">
        <v>80</v>
      </c>
      <c r="AY1743" s="144" t="s">
        <v>150</v>
      </c>
    </row>
    <row r="1744" spans="2:65" s="12" customFormat="1">
      <c r="B1744" s="142"/>
      <c r="D1744" s="143" t="s">
        <v>159</v>
      </c>
      <c r="E1744" s="144" t="s">
        <v>32</v>
      </c>
      <c r="F1744" s="145" t="s">
        <v>2226</v>
      </c>
      <c r="H1744" s="144" t="s">
        <v>32</v>
      </c>
      <c r="I1744" s="146"/>
      <c r="L1744" s="142"/>
      <c r="M1744" s="147"/>
      <c r="T1744" s="148"/>
      <c r="AT1744" s="144" t="s">
        <v>159</v>
      </c>
      <c r="AU1744" s="144" t="s">
        <v>89</v>
      </c>
      <c r="AV1744" s="12" t="s">
        <v>40</v>
      </c>
      <c r="AW1744" s="12" t="s">
        <v>38</v>
      </c>
      <c r="AX1744" s="12" t="s">
        <v>80</v>
      </c>
      <c r="AY1744" s="144" t="s">
        <v>150</v>
      </c>
    </row>
    <row r="1745" spans="2:65" s="12" customFormat="1">
      <c r="B1745" s="142"/>
      <c r="D1745" s="143" t="s">
        <v>159</v>
      </c>
      <c r="E1745" s="144" t="s">
        <v>32</v>
      </c>
      <c r="F1745" s="145" t="s">
        <v>2227</v>
      </c>
      <c r="H1745" s="144" t="s">
        <v>32</v>
      </c>
      <c r="I1745" s="146"/>
      <c r="L1745" s="142"/>
      <c r="M1745" s="147"/>
      <c r="T1745" s="148"/>
      <c r="AT1745" s="144" t="s">
        <v>159</v>
      </c>
      <c r="AU1745" s="144" t="s">
        <v>89</v>
      </c>
      <c r="AV1745" s="12" t="s">
        <v>40</v>
      </c>
      <c r="AW1745" s="12" t="s">
        <v>38</v>
      </c>
      <c r="AX1745" s="12" t="s">
        <v>80</v>
      </c>
      <c r="AY1745" s="144" t="s">
        <v>150</v>
      </c>
    </row>
    <row r="1746" spans="2:65" s="12" customFormat="1">
      <c r="B1746" s="142"/>
      <c r="D1746" s="143" t="s">
        <v>159</v>
      </c>
      <c r="E1746" s="144" t="s">
        <v>32</v>
      </c>
      <c r="F1746" s="145" t="s">
        <v>2228</v>
      </c>
      <c r="H1746" s="144" t="s">
        <v>32</v>
      </c>
      <c r="I1746" s="146"/>
      <c r="L1746" s="142"/>
      <c r="M1746" s="147"/>
      <c r="T1746" s="148"/>
      <c r="AT1746" s="144" t="s">
        <v>159</v>
      </c>
      <c r="AU1746" s="144" t="s">
        <v>89</v>
      </c>
      <c r="AV1746" s="12" t="s">
        <v>40</v>
      </c>
      <c r="AW1746" s="12" t="s">
        <v>38</v>
      </c>
      <c r="AX1746" s="12" t="s">
        <v>80</v>
      </c>
      <c r="AY1746" s="144" t="s">
        <v>150</v>
      </c>
    </row>
    <row r="1747" spans="2:65" s="12" customFormat="1">
      <c r="B1747" s="142"/>
      <c r="D1747" s="143" t="s">
        <v>159</v>
      </c>
      <c r="E1747" s="144" t="s">
        <v>32</v>
      </c>
      <c r="F1747" s="145" t="s">
        <v>2229</v>
      </c>
      <c r="H1747" s="144" t="s">
        <v>32</v>
      </c>
      <c r="I1747" s="146"/>
      <c r="L1747" s="142"/>
      <c r="M1747" s="147"/>
      <c r="T1747" s="148"/>
      <c r="AT1747" s="144" t="s">
        <v>159</v>
      </c>
      <c r="AU1747" s="144" t="s">
        <v>89</v>
      </c>
      <c r="AV1747" s="12" t="s">
        <v>40</v>
      </c>
      <c r="AW1747" s="12" t="s">
        <v>38</v>
      </c>
      <c r="AX1747" s="12" t="s">
        <v>80</v>
      </c>
      <c r="AY1747" s="144" t="s">
        <v>150</v>
      </c>
    </row>
    <row r="1748" spans="2:65" s="12" customFormat="1">
      <c r="B1748" s="142"/>
      <c r="D1748" s="143" t="s">
        <v>159</v>
      </c>
      <c r="E1748" s="144" t="s">
        <v>32</v>
      </c>
      <c r="F1748" s="145" t="s">
        <v>2230</v>
      </c>
      <c r="H1748" s="144" t="s">
        <v>32</v>
      </c>
      <c r="I1748" s="146"/>
      <c r="L1748" s="142"/>
      <c r="M1748" s="147"/>
      <c r="T1748" s="148"/>
      <c r="AT1748" s="144" t="s">
        <v>159</v>
      </c>
      <c r="AU1748" s="144" t="s">
        <v>89</v>
      </c>
      <c r="AV1748" s="12" t="s">
        <v>40</v>
      </c>
      <c r="AW1748" s="12" t="s">
        <v>38</v>
      </c>
      <c r="AX1748" s="12" t="s">
        <v>80</v>
      </c>
      <c r="AY1748" s="144" t="s">
        <v>150</v>
      </c>
    </row>
    <row r="1749" spans="2:65" s="13" customFormat="1">
      <c r="B1749" s="149"/>
      <c r="D1749" s="143" t="s">
        <v>159</v>
      </c>
      <c r="E1749" s="150" t="s">
        <v>32</v>
      </c>
      <c r="F1749" s="151" t="s">
        <v>2236</v>
      </c>
      <c r="H1749" s="152">
        <v>58656.84</v>
      </c>
      <c r="I1749" s="153"/>
      <c r="L1749" s="149"/>
      <c r="M1749" s="154"/>
      <c r="T1749" s="155"/>
      <c r="AT1749" s="150" t="s">
        <v>159</v>
      </c>
      <c r="AU1749" s="150" t="s">
        <v>89</v>
      </c>
      <c r="AV1749" s="13" t="s">
        <v>89</v>
      </c>
      <c r="AW1749" s="13" t="s">
        <v>38</v>
      </c>
      <c r="AX1749" s="13" t="s">
        <v>40</v>
      </c>
      <c r="AY1749" s="150" t="s">
        <v>150</v>
      </c>
    </row>
    <row r="1750" spans="2:65" s="1" customFormat="1" ht="37.799999999999997" customHeight="1">
      <c r="B1750" s="34"/>
      <c r="C1750" s="129" t="s">
        <v>2237</v>
      </c>
      <c r="D1750" s="183" t="s">
        <v>152</v>
      </c>
      <c r="E1750" s="130" t="s">
        <v>2238</v>
      </c>
      <c r="F1750" s="131" t="s">
        <v>2239</v>
      </c>
      <c r="G1750" s="132" t="s">
        <v>693</v>
      </c>
      <c r="H1750" s="133">
        <v>488.80700000000002</v>
      </c>
      <c r="I1750" s="134"/>
      <c r="J1750" s="135">
        <f>ROUND(I1750*H1750,2)</f>
        <v>0</v>
      </c>
      <c r="K1750" s="131" t="s">
        <v>172</v>
      </c>
      <c r="L1750" s="34"/>
      <c r="M1750" s="136" t="s">
        <v>32</v>
      </c>
      <c r="N1750" s="137" t="s">
        <v>51</v>
      </c>
      <c r="P1750" s="138">
        <f>O1750*H1750</f>
        <v>0</v>
      </c>
      <c r="Q1750" s="138">
        <v>0</v>
      </c>
      <c r="R1750" s="138">
        <f>Q1750*H1750</f>
        <v>0</v>
      </c>
      <c r="S1750" s="138">
        <v>0</v>
      </c>
      <c r="T1750" s="139">
        <f>S1750*H1750</f>
        <v>0</v>
      </c>
      <c r="AR1750" s="140" t="s">
        <v>157</v>
      </c>
      <c r="AT1750" s="140" t="s">
        <v>152</v>
      </c>
      <c r="AU1750" s="140" t="s">
        <v>89</v>
      </c>
      <c r="AY1750" s="18" t="s">
        <v>150</v>
      </c>
      <c r="BE1750" s="141">
        <f>IF(N1750="základní",J1750,0)</f>
        <v>0</v>
      </c>
      <c r="BF1750" s="141">
        <f>IF(N1750="snížená",J1750,0)</f>
        <v>0</v>
      </c>
      <c r="BG1750" s="141">
        <f>IF(N1750="zákl. přenesená",J1750,0)</f>
        <v>0</v>
      </c>
      <c r="BH1750" s="141">
        <f>IF(N1750="sníž. přenesená",J1750,0)</f>
        <v>0</v>
      </c>
      <c r="BI1750" s="141">
        <f>IF(N1750="nulová",J1750,0)</f>
        <v>0</v>
      </c>
      <c r="BJ1750" s="18" t="s">
        <v>40</v>
      </c>
      <c r="BK1750" s="141">
        <f>ROUND(I1750*H1750,2)</f>
        <v>0</v>
      </c>
      <c r="BL1750" s="18" t="s">
        <v>157</v>
      </c>
      <c r="BM1750" s="140" t="s">
        <v>2240</v>
      </c>
    </row>
    <row r="1751" spans="2:65" s="1" customFormat="1">
      <c r="B1751" s="34"/>
      <c r="D1751" s="163" t="s">
        <v>174</v>
      </c>
      <c r="F1751" s="164" t="s">
        <v>2241</v>
      </c>
      <c r="I1751" s="165"/>
      <c r="L1751" s="34"/>
      <c r="M1751" s="166"/>
      <c r="T1751" s="55"/>
      <c r="AT1751" s="18" t="s">
        <v>174</v>
      </c>
      <c r="AU1751" s="18" t="s">
        <v>89</v>
      </c>
    </row>
    <row r="1752" spans="2:65" s="12" customFormat="1">
      <c r="B1752" s="142"/>
      <c r="D1752" s="143" t="s">
        <v>159</v>
      </c>
      <c r="E1752" s="144" t="s">
        <v>32</v>
      </c>
      <c r="F1752" s="145" t="s">
        <v>702</v>
      </c>
      <c r="H1752" s="144" t="s">
        <v>32</v>
      </c>
      <c r="I1752" s="146"/>
      <c r="L1752" s="142"/>
      <c r="M1752" s="147"/>
      <c r="T1752" s="148"/>
      <c r="AT1752" s="144" t="s">
        <v>159</v>
      </c>
      <c r="AU1752" s="144" t="s">
        <v>89</v>
      </c>
      <c r="AV1752" s="12" t="s">
        <v>40</v>
      </c>
      <c r="AW1752" s="12" t="s">
        <v>38</v>
      </c>
      <c r="AX1752" s="12" t="s">
        <v>80</v>
      </c>
      <c r="AY1752" s="144" t="s">
        <v>150</v>
      </c>
    </row>
    <row r="1753" spans="2:65" s="12" customFormat="1">
      <c r="B1753" s="142"/>
      <c r="D1753" s="143" t="s">
        <v>159</v>
      </c>
      <c r="E1753" s="144" t="s">
        <v>32</v>
      </c>
      <c r="F1753" s="145" t="s">
        <v>2224</v>
      </c>
      <c r="H1753" s="144" t="s">
        <v>32</v>
      </c>
      <c r="I1753" s="146"/>
      <c r="L1753" s="142"/>
      <c r="M1753" s="147"/>
      <c r="T1753" s="148"/>
      <c r="AT1753" s="144" t="s">
        <v>159</v>
      </c>
      <c r="AU1753" s="144" t="s">
        <v>89</v>
      </c>
      <c r="AV1753" s="12" t="s">
        <v>40</v>
      </c>
      <c r="AW1753" s="12" t="s">
        <v>38</v>
      </c>
      <c r="AX1753" s="12" t="s">
        <v>80</v>
      </c>
      <c r="AY1753" s="144" t="s">
        <v>150</v>
      </c>
    </row>
    <row r="1754" spans="2:65" s="12" customFormat="1">
      <c r="B1754" s="142"/>
      <c r="D1754" s="143" t="s">
        <v>159</v>
      </c>
      <c r="E1754" s="144" t="s">
        <v>32</v>
      </c>
      <c r="F1754" s="145" t="s">
        <v>2225</v>
      </c>
      <c r="H1754" s="144" t="s">
        <v>32</v>
      </c>
      <c r="I1754" s="146"/>
      <c r="L1754" s="142"/>
      <c r="M1754" s="147"/>
      <c r="T1754" s="148"/>
      <c r="AT1754" s="144" t="s">
        <v>159</v>
      </c>
      <c r="AU1754" s="144" t="s">
        <v>89</v>
      </c>
      <c r="AV1754" s="12" t="s">
        <v>40</v>
      </c>
      <c r="AW1754" s="12" t="s">
        <v>38</v>
      </c>
      <c r="AX1754" s="12" t="s">
        <v>80</v>
      </c>
      <c r="AY1754" s="144" t="s">
        <v>150</v>
      </c>
    </row>
    <row r="1755" spans="2:65" s="12" customFormat="1">
      <c r="B1755" s="142"/>
      <c r="D1755" s="143" t="s">
        <v>159</v>
      </c>
      <c r="E1755" s="144" t="s">
        <v>32</v>
      </c>
      <c r="F1755" s="145" t="s">
        <v>2226</v>
      </c>
      <c r="H1755" s="144" t="s">
        <v>32</v>
      </c>
      <c r="I1755" s="146"/>
      <c r="L1755" s="142"/>
      <c r="M1755" s="147"/>
      <c r="T1755" s="148"/>
      <c r="AT1755" s="144" t="s">
        <v>159</v>
      </c>
      <c r="AU1755" s="144" t="s">
        <v>89</v>
      </c>
      <c r="AV1755" s="12" t="s">
        <v>40</v>
      </c>
      <c r="AW1755" s="12" t="s">
        <v>38</v>
      </c>
      <c r="AX1755" s="12" t="s">
        <v>80</v>
      </c>
      <c r="AY1755" s="144" t="s">
        <v>150</v>
      </c>
    </row>
    <row r="1756" spans="2:65" s="12" customFormat="1">
      <c r="B1756" s="142"/>
      <c r="D1756" s="143" t="s">
        <v>159</v>
      </c>
      <c r="E1756" s="144" t="s">
        <v>32</v>
      </c>
      <c r="F1756" s="145" t="s">
        <v>2227</v>
      </c>
      <c r="H1756" s="144" t="s">
        <v>32</v>
      </c>
      <c r="I1756" s="146"/>
      <c r="L1756" s="142"/>
      <c r="M1756" s="147"/>
      <c r="T1756" s="148"/>
      <c r="AT1756" s="144" t="s">
        <v>159</v>
      </c>
      <c r="AU1756" s="144" t="s">
        <v>89</v>
      </c>
      <c r="AV1756" s="12" t="s">
        <v>40</v>
      </c>
      <c r="AW1756" s="12" t="s">
        <v>38</v>
      </c>
      <c r="AX1756" s="12" t="s">
        <v>80</v>
      </c>
      <c r="AY1756" s="144" t="s">
        <v>150</v>
      </c>
    </row>
    <row r="1757" spans="2:65" s="12" customFormat="1">
      <c r="B1757" s="142"/>
      <c r="D1757" s="143" t="s">
        <v>159</v>
      </c>
      <c r="E1757" s="144" t="s">
        <v>32</v>
      </c>
      <c r="F1757" s="145" t="s">
        <v>2228</v>
      </c>
      <c r="H1757" s="144" t="s">
        <v>32</v>
      </c>
      <c r="I1757" s="146"/>
      <c r="L1757" s="142"/>
      <c r="M1757" s="147"/>
      <c r="T1757" s="148"/>
      <c r="AT1757" s="144" t="s">
        <v>159</v>
      </c>
      <c r="AU1757" s="144" t="s">
        <v>89</v>
      </c>
      <c r="AV1757" s="12" t="s">
        <v>40</v>
      </c>
      <c r="AW1757" s="12" t="s">
        <v>38</v>
      </c>
      <c r="AX1757" s="12" t="s">
        <v>80</v>
      </c>
      <c r="AY1757" s="144" t="s">
        <v>150</v>
      </c>
    </row>
    <row r="1758" spans="2:65" s="12" customFormat="1">
      <c r="B1758" s="142"/>
      <c r="D1758" s="143" t="s">
        <v>159</v>
      </c>
      <c r="E1758" s="144" t="s">
        <v>32</v>
      </c>
      <c r="F1758" s="145" t="s">
        <v>2229</v>
      </c>
      <c r="H1758" s="144" t="s">
        <v>32</v>
      </c>
      <c r="I1758" s="146"/>
      <c r="L1758" s="142"/>
      <c r="M1758" s="147"/>
      <c r="T1758" s="148"/>
      <c r="AT1758" s="144" t="s">
        <v>159</v>
      </c>
      <c r="AU1758" s="144" t="s">
        <v>89</v>
      </c>
      <c r="AV1758" s="12" t="s">
        <v>40</v>
      </c>
      <c r="AW1758" s="12" t="s">
        <v>38</v>
      </c>
      <c r="AX1758" s="12" t="s">
        <v>80</v>
      </c>
      <c r="AY1758" s="144" t="s">
        <v>150</v>
      </c>
    </row>
    <row r="1759" spans="2:65" s="12" customFormat="1">
      <c r="B1759" s="142"/>
      <c r="D1759" s="143" t="s">
        <v>159</v>
      </c>
      <c r="E1759" s="144" t="s">
        <v>32</v>
      </c>
      <c r="F1759" s="145" t="s">
        <v>2230</v>
      </c>
      <c r="H1759" s="144" t="s">
        <v>32</v>
      </c>
      <c r="I1759" s="146"/>
      <c r="L1759" s="142"/>
      <c r="M1759" s="147"/>
      <c r="T1759" s="148"/>
      <c r="AT1759" s="144" t="s">
        <v>159</v>
      </c>
      <c r="AU1759" s="144" t="s">
        <v>89</v>
      </c>
      <c r="AV1759" s="12" t="s">
        <v>40</v>
      </c>
      <c r="AW1759" s="12" t="s">
        <v>38</v>
      </c>
      <c r="AX1759" s="12" t="s">
        <v>80</v>
      </c>
      <c r="AY1759" s="144" t="s">
        <v>150</v>
      </c>
    </row>
    <row r="1760" spans="2:65" s="13" customFormat="1">
      <c r="B1760" s="149"/>
      <c r="D1760" s="143" t="s">
        <v>159</v>
      </c>
      <c r="E1760" s="150" t="s">
        <v>32</v>
      </c>
      <c r="F1760" s="151" t="s">
        <v>652</v>
      </c>
      <c r="H1760" s="152">
        <v>488.80700000000002</v>
      </c>
      <c r="I1760" s="153"/>
      <c r="L1760" s="149"/>
      <c r="M1760" s="154"/>
      <c r="T1760" s="155"/>
      <c r="AT1760" s="150" t="s">
        <v>159</v>
      </c>
      <c r="AU1760" s="150" t="s">
        <v>89</v>
      </c>
      <c r="AV1760" s="13" t="s">
        <v>89</v>
      </c>
      <c r="AW1760" s="13" t="s">
        <v>38</v>
      </c>
      <c r="AX1760" s="13" t="s">
        <v>40</v>
      </c>
      <c r="AY1760" s="150" t="s">
        <v>150</v>
      </c>
    </row>
    <row r="1761" spans="2:65" s="1" customFormat="1" ht="33" customHeight="1">
      <c r="B1761" s="34"/>
      <c r="C1761" s="129" t="s">
        <v>2242</v>
      </c>
      <c r="D1761" s="183" t="s">
        <v>152</v>
      </c>
      <c r="E1761" s="130" t="s">
        <v>2243</v>
      </c>
      <c r="F1761" s="131" t="s">
        <v>2244</v>
      </c>
      <c r="G1761" s="132" t="s">
        <v>693</v>
      </c>
      <c r="H1761" s="133">
        <v>9.69</v>
      </c>
      <c r="I1761" s="134"/>
      <c r="J1761" s="135">
        <f>ROUND(I1761*H1761,2)</f>
        <v>0</v>
      </c>
      <c r="K1761" s="131" t="s">
        <v>172</v>
      </c>
      <c r="L1761" s="34"/>
      <c r="M1761" s="136" t="s">
        <v>32</v>
      </c>
      <c r="N1761" s="137" t="s">
        <v>51</v>
      </c>
      <c r="P1761" s="138">
        <f>O1761*H1761</f>
        <v>0</v>
      </c>
      <c r="Q1761" s="138">
        <v>0</v>
      </c>
      <c r="R1761" s="138">
        <f>Q1761*H1761</f>
        <v>0</v>
      </c>
      <c r="S1761" s="138">
        <v>0</v>
      </c>
      <c r="T1761" s="139">
        <f>S1761*H1761</f>
        <v>0</v>
      </c>
      <c r="AR1761" s="140" t="s">
        <v>157</v>
      </c>
      <c r="AT1761" s="140" t="s">
        <v>152</v>
      </c>
      <c r="AU1761" s="140" t="s">
        <v>89</v>
      </c>
      <c r="AY1761" s="18" t="s">
        <v>150</v>
      </c>
      <c r="BE1761" s="141">
        <f>IF(N1761="základní",J1761,0)</f>
        <v>0</v>
      </c>
      <c r="BF1761" s="141">
        <f>IF(N1761="snížená",J1761,0)</f>
        <v>0</v>
      </c>
      <c r="BG1761" s="141">
        <f>IF(N1761="zákl. přenesená",J1761,0)</f>
        <v>0</v>
      </c>
      <c r="BH1761" s="141">
        <f>IF(N1761="sníž. přenesená",J1761,0)</f>
        <v>0</v>
      </c>
      <c r="BI1761" s="141">
        <f>IF(N1761="nulová",J1761,0)</f>
        <v>0</v>
      </c>
      <c r="BJ1761" s="18" t="s">
        <v>40</v>
      </c>
      <c r="BK1761" s="141">
        <f>ROUND(I1761*H1761,2)</f>
        <v>0</v>
      </c>
      <c r="BL1761" s="18" t="s">
        <v>157</v>
      </c>
      <c r="BM1761" s="140" t="s">
        <v>2245</v>
      </c>
    </row>
    <row r="1762" spans="2:65" s="1" customFormat="1">
      <c r="B1762" s="34"/>
      <c r="D1762" s="163" t="s">
        <v>174</v>
      </c>
      <c r="F1762" s="164" t="s">
        <v>2246</v>
      </c>
      <c r="I1762" s="165"/>
      <c r="L1762" s="34"/>
      <c r="M1762" s="166"/>
      <c r="T1762" s="55"/>
      <c r="AT1762" s="18" t="s">
        <v>174</v>
      </c>
      <c r="AU1762" s="18" t="s">
        <v>89</v>
      </c>
    </row>
    <row r="1763" spans="2:65" s="12" customFormat="1">
      <c r="B1763" s="142"/>
      <c r="D1763" s="143" t="s">
        <v>159</v>
      </c>
      <c r="E1763" s="144" t="s">
        <v>32</v>
      </c>
      <c r="F1763" s="145" t="s">
        <v>702</v>
      </c>
      <c r="H1763" s="144" t="s">
        <v>32</v>
      </c>
      <c r="I1763" s="146"/>
      <c r="L1763" s="142"/>
      <c r="M1763" s="147"/>
      <c r="T1763" s="148"/>
      <c r="AT1763" s="144" t="s">
        <v>159</v>
      </c>
      <c r="AU1763" s="144" t="s">
        <v>89</v>
      </c>
      <c r="AV1763" s="12" t="s">
        <v>40</v>
      </c>
      <c r="AW1763" s="12" t="s">
        <v>38</v>
      </c>
      <c r="AX1763" s="12" t="s">
        <v>80</v>
      </c>
      <c r="AY1763" s="144" t="s">
        <v>150</v>
      </c>
    </row>
    <row r="1764" spans="2:65" s="12" customFormat="1">
      <c r="B1764" s="142"/>
      <c r="D1764" s="143" t="s">
        <v>159</v>
      </c>
      <c r="E1764" s="144" t="s">
        <v>32</v>
      </c>
      <c r="F1764" s="145" t="s">
        <v>2247</v>
      </c>
      <c r="H1764" s="144" t="s">
        <v>32</v>
      </c>
      <c r="I1764" s="146"/>
      <c r="L1764" s="142"/>
      <c r="M1764" s="147"/>
      <c r="T1764" s="148"/>
      <c r="AT1764" s="144" t="s">
        <v>159</v>
      </c>
      <c r="AU1764" s="144" t="s">
        <v>89</v>
      </c>
      <c r="AV1764" s="12" t="s">
        <v>40</v>
      </c>
      <c r="AW1764" s="12" t="s">
        <v>38</v>
      </c>
      <c r="AX1764" s="12" t="s">
        <v>80</v>
      </c>
      <c r="AY1764" s="144" t="s">
        <v>150</v>
      </c>
    </row>
    <row r="1765" spans="2:65" s="13" customFormat="1">
      <c r="B1765" s="149"/>
      <c r="D1765" s="143" t="s">
        <v>159</v>
      </c>
      <c r="E1765" s="150" t="s">
        <v>32</v>
      </c>
      <c r="F1765" s="151" t="s">
        <v>655</v>
      </c>
      <c r="H1765" s="152">
        <v>9.69</v>
      </c>
      <c r="I1765" s="153"/>
      <c r="L1765" s="149"/>
      <c r="M1765" s="154"/>
      <c r="T1765" s="155"/>
      <c r="AT1765" s="150" t="s">
        <v>159</v>
      </c>
      <c r="AU1765" s="150" t="s">
        <v>89</v>
      </c>
      <c r="AV1765" s="13" t="s">
        <v>89</v>
      </c>
      <c r="AW1765" s="13" t="s">
        <v>38</v>
      </c>
      <c r="AX1765" s="13" t="s">
        <v>40</v>
      </c>
      <c r="AY1765" s="150" t="s">
        <v>150</v>
      </c>
    </row>
    <row r="1766" spans="2:65" s="1" customFormat="1" ht="37.799999999999997" customHeight="1">
      <c r="B1766" s="34"/>
      <c r="C1766" s="129" t="s">
        <v>2248</v>
      </c>
      <c r="D1766" s="183" t="s">
        <v>152</v>
      </c>
      <c r="E1766" s="130" t="s">
        <v>2249</v>
      </c>
      <c r="F1766" s="131" t="s">
        <v>2250</v>
      </c>
      <c r="G1766" s="132" t="s">
        <v>693</v>
      </c>
      <c r="H1766" s="133">
        <v>26.076000000000001</v>
      </c>
      <c r="I1766" s="134"/>
      <c r="J1766" s="135">
        <f>ROUND(I1766*H1766,2)</f>
        <v>0</v>
      </c>
      <c r="K1766" s="131" t="s">
        <v>172</v>
      </c>
      <c r="L1766" s="34"/>
      <c r="M1766" s="136" t="s">
        <v>32</v>
      </c>
      <c r="N1766" s="137" t="s">
        <v>51</v>
      </c>
      <c r="P1766" s="138">
        <f>O1766*H1766</f>
        <v>0</v>
      </c>
      <c r="Q1766" s="138">
        <v>0</v>
      </c>
      <c r="R1766" s="138">
        <f>Q1766*H1766</f>
        <v>0</v>
      </c>
      <c r="S1766" s="138">
        <v>0</v>
      </c>
      <c r="T1766" s="139">
        <f>S1766*H1766</f>
        <v>0</v>
      </c>
      <c r="AR1766" s="140" t="s">
        <v>157</v>
      </c>
      <c r="AT1766" s="140" t="s">
        <v>152</v>
      </c>
      <c r="AU1766" s="140" t="s">
        <v>89</v>
      </c>
      <c r="AY1766" s="18" t="s">
        <v>150</v>
      </c>
      <c r="BE1766" s="141">
        <f>IF(N1766="základní",J1766,0)</f>
        <v>0</v>
      </c>
      <c r="BF1766" s="141">
        <f>IF(N1766="snížená",J1766,0)</f>
        <v>0</v>
      </c>
      <c r="BG1766" s="141">
        <f>IF(N1766="zákl. přenesená",J1766,0)</f>
        <v>0</v>
      </c>
      <c r="BH1766" s="141">
        <f>IF(N1766="sníž. přenesená",J1766,0)</f>
        <v>0</v>
      </c>
      <c r="BI1766" s="141">
        <f>IF(N1766="nulová",J1766,0)</f>
        <v>0</v>
      </c>
      <c r="BJ1766" s="18" t="s">
        <v>40</v>
      </c>
      <c r="BK1766" s="141">
        <f>ROUND(I1766*H1766,2)</f>
        <v>0</v>
      </c>
      <c r="BL1766" s="18" t="s">
        <v>157</v>
      </c>
      <c r="BM1766" s="140" t="s">
        <v>2251</v>
      </c>
    </row>
    <row r="1767" spans="2:65" s="1" customFormat="1">
      <c r="B1767" s="34"/>
      <c r="D1767" s="163" t="s">
        <v>174</v>
      </c>
      <c r="F1767" s="164" t="s">
        <v>2252</v>
      </c>
      <c r="I1767" s="165"/>
      <c r="L1767" s="34"/>
      <c r="M1767" s="166"/>
      <c r="T1767" s="55"/>
      <c r="AT1767" s="18" t="s">
        <v>174</v>
      </c>
      <c r="AU1767" s="18" t="s">
        <v>89</v>
      </c>
    </row>
    <row r="1768" spans="2:65" s="12" customFormat="1">
      <c r="B1768" s="142"/>
      <c r="D1768" s="143" t="s">
        <v>159</v>
      </c>
      <c r="E1768" s="144" t="s">
        <v>32</v>
      </c>
      <c r="F1768" s="145" t="s">
        <v>702</v>
      </c>
      <c r="H1768" s="144" t="s">
        <v>32</v>
      </c>
      <c r="I1768" s="146"/>
      <c r="L1768" s="142"/>
      <c r="M1768" s="147"/>
      <c r="T1768" s="148"/>
      <c r="AT1768" s="144" t="s">
        <v>159</v>
      </c>
      <c r="AU1768" s="144" t="s">
        <v>89</v>
      </c>
      <c r="AV1768" s="12" t="s">
        <v>40</v>
      </c>
      <c r="AW1768" s="12" t="s">
        <v>38</v>
      </c>
      <c r="AX1768" s="12" t="s">
        <v>80</v>
      </c>
      <c r="AY1768" s="144" t="s">
        <v>150</v>
      </c>
    </row>
    <row r="1769" spans="2:65" s="12" customFormat="1">
      <c r="B1769" s="142"/>
      <c r="D1769" s="143" t="s">
        <v>159</v>
      </c>
      <c r="E1769" s="144" t="s">
        <v>32</v>
      </c>
      <c r="F1769" s="145" t="s">
        <v>2253</v>
      </c>
      <c r="H1769" s="144" t="s">
        <v>32</v>
      </c>
      <c r="I1769" s="146"/>
      <c r="L1769" s="142"/>
      <c r="M1769" s="147"/>
      <c r="T1769" s="148"/>
      <c r="AT1769" s="144" t="s">
        <v>159</v>
      </c>
      <c r="AU1769" s="144" t="s">
        <v>89</v>
      </c>
      <c r="AV1769" s="12" t="s">
        <v>40</v>
      </c>
      <c r="AW1769" s="12" t="s">
        <v>38</v>
      </c>
      <c r="AX1769" s="12" t="s">
        <v>80</v>
      </c>
      <c r="AY1769" s="144" t="s">
        <v>150</v>
      </c>
    </row>
    <row r="1770" spans="2:65" s="12" customFormat="1">
      <c r="B1770" s="142"/>
      <c r="D1770" s="143" t="s">
        <v>159</v>
      </c>
      <c r="E1770" s="144" t="s">
        <v>32</v>
      </c>
      <c r="F1770" s="145" t="s">
        <v>2254</v>
      </c>
      <c r="H1770" s="144" t="s">
        <v>32</v>
      </c>
      <c r="I1770" s="146"/>
      <c r="L1770" s="142"/>
      <c r="M1770" s="147"/>
      <c r="T1770" s="148"/>
      <c r="AT1770" s="144" t="s">
        <v>159</v>
      </c>
      <c r="AU1770" s="144" t="s">
        <v>89</v>
      </c>
      <c r="AV1770" s="12" t="s">
        <v>40</v>
      </c>
      <c r="AW1770" s="12" t="s">
        <v>38</v>
      </c>
      <c r="AX1770" s="12" t="s">
        <v>80</v>
      </c>
      <c r="AY1770" s="144" t="s">
        <v>150</v>
      </c>
    </row>
    <row r="1771" spans="2:65" s="13" customFormat="1">
      <c r="B1771" s="149"/>
      <c r="D1771" s="143" t="s">
        <v>159</v>
      </c>
      <c r="E1771" s="150" t="s">
        <v>32</v>
      </c>
      <c r="F1771" s="151" t="s">
        <v>658</v>
      </c>
      <c r="H1771" s="152">
        <v>26.076000000000001</v>
      </c>
      <c r="I1771" s="153"/>
      <c r="L1771" s="149"/>
      <c r="M1771" s="154"/>
      <c r="T1771" s="155"/>
      <c r="AT1771" s="150" t="s">
        <v>159</v>
      </c>
      <c r="AU1771" s="150" t="s">
        <v>89</v>
      </c>
      <c r="AV1771" s="13" t="s">
        <v>89</v>
      </c>
      <c r="AW1771" s="13" t="s">
        <v>38</v>
      </c>
      <c r="AX1771" s="13" t="s">
        <v>40</v>
      </c>
      <c r="AY1771" s="150" t="s">
        <v>150</v>
      </c>
    </row>
    <row r="1772" spans="2:65" s="1" customFormat="1" ht="37.799999999999997" customHeight="1">
      <c r="B1772" s="34"/>
      <c r="C1772" s="129" t="s">
        <v>2255</v>
      </c>
      <c r="D1772" s="183" t="s">
        <v>152</v>
      </c>
      <c r="E1772" s="130" t="s">
        <v>2256</v>
      </c>
      <c r="F1772" s="131" t="s">
        <v>2257</v>
      </c>
      <c r="G1772" s="132" t="s">
        <v>693</v>
      </c>
      <c r="H1772" s="133">
        <v>1162.8</v>
      </c>
      <c r="I1772" s="134"/>
      <c r="J1772" s="135">
        <f>ROUND(I1772*H1772,2)</f>
        <v>0</v>
      </c>
      <c r="K1772" s="131" t="s">
        <v>172</v>
      </c>
      <c r="L1772" s="34"/>
      <c r="M1772" s="136" t="s">
        <v>32</v>
      </c>
      <c r="N1772" s="137" t="s">
        <v>51</v>
      </c>
      <c r="P1772" s="138">
        <f>O1772*H1772</f>
        <v>0</v>
      </c>
      <c r="Q1772" s="138">
        <v>0</v>
      </c>
      <c r="R1772" s="138">
        <f>Q1772*H1772</f>
        <v>0</v>
      </c>
      <c r="S1772" s="138">
        <v>0</v>
      </c>
      <c r="T1772" s="139">
        <f>S1772*H1772</f>
        <v>0</v>
      </c>
      <c r="AR1772" s="140" t="s">
        <v>157</v>
      </c>
      <c r="AT1772" s="140" t="s">
        <v>152</v>
      </c>
      <c r="AU1772" s="140" t="s">
        <v>89</v>
      </c>
      <c r="AY1772" s="18" t="s">
        <v>150</v>
      </c>
      <c r="BE1772" s="141">
        <f>IF(N1772="základní",J1772,0)</f>
        <v>0</v>
      </c>
      <c r="BF1772" s="141">
        <f>IF(N1772="snížená",J1772,0)</f>
        <v>0</v>
      </c>
      <c r="BG1772" s="141">
        <f>IF(N1772="zákl. přenesená",J1772,0)</f>
        <v>0</v>
      </c>
      <c r="BH1772" s="141">
        <f>IF(N1772="sníž. přenesená",J1772,0)</f>
        <v>0</v>
      </c>
      <c r="BI1772" s="141">
        <f>IF(N1772="nulová",J1772,0)</f>
        <v>0</v>
      </c>
      <c r="BJ1772" s="18" t="s">
        <v>40</v>
      </c>
      <c r="BK1772" s="141">
        <f>ROUND(I1772*H1772,2)</f>
        <v>0</v>
      </c>
      <c r="BL1772" s="18" t="s">
        <v>157</v>
      </c>
      <c r="BM1772" s="140" t="s">
        <v>2258</v>
      </c>
    </row>
    <row r="1773" spans="2:65" s="1" customFormat="1">
      <c r="B1773" s="34"/>
      <c r="D1773" s="163" t="s">
        <v>174</v>
      </c>
      <c r="F1773" s="164" t="s">
        <v>2259</v>
      </c>
      <c r="I1773" s="165"/>
      <c r="L1773" s="34"/>
      <c r="M1773" s="166"/>
      <c r="T1773" s="55"/>
      <c r="AT1773" s="18" t="s">
        <v>174</v>
      </c>
      <c r="AU1773" s="18" t="s">
        <v>89</v>
      </c>
    </row>
    <row r="1774" spans="2:65" s="12" customFormat="1">
      <c r="B1774" s="142"/>
      <c r="D1774" s="143" t="s">
        <v>159</v>
      </c>
      <c r="E1774" s="144" t="s">
        <v>32</v>
      </c>
      <c r="F1774" s="145" t="s">
        <v>702</v>
      </c>
      <c r="H1774" s="144" t="s">
        <v>32</v>
      </c>
      <c r="I1774" s="146"/>
      <c r="L1774" s="142"/>
      <c r="M1774" s="147"/>
      <c r="T1774" s="148"/>
      <c r="AT1774" s="144" t="s">
        <v>159</v>
      </c>
      <c r="AU1774" s="144" t="s">
        <v>89</v>
      </c>
      <c r="AV1774" s="12" t="s">
        <v>40</v>
      </c>
      <c r="AW1774" s="12" t="s">
        <v>38</v>
      </c>
      <c r="AX1774" s="12" t="s">
        <v>80</v>
      </c>
      <c r="AY1774" s="144" t="s">
        <v>150</v>
      </c>
    </row>
    <row r="1775" spans="2:65" s="12" customFormat="1">
      <c r="B1775" s="142"/>
      <c r="D1775" s="143" t="s">
        <v>159</v>
      </c>
      <c r="E1775" s="144" t="s">
        <v>32</v>
      </c>
      <c r="F1775" s="145" t="s">
        <v>2260</v>
      </c>
      <c r="H1775" s="144" t="s">
        <v>32</v>
      </c>
      <c r="I1775" s="146"/>
      <c r="L1775" s="142"/>
      <c r="M1775" s="147"/>
      <c r="T1775" s="148"/>
      <c r="AT1775" s="144" t="s">
        <v>159</v>
      </c>
      <c r="AU1775" s="144" t="s">
        <v>89</v>
      </c>
      <c r="AV1775" s="12" t="s">
        <v>40</v>
      </c>
      <c r="AW1775" s="12" t="s">
        <v>38</v>
      </c>
      <c r="AX1775" s="12" t="s">
        <v>80</v>
      </c>
      <c r="AY1775" s="144" t="s">
        <v>150</v>
      </c>
    </row>
    <row r="1776" spans="2:65" s="13" customFormat="1">
      <c r="B1776" s="149"/>
      <c r="D1776" s="143" t="s">
        <v>159</v>
      </c>
      <c r="E1776" s="150" t="s">
        <v>32</v>
      </c>
      <c r="F1776" s="151" t="s">
        <v>2261</v>
      </c>
      <c r="H1776" s="152">
        <v>1162.8</v>
      </c>
      <c r="I1776" s="153"/>
      <c r="L1776" s="149"/>
      <c r="M1776" s="154"/>
      <c r="T1776" s="155"/>
      <c r="AT1776" s="150" t="s">
        <v>159</v>
      </c>
      <c r="AU1776" s="150" t="s">
        <v>89</v>
      </c>
      <c r="AV1776" s="13" t="s">
        <v>89</v>
      </c>
      <c r="AW1776" s="13" t="s">
        <v>38</v>
      </c>
      <c r="AX1776" s="13" t="s">
        <v>40</v>
      </c>
      <c r="AY1776" s="150" t="s">
        <v>150</v>
      </c>
    </row>
    <row r="1777" spans="2:65" s="1" customFormat="1" ht="44.25" customHeight="1">
      <c r="B1777" s="34"/>
      <c r="C1777" s="129" t="s">
        <v>2262</v>
      </c>
      <c r="D1777" s="183" t="s">
        <v>152</v>
      </c>
      <c r="E1777" s="130" t="s">
        <v>2263</v>
      </c>
      <c r="F1777" s="131" t="s">
        <v>2264</v>
      </c>
      <c r="G1777" s="132" t="s">
        <v>693</v>
      </c>
      <c r="H1777" s="133">
        <v>3129.12</v>
      </c>
      <c r="I1777" s="134"/>
      <c r="J1777" s="135">
        <f>ROUND(I1777*H1777,2)</f>
        <v>0</v>
      </c>
      <c r="K1777" s="131" t="s">
        <v>172</v>
      </c>
      <c r="L1777" s="34"/>
      <c r="M1777" s="136" t="s">
        <v>32</v>
      </c>
      <c r="N1777" s="137" t="s">
        <v>51</v>
      </c>
      <c r="P1777" s="138">
        <f>O1777*H1777</f>
        <v>0</v>
      </c>
      <c r="Q1777" s="138">
        <v>0</v>
      </c>
      <c r="R1777" s="138">
        <f>Q1777*H1777</f>
        <v>0</v>
      </c>
      <c r="S1777" s="138">
        <v>0</v>
      </c>
      <c r="T1777" s="139">
        <f>S1777*H1777</f>
        <v>0</v>
      </c>
      <c r="AR1777" s="140" t="s">
        <v>157</v>
      </c>
      <c r="AT1777" s="140" t="s">
        <v>152</v>
      </c>
      <c r="AU1777" s="140" t="s">
        <v>89</v>
      </c>
      <c r="AY1777" s="18" t="s">
        <v>150</v>
      </c>
      <c r="BE1777" s="141">
        <f>IF(N1777="základní",J1777,0)</f>
        <v>0</v>
      </c>
      <c r="BF1777" s="141">
        <f>IF(N1777="snížená",J1777,0)</f>
        <v>0</v>
      </c>
      <c r="BG1777" s="141">
        <f>IF(N1777="zákl. přenesená",J1777,0)</f>
        <v>0</v>
      </c>
      <c r="BH1777" s="141">
        <f>IF(N1777="sníž. přenesená",J1777,0)</f>
        <v>0</v>
      </c>
      <c r="BI1777" s="141">
        <f>IF(N1777="nulová",J1777,0)</f>
        <v>0</v>
      </c>
      <c r="BJ1777" s="18" t="s">
        <v>40</v>
      </c>
      <c r="BK1777" s="141">
        <f>ROUND(I1777*H1777,2)</f>
        <v>0</v>
      </c>
      <c r="BL1777" s="18" t="s">
        <v>157</v>
      </c>
      <c r="BM1777" s="140" t="s">
        <v>2265</v>
      </c>
    </row>
    <row r="1778" spans="2:65" s="1" customFormat="1">
      <c r="B1778" s="34"/>
      <c r="D1778" s="163" t="s">
        <v>174</v>
      </c>
      <c r="F1778" s="164" t="s">
        <v>2266</v>
      </c>
      <c r="I1778" s="165"/>
      <c r="L1778" s="34"/>
      <c r="M1778" s="166"/>
      <c r="T1778" s="55"/>
      <c r="AT1778" s="18" t="s">
        <v>174</v>
      </c>
      <c r="AU1778" s="18" t="s">
        <v>89</v>
      </c>
    </row>
    <row r="1779" spans="2:65" s="12" customFormat="1">
      <c r="B1779" s="142"/>
      <c r="D1779" s="143" t="s">
        <v>159</v>
      </c>
      <c r="E1779" s="144" t="s">
        <v>32</v>
      </c>
      <c r="F1779" s="145" t="s">
        <v>702</v>
      </c>
      <c r="H1779" s="144" t="s">
        <v>32</v>
      </c>
      <c r="I1779" s="146"/>
      <c r="L1779" s="142"/>
      <c r="M1779" s="147"/>
      <c r="T1779" s="148"/>
      <c r="AT1779" s="144" t="s">
        <v>159</v>
      </c>
      <c r="AU1779" s="144" t="s">
        <v>89</v>
      </c>
      <c r="AV1779" s="12" t="s">
        <v>40</v>
      </c>
      <c r="AW1779" s="12" t="s">
        <v>38</v>
      </c>
      <c r="AX1779" s="12" t="s">
        <v>80</v>
      </c>
      <c r="AY1779" s="144" t="s">
        <v>150</v>
      </c>
    </row>
    <row r="1780" spans="2:65" s="12" customFormat="1">
      <c r="B1780" s="142"/>
      <c r="D1780" s="143" t="s">
        <v>159</v>
      </c>
      <c r="E1780" s="144" t="s">
        <v>32</v>
      </c>
      <c r="F1780" s="145" t="s">
        <v>2267</v>
      </c>
      <c r="H1780" s="144" t="s">
        <v>32</v>
      </c>
      <c r="I1780" s="146"/>
      <c r="L1780" s="142"/>
      <c r="M1780" s="147"/>
      <c r="T1780" s="148"/>
      <c r="AT1780" s="144" t="s">
        <v>159</v>
      </c>
      <c r="AU1780" s="144" t="s">
        <v>89</v>
      </c>
      <c r="AV1780" s="12" t="s">
        <v>40</v>
      </c>
      <c r="AW1780" s="12" t="s">
        <v>38</v>
      </c>
      <c r="AX1780" s="12" t="s">
        <v>80</v>
      </c>
      <c r="AY1780" s="144" t="s">
        <v>150</v>
      </c>
    </row>
    <row r="1781" spans="2:65" s="12" customFormat="1">
      <c r="B1781" s="142"/>
      <c r="D1781" s="143" t="s">
        <v>159</v>
      </c>
      <c r="E1781" s="144" t="s">
        <v>32</v>
      </c>
      <c r="F1781" s="145" t="s">
        <v>2268</v>
      </c>
      <c r="H1781" s="144" t="s">
        <v>32</v>
      </c>
      <c r="I1781" s="146"/>
      <c r="L1781" s="142"/>
      <c r="M1781" s="147"/>
      <c r="T1781" s="148"/>
      <c r="AT1781" s="144" t="s">
        <v>159</v>
      </c>
      <c r="AU1781" s="144" t="s">
        <v>89</v>
      </c>
      <c r="AV1781" s="12" t="s">
        <v>40</v>
      </c>
      <c r="AW1781" s="12" t="s">
        <v>38</v>
      </c>
      <c r="AX1781" s="12" t="s">
        <v>80</v>
      </c>
      <c r="AY1781" s="144" t="s">
        <v>150</v>
      </c>
    </row>
    <row r="1782" spans="2:65" s="13" customFormat="1">
      <c r="B1782" s="149"/>
      <c r="D1782" s="143" t="s">
        <v>159</v>
      </c>
      <c r="E1782" s="150" t="s">
        <v>32</v>
      </c>
      <c r="F1782" s="151" t="s">
        <v>2269</v>
      </c>
      <c r="H1782" s="152">
        <v>3129.12</v>
      </c>
      <c r="I1782" s="153"/>
      <c r="L1782" s="149"/>
      <c r="M1782" s="154"/>
      <c r="T1782" s="155"/>
      <c r="AT1782" s="150" t="s">
        <v>159</v>
      </c>
      <c r="AU1782" s="150" t="s">
        <v>89</v>
      </c>
      <c r="AV1782" s="13" t="s">
        <v>89</v>
      </c>
      <c r="AW1782" s="13" t="s">
        <v>38</v>
      </c>
      <c r="AX1782" s="13" t="s">
        <v>40</v>
      </c>
      <c r="AY1782" s="150" t="s">
        <v>150</v>
      </c>
    </row>
    <row r="1783" spans="2:65" s="1" customFormat="1" ht="33" customHeight="1">
      <c r="B1783" s="34"/>
      <c r="C1783" s="129" t="s">
        <v>2270</v>
      </c>
      <c r="D1783" s="183" t="s">
        <v>152</v>
      </c>
      <c r="E1783" s="130" t="s">
        <v>2271</v>
      </c>
      <c r="F1783" s="131" t="s">
        <v>2272</v>
      </c>
      <c r="G1783" s="132" t="s">
        <v>693</v>
      </c>
      <c r="H1783" s="133">
        <v>9.69</v>
      </c>
      <c r="I1783" s="134"/>
      <c r="J1783" s="135">
        <f>ROUND(I1783*H1783,2)</f>
        <v>0</v>
      </c>
      <c r="K1783" s="131" t="s">
        <v>172</v>
      </c>
      <c r="L1783" s="34"/>
      <c r="M1783" s="136" t="s">
        <v>32</v>
      </c>
      <c r="N1783" s="137" t="s">
        <v>51</v>
      </c>
      <c r="P1783" s="138">
        <f>O1783*H1783</f>
        <v>0</v>
      </c>
      <c r="Q1783" s="138">
        <v>0</v>
      </c>
      <c r="R1783" s="138">
        <f>Q1783*H1783</f>
        <v>0</v>
      </c>
      <c r="S1783" s="138">
        <v>0</v>
      </c>
      <c r="T1783" s="139">
        <f>S1783*H1783</f>
        <v>0</v>
      </c>
      <c r="AR1783" s="140" t="s">
        <v>157</v>
      </c>
      <c r="AT1783" s="140" t="s">
        <v>152</v>
      </c>
      <c r="AU1783" s="140" t="s">
        <v>89</v>
      </c>
      <c r="AY1783" s="18" t="s">
        <v>150</v>
      </c>
      <c r="BE1783" s="141">
        <f>IF(N1783="základní",J1783,0)</f>
        <v>0</v>
      </c>
      <c r="BF1783" s="141">
        <f>IF(N1783="snížená",J1783,0)</f>
        <v>0</v>
      </c>
      <c r="BG1783" s="141">
        <f>IF(N1783="zákl. přenesená",J1783,0)</f>
        <v>0</v>
      </c>
      <c r="BH1783" s="141">
        <f>IF(N1783="sníž. přenesená",J1783,0)</f>
        <v>0</v>
      </c>
      <c r="BI1783" s="141">
        <f>IF(N1783="nulová",J1783,0)</f>
        <v>0</v>
      </c>
      <c r="BJ1783" s="18" t="s">
        <v>40</v>
      </c>
      <c r="BK1783" s="141">
        <f>ROUND(I1783*H1783,2)</f>
        <v>0</v>
      </c>
      <c r="BL1783" s="18" t="s">
        <v>157</v>
      </c>
      <c r="BM1783" s="140" t="s">
        <v>2273</v>
      </c>
    </row>
    <row r="1784" spans="2:65" s="1" customFormat="1">
      <c r="B1784" s="34"/>
      <c r="D1784" s="163" t="s">
        <v>174</v>
      </c>
      <c r="F1784" s="164" t="s">
        <v>2274</v>
      </c>
      <c r="I1784" s="165"/>
      <c r="L1784" s="34"/>
      <c r="M1784" s="166"/>
      <c r="T1784" s="55"/>
      <c r="AT1784" s="18" t="s">
        <v>174</v>
      </c>
      <c r="AU1784" s="18" t="s">
        <v>89</v>
      </c>
    </row>
    <row r="1785" spans="2:65" s="12" customFormat="1">
      <c r="B1785" s="142"/>
      <c r="D1785" s="143" t="s">
        <v>159</v>
      </c>
      <c r="E1785" s="144" t="s">
        <v>32</v>
      </c>
      <c r="F1785" s="145" t="s">
        <v>702</v>
      </c>
      <c r="H1785" s="144" t="s">
        <v>32</v>
      </c>
      <c r="I1785" s="146"/>
      <c r="L1785" s="142"/>
      <c r="M1785" s="147"/>
      <c r="T1785" s="148"/>
      <c r="AT1785" s="144" t="s">
        <v>159</v>
      </c>
      <c r="AU1785" s="144" t="s">
        <v>89</v>
      </c>
      <c r="AV1785" s="12" t="s">
        <v>40</v>
      </c>
      <c r="AW1785" s="12" t="s">
        <v>38</v>
      </c>
      <c r="AX1785" s="12" t="s">
        <v>80</v>
      </c>
      <c r="AY1785" s="144" t="s">
        <v>150</v>
      </c>
    </row>
    <row r="1786" spans="2:65" s="12" customFormat="1">
      <c r="B1786" s="142"/>
      <c r="D1786" s="143" t="s">
        <v>159</v>
      </c>
      <c r="E1786" s="144" t="s">
        <v>32</v>
      </c>
      <c r="F1786" s="145" t="s">
        <v>2247</v>
      </c>
      <c r="H1786" s="144" t="s">
        <v>32</v>
      </c>
      <c r="I1786" s="146"/>
      <c r="L1786" s="142"/>
      <c r="M1786" s="147"/>
      <c r="T1786" s="148"/>
      <c r="AT1786" s="144" t="s">
        <v>159</v>
      </c>
      <c r="AU1786" s="144" t="s">
        <v>89</v>
      </c>
      <c r="AV1786" s="12" t="s">
        <v>40</v>
      </c>
      <c r="AW1786" s="12" t="s">
        <v>38</v>
      </c>
      <c r="AX1786" s="12" t="s">
        <v>80</v>
      </c>
      <c r="AY1786" s="144" t="s">
        <v>150</v>
      </c>
    </row>
    <row r="1787" spans="2:65" s="13" customFormat="1">
      <c r="B1787" s="149"/>
      <c r="D1787" s="143" t="s">
        <v>159</v>
      </c>
      <c r="E1787" s="150" t="s">
        <v>32</v>
      </c>
      <c r="F1787" s="151" t="s">
        <v>655</v>
      </c>
      <c r="H1787" s="152">
        <v>9.69</v>
      </c>
      <c r="I1787" s="153"/>
      <c r="L1787" s="149"/>
      <c r="M1787" s="154"/>
      <c r="T1787" s="155"/>
      <c r="AT1787" s="150" t="s">
        <v>159</v>
      </c>
      <c r="AU1787" s="150" t="s">
        <v>89</v>
      </c>
      <c r="AV1787" s="13" t="s">
        <v>89</v>
      </c>
      <c r="AW1787" s="13" t="s">
        <v>38</v>
      </c>
      <c r="AX1787" s="13" t="s">
        <v>40</v>
      </c>
      <c r="AY1787" s="150" t="s">
        <v>150</v>
      </c>
    </row>
    <row r="1788" spans="2:65" s="1" customFormat="1" ht="37.799999999999997" customHeight="1">
      <c r="B1788" s="34"/>
      <c r="C1788" s="129" t="s">
        <v>2275</v>
      </c>
      <c r="D1788" s="183" t="s">
        <v>152</v>
      </c>
      <c r="E1788" s="130" t="s">
        <v>2276</v>
      </c>
      <c r="F1788" s="131" t="s">
        <v>2277</v>
      </c>
      <c r="G1788" s="132" t="s">
        <v>693</v>
      </c>
      <c r="H1788" s="133">
        <v>26.076000000000001</v>
      </c>
      <c r="I1788" s="134"/>
      <c r="J1788" s="135">
        <f>ROUND(I1788*H1788,2)</f>
        <v>0</v>
      </c>
      <c r="K1788" s="131" t="s">
        <v>172</v>
      </c>
      <c r="L1788" s="34"/>
      <c r="M1788" s="136" t="s">
        <v>32</v>
      </c>
      <c r="N1788" s="137" t="s">
        <v>51</v>
      </c>
      <c r="P1788" s="138">
        <f>O1788*H1788</f>
        <v>0</v>
      </c>
      <c r="Q1788" s="138">
        <v>0</v>
      </c>
      <c r="R1788" s="138">
        <f>Q1788*H1788</f>
        <v>0</v>
      </c>
      <c r="S1788" s="138">
        <v>0</v>
      </c>
      <c r="T1788" s="139">
        <f>S1788*H1788</f>
        <v>0</v>
      </c>
      <c r="AR1788" s="140" t="s">
        <v>157</v>
      </c>
      <c r="AT1788" s="140" t="s">
        <v>152</v>
      </c>
      <c r="AU1788" s="140" t="s">
        <v>89</v>
      </c>
      <c r="AY1788" s="18" t="s">
        <v>150</v>
      </c>
      <c r="BE1788" s="141">
        <f>IF(N1788="základní",J1788,0)</f>
        <v>0</v>
      </c>
      <c r="BF1788" s="141">
        <f>IF(N1788="snížená",J1788,0)</f>
        <v>0</v>
      </c>
      <c r="BG1788" s="141">
        <f>IF(N1788="zákl. přenesená",J1788,0)</f>
        <v>0</v>
      </c>
      <c r="BH1788" s="141">
        <f>IF(N1788="sníž. přenesená",J1788,0)</f>
        <v>0</v>
      </c>
      <c r="BI1788" s="141">
        <f>IF(N1788="nulová",J1788,0)</f>
        <v>0</v>
      </c>
      <c r="BJ1788" s="18" t="s">
        <v>40</v>
      </c>
      <c r="BK1788" s="141">
        <f>ROUND(I1788*H1788,2)</f>
        <v>0</v>
      </c>
      <c r="BL1788" s="18" t="s">
        <v>157</v>
      </c>
      <c r="BM1788" s="140" t="s">
        <v>2278</v>
      </c>
    </row>
    <row r="1789" spans="2:65" s="1" customFormat="1">
      <c r="B1789" s="34"/>
      <c r="D1789" s="163" t="s">
        <v>174</v>
      </c>
      <c r="F1789" s="164" t="s">
        <v>2279</v>
      </c>
      <c r="I1789" s="165"/>
      <c r="L1789" s="34"/>
      <c r="M1789" s="166"/>
      <c r="T1789" s="55"/>
      <c r="AT1789" s="18" t="s">
        <v>174</v>
      </c>
      <c r="AU1789" s="18" t="s">
        <v>89</v>
      </c>
    </row>
    <row r="1790" spans="2:65" s="12" customFormat="1">
      <c r="B1790" s="142"/>
      <c r="D1790" s="143" t="s">
        <v>159</v>
      </c>
      <c r="E1790" s="144" t="s">
        <v>32</v>
      </c>
      <c r="F1790" s="145" t="s">
        <v>702</v>
      </c>
      <c r="H1790" s="144" t="s">
        <v>32</v>
      </c>
      <c r="I1790" s="146"/>
      <c r="L1790" s="142"/>
      <c r="M1790" s="147"/>
      <c r="T1790" s="148"/>
      <c r="AT1790" s="144" t="s">
        <v>159</v>
      </c>
      <c r="AU1790" s="144" t="s">
        <v>89</v>
      </c>
      <c r="AV1790" s="12" t="s">
        <v>40</v>
      </c>
      <c r="AW1790" s="12" t="s">
        <v>38</v>
      </c>
      <c r="AX1790" s="12" t="s">
        <v>80</v>
      </c>
      <c r="AY1790" s="144" t="s">
        <v>150</v>
      </c>
    </row>
    <row r="1791" spans="2:65" s="12" customFormat="1">
      <c r="B1791" s="142"/>
      <c r="D1791" s="143" t="s">
        <v>159</v>
      </c>
      <c r="E1791" s="144" t="s">
        <v>32</v>
      </c>
      <c r="F1791" s="145" t="s">
        <v>2253</v>
      </c>
      <c r="H1791" s="144" t="s">
        <v>32</v>
      </c>
      <c r="I1791" s="146"/>
      <c r="L1791" s="142"/>
      <c r="M1791" s="147"/>
      <c r="T1791" s="148"/>
      <c r="AT1791" s="144" t="s">
        <v>159</v>
      </c>
      <c r="AU1791" s="144" t="s">
        <v>89</v>
      </c>
      <c r="AV1791" s="12" t="s">
        <v>40</v>
      </c>
      <c r="AW1791" s="12" t="s">
        <v>38</v>
      </c>
      <c r="AX1791" s="12" t="s">
        <v>80</v>
      </c>
      <c r="AY1791" s="144" t="s">
        <v>150</v>
      </c>
    </row>
    <row r="1792" spans="2:65" s="12" customFormat="1">
      <c r="B1792" s="142"/>
      <c r="D1792" s="143" t="s">
        <v>159</v>
      </c>
      <c r="E1792" s="144" t="s">
        <v>32</v>
      </c>
      <c r="F1792" s="145" t="s">
        <v>2254</v>
      </c>
      <c r="H1792" s="144" t="s">
        <v>32</v>
      </c>
      <c r="I1792" s="146"/>
      <c r="L1792" s="142"/>
      <c r="M1792" s="147"/>
      <c r="T1792" s="148"/>
      <c r="AT1792" s="144" t="s">
        <v>159</v>
      </c>
      <c r="AU1792" s="144" t="s">
        <v>89</v>
      </c>
      <c r="AV1792" s="12" t="s">
        <v>40</v>
      </c>
      <c r="AW1792" s="12" t="s">
        <v>38</v>
      </c>
      <c r="AX1792" s="12" t="s">
        <v>80</v>
      </c>
      <c r="AY1792" s="144" t="s">
        <v>150</v>
      </c>
    </row>
    <row r="1793" spans="2:65" s="13" customFormat="1">
      <c r="B1793" s="149"/>
      <c r="D1793" s="143" t="s">
        <v>159</v>
      </c>
      <c r="E1793" s="150" t="s">
        <v>32</v>
      </c>
      <c r="F1793" s="151" t="s">
        <v>658</v>
      </c>
      <c r="H1793" s="152">
        <v>26.076000000000001</v>
      </c>
      <c r="I1793" s="153"/>
      <c r="L1793" s="149"/>
      <c r="M1793" s="154"/>
      <c r="T1793" s="155"/>
      <c r="AT1793" s="150" t="s">
        <v>159</v>
      </c>
      <c r="AU1793" s="150" t="s">
        <v>89</v>
      </c>
      <c r="AV1793" s="13" t="s">
        <v>89</v>
      </c>
      <c r="AW1793" s="13" t="s">
        <v>38</v>
      </c>
      <c r="AX1793" s="13" t="s">
        <v>40</v>
      </c>
      <c r="AY1793" s="150" t="s">
        <v>150</v>
      </c>
    </row>
    <row r="1794" spans="2:65" s="1" customFormat="1" ht="37.799999999999997" customHeight="1">
      <c r="B1794" s="34"/>
      <c r="C1794" s="129" t="s">
        <v>2280</v>
      </c>
      <c r="D1794" s="129" t="s">
        <v>152</v>
      </c>
      <c r="E1794" s="130" t="s">
        <v>2281</v>
      </c>
      <c r="F1794" s="131" t="s">
        <v>2282</v>
      </c>
      <c r="G1794" s="132" t="s">
        <v>155</v>
      </c>
      <c r="H1794" s="133">
        <v>7004.56</v>
      </c>
      <c r="I1794" s="134"/>
      <c r="J1794" s="135">
        <f>ROUND(I1794*H1794,2)</f>
        <v>0</v>
      </c>
      <c r="K1794" s="131" t="s">
        <v>172</v>
      </c>
      <c r="L1794" s="34"/>
      <c r="M1794" s="136" t="s">
        <v>32</v>
      </c>
      <c r="N1794" s="137" t="s">
        <v>51</v>
      </c>
      <c r="P1794" s="138">
        <f>O1794*H1794</f>
        <v>0</v>
      </c>
      <c r="Q1794" s="138">
        <v>4.0000000000000003E-5</v>
      </c>
      <c r="R1794" s="138">
        <f>Q1794*H1794</f>
        <v>0.28018240000000005</v>
      </c>
      <c r="S1794" s="138">
        <v>0</v>
      </c>
      <c r="T1794" s="139">
        <f>S1794*H1794</f>
        <v>0</v>
      </c>
      <c r="AR1794" s="140" t="s">
        <v>157</v>
      </c>
      <c r="AT1794" s="140" t="s">
        <v>152</v>
      </c>
      <c r="AU1794" s="140" t="s">
        <v>89</v>
      </c>
      <c r="AY1794" s="18" t="s">
        <v>150</v>
      </c>
      <c r="BE1794" s="141">
        <f>IF(N1794="základní",J1794,0)</f>
        <v>0</v>
      </c>
      <c r="BF1794" s="141">
        <f>IF(N1794="snížená",J1794,0)</f>
        <v>0</v>
      </c>
      <c r="BG1794" s="141">
        <f>IF(N1794="zákl. přenesená",J1794,0)</f>
        <v>0</v>
      </c>
      <c r="BH1794" s="141">
        <f>IF(N1794="sníž. přenesená",J1794,0)</f>
        <v>0</v>
      </c>
      <c r="BI1794" s="141">
        <f>IF(N1794="nulová",J1794,0)</f>
        <v>0</v>
      </c>
      <c r="BJ1794" s="18" t="s">
        <v>40</v>
      </c>
      <c r="BK1794" s="141">
        <f>ROUND(I1794*H1794,2)</f>
        <v>0</v>
      </c>
      <c r="BL1794" s="18" t="s">
        <v>157</v>
      </c>
      <c r="BM1794" s="140" t="s">
        <v>2283</v>
      </c>
    </row>
    <row r="1795" spans="2:65" s="1" customFormat="1">
      <c r="B1795" s="34"/>
      <c r="D1795" s="163" t="s">
        <v>174</v>
      </c>
      <c r="F1795" s="164" t="s">
        <v>2284</v>
      </c>
      <c r="I1795" s="165"/>
      <c r="L1795" s="34"/>
      <c r="M1795" s="166"/>
      <c r="T1795" s="55"/>
      <c r="AT1795" s="18" t="s">
        <v>174</v>
      </c>
      <c r="AU1795" s="18" t="s">
        <v>89</v>
      </c>
    </row>
    <row r="1796" spans="2:65" s="12" customFormat="1">
      <c r="B1796" s="142"/>
      <c r="D1796" s="143" t="s">
        <v>159</v>
      </c>
      <c r="E1796" s="144" t="s">
        <v>32</v>
      </c>
      <c r="F1796" s="145" t="s">
        <v>814</v>
      </c>
      <c r="H1796" s="144" t="s">
        <v>32</v>
      </c>
      <c r="I1796" s="146"/>
      <c r="L1796" s="142"/>
      <c r="M1796" s="147"/>
      <c r="T1796" s="148"/>
      <c r="AT1796" s="144" t="s">
        <v>159</v>
      </c>
      <c r="AU1796" s="144" t="s">
        <v>89</v>
      </c>
      <c r="AV1796" s="12" t="s">
        <v>40</v>
      </c>
      <c r="AW1796" s="12" t="s">
        <v>38</v>
      </c>
      <c r="AX1796" s="12" t="s">
        <v>80</v>
      </c>
      <c r="AY1796" s="144" t="s">
        <v>150</v>
      </c>
    </row>
    <row r="1797" spans="2:65" s="13" customFormat="1">
      <c r="B1797" s="149"/>
      <c r="D1797" s="143" t="s">
        <v>159</v>
      </c>
      <c r="E1797" s="150" t="s">
        <v>32</v>
      </c>
      <c r="F1797" s="151" t="s">
        <v>2096</v>
      </c>
      <c r="H1797" s="152">
        <v>3383.64</v>
      </c>
      <c r="I1797" s="153"/>
      <c r="L1797" s="149"/>
      <c r="M1797" s="154"/>
      <c r="T1797" s="155"/>
      <c r="AT1797" s="150" t="s">
        <v>159</v>
      </c>
      <c r="AU1797" s="150" t="s">
        <v>89</v>
      </c>
      <c r="AV1797" s="13" t="s">
        <v>89</v>
      </c>
      <c r="AW1797" s="13" t="s">
        <v>38</v>
      </c>
      <c r="AX1797" s="13" t="s">
        <v>80</v>
      </c>
      <c r="AY1797" s="150" t="s">
        <v>150</v>
      </c>
    </row>
    <row r="1798" spans="2:65" s="15" customFormat="1">
      <c r="B1798" s="168"/>
      <c r="D1798" s="143" t="s">
        <v>159</v>
      </c>
      <c r="E1798" s="169" t="s">
        <v>32</v>
      </c>
      <c r="F1798" s="170" t="s">
        <v>1372</v>
      </c>
      <c r="H1798" s="171">
        <v>3383.64</v>
      </c>
      <c r="I1798" s="172"/>
      <c r="L1798" s="168"/>
      <c r="M1798" s="173"/>
      <c r="T1798" s="174"/>
      <c r="AT1798" s="169" t="s">
        <v>159</v>
      </c>
      <c r="AU1798" s="169" t="s">
        <v>89</v>
      </c>
      <c r="AV1798" s="15" t="s">
        <v>168</v>
      </c>
      <c r="AW1798" s="15" t="s">
        <v>38</v>
      </c>
      <c r="AX1798" s="15" t="s">
        <v>80</v>
      </c>
      <c r="AY1798" s="169" t="s">
        <v>150</v>
      </c>
    </row>
    <row r="1799" spans="2:65" s="12" customFormat="1">
      <c r="B1799" s="142"/>
      <c r="D1799" s="143" t="s">
        <v>159</v>
      </c>
      <c r="E1799" s="144" t="s">
        <v>32</v>
      </c>
      <c r="F1799" s="145" t="s">
        <v>1436</v>
      </c>
      <c r="H1799" s="144" t="s">
        <v>32</v>
      </c>
      <c r="I1799" s="146"/>
      <c r="L1799" s="142"/>
      <c r="M1799" s="147"/>
      <c r="T1799" s="148"/>
      <c r="AT1799" s="144" t="s">
        <v>159</v>
      </c>
      <c r="AU1799" s="144" t="s">
        <v>89</v>
      </c>
      <c r="AV1799" s="12" t="s">
        <v>40</v>
      </c>
      <c r="AW1799" s="12" t="s">
        <v>38</v>
      </c>
      <c r="AX1799" s="12" t="s">
        <v>80</v>
      </c>
      <c r="AY1799" s="144" t="s">
        <v>150</v>
      </c>
    </row>
    <row r="1800" spans="2:65" s="13" customFormat="1">
      <c r="B1800" s="149"/>
      <c r="D1800" s="143" t="s">
        <v>159</v>
      </c>
      <c r="E1800" s="150" t="s">
        <v>32</v>
      </c>
      <c r="F1800" s="151" t="s">
        <v>2097</v>
      </c>
      <c r="H1800" s="152">
        <v>3117.56</v>
      </c>
      <c r="I1800" s="153"/>
      <c r="L1800" s="149"/>
      <c r="M1800" s="154"/>
      <c r="T1800" s="155"/>
      <c r="AT1800" s="150" t="s">
        <v>159</v>
      </c>
      <c r="AU1800" s="150" t="s">
        <v>89</v>
      </c>
      <c r="AV1800" s="13" t="s">
        <v>89</v>
      </c>
      <c r="AW1800" s="13" t="s">
        <v>38</v>
      </c>
      <c r="AX1800" s="13" t="s">
        <v>80</v>
      </c>
      <c r="AY1800" s="150" t="s">
        <v>150</v>
      </c>
    </row>
    <row r="1801" spans="2:65" s="15" customFormat="1">
      <c r="B1801" s="168"/>
      <c r="D1801" s="143" t="s">
        <v>159</v>
      </c>
      <c r="E1801" s="169" t="s">
        <v>32</v>
      </c>
      <c r="F1801" s="170" t="s">
        <v>1438</v>
      </c>
      <c r="H1801" s="171">
        <v>3117.56</v>
      </c>
      <c r="I1801" s="172"/>
      <c r="L1801" s="168"/>
      <c r="M1801" s="173"/>
      <c r="T1801" s="174"/>
      <c r="AT1801" s="169" t="s">
        <v>159</v>
      </c>
      <c r="AU1801" s="169" t="s">
        <v>89</v>
      </c>
      <c r="AV1801" s="15" t="s">
        <v>168</v>
      </c>
      <c r="AW1801" s="15" t="s">
        <v>38</v>
      </c>
      <c r="AX1801" s="15" t="s">
        <v>80</v>
      </c>
      <c r="AY1801" s="169" t="s">
        <v>150</v>
      </c>
    </row>
    <row r="1802" spans="2:65" s="12" customFormat="1">
      <c r="B1802" s="142"/>
      <c r="D1802" s="143" t="s">
        <v>159</v>
      </c>
      <c r="E1802" s="144" t="s">
        <v>32</v>
      </c>
      <c r="F1802" s="145" t="s">
        <v>1626</v>
      </c>
      <c r="H1802" s="144" t="s">
        <v>32</v>
      </c>
      <c r="I1802" s="146"/>
      <c r="L1802" s="142"/>
      <c r="M1802" s="147"/>
      <c r="T1802" s="148"/>
      <c r="AT1802" s="144" t="s">
        <v>159</v>
      </c>
      <c r="AU1802" s="144" t="s">
        <v>89</v>
      </c>
      <c r="AV1802" s="12" t="s">
        <v>40</v>
      </c>
      <c r="AW1802" s="12" t="s">
        <v>38</v>
      </c>
      <c r="AX1802" s="12" t="s">
        <v>80</v>
      </c>
      <c r="AY1802" s="144" t="s">
        <v>150</v>
      </c>
    </row>
    <row r="1803" spans="2:65" s="13" customFormat="1">
      <c r="B1803" s="149"/>
      <c r="D1803" s="143" t="s">
        <v>159</v>
      </c>
      <c r="E1803" s="150" t="s">
        <v>32</v>
      </c>
      <c r="F1803" s="151" t="s">
        <v>2098</v>
      </c>
      <c r="H1803" s="152">
        <v>503.36</v>
      </c>
      <c r="I1803" s="153"/>
      <c r="L1803" s="149"/>
      <c r="M1803" s="154"/>
      <c r="T1803" s="155"/>
      <c r="AT1803" s="150" t="s">
        <v>159</v>
      </c>
      <c r="AU1803" s="150" t="s">
        <v>89</v>
      </c>
      <c r="AV1803" s="13" t="s">
        <v>89</v>
      </c>
      <c r="AW1803" s="13" t="s">
        <v>38</v>
      </c>
      <c r="AX1803" s="13" t="s">
        <v>80</v>
      </c>
      <c r="AY1803" s="150" t="s">
        <v>150</v>
      </c>
    </row>
    <row r="1804" spans="2:65" s="15" customFormat="1">
      <c r="B1804" s="168"/>
      <c r="D1804" s="143" t="s">
        <v>159</v>
      </c>
      <c r="E1804" s="169" t="s">
        <v>32</v>
      </c>
      <c r="F1804" s="170" t="s">
        <v>1628</v>
      </c>
      <c r="H1804" s="171">
        <v>503.36</v>
      </c>
      <c r="I1804" s="172"/>
      <c r="L1804" s="168"/>
      <c r="M1804" s="173"/>
      <c r="T1804" s="174"/>
      <c r="AT1804" s="169" t="s">
        <v>159</v>
      </c>
      <c r="AU1804" s="169" t="s">
        <v>89</v>
      </c>
      <c r="AV1804" s="15" t="s">
        <v>168</v>
      </c>
      <c r="AW1804" s="15" t="s">
        <v>38</v>
      </c>
      <c r="AX1804" s="15" t="s">
        <v>80</v>
      </c>
      <c r="AY1804" s="169" t="s">
        <v>150</v>
      </c>
    </row>
    <row r="1805" spans="2:65" s="14" customFormat="1">
      <c r="B1805" s="156"/>
      <c r="D1805" s="143" t="s">
        <v>159</v>
      </c>
      <c r="E1805" s="157" t="s">
        <v>32</v>
      </c>
      <c r="F1805" s="158" t="s">
        <v>162</v>
      </c>
      <c r="H1805" s="159">
        <v>7004.56</v>
      </c>
      <c r="I1805" s="160"/>
      <c r="L1805" s="156"/>
      <c r="M1805" s="161"/>
      <c r="T1805" s="162"/>
      <c r="AT1805" s="157" t="s">
        <v>159</v>
      </c>
      <c r="AU1805" s="157" t="s">
        <v>89</v>
      </c>
      <c r="AV1805" s="14" t="s">
        <v>157</v>
      </c>
      <c r="AW1805" s="14" t="s">
        <v>38</v>
      </c>
      <c r="AX1805" s="14" t="s">
        <v>40</v>
      </c>
      <c r="AY1805" s="157" t="s">
        <v>150</v>
      </c>
    </row>
    <row r="1806" spans="2:65" s="1" customFormat="1" ht="37.799999999999997" customHeight="1">
      <c r="B1806" s="34"/>
      <c r="C1806" s="129" t="s">
        <v>2285</v>
      </c>
      <c r="D1806" s="183" t="s">
        <v>152</v>
      </c>
      <c r="E1806" s="130" t="s">
        <v>2281</v>
      </c>
      <c r="F1806" s="131" t="s">
        <v>2282</v>
      </c>
      <c r="G1806" s="132" t="s">
        <v>155</v>
      </c>
      <c r="H1806" s="133">
        <v>4111.21</v>
      </c>
      <c r="I1806" s="134"/>
      <c r="J1806" s="135">
        <f>ROUND(I1806*H1806,2)</f>
        <v>0</v>
      </c>
      <c r="K1806" s="131" t="s">
        <v>172</v>
      </c>
      <c r="L1806" s="34"/>
      <c r="M1806" s="136" t="s">
        <v>32</v>
      </c>
      <c r="N1806" s="137" t="s">
        <v>51</v>
      </c>
      <c r="P1806" s="138">
        <f>O1806*H1806</f>
        <v>0</v>
      </c>
      <c r="Q1806" s="138">
        <v>4.0000000000000003E-5</v>
      </c>
      <c r="R1806" s="138">
        <f>Q1806*H1806</f>
        <v>0.16444840000000002</v>
      </c>
      <c r="S1806" s="138">
        <v>0</v>
      </c>
      <c r="T1806" s="139">
        <f>S1806*H1806</f>
        <v>0</v>
      </c>
      <c r="AR1806" s="140" t="s">
        <v>157</v>
      </c>
      <c r="AT1806" s="140" t="s">
        <v>152</v>
      </c>
      <c r="AU1806" s="140" t="s">
        <v>89</v>
      </c>
      <c r="AY1806" s="18" t="s">
        <v>150</v>
      </c>
      <c r="BE1806" s="141">
        <f>IF(N1806="základní",J1806,0)</f>
        <v>0</v>
      </c>
      <c r="BF1806" s="141">
        <f>IF(N1806="snížená",J1806,0)</f>
        <v>0</v>
      </c>
      <c r="BG1806" s="141">
        <f>IF(N1806="zákl. přenesená",J1806,0)</f>
        <v>0</v>
      </c>
      <c r="BH1806" s="141">
        <f>IF(N1806="sníž. přenesená",J1806,0)</f>
        <v>0</v>
      </c>
      <c r="BI1806" s="141">
        <f>IF(N1806="nulová",J1806,0)</f>
        <v>0</v>
      </c>
      <c r="BJ1806" s="18" t="s">
        <v>40</v>
      </c>
      <c r="BK1806" s="141">
        <f>ROUND(I1806*H1806,2)</f>
        <v>0</v>
      </c>
      <c r="BL1806" s="18" t="s">
        <v>157</v>
      </c>
      <c r="BM1806" s="140" t="s">
        <v>2286</v>
      </c>
    </row>
    <row r="1807" spans="2:65" s="1" customFormat="1">
      <c r="B1807" s="34"/>
      <c r="D1807" s="163" t="s">
        <v>174</v>
      </c>
      <c r="F1807" s="164" t="s">
        <v>2284</v>
      </c>
      <c r="I1807" s="165"/>
      <c r="L1807" s="34"/>
      <c r="M1807" s="166"/>
      <c r="T1807" s="55"/>
      <c r="AT1807" s="18" t="s">
        <v>174</v>
      </c>
      <c r="AU1807" s="18" t="s">
        <v>89</v>
      </c>
    </row>
    <row r="1808" spans="2:65" s="12" customFormat="1">
      <c r="B1808" s="142"/>
      <c r="D1808" s="143" t="s">
        <v>159</v>
      </c>
      <c r="E1808" s="144" t="s">
        <v>32</v>
      </c>
      <c r="F1808" s="145" t="s">
        <v>702</v>
      </c>
      <c r="H1808" s="144" t="s">
        <v>32</v>
      </c>
      <c r="I1808" s="146"/>
      <c r="L1808" s="142"/>
      <c r="M1808" s="147"/>
      <c r="T1808" s="148"/>
      <c r="AT1808" s="144" t="s">
        <v>159</v>
      </c>
      <c r="AU1808" s="144" t="s">
        <v>89</v>
      </c>
      <c r="AV1808" s="12" t="s">
        <v>40</v>
      </c>
      <c r="AW1808" s="12" t="s">
        <v>38</v>
      </c>
      <c r="AX1808" s="12" t="s">
        <v>80</v>
      </c>
      <c r="AY1808" s="144" t="s">
        <v>150</v>
      </c>
    </row>
    <row r="1809" spans="2:51" s="12" customFormat="1">
      <c r="B1809" s="142"/>
      <c r="D1809" s="143" t="s">
        <v>159</v>
      </c>
      <c r="E1809" s="144" t="s">
        <v>32</v>
      </c>
      <c r="F1809" s="145" t="s">
        <v>2287</v>
      </c>
      <c r="H1809" s="144" t="s">
        <v>32</v>
      </c>
      <c r="I1809" s="146"/>
      <c r="L1809" s="142"/>
      <c r="M1809" s="147"/>
      <c r="T1809" s="148"/>
      <c r="AT1809" s="144" t="s">
        <v>159</v>
      </c>
      <c r="AU1809" s="144" t="s">
        <v>89</v>
      </c>
      <c r="AV1809" s="12" t="s">
        <v>40</v>
      </c>
      <c r="AW1809" s="12" t="s">
        <v>38</v>
      </c>
      <c r="AX1809" s="12" t="s">
        <v>80</v>
      </c>
      <c r="AY1809" s="144" t="s">
        <v>150</v>
      </c>
    </row>
    <row r="1810" spans="2:51" s="12" customFormat="1">
      <c r="B1810" s="142"/>
      <c r="D1810" s="143" t="s">
        <v>159</v>
      </c>
      <c r="E1810" s="144" t="s">
        <v>32</v>
      </c>
      <c r="F1810" s="145" t="s">
        <v>1521</v>
      </c>
      <c r="H1810" s="144" t="s">
        <v>32</v>
      </c>
      <c r="I1810" s="146"/>
      <c r="L1810" s="142"/>
      <c r="M1810" s="147"/>
      <c r="T1810" s="148"/>
      <c r="AT1810" s="144" t="s">
        <v>159</v>
      </c>
      <c r="AU1810" s="144" t="s">
        <v>89</v>
      </c>
      <c r="AV1810" s="12" t="s">
        <v>40</v>
      </c>
      <c r="AW1810" s="12" t="s">
        <v>38</v>
      </c>
      <c r="AX1810" s="12" t="s">
        <v>80</v>
      </c>
      <c r="AY1810" s="144" t="s">
        <v>150</v>
      </c>
    </row>
    <row r="1811" spans="2:51" s="12" customFormat="1">
      <c r="B1811" s="142"/>
      <c r="D1811" s="143" t="s">
        <v>159</v>
      </c>
      <c r="E1811" s="144" t="s">
        <v>32</v>
      </c>
      <c r="F1811" s="145" t="s">
        <v>2288</v>
      </c>
      <c r="H1811" s="144" t="s">
        <v>32</v>
      </c>
      <c r="I1811" s="146"/>
      <c r="L1811" s="142"/>
      <c r="M1811" s="147"/>
      <c r="T1811" s="148"/>
      <c r="AT1811" s="144" t="s">
        <v>159</v>
      </c>
      <c r="AU1811" s="144" t="s">
        <v>89</v>
      </c>
      <c r="AV1811" s="12" t="s">
        <v>40</v>
      </c>
      <c r="AW1811" s="12" t="s">
        <v>38</v>
      </c>
      <c r="AX1811" s="12" t="s">
        <v>80</v>
      </c>
      <c r="AY1811" s="144" t="s">
        <v>150</v>
      </c>
    </row>
    <row r="1812" spans="2:51" s="12" customFormat="1">
      <c r="B1812" s="142"/>
      <c r="D1812" s="143" t="s">
        <v>159</v>
      </c>
      <c r="E1812" s="144" t="s">
        <v>32</v>
      </c>
      <c r="F1812" s="145" t="s">
        <v>2289</v>
      </c>
      <c r="H1812" s="144" t="s">
        <v>32</v>
      </c>
      <c r="I1812" s="146"/>
      <c r="L1812" s="142"/>
      <c r="M1812" s="147"/>
      <c r="T1812" s="148"/>
      <c r="AT1812" s="144" t="s">
        <v>159</v>
      </c>
      <c r="AU1812" s="144" t="s">
        <v>89</v>
      </c>
      <c r="AV1812" s="12" t="s">
        <v>40</v>
      </c>
      <c r="AW1812" s="12" t="s">
        <v>38</v>
      </c>
      <c r="AX1812" s="12" t="s">
        <v>80</v>
      </c>
      <c r="AY1812" s="144" t="s">
        <v>150</v>
      </c>
    </row>
    <row r="1813" spans="2:51" s="12" customFormat="1">
      <c r="B1813" s="142"/>
      <c r="D1813" s="143" t="s">
        <v>159</v>
      </c>
      <c r="E1813" s="144" t="s">
        <v>32</v>
      </c>
      <c r="F1813" s="145" t="s">
        <v>2290</v>
      </c>
      <c r="H1813" s="144" t="s">
        <v>32</v>
      </c>
      <c r="I1813" s="146"/>
      <c r="L1813" s="142"/>
      <c r="M1813" s="147"/>
      <c r="T1813" s="148"/>
      <c r="AT1813" s="144" t="s">
        <v>159</v>
      </c>
      <c r="AU1813" s="144" t="s">
        <v>89</v>
      </c>
      <c r="AV1813" s="12" t="s">
        <v>40</v>
      </c>
      <c r="AW1813" s="12" t="s">
        <v>38</v>
      </c>
      <c r="AX1813" s="12" t="s">
        <v>80</v>
      </c>
      <c r="AY1813" s="144" t="s">
        <v>150</v>
      </c>
    </row>
    <row r="1814" spans="2:51" s="12" customFormat="1">
      <c r="B1814" s="142"/>
      <c r="D1814" s="143" t="s">
        <v>159</v>
      </c>
      <c r="E1814" s="144" t="s">
        <v>32</v>
      </c>
      <c r="F1814" s="145" t="s">
        <v>2291</v>
      </c>
      <c r="H1814" s="144" t="s">
        <v>32</v>
      </c>
      <c r="I1814" s="146"/>
      <c r="L1814" s="142"/>
      <c r="M1814" s="147"/>
      <c r="T1814" s="148"/>
      <c r="AT1814" s="144" t="s">
        <v>159</v>
      </c>
      <c r="AU1814" s="144" t="s">
        <v>89</v>
      </c>
      <c r="AV1814" s="12" t="s">
        <v>40</v>
      </c>
      <c r="AW1814" s="12" t="s">
        <v>38</v>
      </c>
      <c r="AX1814" s="12" t="s">
        <v>80</v>
      </c>
      <c r="AY1814" s="144" t="s">
        <v>150</v>
      </c>
    </row>
    <row r="1815" spans="2:51" s="12" customFormat="1">
      <c r="B1815" s="142"/>
      <c r="D1815" s="143" t="s">
        <v>159</v>
      </c>
      <c r="E1815" s="144" t="s">
        <v>32</v>
      </c>
      <c r="F1815" s="145" t="s">
        <v>2292</v>
      </c>
      <c r="H1815" s="144" t="s">
        <v>32</v>
      </c>
      <c r="I1815" s="146"/>
      <c r="L1815" s="142"/>
      <c r="M1815" s="147"/>
      <c r="T1815" s="148"/>
      <c r="AT1815" s="144" t="s">
        <v>159</v>
      </c>
      <c r="AU1815" s="144" t="s">
        <v>89</v>
      </c>
      <c r="AV1815" s="12" t="s">
        <v>40</v>
      </c>
      <c r="AW1815" s="12" t="s">
        <v>38</v>
      </c>
      <c r="AX1815" s="12" t="s">
        <v>80</v>
      </c>
      <c r="AY1815" s="144" t="s">
        <v>150</v>
      </c>
    </row>
    <row r="1816" spans="2:51" s="12" customFormat="1">
      <c r="B1816" s="142"/>
      <c r="D1816" s="143" t="s">
        <v>159</v>
      </c>
      <c r="E1816" s="144" t="s">
        <v>32</v>
      </c>
      <c r="F1816" s="145" t="s">
        <v>2293</v>
      </c>
      <c r="H1816" s="144" t="s">
        <v>32</v>
      </c>
      <c r="I1816" s="146"/>
      <c r="L1816" s="142"/>
      <c r="M1816" s="147"/>
      <c r="T1816" s="148"/>
      <c r="AT1816" s="144" t="s">
        <v>159</v>
      </c>
      <c r="AU1816" s="144" t="s">
        <v>89</v>
      </c>
      <c r="AV1816" s="12" t="s">
        <v>40</v>
      </c>
      <c r="AW1816" s="12" t="s">
        <v>38</v>
      </c>
      <c r="AX1816" s="12" t="s">
        <v>80</v>
      </c>
      <c r="AY1816" s="144" t="s">
        <v>150</v>
      </c>
    </row>
    <row r="1817" spans="2:51" s="12" customFormat="1">
      <c r="B1817" s="142"/>
      <c r="D1817" s="143" t="s">
        <v>159</v>
      </c>
      <c r="E1817" s="144" t="s">
        <v>32</v>
      </c>
      <c r="F1817" s="145" t="s">
        <v>2294</v>
      </c>
      <c r="H1817" s="144" t="s">
        <v>32</v>
      </c>
      <c r="I1817" s="146"/>
      <c r="L1817" s="142"/>
      <c r="M1817" s="147"/>
      <c r="T1817" s="148"/>
      <c r="AT1817" s="144" t="s">
        <v>159</v>
      </c>
      <c r="AU1817" s="144" t="s">
        <v>89</v>
      </c>
      <c r="AV1817" s="12" t="s">
        <v>40</v>
      </c>
      <c r="AW1817" s="12" t="s">
        <v>38</v>
      </c>
      <c r="AX1817" s="12" t="s">
        <v>80</v>
      </c>
      <c r="AY1817" s="144" t="s">
        <v>150</v>
      </c>
    </row>
    <row r="1818" spans="2:51" s="12" customFormat="1">
      <c r="B1818" s="142"/>
      <c r="D1818" s="143" t="s">
        <v>159</v>
      </c>
      <c r="E1818" s="144" t="s">
        <v>32</v>
      </c>
      <c r="F1818" s="145" t="s">
        <v>2295</v>
      </c>
      <c r="H1818" s="144" t="s">
        <v>32</v>
      </c>
      <c r="I1818" s="146"/>
      <c r="L1818" s="142"/>
      <c r="M1818" s="147"/>
      <c r="T1818" s="148"/>
      <c r="AT1818" s="144" t="s">
        <v>159</v>
      </c>
      <c r="AU1818" s="144" t="s">
        <v>89</v>
      </c>
      <c r="AV1818" s="12" t="s">
        <v>40</v>
      </c>
      <c r="AW1818" s="12" t="s">
        <v>38</v>
      </c>
      <c r="AX1818" s="12" t="s">
        <v>80</v>
      </c>
      <c r="AY1818" s="144" t="s">
        <v>150</v>
      </c>
    </row>
    <row r="1819" spans="2:51" s="12" customFormat="1">
      <c r="B1819" s="142"/>
      <c r="D1819" s="143" t="s">
        <v>159</v>
      </c>
      <c r="E1819" s="144" t="s">
        <v>32</v>
      </c>
      <c r="F1819" s="145" t="s">
        <v>2296</v>
      </c>
      <c r="H1819" s="144" t="s">
        <v>32</v>
      </c>
      <c r="I1819" s="146"/>
      <c r="L1819" s="142"/>
      <c r="M1819" s="147"/>
      <c r="T1819" s="148"/>
      <c r="AT1819" s="144" t="s">
        <v>159</v>
      </c>
      <c r="AU1819" s="144" t="s">
        <v>89</v>
      </c>
      <c r="AV1819" s="12" t="s">
        <v>40</v>
      </c>
      <c r="AW1819" s="12" t="s">
        <v>38</v>
      </c>
      <c r="AX1819" s="12" t="s">
        <v>80</v>
      </c>
      <c r="AY1819" s="144" t="s">
        <v>150</v>
      </c>
    </row>
    <row r="1820" spans="2:51" s="12" customFormat="1">
      <c r="B1820" s="142"/>
      <c r="D1820" s="143" t="s">
        <v>159</v>
      </c>
      <c r="E1820" s="144" t="s">
        <v>32</v>
      </c>
      <c r="F1820" s="145" t="s">
        <v>2297</v>
      </c>
      <c r="H1820" s="144" t="s">
        <v>32</v>
      </c>
      <c r="I1820" s="146"/>
      <c r="L1820" s="142"/>
      <c r="M1820" s="147"/>
      <c r="T1820" s="148"/>
      <c r="AT1820" s="144" t="s">
        <v>159</v>
      </c>
      <c r="AU1820" s="144" t="s">
        <v>89</v>
      </c>
      <c r="AV1820" s="12" t="s">
        <v>40</v>
      </c>
      <c r="AW1820" s="12" t="s">
        <v>38</v>
      </c>
      <c r="AX1820" s="12" t="s">
        <v>80</v>
      </c>
      <c r="AY1820" s="144" t="s">
        <v>150</v>
      </c>
    </row>
    <row r="1821" spans="2:51" s="12" customFormat="1">
      <c r="B1821" s="142"/>
      <c r="D1821" s="143" t="s">
        <v>159</v>
      </c>
      <c r="E1821" s="144" t="s">
        <v>32</v>
      </c>
      <c r="F1821" s="145" t="s">
        <v>2298</v>
      </c>
      <c r="H1821" s="144" t="s">
        <v>32</v>
      </c>
      <c r="I1821" s="146"/>
      <c r="L1821" s="142"/>
      <c r="M1821" s="147"/>
      <c r="T1821" s="148"/>
      <c r="AT1821" s="144" t="s">
        <v>159</v>
      </c>
      <c r="AU1821" s="144" t="s">
        <v>89</v>
      </c>
      <c r="AV1821" s="12" t="s">
        <v>40</v>
      </c>
      <c r="AW1821" s="12" t="s">
        <v>38</v>
      </c>
      <c r="AX1821" s="12" t="s">
        <v>80</v>
      </c>
      <c r="AY1821" s="144" t="s">
        <v>150</v>
      </c>
    </row>
    <row r="1822" spans="2:51" s="12" customFormat="1">
      <c r="B1822" s="142"/>
      <c r="D1822" s="143" t="s">
        <v>159</v>
      </c>
      <c r="E1822" s="144" t="s">
        <v>32</v>
      </c>
      <c r="F1822" s="145" t="s">
        <v>2299</v>
      </c>
      <c r="H1822" s="144" t="s">
        <v>32</v>
      </c>
      <c r="I1822" s="146"/>
      <c r="L1822" s="142"/>
      <c r="M1822" s="147"/>
      <c r="T1822" s="148"/>
      <c r="AT1822" s="144" t="s">
        <v>159</v>
      </c>
      <c r="AU1822" s="144" t="s">
        <v>89</v>
      </c>
      <c r="AV1822" s="12" t="s">
        <v>40</v>
      </c>
      <c r="AW1822" s="12" t="s">
        <v>38</v>
      </c>
      <c r="AX1822" s="12" t="s">
        <v>80</v>
      </c>
      <c r="AY1822" s="144" t="s">
        <v>150</v>
      </c>
    </row>
    <row r="1823" spans="2:51" s="12" customFormat="1">
      <c r="B1823" s="142"/>
      <c r="D1823" s="143" t="s">
        <v>159</v>
      </c>
      <c r="E1823" s="144" t="s">
        <v>32</v>
      </c>
      <c r="F1823" s="145" t="s">
        <v>2300</v>
      </c>
      <c r="H1823" s="144" t="s">
        <v>32</v>
      </c>
      <c r="I1823" s="146"/>
      <c r="L1823" s="142"/>
      <c r="M1823" s="147"/>
      <c r="T1823" s="148"/>
      <c r="AT1823" s="144" t="s">
        <v>159</v>
      </c>
      <c r="AU1823" s="144" t="s">
        <v>89</v>
      </c>
      <c r="AV1823" s="12" t="s">
        <v>40</v>
      </c>
      <c r="AW1823" s="12" t="s">
        <v>38</v>
      </c>
      <c r="AX1823" s="12" t="s">
        <v>80</v>
      </c>
      <c r="AY1823" s="144" t="s">
        <v>150</v>
      </c>
    </row>
    <row r="1824" spans="2:51" s="12" customFormat="1">
      <c r="B1824" s="142"/>
      <c r="D1824" s="143" t="s">
        <v>159</v>
      </c>
      <c r="E1824" s="144" t="s">
        <v>32</v>
      </c>
      <c r="F1824" s="145" t="s">
        <v>2301</v>
      </c>
      <c r="H1824" s="144" t="s">
        <v>32</v>
      </c>
      <c r="I1824" s="146"/>
      <c r="L1824" s="142"/>
      <c r="M1824" s="147"/>
      <c r="T1824" s="148"/>
      <c r="AT1824" s="144" t="s">
        <v>159</v>
      </c>
      <c r="AU1824" s="144" t="s">
        <v>89</v>
      </c>
      <c r="AV1824" s="12" t="s">
        <v>40</v>
      </c>
      <c r="AW1824" s="12" t="s">
        <v>38</v>
      </c>
      <c r="AX1824" s="12" t="s">
        <v>80</v>
      </c>
      <c r="AY1824" s="144" t="s">
        <v>150</v>
      </c>
    </row>
    <row r="1825" spans="2:51" s="12" customFormat="1">
      <c r="B1825" s="142"/>
      <c r="D1825" s="143" t="s">
        <v>159</v>
      </c>
      <c r="E1825" s="144" t="s">
        <v>32</v>
      </c>
      <c r="F1825" s="145" t="s">
        <v>2302</v>
      </c>
      <c r="H1825" s="144" t="s">
        <v>32</v>
      </c>
      <c r="I1825" s="146"/>
      <c r="L1825" s="142"/>
      <c r="M1825" s="147"/>
      <c r="T1825" s="148"/>
      <c r="AT1825" s="144" t="s">
        <v>159</v>
      </c>
      <c r="AU1825" s="144" t="s">
        <v>89</v>
      </c>
      <c r="AV1825" s="12" t="s">
        <v>40</v>
      </c>
      <c r="AW1825" s="12" t="s">
        <v>38</v>
      </c>
      <c r="AX1825" s="12" t="s">
        <v>80</v>
      </c>
      <c r="AY1825" s="144" t="s">
        <v>150</v>
      </c>
    </row>
    <row r="1826" spans="2:51" s="12" customFormat="1">
      <c r="B1826" s="142"/>
      <c r="D1826" s="143" t="s">
        <v>159</v>
      </c>
      <c r="E1826" s="144" t="s">
        <v>32</v>
      </c>
      <c r="F1826" s="145" t="s">
        <v>2303</v>
      </c>
      <c r="H1826" s="144" t="s">
        <v>32</v>
      </c>
      <c r="I1826" s="146"/>
      <c r="L1826" s="142"/>
      <c r="M1826" s="147"/>
      <c r="T1826" s="148"/>
      <c r="AT1826" s="144" t="s">
        <v>159</v>
      </c>
      <c r="AU1826" s="144" t="s">
        <v>89</v>
      </c>
      <c r="AV1826" s="12" t="s">
        <v>40</v>
      </c>
      <c r="AW1826" s="12" t="s">
        <v>38</v>
      </c>
      <c r="AX1826" s="12" t="s">
        <v>80</v>
      </c>
      <c r="AY1826" s="144" t="s">
        <v>150</v>
      </c>
    </row>
    <row r="1827" spans="2:51" s="12" customFormat="1">
      <c r="B1827" s="142"/>
      <c r="D1827" s="143" t="s">
        <v>159</v>
      </c>
      <c r="E1827" s="144" t="s">
        <v>32</v>
      </c>
      <c r="F1827" s="145" t="s">
        <v>2304</v>
      </c>
      <c r="H1827" s="144" t="s">
        <v>32</v>
      </c>
      <c r="I1827" s="146"/>
      <c r="L1827" s="142"/>
      <c r="M1827" s="147"/>
      <c r="T1827" s="148"/>
      <c r="AT1827" s="144" t="s">
        <v>159</v>
      </c>
      <c r="AU1827" s="144" t="s">
        <v>89</v>
      </c>
      <c r="AV1827" s="12" t="s">
        <v>40</v>
      </c>
      <c r="AW1827" s="12" t="s">
        <v>38</v>
      </c>
      <c r="AX1827" s="12" t="s">
        <v>80</v>
      </c>
      <c r="AY1827" s="144" t="s">
        <v>150</v>
      </c>
    </row>
    <row r="1828" spans="2:51" s="12" customFormat="1">
      <c r="B1828" s="142"/>
      <c r="D1828" s="143" t="s">
        <v>159</v>
      </c>
      <c r="E1828" s="144" t="s">
        <v>32</v>
      </c>
      <c r="F1828" s="145" t="s">
        <v>2305</v>
      </c>
      <c r="H1828" s="144" t="s">
        <v>32</v>
      </c>
      <c r="I1828" s="146"/>
      <c r="L1828" s="142"/>
      <c r="M1828" s="147"/>
      <c r="T1828" s="148"/>
      <c r="AT1828" s="144" t="s">
        <v>159</v>
      </c>
      <c r="AU1828" s="144" t="s">
        <v>89</v>
      </c>
      <c r="AV1828" s="12" t="s">
        <v>40</v>
      </c>
      <c r="AW1828" s="12" t="s">
        <v>38</v>
      </c>
      <c r="AX1828" s="12" t="s">
        <v>80</v>
      </c>
      <c r="AY1828" s="144" t="s">
        <v>150</v>
      </c>
    </row>
    <row r="1829" spans="2:51" s="12" customFormat="1">
      <c r="B1829" s="142"/>
      <c r="D1829" s="143" t="s">
        <v>159</v>
      </c>
      <c r="E1829" s="144" t="s">
        <v>32</v>
      </c>
      <c r="F1829" s="145" t="s">
        <v>2306</v>
      </c>
      <c r="H1829" s="144" t="s">
        <v>32</v>
      </c>
      <c r="I1829" s="146"/>
      <c r="L1829" s="142"/>
      <c r="M1829" s="147"/>
      <c r="T1829" s="148"/>
      <c r="AT1829" s="144" t="s">
        <v>159</v>
      </c>
      <c r="AU1829" s="144" t="s">
        <v>89</v>
      </c>
      <c r="AV1829" s="12" t="s">
        <v>40</v>
      </c>
      <c r="AW1829" s="12" t="s">
        <v>38</v>
      </c>
      <c r="AX1829" s="12" t="s">
        <v>80</v>
      </c>
      <c r="AY1829" s="144" t="s">
        <v>150</v>
      </c>
    </row>
    <row r="1830" spans="2:51" s="12" customFormat="1">
      <c r="B1830" s="142"/>
      <c r="D1830" s="143" t="s">
        <v>159</v>
      </c>
      <c r="E1830" s="144" t="s">
        <v>32</v>
      </c>
      <c r="F1830" s="145" t="s">
        <v>2307</v>
      </c>
      <c r="H1830" s="144" t="s">
        <v>32</v>
      </c>
      <c r="I1830" s="146"/>
      <c r="L1830" s="142"/>
      <c r="M1830" s="147"/>
      <c r="T1830" s="148"/>
      <c r="AT1830" s="144" t="s">
        <v>159</v>
      </c>
      <c r="AU1830" s="144" t="s">
        <v>89</v>
      </c>
      <c r="AV1830" s="12" t="s">
        <v>40</v>
      </c>
      <c r="AW1830" s="12" t="s">
        <v>38</v>
      </c>
      <c r="AX1830" s="12" t="s">
        <v>80</v>
      </c>
      <c r="AY1830" s="144" t="s">
        <v>150</v>
      </c>
    </row>
    <row r="1831" spans="2:51" s="12" customFormat="1">
      <c r="B1831" s="142"/>
      <c r="D1831" s="143" t="s">
        <v>159</v>
      </c>
      <c r="E1831" s="144" t="s">
        <v>32</v>
      </c>
      <c r="F1831" s="145" t="s">
        <v>2308</v>
      </c>
      <c r="H1831" s="144" t="s">
        <v>32</v>
      </c>
      <c r="I1831" s="146"/>
      <c r="L1831" s="142"/>
      <c r="M1831" s="147"/>
      <c r="T1831" s="148"/>
      <c r="AT1831" s="144" t="s">
        <v>159</v>
      </c>
      <c r="AU1831" s="144" t="s">
        <v>89</v>
      </c>
      <c r="AV1831" s="12" t="s">
        <v>40</v>
      </c>
      <c r="AW1831" s="12" t="s">
        <v>38</v>
      </c>
      <c r="AX1831" s="12" t="s">
        <v>80</v>
      </c>
      <c r="AY1831" s="144" t="s">
        <v>150</v>
      </c>
    </row>
    <row r="1832" spans="2:51" s="12" customFormat="1">
      <c r="B1832" s="142"/>
      <c r="D1832" s="143" t="s">
        <v>159</v>
      </c>
      <c r="E1832" s="144" t="s">
        <v>32</v>
      </c>
      <c r="F1832" s="145" t="s">
        <v>2309</v>
      </c>
      <c r="H1832" s="144" t="s">
        <v>32</v>
      </c>
      <c r="I1832" s="146"/>
      <c r="L1832" s="142"/>
      <c r="M1832" s="147"/>
      <c r="T1832" s="148"/>
      <c r="AT1832" s="144" t="s">
        <v>159</v>
      </c>
      <c r="AU1832" s="144" t="s">
        <v>89</v>
      </c>
      <c r="AV1832" s="12" t="s">
        <v>40</v>
      </c>
      <c r="AW1832" s="12" t="s">
        <v>38</v>
      </c>
      <c r="AX1832" s="12" t="s">
        <v>80</v>
      </c>
      <c r="AY1832" s="144" t="s">
        <v>150</v>
      </c>
    </row>
    <row r="1833" spans="2:51" s="12" customFormat="1">
      <c r="B1833" s="142"/>
      <c r="D1833" s="143" t="s">
        <v>159</v>
      </c>
      <c r="E1833" s="144" t="s">
        <v>32</v>
      </c>
      <c r="F1833" s="145" t="s">
        <v>2310</v>
      </c>
      <c r="H1833" s="144" t="s">
        <v>32</v>
      </c>
      <c r="I1833" s="146"/>
      <c r="L1833" s="142"/>
      <c r="M1833" s="147"/>
      <c r="T1833" s="148"/>
      <c r="AT1833" s="144" t="s">
        <v>159</v>
      </c>
      <c r="AU1833" s="144" t="s">
        <v>89</v>
      </c>
      <c r="AV1833" s="12" t="s">
        <v>40</v>
      </c>
      <c r="AW1833" s="12" t="s">
        <v>38</v>
      </c>
      <c r="AX1833" s="12" t="s">
        <v>80</v>
      </c>
      <c r="AY1833" s="144" t="s">
        <v>150</v>
      </c>
    </row>
    <row r="1834" spans="2:51" s="12" customFormat="1">
      <c r="B1834" s="142"/>
      <c r="D1834" s="143" t="s">
        <v>159</v>
      </c>
      <c r="E1834" s="144" t="s">
        <v>32</v>
      </c>
      <c r="F1834" s="145" t="s">
        <v>2311</v>
      </c>
      <c r="H1834" s="144" t="s">
        <v>32</v>
      </c>
      <c r="I1834" s="146"/>
      <c r="L1834" s="142"/>
      <c r="M1834" s="147"/>
      <c r="T1834" s="148"/>
      <c r="AT1834" s="144" t="s">
        <v>159</v>
      </c>
      <c r="AU1834" s="144" t="s">
        <v>89</v>
      </c>
      <c r="AV1834" s="12" t="s">
        <v>40</v>
      </c>
      <c r="AW1834" s="12" t="s">
        <v>38</v>
      </c>
      <c r="AX1834" s="12" t="s">
        <v>80</v>
      </c>
      <c r="AY1834" s="144" t="s">
        <v>150</v>
      </c>
    </row>
    <row r="1835" spans="2:51" s="12" customFormat="1">
      <c r="B1835" s="142"/>
      <c r="D1835" s="143" t="s">
        <v>159</v>
      </c>
      <c r="E1835" s="144" t="s">
        <v>32</v>
      </c>
      <c r="F1835" s="145" t="s">
        <v>2312</v>
      </c>
      <c r="H1835" s="144" t="s">
        <v>32</v>
      </c>
      <c r="I1835" s="146"/>
      <c r="L1835" s="142"/>
      <c r="M1835" s="147"/>
      <c r="T1835" s="148"/>
      <c r="AT1835" s="144" t="s">
        <v>159</v>
      </c>
      <c r="AU1835" s="144" t="s">
        <v>89</v>
      </c>
      <c r="AV1835" s="12" t="s">
        <v>40</v>
      </c>
      <c r="AW1835" s="12" t="s">
        <v>38</v>
      </c>
      <c r="AX1835" s="12" t="s">
        <v>80</v>
      </c>
      <c r="AY1835" s="144" t="s">
        <v>150</v>
      </c>
    </row>
    <row r="1836" spans="2:51" s="12" customFormat="1">
      <c r="B1836" s="142"/>
      <c r="D1836" s="143" t="s">
        <v>159</v>
      </c>
      <c r="E1836" s="144" t="s">
        <v>32</v>
      </c>
      <c r="F1836" s="145" t="s">
        <v>2313</v>
      </c>
      <c r="H1836" s="144" t="s">
        <v>32</v>
      </c>
      <c r="I1836" s="146"/>
      <c r="L1836" s="142"/>
      <c r="M1836" s="147"/>
      <c r="T1836" s="148"/>
      <c r="AT1836" s="144" t="s">
        <v>159</v>
      </c>
      <c r="AU1836" s="144" t="s">
        <v>89</v>
      </c>
      <c r="AV1836" s="12" t="s">
        <v>40</v>
      </c>
      <c r="AW1836" s="12" t="s">
        <v>38</v>
      </c>
      <c r="AX1836" s="12" t="s">
        <v>80</v>
      </c>
      <c r="AY1836" s="144" t="s">
        <v>150</v>
      </c>
    </row>
    <row r="1837" spans="2:51" s="12" customFormat="1">
      <c r="B1837" s="142"/>
      <c r="D1837" s="143" t="s">
        <v>159</v>
      </c>
      <c r="E1837" s="144" t="s">
        <v>32</v>
      </c>
      <c r="F1837" s="145" t="s">
        <v>2314</v>
      </c>
      <c r="H1837" s="144" t="s">
        <v>32</v>
      </c>
      <c r="I1837" s="146"/>
      <c r="L1837" s="142"/>
      <c r="M1837" s="147"/>
      <c r="T1837" s="148"/>
      <c r="AT1837" s="144" t="s">
        <v>159</v>
      </c>
      <c r="AU1837" s="144" t="s">
        <v>89</v>
      </c>
      <c r="AV1837" s="12" t="s">
        <v>40</v>
      </c>
      <c r="AW1837" s="12" t="s">
        <v>38</v>
      </c>
      <c r="AX1837" s="12" t="s">
        <v>80</v>
      </c>
      <c r="AY1837" s="144" t="s">
        <v>150</v>
      </c>
    </row>
    <row r="1838" spans="2:51" s="12" customFormat="1">
      <c r="B1838" s="142"/>
      <c r="D1838" s="143" t="s">
        <v>159</v>
      </c>
      <c r="E1838" s="144" t="s">
        <v>32</v>
      </c>
      <c r="F1838" s="145" t="s">
        <v>2315</v>
      </c>
      <c r="H1838" s="144" t="s">
        <v>32</v>
      </c>
      <c r="I1838" s="146"/>
      <c r="L1838" s="142"/>
      <c r="M1838" s="147"/>
      <c r="T1838" s="148"/>
      <c r="AT1838" s="144" t="s">
        <v>159</v>
      </c>
      <c r="AU1838" s="144" t="s">
        <v>89</v>
      </c>
      <c r="AV1838" s="12" t="s">
        <v>40</v>
      </c>
      <c r="AW1838" s="12" t="s">
        <v>38</v>
      </c>
      <c r="AX1838" s="12" t="s">
        <v>80</v>
      </c>
      <c r="AY1838" s="144" t="s">
        <v>150</v>
      </c>
    </row>
    <row r="1839" spans="2:51" s="12" customFormat="1">
      <c r="B1839" s="142"/>
      <c r="D1839" s="143" t="s">
        <v>159</v>
      </c>
      <c r="E1839" s="144" t="s">
        <v>32</v>
      </c>
      <c r="F1839" s="145" t="s">
        <v>2316</v>
      </c>
      <c r="H1839" s="144" t="s">
        <v>32</v>
      </c>
      <c r="I1839" s="146"/>
      <c r="L1839" s="142"/>
      <c r="M1839" s="147"/>
      <c r="T1839" s="148"/>
      <c r="AT1839" s="144" t="s">
        <v>159</v>
      </c>
      <c r="AU1839" s="144" t="s">
        <v>89</v>
      </c>
      <c r="AV1839" s="12" t="s">
        <v>40</v>
      </c>
      <c r="AW1839" s="12" t="s">
        <v>38</v>
      </c>
      <c r="AX1839" s="12" t="s">
        <v>80</v>
      </c>
      <c r="AY1839" s="144" t="s">
        <v>150</v>
      </c>
    </row>
    <row r="1840" spans="2:51" s="12" customFormat="1">
      <c r="B1840" s="142"/>
      <c r="D1840" s="143" t="s">
        <v>159</v>
      </c>
      <c r="E1840" s="144" t="s">
        <v>32</v>
      </c>
      <c r="F1840" s="145" t="s">
        <v>2317</v>
      </c>
      <c r="H1840" s="144" t="s">
        <v>32</v>
      </c>
      <c r="I1840" s="146"/>
      <c r="L1840" s="142"/>
      <c r="M1840" s="147"/>
      <c r="T1840" s="148"/>
      <c r="AT1840" s="144" t="s">
        <v>159</v>
      </c>
      <c r="AU1840" s="144" t="s">
        <v>89</v>
      </c>
      <c r="AV1840" s="12" t="s">
        <v>40</v>
      </c>
      <c r="AW1840" s="12" t="s">
        <v>38</v>
      </c>
      <c r="AX1840" s="12" t="s">
        <v>80</v>
      </c>
      <c r="AY1840" s="144" t="s">
        <v>150</v>
      </c>
    </row>
    <row r="1841" spans="2:51" s="12" customFormat="1">
      <c r="B1841" s="142"/>
      <c r="D1841" s="143" t="s">
        <v>159</v>
      </c>
      <c r="E1841" s="144" t="s">
        <v>32</v>
      </c>
      <c r="F1841" s="145" t="s">
        <v>1683</v>
      </c>
      <c r="H1841" s="144" t="s">
        <v>32</v>
      </c>
      <c r="I1841" s="146"/>
      <c r="L1841" s="142"/>
      <c r="M1841" s="147"/>
      <c r="T1841" s="148"/>
      <c r="AT1841" s="144" t="s">
        <v>159</v>
      </c>
      <c r="AU1841" s="144" t="s">
        <v>89</v>
      </c>
      <c r="AV1841" s="12" t="s">
        <v>40</v>
      </c>
      <c r="AW1841" s="12" t="s">
        <v>38</v>
      </c>
      <c r="AX1841" s="12" t="s">
        <v>80</v>
      </c>
      <c r="AY1841" s="144" t="s">
        <v>150</v>
      </c>
    </row>
    <row r="1842" spans="2:51" s="12" customFormat="1">
      <c r="B1842" s="142"/>
      <c r="D1842" s="143" t="s">
        <v>159</v>
      </c>
      <c r="E1842" s="144" t="s">
        <v>32</v>
      </c>
      <c r="F1842" s="145" t="s">
        <v>2318</v>
      </c>
      <c r="H1842" s="144" t="s">
        <v>32</v>
      </c>
      <c r="I1842" s="146"/>
      <c r="L1842" s="142"/>
      <c r="M1842" s="147"/>
      <c r="T1842" s="148"/>
      <c r="AT1842" s="144" t="s">
        <v>159</v>
      </c>
      <c r="AU1842" s="144" t="s">
        <v>89</v>
      </c>
      <c r="AV1842" s="12" t="s">
        <v>40</v>
      </c>
      <c r="AW1842" s="12" t="s">
        <v>38</v>
      </c>
      <c r="AX1842" s="12" t="s">
        <v>80</v>
      </c>
      <c r="AY1842" s="144" t="s">
        <v>150</v>
      </c>
    </row>
    <row r="1843" spans="2:51" s="12" customFormat="1">
      <c r="B1843" s="142"/>
      <c r="D1843" s="143" t="s">
        <v>159</v>
      </c>
      <c r="E1843" s="144" t="s">
        <v>32</v>
      </c>
      <c r="F1843" s="145" t="s">
        <v>2319</v>
      </c>
      <c r="H1843" s="144" t="s">
        <v>32</v>
      </c>
      <c r="I1843" s="146"/>
      <c r="L1843" s="142"/>
      <c r="M1843" s="147"/>
      <c r="T1843" s="148"/>
      <c r="AT1843" s="144" t="s">
        <v>159</v>
      </c>
      <c r="AU1843" s="144" t="s">
        <v>89</v>
      </c>
      <c r="AV1843" s="12" t="s">
        <v>40</v>
      </c>
      <c r="AW1843" s="12" t="s">
        <v>38</v>
      </c>
      <c r="AX1843" s="12" t="s">
        <v>80</v>
      </c>
      <c r="AY1843" s="144" t="s">
        <v>150</v>
      </c>
    </row>
    <row r="1844" spans="2:51" s="12" customFormat="1">
      <c r="B1844" s="142"/>
      <c r="D1844" s="143" t="s">
        <v>159</v>
      </c>
      <c r="E1844" s="144" t="s">
        <v>32</v>
      </c>
      <c r="F1844" s="145" t="s">
        <v>2320</v>
      </c>
      <c r="H1844" s="144" t="s">
        <v>32</v>
      </c>
      <c r="I1844" s="146"/>
      <c r="L1844" s="142"/>
      <c r="M1844" s="147"/>
      <c r="T1844" s="148"/>
      <c r="AT1844" s="144" t="s">
        <v>159</v>
      </c>
      <c r="AU1844" s="144" t="s">
        <v>89</v>
      </c>
      <c r="AV1844" s="12" t="s">
        <v>40</v>
      </c>
      <c r="AW1844" s="12" t="s">
        <v>38</v>
      </c>
      <c r="AX1844" s="12" t="s">
        <v>80</v>
      </c>
      <c r="AY1844" s="144" t="s">
        <v>150</v>
      </c>
    </row>
    <row r="1845" spans="2:51" s="12" customFormat="1">
      <c r="B1845" s="142"/>
      <c r="D1845" s="143" t="s">
        <v>159</v>
      </c>
      <c r="E1845" s="144" t="s">
        <v>32</v>
      </c>
      <c r="F1845" s="145" t="s">
        <v>2321</v>
      </c>
      <c r="H1845" s="144" t="s">
        <v>32</v>
      </c>
      <c r="I1845" s="146"/>
      <c r="L1845" s="142"/>
      <c r="M1845" s="147"/>
      <c r="T1845" s="148"/>
      <c r="AT1845" s="144" t="s">
        <v>159</v>
      </c>
      <c r="AU1845" s="144" t="s">
        <v>89</v>
      </c>
      <c r="AV1845" s="12" t="s">
        <v>40</v>
      </c>
      <c r="AW1845" s="12" t="s">
        <v>38</v>
      </c>
      <c r="AX1845" s="12" t="s">
        <v>80</v>
      </c>
      <c r="AY1845" s="144" t="s">
        <v>150</v>
      </c>
    </row>
    <row r="1846" spans="2:51" s="12" customFormat="1">
      <c r="B1846" s="142"/>
      <c r="D1846" s="143" t="s">
        <v>159</v>
      </c>
      <c r="E1846" s="144" t="s">
        <v>32</v>
      </c>
      <c r="F1846" s="145" t="s">
        <v>2322</v>
      </c>
      <c r="H1846" s="144" t="s">
        <v>32</v>
      </c>
      <c r="I1846" s="146"/>
      <c r="L1846" s="142"/>
      <c r="M1846" s="147"/>
      <c r="T1846" s="148"/>
      <c r="AT1846" s="144" t="s">
        <v>159</v>
      </c>
      <c r="AU1846" s="144" t="s">
        <v>89</v>
      </c>
      <c r="AV1846" s="12" t="s">
        <v>40</v>
      </c>
      <c r="AW1846" s="12" t="s">
        <v>38</v>
      </c>
      <c r="AX1846" s="12" t="s">
        <v>80</v>
      </c>
      <c r="AY1846" s="144" t="s">
        <v>150</v>
      </c>
    </row>
    <row r="1847" spans="2:51" s="12" customFormat="1">
      <c r="B1847" s="142"/>
      <c r="D1847" s="143" t="s">
        <v>159</v>
      </c>
      <c r="E1847" s="144" t="s">
        <v>32</v>
      </c>
      <c r="F1847" s="145" t="s">
        <v>2323</v>
      </c>
      <c r="H1847" s="144" t="s">
        <v>32</v>
      </c>
      <c r="I1847" s="146"/>
      <c r="L1847" s="142"/>
      <c r="M1847" s="147"/>
      <c r="T1847" s="148"/>
      <c r="AT1847" s="144" t="s">
        <v>159</v>
      </c>
      <c r="AU1847" s="144" t="s">
        <v>89</v>
      </c>
      <c r="AV1847" s="12" t="s">
        <v>40</v>
      </c>
      <c r="AW1847" s="12" t="s">
        <v>38</v>
      </c>
      <c r="AX1847" s="12" t="s">
        <v>80</v>
      </c>
      <c r="AY1847" s="144" t="s">
        <v>150</v>
      </c>
    </row>
    <row r="1848" spans="2:51" s="12" customFormat="1">
      <c r="B1848" s="142"/>
      <c r="D1848" s="143" t="s">
        <v>159</v>
      </c>
      <c r="E1848" s="144" t="s">
        <v>32</v>
      </c>
      <c r="F1848" s="145" t="s">
        <v>2324</v>
      </c>
      <c r="H1848" s="144" t="s">
        <v>32</v>
      </c>
      <c r="I1848" s="146"/>
      <c r="L1848" s="142"/>
      <c r="M1848" s="147"/>
      <c r="T1848" s="148"/>
      <c r="AT1848" s="144" t="s">
        <v>159</v>
      </c>
      <c r="AU1848" s="144" t="s">
        <v>89</v>
      </c>
      <c r="AV1848" s="12" t="s">
        <v>40</v>
      </c>
      <c r="AW1848" s="12" t="s">
        <v>38</v>
      </c>
      <c r="AX1848" s="12" t="s">
        <v>80</v>
      </c>
      <c r="AY1848" s="144" t="s">
        <v>150</v>
      </c>
    </row>
    <row r="1849" spans="2:51" s="12" customFormat="1">
      <c r="B1849" s="142"/>
      <c r="D1849" s="143" t="s">
        <v>159</v>
      </c>
      <c r="E1849" s="144" t="s">
        <v>32</v>
      </c>
      <c r="F1849" s="145" t="s">
        <v>2325</v>
      </c>
      <c r="H1849" s="144" t="s">
        <v>32</v>
      </c>
      <c r="I1849" s="146"/>
      <c r="L1849" s="142"/>
      <c r="M1849" s="147"/>
      <c r="T1849" s="148"/>
      <c r="AT1849" s="144" t="s">
        <v>159</v>
      </c>
      <c r="AU1849" s="144" t="s">
        <v>89</v>
      </c>
      <c r="AV1849" s="12" t="s">
        <v>40</v>
      </c>
      <c r="AW1849" s="12" t="s">
        <v>38</v>
      </c>
      <c r="AX1849" s="12" t="s">
        <v>80</v>
      </c>
      <c r="AY1849" s="144" t="s">
        <v>150</v>
      </c>
    </row>
    <row r="1850" spans="2:51" s="12" customFormat="1">
      <c r="B1850" s="142"/>
      <c r="D1850" s="143" t="s">
        <v>159</v>
      </c>
      <c r="E1850" s="144" t="s">
        <v>32</v>
      </c>
      <c r="F1850" s="145" t="s">
        <v>2326</v>
      </c>
      <c r="H1850" s="144" t="s">
        <v>32</v>
      </c>
      <c r="I1850" s="146"/>
      <c r="L1850" s="142"/>
      <c r="M1850" s="147"/>
      <c r="T1850" s="148"/>
      <c r="AT1850" s="144" t="s">
        <v>159</v>
      </c>
      <c r="AU1850" s="144" t="s">
        <v>89</v>
      </c>
      <c r="AV1850" s="12" t="s">
        <v>40</v>
      </c>
      <c r="AW1850" s="12" t="s">
        <v>38</v>
      </c>
      <c r="AX1850" s="12" t="s">
        <v>80</v>
      </c>
      <c r="AY1850" s="144" t="s">
        <v>150</v>
      </c>
    </row>
    <row r="1851" spans="2:51" s="12" customFormat="1">
      <c r="B1851" s="142"/>
      <c r="D1851" s="143" t="s">
        <v>159</v>
      </c>
      <c r="E1851" s="144" t="s">
        <v>32</v>
      </c>
      <c r="F1851" s="145" t="s">
        <v>2327</v>
      </c>
      <c r="H1851" s="144" t="s">
        <v>32</v>
      </c>
      <c r="I1851" s="146"/>
      <c r="L1851" s="142"/>
      <c r="M1851" s="147"/>
      <c r="T1851" s="148"/>
      <c r="AT1851" s="144" t="s">
        <v>159</v>
      </c>
      <c r="AU1851" s="144" t="s">
        <v>89</v>
      </c>
      <c r="AV1851" s="12" t="s">
        <v>40</v>
      </c>
      <c r="AW1851" s="12" t="s">
        <v>38</v>
      </c>
      <c r="AX1851" s="12" t="s">
        <v>80</v>
      </c>
      <c r="AY1851" s="144" t="s">
        <v>150</v>
      </c>
    </row>
    <row r="1852" spans="2:51" s="12" customFormat="1">
      <c r="B1852" s="142"/>
      <c r="D1852" s="143" t="s">
        <v>159</v>
      </c>
      <c r="E1852" s="144" t="s">
        <v>32</v>
      </c>
      <c r="F1852" s="145" t="s">
        <v>2328</v>
      </c>
      <c r="H1852" s="144" t="s">
        <v>32</v>
      </c>
      <c r="I1852" s="146"/>
      <c r="L1852" s="142"/>
      <c r="M1852" s="147"/>
      <c r="T1852" s="148"/>
      <c r="AT1852" s="144" t="s">
        <v>159</v>
      </c>
      <c r="AU1852" s="144" t="s">
        <v>89</v>
      </c>
      <c r="AV1852" s="12" t="s">
        <v>40</v>
      </c>
      <c r="AW1852" s="12" t="s">
        <v>38</v>
      </c>
      <c r="AX1852" s="12" t="s">
        <v>80</v>
      </c>
      <c r="AY1852" s="144" t="s">
        <v>150</v>
      </c>
    </row>
    <row r="1853" spans="2:51" s="12" customFormat="1">
      <c r="B1853" s="142"/>
      <c r="D1853" s="143" t="s">
        <v>159</v>
      </c>
      <c r="E1853" s="144" t="s">
        <v>32</v>
      </c>
      <c r="F1853" s="145" t="s">
        <v>2329</v>
      </c>
      <c r="H1853" s="144" t="s">
        <v>32</v>
      </c>
      <c r="I1853" s="146"/>
      <c r="L1853" s="142"/>
      <c r="M1853" s="147"/>
      <c r="T1853" s="148"/>
      <c r="AT1853" s="144" t="s">
        <v>159</v>
      </c>
      <c r="AU1853" s="144" t="s">
        <v>89</v>
      </c>
      <c r="AV1853" s="12" t="s">
        <v>40</v>
      </c>
      <c r="AW1853" s="12" t="s">
        <v>38</v>
      </c>
      <c r="AX1853" s="12" t="s">
        <v>80</v>
      </c>
      <c r="AY1853" s="144" t="s">
        <v>150</v>
      </c>
    </row>
    <row r="1854" spans="2:51" s="12" customFormat="1">
      <c r="B1854" s="142"/>
      <c r="D1854" s="143" t="s">
        <v>159</v>
      </c>
      <c r="E1854" s="144" t="s">
        <v>32</v>
      </c>
      <c r="F1854" s="145" t="s">
        <v>2330</v>
      </c>
      <c r="H1854" s="144" t="s">
        <v>32</v>
      </c>
      <c r="I1854" s="146"/>
      <c r="L1854" s="142"/>
      <c r="M1854" s="147"/>
      <c r="T1854" s="148"/>
      <c r="AT1854" s="144" t="s">
        <v>159</v>
      </c>
      <c r="AU1854" s="144" t="s">
        <v>89</v>
      </c>
      <c r="AV1854" s="12" t="s">
        <v>40</v>
      </c>
      <c r="AW1854" s="12" t="s">
        <v>38</v>
      </c>
      <c r="AX1854" s="12" t="s">
        <v>80</v>
      </c>
      <c r="AY1854" s="144" t="s">
        <v>150</v>
      </c>
    </row>
    <row r="1855" spans="2:51" s="12" customFormat="1">
      <c r="B1855" s="142"/>
      <c r="D1855" s="143" t="s">
        <v>159</v>
      </c>
      <c r="E1855" s="144" t="s">
        <v>32</v>
      </c>
      <c r="F1855" s="145" t="s">
        <v>2331</v>
      </c>
      <c r="H1855" s="144" t="s">
        <v>32</v>
      </c>
      <c r="I1855" s="146"/>
      <c r="L1855" s="142"/>
      <c r="M1855" s="147"/>
      <c r="T1855" s="148"/>
      <c r="AT1855" s="144" t="s">
        <v>159</v>
      </c>
      <c r="AU1855" s="144" t="s">
        <v>89</v>
      </c>
      <c r="AV1855" s="12" t="s">
        <v>40</v>
      </c>
      <c r="AW1855" s="12" t="s">
        <v>38</v>
      </c>
      <c r="AX1855" s="12" t="s">
        <v>80</v>
      </c>
      <c r="AY1855" s="144" t="s">
        <v>150</v>
      </c>
    </row>
    <row r="1856" spans="2:51" s="12" customFormat="1">
      <c r="B1856" s="142"/>
      <c r="D1856" s="143" t="s">
        <v>159</v>
      </c>
      <c r="E1856" s="144" t="s">
        <v>32</v>
      </c>
      <c r="F1856" s="145" t="s">
        <v>2332</v>
      </c>
      <c r="H1856" s="144" t="s">
        <v>32</v>
      </c>
      <c r="I1856" s="146"/>
      <c r="L1856" s="142"/>
      <c r="M1856" s="147"/>
      <c r="T1856" s="148"/>
      <c r="AT1856" s="144" t="s">
        <v>159</v>
      </c>
      <c r="AU1856" s="144" t="s">
        <v>89</v>
      </c>
      <c r="AV1856" s="12" t="s">
        <v>40</v>
      </c>
      <c r="AW1856" s="12" t="s">
        <v>38</v>
      </c>
      <c r="AX1856" s="12" t="s">
        <v>80</v>
      </c>
      <c r="AY1856" s="144" t="s">
        <v>150</v>
      </c>
    </row>
    <row r="1857" spans="2:51" s="12" customFormat="1">
      <c r="B1857" s="142"/>
      <c r="D1857" s="143" t="s">
        <v>159</v>
      </c>
      <c r="E1857" s="144" t="s">
        <v>32</v>
      </c>
      <c r="F1857" s="145" t="s">
        <v>2333</v>
      </c>
      <c r="H1857" s="144" t="s">
        <v>32</v>
      </c>
      <c r="I1857" s="146"/>
      <c r="L1857" s="142"/>
      <c r="M1857" s="147"/>
      <c r="T1857" s="148"/>
      <c r="AT1857" s="144" t="s">
        <v>159</v>
      </c>
      <c r="AU1857" s="144" t="s">
        <v>89</v>
      </c>
      <c r="AV1857" s="12" t="s">
        <v>40</v>
      </c>
      <c r="AW1857" s="12" t="s">
        <v>38</v>
      </c>
      <c r="AX1857" s="12" t="s">
        <v>80</v>
      </c>
      <c r="AY1857" s="144" t="s">
        <v>150</v>
      </c>
    </row>
    <row r="1858" spans="2:51" s="12" customFormat="1">
      <c r="B1858" s="142"/>
      <c r="D1858" s="143" t="s">
        <v>159</v>
      </c>
      <c r="E1858" s="144" t="s">
        <v>32</v>
      </c>
      <c r="F1858" s="145" t="s">
        <v>2334</v>
      </c>
      <c r="H1858" s="144" t="s">
        <v>32</v>
      </c>
      <c r="I1858" s="146"/>
      <c r="L1858" s="142"/>
      <c r="M1858" s="147"/>
      <c r="T1858" s="148"/>
      <c r="AT1858" s="144" t="s">
        <v>159</v>
      </c>
      <c r="AU1858" s="144" t="s">
        <v>89</v>
      </c>
      <c r="AV1858" s="12" t="s">
        <v>40</v>
      </c>
      <c r="AW1858" s="12" t="s">
        <v>38</v>
      </c>
      <c r="AX1858" s="12" t="s">
        <v>80</v>
      </c>
      <c r="AY1858" s="144" t="s">
        <v>150</v>
      </c>
    </row>
    <row r="1859" spans="2:51" s="12" customFormat="1">
      <c r="B1859" s="142"/>
      <c r="D1859" s="143" t="s">
        <v>159</v>
      </c>
      <c r="E1859" s="144" t="s">
        <v>32</v>
      </c>
      <c r="F1859" s="145" t="s">
        <v>2335</v>
      </c>
      <c r="H1859" s="144" t="s">
        <v>32</v>
      </c>
      <c r="I1859" s="146"/>
      <c r="L1859" s="142"/>
      <c r="M1859" s="147"/>
      <c r="T1859" s="148"/>
      <c r="AT1859" s="144" t="s">
        <v>159</v>
      </c>
      <c r="AU1859" s="144" t="s">
        <v>89</v>
      </c>
      <c r="AV1859" s="12" t="s">
        <v>40</v>
      </c>
      <c r="AW1859" s="12" t="s">
        <v>38</v>
      </c>
      <c r="AX1859" s="12" t="s">
        <v>80</v>
      </c>
      <c r="AY1859" s="144" t="s">
        <v>150</v>
      </c>
    </row>
    <row r="1860" spans="2:51" s="12" customFormat="1">
      <c r="B1860" s="142"/>
      <c r="D1860" s="143" t="s">
        <v>159</v>
      </c>
      <c r="E1860" s="144" t="s">
        <v>32</v>
      </c>
      <c r="F1860" s="145" t="s">
        <v>2336</v>
      </c>
      <c r="H1860" s="144" t="s">
        <v>32</v>
      </c>
      <c r="I1860" s="146"/>
      <c r="L1860" s="142"/>
      <c r="M1860" s="147"/>
      <c r="T1860" s="148"/>
      <c r="AT1860" s="144" t="s">
        <v>159</v>
      </c>
      <c r="AU1860" s="144" t="s">
        <v>89</v>
      </c>
      <c r="AV1860" s="12" t="s">
        <v>40</v>
      </c>
      <c r="AW1860" s="12" t="s">
        <v>38</v>
      </c>
      <c r="AX1860" s="12" t="s">
        <v>80</v>
      </c>
      <c r="AY1860" s="144" t="s">
        <v>150</v>
      </c>
    </row>
    <row r="1861" spans="2:51" s="12" customFormat="1">
      <c r="B1861" s="142"/>
      <c r="D1861" s="143" t="s">
        <v>159</v>
      </c>
      <c r="E1861" s="144" t="s">
        <v>32</v>
      </c>
      <c r="F1861" s="145" t="s">
        <v>2337</v>
      </c>
      <c r="H1861" s="144" t="s">
        <v>32</v>
      </c>
      <c r="I1861" s="146"/>
      <c r="L1861" s="142"/>
      <c r="M1861" s="147"/>
      <c r="T1861" s="148"/>
      <c r="AT1861" s="144" t="s">
        <v>159</v>
      </c>
      <c r="AU1861" s="144" t="s">
        <v>89</v>
      </c>
      <c r="AV1861" s="12" t="s">
        <v>40</v>
      </c>
      <c r="AW1861" s="12" t="s">
        <v>38</v>
      </c>
      <c r="AX1861" s="12" t="s">
        <v>80</v>
      </c>
      <c r="AY1861" s="144" t="s">
        <v>150</v>
      </c>
    </row>
    <row r="1862" spans="2:51" s="12" customFormat="1">
      <c r="B1862" s="142"/>
      <c r="D1862" s="143" t="s">
        <v>159</v>
      </c>
      <c r="E1862" s="144" t="s">
        <v>32</v>
      </c>
      <c r="F1862" s="145" t="s">
        <v>2338</v>
      </c>
      <c r="H1862" s="144" t="s">
        <v>32</v>
      </c>
      <c r="I1862" s="146"/>
      <c r="L1862" s="142"/>
      <c r="M1862" s="147"/>
      <c r="T1862" s="148"/>
      <c r="AT1862" s="144" t="s">
        <v>159</v>
      </c>
      <c r="AU1862" s="144" t="s">
        <v>89</v>
      </c>
      <c r="AV1862" s="12" t="s">
        <v>40</v>
      </c>
      <c r="AW1862" s="12" t="s">
        <v>38</v>
      </c>
      <c r="AX1862" s="12" t="s">
        <v>80</v>
      </c>
      <c r="AY1862" s="144" t="s">
        <v>150</v>
      </c>
    </row>
    <row r="1863" spans="2:51" s="12" customFormat="1">
      <c r="B1863" s="142"/>
      <c r="D1863" s="143" t="s">
        <v>159</v>
      </c>
      <c r="E1863" s="144" t="s">
        <v>32</v>
      </c>
      <c r="F1863" s="145" t="s">
        <v>2339</v>
      </c>
      <c r="H1863" s="144" t="s">
        <v>32</v>
      </c>
      <c r="I1863" s="146"/>
      <c r="L1863" s="142"/>
      <c r="M1863" s="147"/>
      <c r="T1863" s="148"/>
      <c r="AT1863" s="144" t="s">
        <v>159</v>
      </c>
      <c r="AU1863" s="144" t="s">
        <v>89</v>
      </c>
      <c r="AV1863" s="12" t="s">
        <v>40</v>
      </c>
      <c r="AW1863" s="12" t="s">
        <v>38</v>
      </c>
      <c r="AX1863" s="12" t="s">
        <v>80</v>
      </c>
      <c r="AY1863" s="144" t="s">
        <v>150</v>
      </c>
    </row>
    <row r="1864" spans="2:51" s="12" customFormat="1">
      <c r="B1864" s="142"/>
      <c r="D1864" s="143" t="s">
        <v>159</v>
      </c>
      <c r="E1864" s="144" t="s">
        <v>32</v>
      </c>
      <c r="F1864" s="145" t="s">
        <v>2340</v>
      </c>
      <c r="H1864" s="144" t="s">
        <v>32</v>
      </c>
      <c r="I1864" s="146"/>
      <c r="L1864" s="142"/>
      <c r="M1864" s="147"/>
      <c r="T1864" s="148"/>
      <c r="AT1864" s="144" t="s">
        <v>159</v>
      </c>
      <c r="AU1864" s="144" t="s">
        <v>89</v>
      </c>
      <c r="AV1864" s="12" t="s">
        <v>40</v>
      </c>
      <c r="AW1864" s="12" t="s">
        <v>38</v>
      </c>
      <c r="AX1864" s="12" t="s">
        <v>80</v>
      </c>
      <c r="AY1864" s="144" t="s">
        <v>150</v>
      </c>
    </row>
    <row r="1865" spans="2:51" s="12" customFormat="1">
      <c r="B1865" s="142"/>
      <c r="D1865" s="143" t="s">
        <v>159</v>
      </c>
      <c r="E1865" s="144" t="s">
        <v>32</v>
      </c>
      <c r="F1865" s="145" t="s">
        <v>2341</v>
      </c>
      <c r="H1865" s="144" t="s">
        <v>32</v>
      </c>
      <c r="I1865" s="146"/>
      <c r="L1865" s="142"/>
      <c r="M1865" s="147"/>
      <c r="T1865" s="148"/>
      <c r="AT1865" s="144" t="s">
        <v>159</v>
      </c>
      <c r="AU1865" s="144" t="s">
        <v>89</v>
      </c>
      <c r="AV1865" s="12" t="s">
        <v>40</v>
      </c>
      <c r="AW1865" s="12" t="s">
        <v>38</v>
      </c>
      <c r="AX1865" s="12" t="s">
        <v>80</v>
      </c>
      <c r="AY1865" s="144" t="s">
        <v>150</v>
      </c>
    </row>
    <row r="1866" spans="2:51" s="12" customFormat="1">
      <c r="B1866" s="142"/>
      <c r="D1866" s="143" t="s">
        <v>159</v>
      </c>
      <c r="E1866" s="144" t="s">
        <v>32</v>
      </c>
      <c r="F1866" s="145" t="s">
        <v>2342</v>
      </c>
      <c r="H1866" s="144" t="s">
        <v>32</v>
      </c>
      <c r="I1866" s="146"/>
      <c r="L1866" s="142"/>
      <c r="M1866" s="147"/>
      <c r="T1866" s="148"/>
      <c r="AT1866" s="144" t="s">
        <v>159</v>
      </c>
      <c r="AU1866" s="144" t="s">
        <v>89</v>
      </c>
      <c r="AV1866" s="12" t="s">
        <v>40</v>
      </c>
      <c r="AW1866" s="12" t="s">
        <v>38</v>
      </c>
      <c r="AX1866" s="12" t="s">
        <v>80</v>
      </c>
      <c r="AY1866" s="144" t="s">
        <v>150</v>
      </c>
    </row>
    <row r="1867" spans="2:51" s="12" customFormat="1">
      <c r="B1867" s="142"/>
      <c r="D1867" s="143" t="s">
        <v>159</v>
      </c>
      <c r="E1867" s="144" t="s">
        <v>32</v>
      </c>
      <c r="F1867" s="145" t="s">
        <v>2343</v>
      </c>
      <c r="H1867" s="144" t="s">
        <v>32</v>
      </c>
      <c r="I1867" s="146"/>
      <c r="L1867" s="142"/>
      <c r="M1867" s="147"/>
      <c r="T1867" s="148"/>
      <c r="AT1867" s="144" t="s">
        <v>159</v>
      </c>
      <c r="AU1867" s="144" t="s">
        <v>89</v>
      </c>
      <c r="AV1867" s="12" t="s">
        <v>40</v>
      </c>
      <c r="AW1867" s="12" t="s">
        <v>38</v>
      </c>
      <c r="AX1867" s="12" t="s">
        <v>80</v>
      </c>
      <c r="AY1867" s="144" t="s">
        <v>150</v>
      </c>
    </row>
    <row r="1868" spans="2:51" s="12" customFormat="1">
      <c r="B1868" s="142"/>
      <c r="D1868" s="143" t="s">
        <v>159</v>
      </c>
      <c r="E1868" s="144" t="s">
        <v>32</v>
      </c>
      <c r="F1868" s="145" t="s">
        <v>2344</v>
      </c>
      <c r="H1868" s="144" t="s">
        <v>32</v>
      </c>
      <c r="I1868" s="146"/>
      <c r="L1868" s="142"/>
      <c r="M1868" s="147"/>
      <c r="T1868" s="148"/>
      <c r="AT1868" s="144" t="s">
        <v>159</v>
      </c>
      <c r="AU1868" s="144" t="s">
        <v>89</v>
      </c>
      <c r="AV1868" s="12" t="s">
        <v>40</v>
      </c>
      <c r="AW1868" s="12" t="s">
        <v>38</v>
      </c>
      <c r="AX1868" s="12" t="s">
        <v>80</v>
      </c>
      <c r="AY1868" s="144" t="s">
        <v>150</v>
      </c>
    </row>
    <row r="1869" spans="2:51" s="12" customFormat="1">
      <c r="B1869" s="142"/>
      <c r="D1869" s="143" t="s">
        <v>159</v>
      </c>
      <c r="E1869" s="144" t="s">
        <v>32</v>
      </c>
      <c r="F1869" s="145" t="s">
        <v>2345</v>
      </c>
      <c r="H1869" s="144" t="s">
        <v>32</v>
      </c>
      <c r="I1869" s="146"/>
      <c r="L1869" s="142"/>
      <c r="M1869" s="147"/>
      <c r="T1869" s="148"/>
      <c r="AT1869" s="144" t="s">
        <v>159</v>
      </c>
      <c r="AU1869" s="144" t="s">
        <v>89</v>
      </c>
      <c r="AV1869" s="12" t="s">
        <v>40</v>
      </c>
      <c r="AW1869" s="12" t="s">
        <v>38</v>
      </c>
      <c r="AX1869" s="12" t="s">
        <v>80</v>
      </c>
      <c r="AY1869" s="144" t="s">
        <v>150</v>
      </c>
    </row>
    <row r="1870" spans="2:51" s="12" customFormat="1">
      <c r="B1870" s="142"/>
      <c r="D1870" s="143" t="s">
        <v>159</v>
      </c>
      <c r="E1870" s="144" t="s">
        <v>32</v>
      </c>
      <c r="F1870" s="145" t="s">
        <v>2346</v>
      </c>
      <c r="H1870" s="144" t="s">
        <v>32</v>
      </c>
      <c r="I1870" s="146"/>
      <c r="L1870" s="142"/>
      <c r="M1870" s="147"/>
      <c r="T1870" s="148"/>
      <c r="AT1870" s="144" t="s">
        <v>159</v>
      </c>
      <c r="AU1870" s="144" t="s">
        <v>89</v>
      </c>
      <c r="AV1870" s="12" t="s">
        <v>40</v>
      </c>
      <c r="AW1870" s="12" t="s">
        <v>38</v>
      </c>
      <c r="AX1870" s="12" t="s">
        <v>80</v>
      </c>
      <c r="AY1870" s="144" t="s">
        <v>150</v>
      </c>
    </row>
    <row r="1871" spans="2:51" s="12" customFormat="1">
      <c r="B1871" s="142"/>
      <c r="D1871" s="143" t="s">
        <v>159</v>
      </c>
      <c r="E1871" s="144" t="s">
        <v>32</v>
      </c>
      <c r="F1871" s="145" t="s">
        <v>2347</v>
      </c>
      <c r="H1871" s="144" t="s">
        <v>32</v>
      </c>
      <c r="I1871" s="146"/>
      <c r="L1871" s="142"/>
      <c r="M1871" s="147"/>
      <c r="T1871" s="148"/>
      <c r="AT1871" s="144" t="s">
        <v>159</v>
      </c>
      <c r="AU1871" s="144" t="s">
        <v>89</v>
      </c>
      <c r="AV1871" s="12" t="s">
        <v>40</v>
      </c>
      <c r="AW1871" s="12" t="s">
        <v>38</v>
      </c>
      <c r="AX1871" s="12" t="s">
        <v>80</v>
      </c>
      <c r="AY1871" s="144" t="s">
        <v>150</v>
      </c>
    </row>
    <row r="1872" spans="2:51" s="12" customFormat="1">
      <c r="B1872" s="142"/>
      <c r="D1872" s="143" t="s">
        <v>159</v>
      </c>
      <c r="E1872" s="144" t="s">
        <v>32</v>
      </c>
      <c r="F1872" s="145" t="s">
        <v>2348</v>
      </c>
      <c r="H1872" s="144" t="s">
        <v>32</v>
      </c>
      <c r="I1872" s="146"/>
      <c r="L1872" s="142"/>
      <c r="M1872" s="147"/>
      <c r="T1872" s="148"/>
      <c r="AT1872" s="144" t="s">
        <v>159</v>
      </c>
      <c r="AU1872" s="144" t="s">
        <v>89</v>
      </c>
      <c r="AV1872" s="12" t="s">
        <v>40</v>
      </c>
      <c r="AW1872" s="12" t="s">
        <v>38</v>
      </c>
      <c r="AX1872" s="12" t="s">
        <v>80</v>
      </c>
      <c r="AY1872" s="144" t="s">
        <v>150</v>
      </c>
    </row>
    <row r="1873" spans="2:51" s="12" customFormat="1">
      <c r="B1873" s="142"/>
      <c r="D1873" s="143" t="s">
        <v>159</v>
      </c>
      <c r="E1873" s="144" t="s">
        <v>32</v>
      </c>
      <c r="F1873" s="145" t="s">
        <v>2349</v>
      </c>
      <c r="H1873" s="144" t="s">
        <v>32</v>
      </c>
      <c r="I1873" s="146"/>
      <c r="L1873" s="142"/>
      <c r="M1873" s="147"/>
      <c r="T1873" s="148"/>
      <c r="AT1873" s="144" t="s">
        <v>159</v>
      </c>
      <c r="AU1873" s="144" t="s">
        <v>89</v>
      </c>
      <c r="AV1873" s="12" t="s">
        <v>40</v>
      </c>
      <c r="AW1873" s="12" t="s">
        <v>38</v>
      </c>
      <c r="AX1873" s="12" t="s">
        <v>80</v>
      </c>
      <c r="AY1873" s="144" t="s">
        <v>150</v>
      </c>
    </row>
    <row r="1874" spans="2:51" s="12" customFormat="1">
      <c r="B1874" s="142"/>
      <c r="D1874" s="143" t="s">
        <v>159</v>
      </c>
      <c r="E1874" s="144" t="s">
        <v>32</v>
      </c>
      <c r="F1874" s="145" t="s">
        <v>2350</v>
      </c>
      <c r="H1874" s="144" t="s">
        <v>32</v>
      </c>
      <c r="I1874" s="146"/>
      <c r="L1874" s="142"/>
      <c r="M1874" s="147"/>
      <c r="T1874" s="148"/>
      <c r="AT1874" s="144" t="s">
        <v>159</v>
      </c>
      <c r="AU1874" s="144" t="s">
        <v>89</v>
      </c>
      <c r="AV1874" s="12" t="s">
        <v>40</v>
      </c>
      <c r="AW1874" s="12" t="s">
        <v>38</v>
      </c>
      <c r="AX1874" s="12" t="s">
        <v>80</v>
      </c>
      <c r="AY1874" s="144" t="s">
        <v>150</v>
      </c>
    </row>
    <row r="1875" spans="2:51" s="12" customFormat="1">
      <c r="B1875" s="142"/>
      <c r="D1875" s="143" t="s">
        <v>159</v>
      </c>
      <c r="E1875" s="144" t="s">
        <v>32</v>
      </c>
      <c r="F1875" s="145" t="s">
        <v>2351</v>
      </c>
      <c r="H1875" s="144" t="s">
        <v>32</v>
      </c>
      <c r="I1875" s="146"/>
      <c r="L1875" s="142"/>
      <c r="M1875" s="147"/>
      <c r="T1875" s="148"/>
      <c r="AT1875" s="144" t="s">
        <v>159</v>
      </c>
      <c r="AU1875" s="144" t="s">
        <v>89</v>
      </c>
      <c r="AV1875" s="12" t="s">
        <v>40</v>
      </c>
      <c r="AW1875" s="12" t="s">
        <v>38</v>
      </c>
      <c r="AX1875" s="12" t="s">
        <v>80</v>
      </c>
      <c r="AY1875" s="144" t="s">
        <v>150</v>
      </c>
    </row>
    <row r="1876" spans="2:51" s="12" customFormat="1">
      <c r="B1876" s="142"/>
      <c r="D1876" s="143" t="s">
        <v>159</v>
      </c>
      <c r="E1876" s="144" t="s">
        <v>32</v>
      </c>
      <c r="F1876" s="145" t="s">
        <v>2352</v>
      </c>
      <c r="H1876" s="144" t="s">
        <v>32</v>
      </c>
      <c r="I1876" s="146"/>
      <c r="L1876" s="142"/>
      <c r="M1876" s="147"/>
      <c r="T1876" s="148"/>
      <c r="AT1876" s="144" t="s">
        <v>159</v>
      </c>
      <c r="AU1876" s="144" t="s">
        <v>89</v>
      </c>
      <c r="AV1876" s="12" t="s">
        <v>40</v>
      </c>
      <c r="AW1876" s="12" t="s">
        <v>38</v>
      </c>
      <c r="AX1876" s="12" t="s">
        <v>80</v>
      </c>
      <c r="AY1876" s="144" t="s">
        <v>150</v>
      </c>
    </row>
    <row r="1877" spans="2:51" s="12" customFormat="1">
      <c r="B1877" s="142"/>
      <c r="D1877" s="143" t="s">
        <v>159</v>
      </c>
      <c r="E1877" s="144" t="s">
        <v>32</v>
      </c>
      <c r="F1877" s="145" t="s">
        <v>2353</v>
      </c>
      <c r="H1877" s="144" t="s">
        <v>32</v>
      </c>
      <c r="I1877" s="146"/>
      <c r="L1877" s="142"/>
      <c r="M1877" s="147"/>
      <c r="T1877" s="148"/>
      <c r="AT1877" s="144" t="s">
        <v>159</v>
      </c>
      <c r="AU1877" s="144" t="s">
        <v>89</v>
      </c>
      <c r="AV1877" s="12" t="s">
        <v>40</v>
      </c>
      <c r="AW1877" s="12" t="s">
        <v>38</v>
      </c>
      <c r="AX1877" s="12" t="s">
        <v>80</v>
      </c>
      <c r="AY1877" s="144" t="s">
        <v>150</v>
      </c>
    </row>
    <row r="1878" spans="2:51" s="12" customFormat="1">
      <c r="B1878" s="142"/>
      <c r="D1878" s="143" t="s">
        <v>159</v>
      </c>
      <c r="E1878" s="144" t="s">
        <v>32</v>
      </c>
      <c r="F1878" s="145" t="s">
        <v>1788</v>
      </c>
      <c r="H1878" s="144" t="s">
        <v>32</v>
      </c>
      <c r="I1878" s="146"/>
      <c r="L1878" s="142"/>
      <c r="M1878" s="147"/>
      <c r="T1878" s="148"/>
      <c r="AT1878" s="144" t="s">
        <v>159</v>
      </c>
      <c r="AU1878" s="144" t="s">
        <v>89</v>
      </c>
      <c r="AV1878" s="12" t="s">
        <v>40</v>
      </c>
      <c r="AW1878" s="12" t="s">
        <v>38</v>
      </c>
      <c r="AX1878" s="12" t="s">
        <v>80</v>
      </c>
      <c r="AY1878" s="144" t="s">
        <v>150</v>
      </c>
    </row>
    <row r="1879" spans="2:51" s="12" customFormat="1">
      <c r="B1879" s="142"/>
      <c r="D1879" s="143" t="s">
        <v>159</v>
      </c>
      <c r="E1879" s="144" t="s">
        <v>32</v>
      </c>
      <c r="F1879" s="145" t="s">
        <v>2354</v>
      </c>
      <c r="H1879" s="144" t="s">
        <v>32</v>
      </c>
      <c r="I1879" s="146"/>
      <c r="L1879" s="142"/>
      <c r="M1879" s="147"/>
      <c r="T1879" s="148"/>
      <c r="AT1879" s="144" t="s">
        <v>159</v>
      </c>
      <c r="AU1879" s="144" t="s">
        <v>89</v>
      </c>
      <c r="AV1879" s="12" t="s">
        <v>40</v>
      </c>
      <c r="AW1879" s="12" t="s">
        <v>38</v>
      </c>
      <c r="AX1879" s="12" t="s">
        <v>80</v>
      </c>
      <c r="AY1879" s="144" t="s">
        <v>150</v>
      </c>
    </row>
    <row r="1880" spans="2:51" s="12" customFormat="1">
      <c r="B1880" s="142"/>
      <c r="D1880" s="143" t="s">
        <v>159</v>
      </c>
      <c r="E1880" s="144" t="s">
        <v>32</v>
      </c>
      <c r="F1880" s="145" t="s">
        <v>2355</v>
      </c>
      <c r="H1880" s="144" t="s">
        <v>32</v>
      </c>
      <c r="I1880" s="146"/>
      <c r="L1880" s="142"/>
      <c r="M1880" s="147"/>
      <c r="T1880" s="148"/>
      <c r="AT1880" s="144" t="s">
        <v>159</v>
      </c>
      <c r="AU1880" s="144" t="s">
        <v>89</v>
      </c>
      <c r="AV1880" s="12" t="s">
        <v>40</v>
      </c>
      <c r="AW1880" s="12" t="s">
        <v>38</v>
      </c>
      <c r="AX1880" s="12" t="s">
        <v>80</v>
      </c>
      <c r="AY1880" s="144" t="s">
        <v>150</v>
      </c>
    </row>
    <row r="1881" spans="2:51" s="12" customFormat="1">
      <c r="B1881" s="142"/>
      <c r="D1881" s="143" t="s">
        <v>159</v>
      </c>
      <c r="E1881" s="144" t="s">
        <v>32</v>
      </c>
      <c r="F1881" s="145" t="s">
        <v>2356</v>
      </c>
      <c r="H1881" s="144" t="s">
        <v>32</v>
      </c>
      <c r="I1881" s="146"/>
      <c r="L1881" s="142"/>
      <c r="M1881" s="147"/>
      <c r="T1881" s="148"/>
      <c r="AT1881" s="144" t="s">
        <v>159</v>
      </c>
      <c r="AU1881" s="144" t="s">
        <v>89</v>
      </c>
      <c r="AV1881" s="12" t="s">
        <v>40</v>
      </c>
      <c r="AW1881" s="12" t="s">
        <v>38</v>
      </c>
      <c r="AX1881" s="12" t="s">
        <v>80</v>
      </c>
      <c r="AY1881" s="144" t="s">
        <v>150</v>
      </c>
    </row>
    <row r="1882" spans="2:51" s="12" customFormat="1">
      <c r="B1882" s="142"/>
      <c r="D1882" s="143" t="s">
        <v>159</v>
      </c>
      <c r="E1882" s="144" t="s">
        <v>32</v>
      </c>
      <c r="F1882" s="145" t="s">
        <v>2357</v>
      </c>
      <c r="H1882" s="144" t="s">
        <v>32</v>
      </c>
      <c r="I1882" s="146"/>
      <c r="L1882" s="142"/>
      <c r="M1882" s="147"/>
      <c r="T1882" s="148"/>
      <c r="AT1882" s="144" t="s">
        <v>159</v>
      </c>
      <c r="AU1882" s="144" t="s">
        <v>89</v>
      </c>
      <c r="AV1882" s="12" t="s">
        <v>40</v>
      </c>
      <c r="AW1882" s="12" t="s">
        <v>38</v>
      </c>
      <c r="AX1882" s="12" t="s">
        <v>80</v>
      </c>
      <c r="AY1882" s="144" t="s">
        <v>150</v>
      </c>
    </row>
    <row r="1883" spans="2:51" s="12" customFormat="1">
      <c r="B1883" s="142"/>
      <c r="D1883" s="143" t="s">
        <v>159</v>
      </c>
      <c r="E1883" s="144" t="s">
        <v>32</v>
      </c>
      <c r="F1883" s="145" t="s">
        <v>2358</v>
      </c>
      <c r="H1883" s="144" t="s">
        <v>32</v>
      </c>
      <c r="I1883" s="146"/>
      <c r="L1883" s="142"/>
      <c r="M1883" s="147"/>
      <c r="T1883" s="148"/>
      <c r="AT1883" s="144" t="s">
        <v>159</v>
      </c>
      <c r="AU1883" s="144" t="s">
        <v>89</v>
      </c>
      <c r="AV1883" s="12" t="s">
        <v>40</v>
      </c>
      <c r="AW1883" s="12" t="s">
        <v>38</v>
      </c>
      <c r="AX1883" s="12" t="s">
        <v>80</v>
      </c>
      <c r="AY1883" s="144" t="s">
        <v>150</v>
      </c>
    </row>
    <row r="1884" spans="2:51" s="12" customFormat="1">
      <c r="B1884" s="142"/>
      <c r="D1884" s="143" t="s">
        <v>159</v>
      </c>
      <c r="E1884" s="144" t="s">
        <v>32</v>
      </c>
      <c r="F1884" s="145" t="s">
        <v>2359</v>
      </c>
      <c r="H1884" s="144" t="s">
        <v>32</v>
      </c>
      <c r="I1884" s="146"/>
      <c r="L1884" s="142"/>
      <c r="M1884" s="147"/>
      <c r="T1884" s="148"/>
      <c r="AT1884" s="144" t="s">
        <v>159</v>
      </c>
      <c r="AU1884" s="144" t="s">
        <v>89</v>
      </c>
      <c r="AV1884" s="12" t="s">
        <v>40</v>
      </c>
      <c r="AW1884" s="12" t="s">
        <v>38</v>
      </c>
      <c r="AX1884" s="12" t="s">
        <v>80</v>
      </c>
      <c r="AY1884" s="144" t="s">
        <v>150</v>
      </c>
    </row>
    <row r="1885" spans="2:51" s="12" customFormat="1">
      <c r="B1885" s="142"/>
      <c r="D1885" s="143" t="s">
        <v>159</v>
      </c>
      <c r="E1885" s="144" t="s">
        <v>32</v>
      </c>
      <c r="F1885" s="145" t="s">
        <v>2360</v>
      </c>
      <c r="H1885" s="144" t="s">
        <v>32</v>
      </c>
      <c r="I1885" s="146"/>
      <c r="L1885" s="142"/>
      <c r="M1885" s="147"/>
      <c r="T1885" s="148"/>
      <c r="AT1885" s="144" t="s">
        <v>159</v>
      </c>
      <c r="AU1885" s="144" t="s">
        <v>89</v>
      </c>
      <c r="AV1885" s="12" t="s">
        <v>40</v>
      </c>
      <c r="AW1885" s="12" t="s">
        <v>38</v>
      </c>
      <c r="AX1885" s="12" t="s">
        <v>80</v>
      </c>
      <c r="AY1885" s="144" t="s">
        <v>150</v>
      </c>
    </row>
    <row r="1886" spans="2:51" s="12" customFormat="1">
      <c r="B1886" s="142"/>
      <c r="D1886" s="143" t="s">
        <v>159</v>
      </c>
      <c r="E1886" s="144" t="s">
        <v>32</v>
      </c>
      <c r="F1886" s="145" t="s">
        <v>2361</v>
      </c>
      <c r="H1886" s="144" t="s">
        <v>32</v>
      </c>
      <c r="I1886" s="146"/>
      <c r="L1886" s="142"/>
      <c r="M1886" s="147"/>
      <c r="T1886" s="148"/>
      <c r="AT1886" s="144" t="s">
        <v>159</v>
      </c>
      <c r="AU1886" s="144" t="s">
        <v>89</v>
      </c>
      <c r="AV1886" s="12" t="s">
        <v>40</v>
      </c>
      <c r="AW1886" s="12" t="s">
        <v>38</v>
      </c>
      <c r="AX1886" s="12" t="s">
        <v>80</v>
      </c>
      <c r="AY1886" s="144" t="s">
        <v>150</v>
      </c>
    </row>
    <row r="1887" spans="2:51" s="12" customFormat="1">
      <c r="B1887" s="142"/>
      <c r="D1887" s="143" t="s">
        <v>159</v>
      </c>
      <c r="E1887" s="144" t="s">
        <v>32</v>
      </c>
      <c r="F1887" s="145" t="s">
        <v>2362</v>
      </c>
      <c r="H1887" s="144" t="s">
        <v>32</v>
      </c>
      <c r="I1887" s="146"/>
      <c r="L1887" s="142"/>
      <c r="M1887" s="147"/>
      <c r="T1887" s="148"/>
      <c r="AT1887" s="144" t="s">
        <v>159</v>
      </c>
      <c r="AU1887" s="144" t="s">
        <v>89</v>
      </c>
      <c r="AV1887" s="12" t="s">
        <v>40</v>
      </c>
      <c r="AW1887" s="12" t="s">
        <v>38</v>
      </c>
      <c r="AX1887" s="12" t="s">
        <v>80</v>
      </c>
      <c r="AY1887" s="144" t="s">
        <v>150</v>
      </c>
    </row>
    <row r="1888" spans="2:51" s="12" customFormat="1">
      <c r="B1888" s="142"/>
      <c r="D1888" s="143" t="s">
        <v>159</v>
      </c>
      <c r="E1888" s="144" t="s">
        <v>32</v>
      </c>
      <c r="F1888" s="145" t="s">
        <v>2363</v>
      </c>
      <c r="H1888" s="144" t="s">
        <v>32</v>
      </c>
      <c r="I1888" s="146"/>
      <c r="L1888" s="142"/>
      <c r="M1888" s="147"/>
      <c r="T1888" s="148"/>
      <c r="AT1888" s="144" t="s">
        <v>159</v>
      </c>
      <c r="AU1888" s="144" t="s">
        <v>89</v>
      </c>
      <c r="AV1888" s="12" t="s">
        <v>40</v>
      </c>
      <c r="AW1888" s="12" t="s">
        <v>38</v>
      </c>
      <c r="AX1888" s="12" t="s">
        <v>80</v>
      </c>
      <c r="AY1888" s="144" t="s">
        <v>150</v>
      </c>
    </row>
    <row r="1889" spans="2:51" s="12" customFormat="1">
      <c r="B1889" s="142"/>
      <c r="D1889" s="143" t="s">
        <v>159</v>
      </c>
      <c r="E1889" s="144" t="s">
        <v>32</v>
      </c>
      <c r="F1889" s="145" t="s">
        <v>2364</v>
      </c>
      <c r="H1889" s="144" t="s">
        <v>32</v>
      </c>
      <c r="I1889" s="146"/>
      <c r="L1889" s="142"/>
      <c r="M1889" s="147"/>
      <c r="T1889" s="148"/>
      <c r="AT1889" s="144" t="s">
        <v>159</v>
      </c>
      <c r="AU1889" s="144" t="s">
        <v>89</v>
      </c>
      <c r="AV1889" s="12" t="s">
        <v>40</v>
      </c>
      <c r="AW1889" s="12" t="s">
        <v>38</v>
      </c>
      <c r="AX1889" s="12" t="s">
        <v>80</v>
      </c>
      <c r="AY1889" s="144" t="s">
        <v>150</v>
      </c>
    </row>
    <row r="1890" spans="2:51" s="12" customFormat="1">
      <c r="B1890" s="142"/>
      <c r="D1890" s="143" t="s">
        <v>159</v>
      </c>
      <c r="E1890" s="144" t="s">
        <v>32</v>
      </c>
      <c r="F1890" s="145" t="s">
        <v>2365</v>
      </c>
      <c r="H1890" s="144" t="s">
        <v>32</v>
      </c>
      <c r="I1890" s="146"/>
      <c r="L1890" s="142"/>
      <c r="M1890" s="147"/>
      <c r="T1890" s="148"/>
      <c r="AT1890" s="144" t="s">
        <v>159</v>
      </c>
      <c r="AU1890" s="144" t="s">
        <v>89</v>
      </c>
      <c r="AV1890" s="12" t="s">
        <v>40</v>
      </c>
      <c r="AW1890" s="12" t="s">
        <v>38</v>
      </c>
      <c r="AX1890" s="12" t="s">
        <v>80</v>
      </c>
      <c r="AY1890" s="144" t="s">
        <v>150</v>
      </c>
    </row>
    <row r="1891" spans="2:51" s="12" customFormat="1">
      <c r="B1891" s="142"/>
      <c r="D1891" s="143" t="s">
        <v>159</v>
      </c>
      <c r="E1891" s="144" t="s">
        <v>32</v>
      </c>
      <c r="F1891" s="145" t="s">
        <v>2366</v>
      </c>
      <c r="H1891" s="144" t="s">
        <v>32</v>
      </c>
      <c r="I1891" s="146"/>
      <c r="L1891" s="142"/>
      <c r="M1891" s="147"/>
      <c r="T1891" s="148"/>
      <c r="AT1891" s="144" t="s">
        <v>159</v>
      </c>
      <c r="AU1891" s="144" t="s">
        <v>89</v>
      </c>
      <c r="AV1891" s="12" t="s">
        <v>40</v>
      </c>
      <c r="AW1891" s="12" t="s">
        <v>38</v>
      </c>
      <c r="AX1891" s="12" t="s">
        <v>80</v>
      </c>
      <c r="AY1891" s="144" t="s">
        <v>150</v>
      </c>
    </row>
    <row r="1892" spans="2:51" s="12" customFormat="1">
      <c r="B1892" s="142"/>
      <c r="D1892" s="143" t="s">
        <v>159</v>
      </c>
      <c r="E1892" s="144" t="s">
        <v>32</v>
      </c>
      <c r="F1892" s="145" t="s">
        <v>2367</v>
      </c>
      <c r="H1892" s="144" t="s">
        <v>32</v>
      </c>
      <c r="I1892" s="146"/>
      <c r="L1892" s="142"/>
      <c r="M1892" s="147"/>
      <c r="T1892" s="148"/>
      <c r="AT1892" s="144" t="s">
        <v>159</v>
      </c>
      <c r="AU1892" s="144" t="s">
        <v>89</v>
      </c>
      <c r="AV1892" s="12" t="s">
        <v>40</v>
      </c>
      <c r="AW1892" s="12" t="s">
        <v>38</v>
      </c>
      <c r="AX1892" s="12" t="s">
        <v>80</v>
      </c>
      <c r="AY1892" s="144" t="s">
        <v>150</v>
      </c>
    </row>
    <row r="1893" spans="2:51" s="12" customFormat="1">
      <c r="B1893" s="142"/>
      <c r="D1893" s="143" t="s">
        <v>159</v>
      </c>
      <c r="E1893" s="144" t="s">
        <v>32</v>
      </c>
      <c r="F1893" s="145" t="s">
        <v>2368</v>
      </c>
      <c r="H1893" s="144" t="s">
        <v>32</v>
      </c>
      <c r="I1893" s="146"/>
      <c r="L1893" s="142"/>
      <c r="M1893" s="147"/>
      <c r="T1893" s="148"/>
      <c r="AT1893" s="144" t="s">
        <v>159</v>
      </c>
      <c r="AU1893" s="144" t="s">
        <v>89</v>
      </c>
      <c r="AV1893" s="12" t="s">
        <v>40</v>
      </c>
      <c r="AW1893" s="12" t="s">
        <v>38</v>
      </c>
      <c r="AX1893" s="12" t="s">
        <v>80</v>
      </c>
      <c r="AY1893" s="144" t="s">
        <v>150</v>
      </c>
    </row>
    <row r="1894" spans="2:51" s="12" customFormat="1">
      <c r="B1894" s="142"/>
      <c r="D1894" s="143" t="s">
        <v>159</v>
      </c>
      <c r="E1894" s="144" t="s">
        <v>32</v>
      </c>
      <c r="F1894" s="145" t="s">
        <v>2369</v>
      </c>
      <c r="H1894" s="144" t="s">
        <v>32</v>
      </c>
      <c r="I1894" s="146"/>
      <c r="L1894" s="142"/>
      <c r="M1894" s="147"/>
      <c r="T1894" s="148"/>
      <c r="AT1894" s="144" t="s">
        <v>159</v>
      </c>
      <c r="AU1894" s="144" t="s">
        <v>89</v>
      </c>
      <c r="AV1894" s="12" t="s">
        <v>40</v>
      </c>
      <c r="AW1894" s="12" t="s">
        <v>38</v>
      </c>
      <c r="AX1894" s="12" t="s">
        <v>80</v>
      </c>
      <c r="AY1894" s="144" t="s">
        <v>150</v>
      </c>
    </row>
    <row r="1895" spans="2:51" s="12" customFormat="1">
      <c r="B1895" s="142"/>
      <c r="D1895" s="143" t="s">
        <v>159</v>
      </c>
      <c r="E1895" s="144" t="s">
        <v>32</v>
      </c>
      <c r="F1895" s="145" t="s">
        <v>1638</v>
      </c>
      <c r="H1895" s="144" t="s">
        <v>32</v>
      </c>
      <c r="I1895" s="146"/>
      <c r="L1895" s="142"/>
      <c r="M1895" s="147"/>
      <c r="T1895" s="148"/>
      <c r="AT1895" s="144" t="s">
        <v>159</v>
      </c>
      <c r="AU1895" s="144" t="s">
        <v>89</v>
      </c>
      <c r="AV1895" s="12" t="s">
        <v>40</v>
      </c>
      <c r="AW1895" s="12" t="s">
        <v>38</v>
      </c>
      <c r="AX1895" s="12" t="s">
        <v>80</v>
      </c>
      <c r="AY1895" s="144" t="s">
        <v>150</v>
      </c>
    </row>
    <row r="1896" spans="2:51" s="12" customFormat="1">
      <c r="B1896" s="142"/>
      <c r="D1896" s="143" t="s">
        <v>159</v>
      </c>
      <c r="E1896" s="144" t="s">
        <v>32</v>
      </c>
      <c r="F1896" s="145" t="s">
        <v>2370</v>
      </c>
      <c r="H1896" s="144" t="s">
        <v>32</v>
      </c>
      <c r="I1896" s="146"/>
      <c r="L1896" s="142"/>
      <c r="M1896" s="147"/>
      <c r="T1896" s="148"/>
      <c r="AT1896" s="144" t="s">
        <v>159</v>
      </c>
      <c r="AU1896" s="144" t="s">
        <v>89</v>
      </c>
      <c r="AV1896" s="12" t="s">
        <v>40</v>
      </c>
      <c r="AW1896" s="12" t="s">
        <v>38</v>
      </c>
      <c r="AX1896" s="12" t="s">
        <v>80</v>
      </c>
      <c r="AY1896" s="144" t="s">
        <v>150</v>
      </c>
    </row>
    <row r="1897" spans="2:51" s="12" customFormat="1">
      <c r="B1897" s="142"/>
      <c r="D1897" s="143" t="s">
        <v>159</v>
      </c>
      <c r="E1897" s="144" t="s">
        <v>32</v>
      </c>
      <c r="F1897" s="145" t="s">
        <v>2371</v>
      </c>
      <c r="H1897" s="144" t="s">
        <v>32</v>
      </c>
      <c r="I1897" s="146"/>
      <c r="L1897" s="142"/>
      <c r="M1897" s="147"/>
      <c r="T1897" s="148"/>
      <c r="AT1897" s="144" t="s">
        <v>159</v>
      </c>
      <c r="AU1897" s="144" t="s">
        <v>89</v>
      </c>
      <c r="AV1897" s="12" t="s">
        <v>40</v>
      </c>
      <c r="AW1897" s="12" t="s">
        <v>38</v>
      </c>
      <c r="AX1897" s="12" t="s">
        <v>80</v>
      </c>
      <c r="AY1897" s="144" t="s">
        <v>150</v>
      </c>
    </row>
    <row r="1898" spans="2:51" s="12" customFormat="1">
      <c r="B1898" s="142"/>
      <c r="D1898" s="143" t="s">
        <v>159</v>
      </c>
      <c r="E1898" s="144" t="s">
        <v>32</v>
      </c>
      <c r="F1898" s="145" t="s">
        <v>2372</v>
      </c>
      <c r="H1898" s="144" t="s">
        <v>32</v>
      </c>
      <c r="I1898" s="146"/>
      <c r="L1898" s="142"/>
      <c r="M1898" s="147"/>
      <c r="T1898" s="148"/>
      <c r="AT1898" s="144" t="s">
        <v>159</v>
      </c>
      <c r="AU1898" s="144" t="s">
        <v>89</v>
      </c>
      <c r="AV1898" s="12" t="s">
        <v>40</v>
      </c>
      <c r="AW1898" s="12" t="s">
        <v>38</v>
      </c>
      <c r="AX1898" s="12" t="s">
        <v>80</v>
      </c>
      <c r="AY1898" s="144" t="s">
        <v>150</v>
      </c>
    </row>
    <row r="1899" spans="2:51" s="12" customFormat="1">
      <c r="B1899" s="142"/>
      <c r="D1899" s="143" t="s">
        <v>159</v>
      </c>
      <c r="E1899" s="144" t="s">
        <v>32</v>
      </c>
      <c r="F1899" s="145" t="s">
        <v>2373</v>
      </c>
      <c r="H1899" s="144" t="s">
        <v>32</v>
      </c>
      <c r="I1899" s="146"/>
      <c r="L1899" s="142"/>
      <c r="M1899" s="147"/>
      <c r="T1899" s="148"/>
      <c r="AT1899" s="144" t="s">
        <v>159</v>
      </c>
      <c r="AU1899" s="144" t="s">
        <v>89</v>
      </c>
      <c r="AV1899" s="12" t="s">
        <v>40</v>
      </c>
      <c r="AW1899" s="12" t="s">
        <v>38</v>
      </c>
      <c r="AX1899" s="12" t="s">
        <v>80</v>
      </c>
      <c r="AY1899" s="144" t="s">
        <v>150</v>
      </c>
    </row>
    <row r="1900" spans="2:51" s="12" customFormat="1">
      <c r="B1900" s="142"/>
      <c r="D1900" s="143" t="s">
        <v>159</v>
      </c>
      <c r="E1900" s="144" t="s">
        <v>32</v>
      </c>
      <c r="F1900" s="145" t="s">
        <v>2374</v>
      </c>
      <c r="H1900" s="144" t="s">
        <v>32</v>
      </c>
      <c r="I1900" s="146"/>
      <c r="L1900" s="142"/>
      <c r="M1900" s="147"/>
      <c r="T1900" s="148"/>
      <c r="AT1900" s="144" t="s">
        <v>159</v>
      </c>
      <c r="AU1900" s="144" t="s">
        <v>89</v>
      </c>
      <c r="AV1900" s="12" t="s">
        <v>40</v>
      </c>
      <c r="AW1900" s="12" t="s">
        <v>38</v>
      </c>
      <c r="AX1900" s="12" t="s">
        <v>80</v>
      </c>
      <c r="AY1900" s="144" t="s">
        <v>150</v>
      </c>
    </row>
    <row r="1901" spans="2:51" s="12" customFormat="1">
      <c r="B1901" s="142"/>
      <c r="D1901" s="143" t="s">
        <v>159</v>
      </c>
      <c r="E1901" s="144" t="s">
        <v>32</v>
      </c>
      <c r="F1901" s="145" t="s">
        <v>2375</v>
      </c>
      <c r="H1901" s="144" t="s">
        <v>32</v>
      </c>
      <c r="I1901" s="146"/>
      <c r="L1901" s="142"/>
      <c r="M1901" s="147"/>
      <c r="T1901" s="148"/>
      <c r="AT1901" s="144" t="s">
        <v>159</v>
      </c>
      <c r="AU1901" s="144" t="s">
        <v>89</v>
      </c>
      <c r="AV1901" s="12" t="s">
        <v>40</v>
      </c>
      <c r="AW1901" s="12" t="s">
        <v>38</v>
      </c>
      <c r="AX1901" s="12" t="s">
        <v>80</v>
      </c>
      <c r="AY1901" s="144" t="s">
        <v>150</v>
      </c>
    </row>
    <row r="1902" spans="2:51" s="12" customFormat="1">
      <c r="B1902" s="142"/>
      <c r="D1902" s="143" t="s">
        <v>159</v>
      </c>
      <c r="E1902" s="144" t="s">
        <v>32</v>
      </c>
      <c r="F1902" s="145" t="s">
        <v>2376</v>
      </c>
      <c r="H1902" s="144" t="s">
        <v>32</v>
      </c>
      <c r="I1902" s="146"/>
      <c r="L1902" s="142"/>
      <c r="M1902" s="147"/>
      <c r="T1902" s="148"/>
      <c r="AT1902" s="144" t="s">
        <v>159</v>
      </c>
      <c r="AU1902" s="144" t="s">
        <v>89</v>
      </c>
      <c r="AV1902" s="12" t="s">
        <v>40</v>
      </c>
      <c r="AW1902" s="12" t="s">
        <v>38</v>
      </c>
      <c r="AX1902" s="12" t="s">
        <v>80</v>
      </c>
      <c r="AY1902" s="144" t="s">
        <v>150</v>
      </c>
    </row>
    <row r="1903" spans="2:51" s="12" customFormat="1">
      <c r="B1903" s="142"/>
      <c r="D1903" s="143" t="s">
        <v>159</v>
      </c>
      <c r="E1903" s="144" t="s">
        <v>32</v>
      </c>
      <c r="F1903" s="145" t="s">
        <v>2377</v>
      </c>
      <c r="H1903" s="144" t="s">
        <v>32</v>
      </c>
      <c r="I1903" s="146"/>
      <c r="L1903" s="142"/>
      <c r="M1903" s="147"/>
      <c r="T1903" s="148"/>
      <c r="AT1903" s="144" t="s">
        <v>159</v>
      </c>
      <c r="AU1903" s="144" t="s">
        <v>89</v>
      </c>
      <c r="AV1903" s="12" t="s">
        <v>40</v>
      </c>
      <c r="AW1903" s="12" t="s">
        <v>38</v>
      </c>
      <c r="AX1903" s="12" t="s">
        <v>80</v>
      </c>
      <c r="AY1903" s="144" t="s">
        <v>150</v>
      </c>
    </row>
    <row r="1904" spans="2:51" s="12" customFormat="1">
      <c r="B1904" s="142"/>
      <c r="D1904" s="143" t="s">
        <v>159</v>
      </c>
      <c r="E1904" s="144" t="s">
        <v>32</v>
      </c>
      <c r="F1904" s="145" t="s">
        <v>2378</v>
      </c>
      <c r="H1904" s="144" t="s">
        <v>32</v>
      </c>
      <c r="I1904" s="146"/>
      <c r="L1904" s="142"/>
      <c r="M1904" s="147"/>
      <c r="T1904" s="148"/>
      <c r="AT1904" s="144" t="s">
        <v>159</v>
      </c>
      <c r="AU1904" s="144" t="s">
        <v>89</v>
      </c>
      <c r="AV1904" s="12" t="s">
        <v>40</v>
      </c>
      <c r="AW1904" s="12" t="s">
        <v>38</v>
      </c>
      <c r="AX1904" s="12" t="s">
        <v>80</v>
      </c>
      <c r="AY1904" s="144" t="s">
        <v>150</v>
      </c>
    </row>
    <row r="1905" spans="2:51" s="12" customFormat="1">
      <c r="B1905" s="142"/>
      <c r="D1905" s="143" t="s">
        <v>159</v>
      </c>
      <c r="E1905" s="144" t="s">
        <v>32</v>
      </c>
      <c r="F1905" s="145" t="s">
        <v>2379</v>
      </c>
      <c r="H1905" s="144" t="s">
        <v>32</v>
      </c>
      <c r="I1905" s="146"/>
      <c r="L1905" s="142"/>
      <c r="M1905" s="147"/>
      <c r="T1905" s="148"/>
      <c r="AT1905" s="144" t="s">
        <v>159</v>
      </c>
      <c r="AU1905" s="144" t="s">
        <v>89</v>
      </c>
      <c r="AV1905" s="12" t="s">
        <v>40</v>
      </c>
      <c r="AW1905" s="12" t="s">
        <v>38</v>
      </c>
      <c r="AX1905" s="12" t="s">
        <v>80</v>
      </c>
      <c r="AY1905" s="144" t="s">
        <v>150</v>
      </c>
    </row>
    <row r="1906" spans="2:51" s="12" customFormat="1">
      <c r="B1906" s="142"/>
      <c r="D1906" s="143" t="s">
        <v>159</v>
      </c>
      <c r="E1906" s="144" t="s">
        <v>32</v>
      </c>
      <c r="F1906" s="145" t="s">
        <v>2380</v>
      </c>
      <c r="H1906" s="144" t="s">
        <v>32</v>
      </c>
      <c r="I1906" s="146"/>
      <c r="L1906" s="142"/>
      <c r="M1906" s="147"/>
      <c r="T1906" s="148"/>
      <c r="AT1906" s="144" t="s">
        <v>159</v>
      </c>
      <c r="AU1906" s="144" t="s">
        <v>89</v>
      </c>
      <c r="AV1906" s="12" t="s">
        <v>40</v>
      </c>
      <c r="AW1906" s="12" t="s">
        <v>38</v>
      </c>
      <c r="AX1906" s="12" t="s">
        <v>80</v>
      </c>
      <c r="AY1906" s="144" t="s">
        <v>150</v>
      </c>
    </row>
    <row r="1907" spans="2:51" s="12" customFormat="1">
      <c r="B1907" s="142"/>
      <c r="D1907" s="143" t="s">
        <v>159</v>
      </c>
      <c r="E1907" s="144" t="s">
        <v>32</v>
      </c>
      <c r="F1907" s="145" t="s">
        <v>2381</v>
      </c>
      <c r="H1907" s="144" t="s">
        <v>32</v>
      </c>
      <c r="I1907" s="146"/>
      <c r="L1907" s="142"/>
      <c r="M1907" s="147"/>
      <c r="T1907" s="148"/>
      <c r="AT1907" s="144" t="s">
        <v>159</v>
      </c>
      <c r="AU1907" s="144" t="s">
        <v>89</v>
      </c>
      <c r="AV1907" s="12" t="s">
        <v>40</v>
      </c>
      <c r="AW1907" s="12" t="s">
        <v>38</v>
      </c>
      <c r="AX1907" s="12" t="s">
        <v>80</v>
      </c>
      <c r="AY1907" s="144" t="s">
        <v>150</v>
      </c>
    </row>
    <row r="1908" spans="2:51" s="12" customFormat="1">
      <c r="B1908" s="142"/>
      <c r="D1908" s="143" t="s">
        <v>159</v>
      </c>
      <c r="E1908" s="144" t="s">
        <v>32</v>
      </c>
      <c r="F1908" s="145" t="s">
        <v>2382</v>
      </c>
      <c r="H1908" s="144" t="s">
        <v>32</v>
      </c>
      <c r="I1908" s="146"/>
      <c r="L1908" s="142"/>
      <c r="M1908" s="147"/>
      <c r="T1908" s="148"/>
      <c r="AT1908" s="144" t="s">
        <v>159</v>
      </c>
      <c r="AU1908" s="144" t="s">
        <v>89</v>
      </c>
      <c r="AV1908" s="12" t="s">
        <v>40</v>
      </c>
      <c r="AW1908" s="12" t="s">
        <v>38</v>
      </c>
      <c r="AX1908" s="12" t="s">
        <v>80</v>
      </c>
      <c r="AY1908" s="144" t="s">
        <v>150</v>
      </c>
    </row>
    <row r="1909" spans="2:51" s="12" customFormat="1">
      <c r="B1909" s="142"/>
      <c r="D1909" s="143" t="s">
        <v>159</v>
      </c>
      <c r="E1909" s="144" t="s">
        <v>32</v>
      </c>
      <c r="F1909" s="145" t="s">
        <v>2383</v>
      </c>
      <c r="H1909" s="144" t="s">
        <v>32</v>
      </c>
      <c r="I1909" s="146"/>
      <c r="L1909" s="142"/>
      <c r="M1909" s="147"/>
      <c r="T1909" s="148"/>
      <c r="AT1909" s="144" t="s">
        <v>159</v>
      </c>
      <c r="AU1909" s="144" t="s">
        <v>89</v>
      </c>
      <c r="AV1909" s="12" t="s">
        <v>40</v>
      </c>
      <c r="AW1909" s="12" t="s">
        <v>38</v>
      </c>
      <c r="AX1909" s="12" t="s">
        <v>80</v>
      </c>
      <c r="AY1909" s="144" t="s">
        <v>150</v>
      </c>
    </row>
    <row r="1910" spans="2:51" s="12" customFormat="1">
      <c r="B1910" s="142"/>
      <c r="D1910" s="143" t="s">
        <v>159</v>
      </c>
      <c r="E1910" s="144" t="s">
        <v>32</v>
      </c>
      <c r="F1910" s="145" t="s">
        <v>2384</v>
      </c>
      <c r="H1910" s="144" t="s">
        <v>32</v>
      </c>
      <c r="I1910" s="146"/>
      <c r="L1910" s="142"/>
      <c r="M1910" s="147"/>
      <c r="T1910" s="148"/>
      <c r="AT1910" s="144" t="s">
        <v>159</v>
      </c>
      <c r="AU1910" s="144" t="s">
        <v>89</v>
      </c>
      <c r="AV1910" s="12" t="s">
        <v>40</v>
      </c>
      <c r="AW1910" s="12" t="s">
        <v>38</v>
      </c>
      <c r="AX1910" s="12" t="s">
        <v>80</v>
      </c>
      <c r="AY1910" s="144" t="s">
        <v>150</v>
      </c>
    </row>
    <row r="1911" spans="2:51" s="12" customFormat="1">
      <c r="B1911" s="142"/>
      <c r="D1911" s="143" t="s">
        <v>159</v>
      </c>
      <c r="E1911" s="144" t="s">
        <v>32</v>
      </c>
      <c r="F1911" s="145" t="s">
        <v>2385</v>
      </c>
      <c r="H1911" s="144" t="s">
        <v>32</v>
      </c>
      <c r="I1911" s="146"/>
      <c r="L1911" s="142"/>
      <c r="M1911" s="147"/>
      <c r="T1911" s="148"/>
      <c r="AT1911" s="144" t="s">
        <v>159</v>
      </c>
      <c r="AU1911" s="144" t="s">
        <v>89</v>
      </c>
      <c r="AV1911" s="12" t="s">
        <v>40</v>
      </c>
      <c r="AW1911" s="12" t="s">
        <v>38</v>
      </c>
      <c r="AX1911" s="12" t="s">
        <v>80</v>
      </c>
      <c r="AY1911" s="144" t="s">
        <v>150</v>
      </c>
    </row>
    <row r="1912" spans="2:51" s="12" customFormat="1">
      <c r="B1912" s="142"/>
      <c r="D1912" s="143" t="s">
        <v>159</v>
      </c>
      <c r="E1912" s="144" t="s">
        <v>32</v>
      </c>
      <c r="F1912" s="145" t="s">
        <v>2386</v>
      </c>
      <c r="H1912" s="144" t="s">
        <v>32</v>
      </c>
      <c r="I1912" s="146"/>
      <c r="L1912" s="142"/>
      <c r="M1912" s="147"/>
      <c r="T1912" s="148"/>
      <c r="AT1912" s="144" t="s">
        <v>159</v>
      </c>
      <c r="AU1912" s="144" t="s">
        <v>89</v>
      </c>
      <c r="AV1912" s="12" t="s">
        <v>40</v>
      </c>
      <c r="AW1912" s="12" t="s">
        <v>38</v>
      </c>
      <c r="AX1912" s="12" t="s">
        <v>80</v>
      </c>
      <c r="AY1912" s="144" t="s">
        <v>150</v>
      </c>
    </row>
    <row r="1913" spans="2:51" s="12" customFormat="1">
      <c r="B1913" s="142"/>
      <c r="D1913" s="143" t="s">
        <v>159</v>
      </c>
      <c r="E1913" s="144" t="s">
        <v>32</v>
      </c>
      <c r="F1913" s="145" t="s">
        <v>2387</v>
      </c>
      <c r="H1913" s="144" t="s">
        <v>32</v>
      </c>
      <c r="I1913" s="146"/>
      <c r="L1913" s="142"/>
      <c r="M1913" s="147"/>
      <c r="T1913" s="148"/>
      <c r="AT1913" s="144" t="s">
        <v>159</v>
      </c>
      <c r="AU1913" s="144" t="s">
        <v>89</v>
      </c>
      <c r="AV1913" s="12" t="s">
        <v>40</v>
      </c>
      <c r="AW1913" s="12" t="s">
        <v>38</v>
      </c>
      <c r="AX1913" s="12" t="s">
        <v>80</v>
      </c>
      <c r="AY1913" s="144" t="s">
        <v>150</v>
      </c>
    </row>
    <row r="1914" spans="2:51" s="12" customFormat="1">
      <c r="B1914" s="142"/>
      <c r="D1914" s="143" t="s">
        <v>159</v>
      </c>
      <c r="E1914" s="144" t="s">
        <v>32</v>
      </c>
      <c r="F1914" s="145" t="s">
        <v>2388</v>
      </c>
      <c r="H1914" s="144" t="s">
        <v>32</v>
      </c>
      <c r="I1914" s="146"/>
      <c r="L1914" s="142"/>
      <c r="M1914" s="147"/>
      <c r="T1914" s="148"/>
      <c r="AT1914" s="144" t="s">
        <v>159</v>
      </c>
      <c r="AU1914" s="144" t="s">
        <v>89</v>
      </c>
      <c r="AV1914" s="12" t="s">
        <v>40</v>
      </c>
      <c r="AW1914" s="12" t="s">
        <v>38</v>
      </c>
      <c r="AX1914" s="12" t="s">
        <v>80</v>
      </c>
      <c r="AY1914" s="144" t="s">
        <v>150</v>
      </c>
    </row>
    <row r="1915" spans="2:51" s="12" customFormat="1">
      <c r="B1915" s="142"/>
      <c r="D1915" s="143" t="s">
        <v>159</v>
      </c>
      <c r="E1915" s="144" t="s">
        <v>32</v>
      </c>
      <c r="F1915" s="145" t="s">
        <v>2389</v>
      </c>
      <c r="H1915" s="144" t="s">
        <v>32</v>
      </c>
      <c r="I1915" s="146"/>
      <c r="L1915" s="142"/>
      <c r="M1915" s="147"/>
      <c r="T1915" s="148"/>
      <c r="AT1915" s="144" t="s">
        <v>159</v>
      </c>
      <c r="AU1915" s="144" t="s">
        <v>89</v>
      </c>
      <c r="AV1915" s="12" t="s">
        <v>40</v>
      </c>
      <c r="AW1915" s="12" t="s">
        <v>38</v>
      </c>
      <c r="AX1915" s="12" t="s">
        <v>80</v>
      </c>
      <c r="AY1915" s="144" t="s">
        <v>150</v>
      </c>
    </row>
    <row r="1916" spans="2:51" s="12" customFormat="1">
      <c r="B1916" s="142"/>
      <c r="D1916" s="143" t="s">
        <v>159</v>
      </c>
      <c r="E1916" s="144" t="s">
        <v>32</v>
      </c>
      <c r="F1916" s="145" t="s">
        <v>2390</v>
      </c>
      <c r="H1916" s="144" t="s">
        <v>32</v>
      </c>
      <c r="I1916" s="146"/>
      <c r="L1916" s="142"/>
      <c r="M1916" s="147"/>
      <c r="T1916" s="148"/>
      <c r="AT1916" s="144" t="s">
        <v>159</v>
      </c>
      <c r="AU1916" s="144" t="s">
        <v>89</v>
      </c>
      <c r="AV1916" s="12" t="s">
        <v>40</v>
      </c>
      <c r="AW1916" s="12" t="s">
        <v>38</v>
      </c>
      <c r="AX1916" s="12" t="s">
        <v>80</v>
      </c>
      <c r="AY1916" s="144" t="s">
        <v>150</v>
      </c>
    </row>
    <row r="1917" spans="2:51" s="12" customFormat="1">
      <c r="B1917" s="142"/>
      <c r="D1917" s="143" t="s">
        <v>159</v>
      </c>
      <c r="E1917" s="144" t="s">
        <v>32</v>
      </c>
      <c r="F1917" s="145" t="s">
        <v>2391</v>
      </c>
      <c r="H1917" s="144" t="s">
        <v>32</v>
      </c>
      <c r="I1917" s="146"/>
      <c r="L1917" s="142"/>
      <c r="M1917" s="147"/>
      <c r="T1917" s="148"/>
      <c r="AT1917" s="144" t="s">
        <v>159</v>
      </c>
      <c r="AU1917" s="144" t="s">
        <v>89</v>
      </c>
      <c r="AV1917" s="12" t="s">
        <v>40</v>
      </c>
      <c r="AW1917" s="12" t="s">
        <v>38</v>
      </c>
      <c r="AX1917" s="12" t="s">
        <v>80</v>
      </c>
      <c r="AY1917" s="144" t="s">
        <v>150</v>
      </c>
    </row>
    <row r="1918" spans="2:51" s="12" customFormat="1">
      <c r="B1918" s="142"/>
      <c r="D1918" s="143" t="s">
        <v>159</v>
      </c>
      <c r="E1918" s="144" t="s">
        <v>32</v>
      </c>
      <c r="F1918" s="145" t="s">
        <v>2392</v>
      </c>
      <c r="H1918" s="144" t="s">
        <v>32</v>
      </c>
      <c r="I1918" s="146"/>
      <c r="L1918" s="142"/>
      <c r="M1918" s="147"/>
      <c r="T1918" s="148"/>
      <c r="AT1918" s="144" t="s">
        <v>159</v>
      </c>
      <c r="AU1918" s="144" t="s">
        <v>89</v>
      </c>
      <c r="AV1918" s="12" t="s">
        <v>40</v>
      </c>
      <c r="AW1918" s="12" t="s">
        <v>38</v>
      </c>
      <c r="AX1918" s="12" t="s">
        <v>80</v>
      </c>
      <c r="AY1918" s="144" t="s">
        <v>150</v>
      </c>
    </row>
    <row r="1919" spans="2:51" s="12" customFormat="1">
      <c r="B1919" s="142"/>
      <c r="D1919" s="143" t="s">
        <v>159</v>
      </c>
      <c r="E1919" s="144" t="s">
        <v>32</v>
      </c>
      <c r="F1919" s="145" t="s">
        <v>2161</v>
      </c>
      <c r="H1919" s="144" t="s">
        <v>32</v>
      </c>
      <c r="I1919" s="146"/>
      <c r="L1919" s="142"/>
      <c r="M1919" s="147"/>
      <c r="T1919" s="148"/>
      <c r="AT1919" s="144" t="s">
        <v>159</v>
      </c>
      <c r="AU1919" s="144" t="s">
        <v>89</v>
      </c>
      <c r="AV1919" s="12" t="s">
        <v>40</v>
      </c>
      <c r="AW1919" s="12" t="s">
        <v>38</v>
      </c>
      <c r="AX1919" s="12" t="s">
        <v>80</v>
      </c>
      <c r="AY1919" s="144" t="s">
        <v>150</v>
      </c>
    </row>
    <row r="1920" spans="2:51" s="12" customFormat="1">
      <c r="B1920" s="142"/>
      <c r="D1920" s="143" t="s">
        <v>159</v>
      </c>
      <c r="E1920" s="144" t="s">
        <v>32</v>
      </c>
      <c r="F1920" s="145" t="s">
        <v>2393</v>
      </c>
      <c r="H1920" s="144" t="s">
        <v>32</v>
      </c>
      <c r="I1920" s="146"/>
      <c r="L1920" s="142"/>
      <c r="M1920" s="147"/>
      <c r="T1920" s="148"/>
      <c r="AT1920" s="144" t="s">
        <v>159</v>
      </c>
      <c r="AU1920" s="144" t="s">
        <v>89</v>
      </c>
      <c r="AV1920" s="12" t="s">
        <v>40</v>
      </c>
      <c r="AW1920" s="12" t="s">
        <v>38</v>
      </c>
      <c r="AX1920" s="12" t="s">
        <v>80</v>
      </c>
      <c r="AY1920" s="144" t="s">
        <v>150</v>
      </c>
    </row>
    <row r="1921" spans="2:65" s="12" customFormat="1">
      <c r="B1921" s="142"/>
      <c r="D1921" s="143" t="s">
        <v>159</v>
      </c>
      <c r="E1921" s="144" t="s">
        <v>32</v>
      </c>
      <c r="F1921" s="145" t="s">
        <v>2028</v>
      </c>
      <c r="H1921" s="144" t="s">
        <v>32</v>
      </c>
      <c r="I1921" s="146"/>
      <c r="L1921" s="142"/>
      <c r="M1921" s="147"/>
      <c r="T1921" s="148"/>
      <c r="AT1921" s="144" t="s">
        <v>159</v>
      </c>
      <c r="AU1921" s="144" t="s">
        <v>89</v>
      </c>
      <c r="AV1921" s="12" t="s">
        <v>40</v>
      </c>
      <c r="AW1921" s="12" t="s">
        <v>38</v>
      </c>
      <c r="AX1921" s="12" t="s">
        <v>80</v>
      </c>
      <c r="AY1921" s="144" t="s">
        <v>150</v>
      </c>
    </row>
    <row r="1922" spans="2:65" s="12" customFormat="1">
      <c r="B1922" s="142"/>
      <c r="D1922" s="143" t="s">
        <v>159</v>
      </c>
      <c r="E1922" s="144" t="s">
        <v>32</v>
      </c>
      <c r="F1922" s="145" t="s">
        <v>2394</v>
      </c>
      <c r="H1922" s="144" t="s">
        <v>32</v>
      </c>
      <c r="I1922" s="146"/>
      <c r="L1922" s="142"/>
      <c r="M1922" s="147"/>
      <c r="T1922" s="148"/>
      <c r="AT1922" s="144" t="s">
        <v>159</v>
      </c>
      <c r="AU1922" s="144" t="s">
        <v>89</v>
      </c>
      <c r="AV1922" s="12" t="s">
        <v>40</v>
      </c>
      <c r="AW1922" s="12" t="s">
        <v>38</v>
      </c>
      <c r="AX1922" s="12" t="s">
        <v>80</v>
      </c>
      <c r="AY1922" s="144" t="s">
        <v>150</v>
      </c>
    </row>
    <row r="1923" spans="2:65" s="12" customFormat="1">
      <c r="B1923" s="142"/>
      <c r="D1923" s="143" t="s">
        <v>159</v>
      </c>
      <c r="E1923" s="144" t="s">
        <v>32</v>
      </c>
      <c r="F1923" s="145" t="s">
        <v>2395</v>
      </c>
      <c r="H1923" s="144" t="s">
        <v>32</v>
      </c>
      <c r="I1923" s="146"/>
      <c r="L1923" s="142"/>
      <c r="M1923" s="147"/>
      <c r="T1923" s="148"/>
      <c r="AT1923" s="144" t="s">
        <v>159</v>
      </c>
      <c r="AU1923" s="144" t="s">
        <v>89</v>
      </c>
      <c r="AV1923" s="12" t="s">
        <v>40</v>
      </c>
      <c r="AW1923" s="12" t="s">
        <v>38</v>
      </c>
      <c r="AX1923" s="12" t="s">
        <v>80</v>
      </c>
      <c r="AY1923" s="144" t="s">
        <v>150</v>
      </c>
    </row>
    <row r="1924" spans="2:65" s="12" customFormat="1">
      <c r="B1924" s="142"/>
      <c r="D1924" s="143" t="s">
        <v>159</v>
      </c>
      <c r="E1924" s="144" t="s">
        <v>32</v>
      </c>
      <c r="F1924" s="145" t="s">
        <v>2396</v>
      </c>
      <c r="H1924" s="144" t="s">
        <v>32</v>
      </c>
      <c r="I1924" s="146"/>
      <c r="L1924" s="142"/>
      <c r="M1924" s="147"/>
      <c r="T1924" s="148"/>
      <c r="AT1924" s="144" t="s">
        <v>159</v>
      </c>
      <c r="AU1924" s="144" t="s">
        <v>89</v>
      </c>
      <c r="AV1924" s="12" t="s">
        <v>40</v>
      </c>
      <c r="AW1924" s="12" t="s">
        <v>38</v>
      </c>
      <c r="AX1924" s="12" t="s">
        <v>80</v>
      </c>
      <c r="AY1924" s="144" t="s">
        <v>150</v>
      </c>
    </row>
    <row r="1925" spans="2:65" s="12" customFormat="1">
      <c r="B1925" s="142"/>
      <c r="D1925" s="143" t="s">
        <v>159</v>
      </c>
      <c r="E1925" s="144" t="s">
        <v>32</v>
      </c>
      <c r="F1925" s="145" t="s">
        <v>2397</v>
      </c>
      <c r="H1925" s="144" t="s">
        <v>32</v>
      </c>
      <c r="I1925" s="146"/>
      <c r="L1925" s="142"/>
      <c r="M1925" s="147"/>
      <c r="T1925" s="148"/>
      <c r="AT1925" s="144" t="s">
        <v>159</v>
      </c>
      <c r="AU1925" s="144" t="s">
        <v>89</v>
      </c>
      <c r="AV1925" s="12" t="s">
        <v>40</v>
      </c>
      <c r="AW1925" s="12" t="s">
        <v>38</v>
      </c>
      <c r="AX1925" s="12" t="s">
        <v>80</v>
      </c>
      <c r="AY1925" s="144" t="s">
        <v>150</v>
      </c>
    </row>
    <row r="1926" spans="2:65" s="12" customFormat="1">
      <c r="B1926" s="142"/>
      <c r="D1926" s="143" t="s">
        <v>159</v>
      </c>
      <c r="E1926" s="144" t="s">
        <v>32</v>
      </c>
      <c r="F1926" s="145" t="s">
        <v>2398</v>
      </c>
      <c r="H1926" s="144" t="s">
        <v>32</v>
      </c>
      <c r="I1926" s="146"/>
      <c r="L1926" s="142"/>
      <c r="M1926" s="147"/>
      <c r="T1926" s="148"/>
      <c r="AT1926" s="144" t="s">
        <v>159</v>
      </c>
      <c r="AU1926" s="144" t="s">
        <v>89</v>
      </c>
      <c r="AV1926" s="12" t="s">
        <v>40</v>
      </c>
      <c r="AW1926" s="12" t="s">
        <v>38</v>
      </c>
      <c r="AX1926" s="12" t="s">
        <v>80</v>
      </c>
      <c r="AY1926" s="144" t="s">
        <v>150</v>
      </c>
    </row>
    <row r="1927" spans="2:65" s="12" customFormat="1">
      <c r="B1927" s="142"/>
      <c r="D1927" s="143" t="s">
        <v>159</v>
      </c>
      <c r="E1927" s="144" t="s">
        <v>32</v>
      </c>
      <c r="F1927" s="145" t="s">
        <v>2399</v>
      </c>
      <c r="H1927" s="144" t="s">
        <v>32</v>
      </c>
      <c r="I1927" s="146"/>
      <c r="L1927" s="142"/>
      <c r="M1927" s="147"/>
      <c r="T1927" s="148"/>
      <c r="AT1927" s="144" t="s">
        <v>159</v>
      </c>
      <c r="AU1927" s="144" t="s">
        <v>89</v>
      </c>
      <c r="AV1927" s="12" t="s">
        <v>40</v>
      </c>
      <c r="AW1927" s="12" t="s">
        <v>38</v>
      </c>
      <c r="AX1927" s="12" t="s">
        <v>80</v>
      </c>
      <c r="AY1927" s="144" t="s">
        <v>150</v>
      </c>
    </row>
    <row r="1928" spans="2:65" s="12" customFormat="1">
      <c r="B1928" s="142"/>
      <c r="D1928" s="143" t="s">
        <v>159</v>
      </c>
      <c r="E1928" s="144" t="s">
        <v>32</v>
      </c>
      <c r="F1928" s="145" t="s">
        <v>2400</v>
      </c>
      <c r="H1928" s="144" t="s">
        <v>32</v>
      </c>
      <c r="I1928" s="146"/>
      <c r="L1928" s="142"/>
      <c r="M1928" s="147"/>
      <c r="T1928" s="148"/>
      <c r="AT1928" s="144" t="s">
        <v>159</v>
      </c>
      <c r="AU1928" s="144" t="s">
        <v>89</v>
      </c>
      <c r="AV1928" s="12" t="s">
        <v>40</v>
      </c>
      <c r="AW1928" s="12" t="s">
        <v>38</v>
      </c>
      <c r="AX1928" s="12" t="s">
        <v>80</v>
      </c>
      <c r="AY1928" s="144" t="s">
        <v>150</v>
      </c>
    </row>
    <row r="1929" spans="2:65" s="12" customFormat="1">
      <c r="B1929" s="142"/>
      <c r="D1929" s="143" t="s">
        <v>159</v>
      </c>
      <c r="E1929" s="144" t="s">
        <v>32</v>
      </c>
      <c r="F1929" s="145" t="s">
        <v>2401</v>
      </c>
      <c r="H1929" s="144" t="s">
        <v>32</v>
      </c>
      <c r="I1929" s="146"/>
      <c r="L1929" s="142"/>
      <c r="M1929" s="147"/>
      <c r="T1929" s="148"/>
      <c r="AT1929" s="144" t="s">
        <v>159</v>
      </c>
      <c r="AU1929" s="144" t="s">
        <v>89</v>
      </c>
      <c r="AV1929" s="12" t="s">
        <v>40</v>
      </c>
      <c r="AW1929" s="12" t="s">
        <v>38</v>
      </c>
      <c r="AX1929" s="12" t="s">
        <v>80</v>
      </c>
      <c r="AY1929" s="144" t="s">
        <v>150</v>
      </c>
    </row>
    <row r="1930" spans="2:65" s="12" customFormat="1">
      <c r="B1930" s="142"/>
      <c r="D1930" s="143" t="s">
        <v>159</v>
      </c>
      <c r="E1930" s="144" t="s">
        <v>32</v>
      </c>
      <c r="F1930" s="145" t="s">
        <v>2402</v>
      </c>
      <c r="H1930" s="144" t="s">
        <v>32</v>
      </c>
      <c r="I1930" s="146"/>
      <c r="L1930" s="142"/>
      <c r="M1930" s="147"/>
      <c r="T1930" s="148"/>
      <c r="AT1930" s="144" t="s">
        <v>159</v>
      </c>
      <c r="AU1930" s="144" t="s">
        <v>89</v>
      </c>
      <c r="AV1930" s="12" t="s">
        <v>40</v>
      </c>
      <c r="AW1930" s="12" t="s">
        <v>38</v>
      </c>
      <c r="AX1930" s="12" t="s">
        <v>80</v>
      </c>
      <c r="AY1930" s="144" t="s">
        <v>150</v>
      </c>
    </row>
    <row r="1931" spans="2:65" s="13" customFormat="1">
      <c r="B1931" s="149"/>
      <c r="D1931" s="143" t="s">
        <v>159</v>
      </c>
      <c r="E1931" s="150" t="s">
        <v>32</v>
      </c>
      <c r="F1931" s="151" t="s">
        <v>661</v>
      </c>
      <c r="H1931" s="152">
        <v>4111.21</v>
      </c>
      <c r="I1931" s="153"/>
      <c r="L1931" s="149"/>
      <c r="M1931" s="154"/>
      <c r="T1931" s="155"/>
      <c r="AT1931" s="150" t="s">
        <v>159</v>
      </c>
      <c r="AU1931" s="150" t="s">
        <v>89</v>
      </c>
      <c r="AV1931" s="13" t="s">
        <v>89</v>
      </c>
      <c r="AW1931" s="13" t="s">
        <v>38</v>
      </c>
      <c r="AX1931" s="13" t="s">
        <v>40</v>
      </c>
      <c r="AY1931" s="150" t="s">
        <v>150</v>
      </c>
    </row>
    <row r="1932" spans="2:65" s="1" customFormat="1" ht="37.799999999999997" customHeight="1">
      <c r="B1932" s="34"/>
      <c r="C1932" s="129" t="s">
        <v>2403</v>
      </c>
      <c r="D1932" s="183" t="s">
        <v>152</v>
      </c>
      <c r="E1932" s="130" t="s">
        <v>2404</v>
      </c>
      <c r="F1932" s="131" t="s">
        <v>2405</v>
      </c>
      <c r="G1932" s="132" t="s">
        <v>155</v>
      </c>
      <c r="H1932" s="133">
        <v>3998.3</v>
      </c>
      <c r="I1932" s="134"/>
      <c r="J1932" s="135">
        <f>ROUND(I1932*H1932,2)</f>
        <v>0</v>
      </c>
      <c r="K1932" s="131" t="s">
        <v>172</v>
      </c>
      <c r="L1932" s="34"/>
      <c r="M1932" s="136" t="s">
        <v>32</v>
      </c>
      <c r="N1932" s="137" t="s">
        <v>51</v>
      </c>
      <c r="P1932" s="138">
        <f>O1932*H1932</f>
        <v>0</v>
      </c>
      <c r="Q1932" s="138">
        <v>4.0000000000000003E-5</v>
      </c>
      <c r="R1932" s="138">
        <f>Q1932*H1932</f>
        <v>0.15993200000000002</v>
      </c>
      <c r="S1932" s="138">
        <v>0</v>
      </c>
      <c r="T1932" s="139">
        <f>S1932*H1932</f>
        <v>0</v>
      </c>
      <c r="AR1932" s="140" t="s">
        <v>157</v>
      </c>
      <c r="AT1932" s="140" t="s">
        <v>152</v>
      </c>
      <c r="AU1932" s="140" t="s">
        <v>89</v>
      </c>
      <c r="AY1932" s="18" t="s">
        <v>150</v>
      </c>
      <c r="BE1932" s="141">
        <f>IF(N1932="základní",J1932,0)</f>
        <v>0</v>
      </c>
      <c r="BF1932" s="141">
        <f>IF(N1932="snížená",J1932,0)</f>
        <v>0</v>
      </c>
      <c r="BG1932" s="141">
        <f>IF(N1932="zákl. přenesená",J1932,0)</f>
        <v>0</v>
      </c>
      <c r="BH1932" s="141">
        <f>IF(N1932="sníž. přenesená",J1932,0)</f>
        <v>0</v>
      </c>
      <c r="BI1932" s="141">
        <f>IF(N1932="nulová",J1932,0)</f>
        <v>0</v>
      </c>
      <c r="BJ1932" s="18" t="s">
        <v>40</v>
      </c>
      <c r="BK1932" s="141">
        <f>ROUND(I1932*H1932,2)</f>
        <v>0</v>
      </c>
      <c r="BL1932" s="18" t="s">
        <v>157</v>
      </c>
      <c r="BM1932" s="140" t="s">
        <v>2406</v>
      </c>
    </row>
    <row r="1933" spans="2:65" s="1" customFormat="1">
      <c r="B1933" s="34"/>
      <c r="D1933" s="163" t="s">
        <v>174</v>
      </c>
      <c r="F1933" s="164" t="s">
        <v>2407</v>
      </c>
      <c r="I1933" s="165"/>
      <c r="L1933" s="34"/>
      <c r="M1933" s="166"/>
      <c r="T1933" s="55"/>
      <c r="AT1933" s="18" t="s">
        <v>174</v>
      </c>
      <c r="AU1933" s="18" t="s">
        <v>89</v>
      </c>
    </row>
    <row r="1934" spans="2:65" s="12" customFormat="1">
      <c r="B1934" s="142"/>
      <c r="D1934" s="143" t="s">
        <v>159</v>
      </c>
      <c r="E1934" s="144" t="s">
        <v>32</v>
      </c>
      <c r="F1934" s="145" t="s">
        <v>702</v>
      </c>
      <c r="H1934" s="144" t="s">
        <v>32</v>
      </c>
      <c r="I1934" s="146"/>
      <c r="L1934" s="142"/>
      <c r="M1934" s="147"/>
      <c r="T1934" s="148"/>
      <c r="AT1934" s="144" t="s">
        <v>159</v>
      </c>
      <c r="AU1934" s="144" t="s">
        <v>89</v>
      </c>
      <c r="AV1934" s="12" t="s">
        <v>40</v>
      </c>
      <c r="AW1934" s="12" t="s">
        <v>38</v>
      </c>
      <c r="AX1934" s="12" t="s">
        <v>80</v>
      </c>
      <c r="AY1934" s="144" t="s">
        <v>150</v>
      </c>
    </row>
    <row r="1935" spans="2:65" s="12" customFormat="1">
      <c r="B1935" s="142"/>
      <c r="D1935" s="143" t="s">
        <v>159</v>
      </c>
      <c r="E1935" s="144" t="s">
        <v>32</v>
      </c>
      <c r="F1935" s="145" t="s">
        <v>2408</v>
      </c>
      <c r="H1935" s="144" t="s">
        <v>32</v>
      </c>
      <c r="I1935" s="146"/>
      <c r="L1935" s="142"/>
      <c r="M1935" s="147"/>
      <c r="T1935" s="148"/>
      <c r="AT1935" s="144" t="s">
        <v>159</v>
      </c>
      <c r="AU1935" s="144" t="s">
        <v>89</v>
      </c>
      <c r="AV1935" s="12" t="s">
        <v>40</v>
      </c>
      <c r="AW1935" s="12" t="s">
        <v>38</v>
      </c>
      <c r="AX1935" s="12" t="s">
        <v>80</v>
      </c>
      <c r="AY1935" s="144" t="s">
        <v>150</v>
      </c>
    </row>
    <row r="1936" spans="2:65" s="12" customFormat="1">
      <c r="B1936" s="142"/>
      <c r="D1936" s="143" t="s">
        <v>159</v>
      </c>
      <c r="E1936" s="144" t="s">
        <v>32</v>
      </c>
      <c r="F1936" s="145" t="s">
        <v>1521</v>
      </c>
      <c r="H1936" s="144" t="s">
        <v>32</v>
      </c>
      <c r="I1936" s="146"/>
      <c r="L1936" s="142"/>
      <c r="M1936" s="147"/>
      <c r="T1936" s="148"/>
      <c r="AT1936" s="144" t="s">
        <v>159</v>
      </c>
      <c r="AU1936" s="144" t="s">
        <v>89</v>
      </c>
      <c r="AV1936" s="12" t="s">
        <v>40</v>
      </c>
      <c r="AW1936" s="12" t="s">
        <v>38</v>
      </c>
      <c r="AX1936" s="12" t="s">
        <v>80</v>
      </c>
      <c r="AY1936" s="144" t="s">
        <v>150</v>
      </c>
    </row>
    <row r="1937" spans="2:51" s="12" customFormat="1">
      <c r="B1937" s="142"/>
      <c r="D1937" s="143" t="s">
        <v>159</v>
      </c>
      <c r="E1937" s="144" t="s">
        <v>32</v>
      </c>
      <c r="F1937" s="145" t="s">
        <v>2409</v>
      </c>
      <c r="H1937" s="144" t="s">
        <v>32</v>
      </c>
      <c r="I1937" s="146"/>
      <c r="L1937" s="142"/>
      <c r="M1937" s="147"/>
      <c r="T1937" s="148"/>
      <c r="AT1937" s="144" t="s">
        <v>159</v>
      </c>
      <c r="AU1937" s="144" t="s">
        <v>89</v>
      </c>
      <c r="AV1937" s="12" t="s">
        <v>40</v>
      </c>
      <c r="AW1937" s="12" t="s">
        <v>38</v>
      </c>
      <c r="AX1937" s="12" t="s">
        <v>80</v>
      </c>
      <c r="AY1937" s="144" t="s">
        <v>150</v>
      </c>
    </row>
    <row r="1938" spans="2:51" s="12" customFormat="1">
      <c r="B1938" s="142"/>
      <c r="D1938" s="143" t="s">
        <v>159</v>
      </c>
      <c r="E1938" s="144" t="s">
        <v>32</v>
      </c>
      <c r="F1938" s="145" t="s">
        <v>2410</v>
      </c>
      <c r="H1938" s="144" t="s">
        <v>32</v>
      </c>
      <c r="I1938" s="146"/>
      <c r="L1938" s="142"/>
      <c r="M1938" s="147"/>
      <c r="T1938" s="148"/>
      <c r="AT1938" s="144" t="s">
        <v>159</v>
      </c>
      <c r="AU1938" s="144" t="s">
        <v>89</v>
      </c>
      <c r="AV1938" s="12" t="s">
        <v>40</v>
      </c>
      <c r="AW1938" s="12" t="s">
        <v>38</v>
      </c>
      <c r="AX1938" s="12" t="s">
        <v>80</v>
      </c>
      <c r="AY1938" s="144" t="s">
        <v>150</v>
      </c>
    </row>
    <row r="1939" spans="2:51" s="12" customFormat="1">
      <c r="B1939" s="142"/>
      <c r="D1939" s="143" t="s">
        <v>159</v>
      </c>
      <c r="E1939" s="144" t="s">
        <v>32</v>
      </c>
      <c r="F1939" s="145" t="s">
        <v>2411</v>
      </c>
      <c r="H1939" s="144" t="s">
        <v>32</v>
      </c>
      <c r="I1939" s="146"/>
      <c r="L1939" s="142"/>
      <c r="M1939" s="147"/>
      <c r="T1939" s="148"/>
      <c r="AT1939" s="144" t="s">
        <v>159</v>
      </c>
      <c r="AU1939" s="144" t="s">
        <v>89</v>
      </c>
      <c r="AV1939" s="12" t="s">
        <v>40</v>
      </c>
      <c r="AW1939" s="12" t="s">
        <v>38</v>
      </c>
      <c r="AX1939" s="12" t="s">
        <v>80</v>
      </c>
      <c r="AY1939" s="144" t="s">
        <v>150</v>
      </c>
    </row>
    <row r="1940" spans="2:51" s="12" customFormat="1">
      <c r="B1940" s="142"/>
      <c r="D1940" s="143" t="s">
        <v>159</v>
      </c>
      <c r="E1940" s="144" t="s">
        <v>32</v>
      </c>
      <c r="F1940" s="145" t="s">
        <v>2412</v>
      </c>
      <c r="H1940" s="144" t="s">
        <v>32</v>
      </c>
      <c r="I1940" s="146"/>
      <c r="L1940" s="142"/>
      <c r="M1940" s="147"/>
      <c r="T1940" s="148"/>
      <c r="AT1940" s="144" t="s">
        <v>159</v>
      </c>
      <c r="AU1940" s="144" t="s">
        <v>89</v>
      </c>
      <c r="AV1940" s="12" t="s">
        <v>40</v>
      </c>
      <c r="AW1940" s="12" t="s">
        <v>38</v>
      </c>
      <c r="AX1940" s="12" t="s">
        <v>80</v>
      </c>
      <c r="AY1940" s="144" t="s">
        <v>150</v>
      </c>
    </row>
    <row r="1941" spans="2:51" s="12" customFormat="1">
      <c r="B1941" s="142"/>
      <c r="D1941" s="143" t="s">
        <v>159</v>
      </c>
      <c r="E1941" s="144" t="s">
        <v>32</v>
      </c>
      <c r="F1941" s="145" t="s">
        <v>2413</v>
      </c>
      <c r="H1941" s="144" t="s">
        <v>32</v>
      </c>
      <c r="I1941" s="146"/>
      <c r="L1941" s="142"/>
      <c r="M1941" s="147"/>
      <c r="T1941" s="148"/>
      <c r="AT1941" s="144" t="s">
        <v>159</v>
      </c>
      <c r="AU1941" s="144" t="s">
        <v>89</v>
      </c>
      <c r="AV1941" s="12" t="s">
        <v>40</v>
      </c>
      <c r="AW1941" s="12" t="s">
        <v>38</v>
      </c>
      <c r="AX1941" s="12" t="s">
        <v>80</v>
      </c>
      <c r="AY1941" s="144" t="s">
        <v>150</v>
      </c>
    </row>
    <row r="1942" spans="2:51" s="12" customFormat="1">
      <c r="B1942" s="142"/>
      <c r="D1942" s="143" t="s">
        <v>159</v>
      </c>
      <c r="E1942" s="144" t="s">
        <v>32</v>
      </c>
      <c r="F1942" s="145" t="s">
        <v>1683</v>
      </c>
      <c r="H1942" s="144" t="s">
        <v>32</v>
      </c>
      <c r="I1942" s="146"/>
      <c r="L1942" s="142"/>
      <c r="M1942" s="147"/>
      <c r="T1942" s="148"/>
      <c r="AT1942" s="144" t="s">
        <v>159</v>
      </c>
      <c r="AU1942" s="144" t="s">
        <v>89</v>
      </c>
      <c r="AV1942" s="12" t="s">
        <v>40</v>
      </c>
      <c r="AW1942" s="12" t="s">
        <v>38</v>
      </c>
      <c r="AX1942" s="12" t="s">
        <v>80</v>
      </c>
      <c r="AY1942" s="144" t="s">
        <v>150</v>
      </c>
    </row>
    <row r="1943" spans="2:51" s="12" customFormat="1">
      <c r="B1943" s="142"/>
      <c r="D1943" s="143" t="s">
        <v>159</v>
      </c>
      <c r="E1943" s="144" t="s">
        <v>32</v>
      </c>
      <c r="F1943" s="145" t="s">
        <v>2414</v>
      </c>
      <c r="H1943" s="144" t="s">
        <v>32</v>
      </c>
      <c r="I1943" s="146"/>
      <c r="L1943" s="142"/>
      <c r="M1943" s="147"/>
      <c r="T1943" s="148"/>
      <c r="AT1943" s="144" t="s">
        <v>159</v>
      </c>
      <c r="AU1943" s="144" t="s">
        <v>89</v>
      </c>
      <c r="AV1943" s="12" t="s">
        <v>40</v>
      </c>
      <c r="AW1943" s="12" t="s">
        <v>38</v>
      </c>
      <c r="AX1943" s="12" t="s">
        <v>80</v>
      </c>
      <c r="AY1943" s="144" t="s">
        <v>150</v>
      </c>
    </row>
    <row r="1944" spans="2:51" s="12" customFormat="1">
      <c r="B1944" s="142"/>
      <c r="D1944" s="143" t="s">
        <v>159</v>
      </c>
      <c r="E1944" s="144" t="s">
        <v>32</v>
      </c>
      <c r="F1944" s="145" t="s">
        <v>2415</v>
      </c>
      <c r="H1944" s="144" t="s">
        <v>32</v>
      </c>
      <c r="I1944" s="146"/>
      <c r="L1944" s="142"/>
      <c r="M1944" s="147"/>
      <c r="T1944" s="148"/>
      <c r="AT1944" s="144" t="s">
        <v>159</v>
      </c>
      <c r="AU1944" s="144" t="s">
        <v>89</v>
      </c>
      <c r="AV1944" s="12" t="s">
        <v>40</v>
      </c>
      <c r="AW1944" s="12" t="s">
        <v>38</v>
      </c>
      <c r="AX1944" s="12" t="s">
        <v>80</v>
      </c>
      <c r="AY1944" s="144" t="s">
        <v>150</v>
      </c>
    </row>
    <row r="1945" spans="2:51" s="12" customFormat="1">
      <c r="B1945" s="142"/>
      <c r="D1945" s="143" t="s">
        <v>159</v>
      </c>
      <c r="E1945" s="144" t="s">
        <v>32</v>
      </c>
      <c r="F1945" s="145" t="s">
        <v>2416</v>
      </c>
      <c r="H1945" s="144" t="s">
        <v>32</v>
      </c>
      <c r="I1945" s="146"/>
      <c r="L1945" s="142"/>
      <c r="M1945" s="147"/>
      <c r="T1945" s="148"/>
      <c r="AT1945" s="144" t="s">
        <v>159</v>
      </c>
      <c r="AU1945" s="144" t="s">
        <v>89</v>
      </c>
      <c r="AV1945" s="12" t="s">
        <v>40</v>
      </c>
      <c r="AW1945" s="12" t="s">
        <v>38</v>
      </c>
      <c r="AX1945" s="12" t="s">
        <v>80</v>
      </c>
      <c r="AY1945" s="144" t="s">
        <v>150</v>
      </c>
    </row>
    <row r="1946" spans="2:51" s="12" customFormat="1">
      <c r="B1946" s="142"/>
      <c r="D1946" s="143" t="s">
        <v>159</v>
      </c>
      <c r="E1946" s="144" t="s">
        <v>32</v>
      </c>
      <c r="F1946" s="145" t="s">
        <v>2417</v>
      </c>
      <c r="H1946" s="144" t="s">
        <v>32</v>
      </c>
      <c r="I1946" s="146"/>
      <c r="L1946" s="142"/>
      <c r="M1946" s="147"/>
      <c r="T1946" s="148"/>
      <c r="AT1946" s="144" t="s">
        <v>159</v>
      </c>
      <c r="AU1946" s="144" t="s">
        <v>89</v>
      </c>
      <c r="AV1946" s="12" t="s">
        <v>40</v>
      </c>
      <c r="AW1946" s="12" t="s">
        <v>38</v>
      </c>
      <c r="AX1946" s="12" t="s">
        <v>80</v>
      </c>
      <c r="AY1946" s="144" t="s">
        <v>150</v>
      </c>
    </row>
    <row r="1947" spans="2:51" s="12" customFormat="1">
      <c r="B1947" s="142"/>
      <c r="D1947" s="143" t="s">
        <v>159</v>
      </c>
      <c r="E1947" s="144" t="s">
        <v>32</v>
      </c>
      <c r="F1947" s="145" t="s">
        <v>2418</v>
      </c>
      <c r="H1947" s="144" t="s">
        <v>32</v>
      </c>
      <c r="I1947" s="146"/>
      <c r="L1947" s="142"/>
      <c r="M1947" s="147"/>
      <c r="T1947" s="148"/>
      <c r="AT1947" s="144" t="s">
        <v>159</v>
      </c>
      <c r="AU1947" s="144" t="s">
        <v>89</v>
      </c>
      <c r="AV1947" s="12" t="s">
        <v>40</v>
      </c>
      <c r="AW1947" s="12" t="s">
        <v>38</v>
      </c>
      <c r="AX1947" s="12" t="s">
        <v>80</v>
      </c>
      <c r="AY1947" s="144" t="s">
        <v>150</v>
      </c>
    </row>
    <row r="1948" spans="2:51" s="12" customFormat="1">
      <c r="B1948" s="142"/>
      <c r="D1948" s="143" t="s">
        <v>159</v>
      </c>
      <c r="E1948" s="144" t="s">
        <v>32</v>
      </c>
      <c r="F1948" s="145" t="s">
        <v>2419</v>
      </c>
      <c r="H1948" s="144" t="s">
        <v>32</v>
      </c>
      <c r="I1948" s="146"/>
      <c r="L1948" s="142"/>
      <c r="M1948" s="147"/>
      <c r="T1948" s="148"/>
      <c r="AT1948" s="144" t="s">
        <v>159</v>
      </c>
      <c r="AU1948" s="144" t="s">
        <v>89</v>
      </c>
      <c r="AV1948" s="12" t="s">
        <v>40</v>
      </c>
      <c r="AW1948" s="12" t="s">
        <v>38</v>
      </c>
      <c r="AX1948" s="12" t="s">
        <v>80</v>
      </c>
      <c r="AY1948" s="144" t="s">
        <v>150</v>
      </c>
    </row>
    <row r="1949" spans="2:51" s="12" customFormat="1">
      <c r="B1949" s="142"/>
      <c r="D1949" s="143" t="s">
        <v>159</v>
      </c>
      <c r="E1949" s="144" t="s">
        <v>32</v>
      </c>
      <c r="F1949" s="145" t="s">
        <v>2420</v>
      </c>
      <c r="H1949" s="144" t="s">
        <v>32</v>
      </c>
      <c r="I1949" s="146"/>
      <c r="L1949" s="142"/>
      <c r="M1949" s="147"/>
      <c r="T1949" s="148"/>
      <c r="AT1949" s="144" t="s">
        <v>159</v>
      </c>
      <c r="AU1949" s="144" t="s">
        <v>89</v>
      </c>
      <c r="AV1949" s="12" t="s">
        <v>40</v>
      </c>
      <c r="AW1949" s="12" t="s">
        <v>38</v>
      </c>
      <c r="AX1949" s="12" t="s">
        <v>80</v>
      </c>
      <c r="AY1949" s="144" t="s">
        <v>150</v>
      </c>
    </row>
    <row r="1950" spans="2:51" s="12" customFormat="1">
      <c r="B1950" s="142"/>
      <c r="D1950" s="143" t="s">
        <v>159</v>
      </c>
      <c r="E1950" s="144" t="s">
        <v>32</v>
      </c>
      <c r="F1950" s="145" t="s">
        <v>2421</v>
      </c>
      <c r="H1950" s="144" t="s">
        <v>32</v>
      </c>
      <c r="I1950" s="146"/>
      <c r="L1950" s="142"/>
      <c r="M1950" s="147"/>
      <c r="T1950" s="148"/>
      <c r="AT1950" s="144" t="s">
        <v>159</v>
      </c>
      <c r="AU1950" s="144" t="s">
        <v>89</v>
      </c>
      <c r="AV1950" s="12" t="s">
        <v>40</v>
      </c>
      <c r="AW1950" s="12" t="s">
        <v>38</v>
      </c>
      <c r="AX1950" s="12" t="s">
        <v>80</v>
      </c>
      <c r="AY1950" s="144" t="s">
        <v>150</v>
      </c>
    </row>
    <row r="1951" spans="2:51" s="12" customFormat="1">
      <c r="B1951" s="142"/>
      <c r="D1951" s="143" t="s">
        <v>159</v>
      </c>
      <c r="E1951" s="144" t="s">
        <v>32</v>
      </c>
      <c r="F1951" s="145" t="s">
        <v>2422</v>
      </c>
      <c r="H1951" s="144" t="s">
        <v>32</v>
      </c>
      <c r="I1951" s="146"/>
      <c r="L1951" s="142"/>
      <c r="M1951" s="147"/>
      <c r="T1951" s="148"/>
      <c r="AT1951" s="144" t="s">
        <v>159</v>
      </c>
      <c r="AU1951" s="144" t="s">
        <v>89</v>
      </c>
      <c r="AV1951" s="12" t="s">
        <v>40</v>
      </c>
      <c r="AW1951" s="12" t="s">
        <v>38</v>
      </c>
      <c r="AX1951" s="12" t="s">
        <v>80</v>
      </c>
      <c r="AY1951" s="144" t="s">
        <v>150</v>
      </c>
    </row>
    <row r="1952" spans="2:51" s="12" customFormat="1">
      <c r="B1952" s="142"/>
      <c r="D1952" s="143" t="s">
        <v>159</v>
      </c>
      <c r="E1952" s="144" t="s">
        <v>32</v>
      </c>
      <c r="F1952" s="145" t="s">
        <v>2423</v>
      </c>
      <c r="H1952" s="144" t="s">
        <v>32</v>
      </c>
      <c r="I1952" s="146"/>
      <c r="L1952" s="142"/>
      <c r="M1952" s="147"/>
      <c r="T1952" s="148"/>
      <c r="AT1952" s="144" t="s">
        <v>159</v>
      </c>
      <c r="AU1952" s="144" t="s">
        <v>89</v>
      </c>
      <c r="AV1952" s="12" t="s">
        <v>40</v>
      </c>
      <c r="AW1952" s="12" t="s">
        <v>38</v>
      </c>
      <c r="AX1952" s="12" t="s">
        <v>80</v>
      </c>
      <c r="AY1952" s="144" t="s">
        <v>150</v>
      </c>
    </row>
    <row r="1953" spans="2:51" s="12" customFormat="1">
      <c r="B1953" s="142"/>
      <c r="D1953" s="143" t="s">
        <v>159</v>
      </c>
      <c r="E1953" s="144" t="s">
        <v>32</v>
      </c>
      <c r="F1953" s="145" t="s">
        <v>2424</v>
      </c>
      <c r="H1953" s="144" t="s">
        <v>32</v>
      </c>
      <c r="I1953" s="146"/>
      <c r="L1953" s="142"/>
      <c r="M1953" s="147"/>
      <c r="T1953" s="148"/>
      <c r="AT1953" s="144" t="s">
        <v>159</v>
      </c>
      <c r="AU1953" s="144" t="s">
        <v>89</v>
      </c>
      <c r="AV1953" s="12" t="s">
        <v>40</v>
      </c>
      <c r="AW1953" s="12" t="s">
        <v>38</v>
      </c>
      <c r="AX1953" s="12" t="s">
        <v>80</v>
      </c>
      <c r="AY1953" s="144" t="s">
        <v>150</v>
      </c>
    </row>
    <row r="1954" spans="2:51" s="12" customFormat="1">
      <c r="B1954" s="142"/>
      <c r="D1954" s="143" t="s">
        <v>159</v>
      </c>
      <c r="E1954" s="144" t="s">
        <v>32</v>
      </c>
      <c r="F1954" s="145" t="s">
        <v>2425</v>
      </c>
      <c r="H1954" s="144" t="s">
        <v>32</v>
      </c>
      <c r="I1954" s="146"/>
      <c r="L1954" s="142"/>
      <c r="M1954" s="147"/>
      <c r="T1954" s="148"/>
      <c r="AT1954" s="144" t="s">
        <v>159</v>
      </c>
      <c r="AU1954" s="144" t="s">
        <v>89</v>
      </c>
      <c r="AV1954" s="12" t="s">
        <v>40</v>
      </c>
      <c r="AW1954" s="12" t="s">
        <v>38</v>
      </c>
      <c r="AX1954" s="12" t="s">
        <v>80</v>
      </c>
      <c r="AY1954" s="144" t="s">
        <v>150</v>
      </c>
    </row>
    <row r="1955" spans="2:51" s="12" customFormat="1">
      <c r="B1955" s="142"/>
      <c r="D1955" s="143" t="s">
        <v>159</v>
      </c>
      <c r="E1955" s="144" t="s">
        <v>32</v>
      </c>
      <c r="F1955" s="145" t="s">
        <v>2426</v>
      </c>
      <c r="H1955" s="144" t="s">
        <v>32</v>
      </c>
      <c r="I1955" s="146"/>
      <c r="L1955" s="142"/>
      <c r="M1955" s="147"/>
      <c r="T1955" s="148"/>
      <c r="AT1955" s="144" t="s">
        <v>159</v>
      </c>
      <c r="AU1955" s="144" t="s">
        <v>89</v>
      </c>
      <c r="AV1955" s="12" t="s">
        <v>40</v>
      </c>
      <c r="AW1955" s="12" t="s">
        <v>38</v>
      </c>
      <c r="AX1955" s="12" t="s">
        <v>80</v>
      </c>
      <c r="AY1955" s="144" t="s">
        <v>150</v>
      </c>
    </row>
    <row r="1956" spans="2:51" s="12" customFormat="1">
      <c r="B1956" s="142"/>
      <c r="D1956" s="143" t="s">
        <v>159</v>
      </c>
      <c r="E1956" s="144" t="s">
        <v>32</v>
      </c>
      <c r="F1956" s="145" t="s">
        <v>2427</v>
      </c>
      <c r="H1956" s="144" t="s">
        <v>32</v>
      </c>
      <c r="I1956" s="146"/>
      <c r="L1956" s="142"/>
      <c r="M1956" s="147"/>
      <c r="T1956" s="148"/>
      <c r="AT1956" s="144" t="s">
        <v>159</v>
      </c>
      <c r="AU1956" s="144" t="s">
        <v>89</v>
      </c>
      <c r="AV1956" s="12" t="s">
        <v>40</v>
      </c>
      <c r="AW1956" s="12" t="s">
        <v>38</v>
      </c>
      <c r="AX1956" s="12" t="s">
        <v>80</v>
      </c>
      <c r="AY1956" s="144" t="s">
        <v>150</v>
      </c>
    </row>
    <row r="1957" spans="2:51" s="12" customFormat="1">
      <c r="B1957" s="142"/>
      <c r="D1957" s="143" t="s">
        <v>159</v>
      </c>
      <c r="E1957" s="144" t="s">
        <v>32</v>
      </c>
      <c r="F1957" s="145" t="s">
        <v>2428</v>
      </c>
      <c r="H1957" s="144" t="s">
        <v>32</v>
      </c>
      <c r="I1957" s="146"/>
      <c r="L1957" s="142"/>
      <c r="M1957" s="147"/>
      <c r="T1957" s="148"/>
      <c r="AT1957" s="144" t="s">
        <v>159</v>
      </c>
      <c r="AU1957" s="144" t="s">
        <v>89</v>
      </c>
      <c r="AV1957" s="12" t="s">
        <v>40</v>
      </c>
      <c r="AW1957" s="12" t="s">
        <v>38</v>
      </c>
      <c r="AX1957" s="12" t="s">
        <v>80</v>
      </c>
      <c r="AY1957" s="144" t="s">
        <v>150</v>
      </c>
    </row>
    <row r="1958" spans="2:51" s="12" customFormat="1">
      <c r="B1958" s="142"/>
      <c r="D1958" s="143" t="s">
        <v>159</v>
      </c>
      <c r="E1958" s="144" t="s">
        <v>32</v>
      </c>
      <c r="F1958" s="145" t="s">
        <v>2429</v>
      </c>
      <c r="H1958" s="144" t="s">
        <v>32</v>
      </c>
      <c r="I1958" s="146"/>
      <c r="L1958" s="142"/>
      <c r="M1958" s="147"/>
      <c r="T1958" s="148"/>
      <c r="AT1958" s="144" t="s">
        <v>159</v>
      </c>
      <c r="AU1958" s="144" t="s">
        <v>89</v>
      </c>
      <c r="AV1958" s="12" t="s">
        <v>40</v>
      </c>
      <c r="AW1958" s="12" t="s">
        <v>38</v>
      </c>
      <c r="AX1958" s="12" t="s">
        <v>80</v>
      </c>
      <c r="AY1958" s="144" t="s">
        <v>150</v>
      </c>
    </row>
    <row r="1959" spans="2:51" s="12" customFormat="1">
      <c r="B1959" s="142"/>
      <c r="D1959" s="143" t="s">
        <v>159</v>
      </c>
      <c r="E1959" s="144" t="s">
        <v>32</v>
      </c>
      <c r="F1959" s="145" t="s">
        <v>2430</v>
      </c>
      <c r="H1959" s="144" t="s">
        <v>32</v>
      </c>
      <c r="I1959" s="146"/>
      <c r="L1959" s="142"/>
      <c r="M1959" s="147"/>
      <c r="T1959" s="148"/>
      <c r="AT1959" s="144" t="s">
        <v>159</v>
      </c>
      <c r="AU1959" s="144" t="s">
        <v>89</v>
      </c>
      <c r="AV1959" s="12" t="s">
        <v>40</v>
      </c>
      <c r="AW1959" s="12" t="s">
        <v>38</v>
      </c>
      <c r="AX1959" s="12" t="s">
        <v>80</v>
      </c>
      <c r="AY1959" s="144" t="s">
        <v>150</v>
      </c>
    </row>
    <row r="1960" spans="2:51" s="12" customFormat="1">
      <c r="B1960" s="142"/>
      <c r="D1960" s="143" t="s">
        <v>159</v>
      </c>
      <c r="E1960" s="144" t="s">
        <v>32</v>
      </c>
      <c r="F1960" s="145" t="s">
        <v>2431</v>
      </c>
      <c r="H1960" s="144" t="s">
        <v>32</v>
      </c>
      <c r="I1960" s="146"/>
      <c r="L1960" s="142"/>
      <c r="M1960" s="147"/>
      <c r="T1960" s="148"/>
      <c r="AT1960" s="144" t="s">
        <v>159</v>
      </c>
      <c r="AU1960" s="144" t="s">
        <v>89</v>
      </c>
      <c r="AV1960" s="12" t="s">
        <v>40</v>
      </c>
      <c r="AW1960" s="12" t="s">
        <v>38</v>
      </c>
      <c r="AX1960" s="12" t="s">
        <v>80</v>
      </c>
      <c r="AY1960" s="144" t="s">
        <v>150</v>
      </c>
    </row>
    <row r="1961" spans="2:51" s="12" customFormat="1">
      <c r="B1961" s="142"/>
      <c r="D1961" s="143" t="s">
        <v>159</v>
      </c>
      <c r="E1961" s="144" t="s">
        <v>32</v>
      </c>
      <c r="F1961" s="145" t="s">
        <v>2432</v>
      </c>
      <c r="H1961" s="144" t="s">
        <v>32</v>
      </c>
      <c r="I1961" s="146"/>
      <c r="L1961" s="142"/>
      <c r="M1961" s="147"/>
      <c r="T1961" s="148"/>
      <c r="AT1961" s="144" t="s">
        <v>159</v>
      </c>
      <c r="AU1961" s="144" t="s">
        <v>89</v>
      </c>
      <c r="AV1961" s="12" t="s">
        <v>40</v>
      </c>
      <c r="AW1961" s="12" t="s">
        <v>38</v>
      </c>
      <c r="AX1961" s="12" t="s">
        <v>80</v>
      </c>
      <c r="AY1961" s="144" t="s">
        <v>150</v>
      </c>
    </row>
    <row r="1962" spans="2:51" s="12" customFormat="1">
      <c r="B1962" s="142"/>
      <c r="D1962" s="143" t="s">
        <v>159</v>
      </c>
      <c r="E1962" s="144" t="s">
        <v>32</v>
      </c>
      <c r="F1962" s="145" t="s">
        <v>2433</v>
      </c>
      <c r="H1962" s="144" t="s">
        <v>32</v>
      </c>
      <c r="I1962" s="146"/>
      <c r="L1962" s="142"/>
      <c r="M1962" s="147"/>
      <c r="T1962" s="148"/>
      <c r="AT1962" s="144" t="s">
        <v>159</v>
      </c>
      <c r="AU1962" s="144" t="s">
        <v>89</v>
      </c>
      <c r="AV1962" s="12" t="s">
        <v>40</v>
      </c>
      <c r="AW1962" s="12" t="s">
        <v>38</v>
      </c>
      <c r="AX1962" s="12" t="s">
        <v>80</v>
      </c>
      <c r="AY1962" s="144" t="s">
        <v>150</v>
      </c>
    </row>
    <row r="1963" spans="2:51" s="12" customFormat="1">
      <c r="B1963" s="142"/>
      <c r="D1963" s="143" t="s">
        <v>159</v>
      </c>
      <c r="E1963" s="144" t="s">
        <v>32</v>
      </c>
      <c r="F1963" s="145" t="s">
        <v>2434</v>
      </c>
      <c r="H1963" s="144" t="s">
        <v>32</v>
      </c>
      <c r="I1963" s="146"/>
      <c r="L1963" s="142"/>
      <c r="M1963" s="147"/>
      <c r="T1963" s="148"/>
      <c r="AT1963" s="144" t="s">
        <v>159</v>
      </c>
      <c r="AU1963" s="144" t="s">
        <v>89</v>
      </c>
      <c r="AV1963" s="12" t="s">
        <v>40</v>
      </c>
      <c r="AW1963" s="12" t="s">
        <v>38</v>
      </c>
      <c r="AX1963" s="12" t="s">
        <v>80</v>
      </c>
      <c r="AY1963" s="144" t="s">
        <v>150</v>
      </c>
    </row>
    <row r="1964" spans="2:51" s="12" customFormat="1">
      <c r="B1964" s="142"/>
      <c r="D1964" s="143" t="s">
        <v>159</v>
      </c>
      <c r="E1964" s="144" t="s">
        <v>32</v>
      </c>
      <c r="F1964" s="145" t="s">
        <v>2435</v>
      </c>
      <c r="H1964" s="144" t="s">
        <v>32</v>
      </c>
      <c r="I1964" s="146"/>
      <c r="L1964" s="142"/>
      <c r="M1964" s="147"/>
      <c r="T1964" s="148"/>
      <c r="AT1964" s="144" t="s">
        <v>159</v>
      </c>
      <c r="AU1964" s="144" t="s">
        <v>89</v>
      </c>
      <c r="AV1964" s="12" t="s">
        <v>40</v>
      </c>
      <c r="AW1964" s="12" t="s">
        <v>38</v>
      </c>
      <c r="AX1964" s="12" t="s">
        <v>80</v>
      </c>
      <c r="AY1964" s="144" t="s">
        <v>150</v>
      </c>
    </row>
    <row r="1965" spans="2:51" s="12" customFormat="1">
      <c r="B1965" s="142"/>
      <c r="D1965" s="143" t="s">
        <v>159</v>
      </c>
      <c r="E1965" s="144" t="s">
        <v>32</v>
      </c>
      <c r="F1965" s="145" t="s">
        <v>2436</v>
      </c>
      <c r="H1965" s="144" t="s">
        <v>32</v>
      </c>
      <c r="I1965" s="146"/>
      <c r="L1965" s="142"/>
      <c r="M1965" s="147"/>
      <c r="T1965" s="148"/>
      <c r="AT1965" s="144" t="s">
        <v>159</v>
      </c>
      <c r="AU1965" s="144" t="s">
        <v>89</v>
      </c>
      <c r="AV1965" s="12" t="s">
        <v>40</v>
      </c>
      <c r="AW1965" s="12" t="s">
        <v>38</v>
      </c>
      <c r="AX1965" s="12" t="s">
        <v>80</v>
      </c>
      <c r="AY1965" s="144" t="s">
        <v>150</v>
      </c>
    </row>
    <row r="1966" spans="2:51" s="12" customFormat="1">
      <c r="B1966" s="142"/>
      <c r="D1966" s="143" t="s">
        <v>159</v>
      </c>
      <c r="E1966" s="144" t="s">
        <v>32</v>
      </c>
      <c r="F1966" s="145" t="s">
        <v>2437</v>
      </c>
      <c r="H1966" s="144" t="s">
        <v>32</v>
      </c>
      <c r="I1966" s="146"/>
      <c r="L1966" s="142"/>
      <c r="M1966" s="147"/>
      <c r="T1966" s="148"/>
      <c r="AT1966" s="144" t="s">
        <v>159</v>
      </c>
      <c r="AU1966" s="144" t="s">
        <v>89</v>
      </c>
      <c r="AV1966" s="12" t="s">
        <v>40</v>
      </c>
      <c r="AW1966" s="12" t="s">
        <v>38</v>
      </c>
      <c r="AX1966" s="12" t="s">
        <v>80</v>
      </c>
      <c r="AY1966" s="144" t="s">
        <v>150</v>
      </c>
    </row>
    <row r="1967" spans="2:51" s="12" customFormat="1">
      <c r="B1967" s="142"/>
      <c r="D1967" s="143" t="s">
        <v>159</v>
      </c>
      <c r="E1967" s="144" t="s">
        <v>32</v>
      </c>
      <c r="F1967" s="145" t="s">
        <v>2438</v>
      </c>
      <c r="H1967" s="144" t="s">
        <v>32</v>
      </c>
      <c r="I1967" s="146"/>
      <c r="L1967" s="142"/>
      <c r="M1967" s="147"/>
      <c r="T1967" s="148"/>
      <c r="AT1967" s="144" t="s">
        <v>159</v>
      </c>
      <c r="AU1967" s="144" t="s">
        <v>89</v>
      </c>
      <c r="AV1967" s="12" t="s">
        <v>40</v>
      </c>
      <c r="AW1967" s="12" t="s">
        <v>38</v>
      </c>
      <c r="AX1967" s="12" t="s">
        <v>80</v>
      </c>
      <c r="AY1967" s="144" t="s">
        <v>150</v>
      </c>
    </row>
    <row r="1968" spans="2:51" s="12" customFormat="1">
      <c r="B1968" s="142"/>
      <c r="D1968" s="143" t="s">
        <v>159</v>
      </c>
      <c r="E1968" s="144" t="s">
        <v>32</v>
      </c>
      <c r="F1968" s="145" t="s">
        <v>2439</v>
      </c>
      <c r="H1968" s="144" t="s">
        <v>32</v>
      </c>
      <c r="I1968" s="146"/>
      <c r="L1968" s="142"/>
      <c r="M1968" s="147"/>
      <c r="T1968" s="148"/>
      <c r="AT1968" s="144" t="s">
        <v>159</v>
      </c>
      <c r="AU1968" s="144" t="s">
        <v>89</v>
      </c>
      <c r="AV1968" s="12" t="s">
        <v>40</v>
      </c>
      <c r="AW1968" s="12" t="s">
        <v>38</v>
      </c>
      <c r="AX1968" s="12" t="s">
        <v>80</v>
      </c>
      <c r="AY1968" s="144" t="s">
        <v>150</v>
      </c>
    </row>
    <row r="1969" spans="2:65" s="13" customFormat="1">
      <c r="B1969" s="149"/>
      <c r="D1969" s="143" t="s">
        <v>159</v>
      </c>
      <c r="E1969" s="150" t="s">
        <v>32</v>
      </c>
      <c r="F1969" s="151" t="s">
        <v>664</v>
      </c>
      <c r="H1969" s="152">
        <v>3998.3</v>
      </c>
      <c r="I1969" s="153"/>
      <c r="L1969" s="149"/>
      <c r="M1969" s="154"/>
      <c r="T1969" s="155"/>
      <c r="AT1969" s="150" t="s">
        <v>159</v>
      </c>
      <c r="AU1969" s="150" t="s">
        <v>89</v>
      </c>
      <c r="AV1969" s="13" t="s">
        <v>89</v>
      </c>
      <c r="AW1969" s="13" t="s">
        <v>38</v>
      </c>
      <c r="AX1969" s="13" t="s">
        <v>40</v>
      </c>
      <c r="AY1969" s="150" t="s">
        <v>150</v>
      </c>
    </row>
    <row r="1970" spans="2:65" s="1" customFormat="1" ht="24.15" customHeight="1">
      <c r="B1970" s="34"/>
      <c r="C1970" s="129" t="s">
        <v>2440</v>
      </c>
      <c r="D1970" s="183" t="s">
        <v>152</v>
      </c>
      <c r="E1970" s="130" t="s">
        <v>2441</v>
      </c>
      <c r="F1970" s="131" t="s">
        <v>2442</v>
      </c>
      <c r="G1970" s="132" t="s">
        <v>155</v>
      </c>
      <c r="H1970" s="133">
        <v>3348.27</v>
      </c>
      <c r="I1970" s="134"/>
      <c r="J1970" s="135">
        <f>ROUND(I1970*H1970,2)</f>
        <v>0</v>
      </c>
      <c r="K1970" s="131" t="s">
        <v>172</v>
      </c>
      <c r="L1970" s="34"/>
      <c r="M1970" s="136" t="s">
        <v>32</v>
      </c>
      <c r="N1970" s="137" t="s">
        <v>51</v>
      </c>
      <c r="P1970" s="138">
        <f>O1970*H1970</f>
        <v>0</v>
      </c>
      <c r="Q1970" s="138">
        <v>0</v>
      </c>
      <c r="R1970" s="138">
        <f>Q1970*H1970</f>
        <v>0</v>
      </c>
      <c r="S1970" s="138">
        <v>0</v>
      </c>
      <c r="T1970" s="139">
        <f>S1970*H1970</f>
        <v>0</v>
      </c>
      <c r="AR1970" s="140" t="s">
        <v>157</v>
      </c>
      <c r="AT1970" s="140" t="s">
        <v>152</v>
      </c>
      <c r="AU1970" s="140" t="s">
        <v>89</v>
      </c>
      <c r="AY1970" s="18" t="s">
        <v>150</v>
      </c>
      <c r="BE1970" s="141">
        <f>IF(N1970="základní",J1970,0)</f>
        <v>0</v>
      </c>
      <c r="BF1970" s="141">
        <f>IF(N1970="snížená",J1970,0)</f>
        <v>0</v>
      </c>
      <c r="BG1970" s="141">
        <f>IF(N1970="zákl. přenesená",J1970,0)</f>
        <v>0</v>
      </c>
      <c r="BH1970" s="141">
        <f>IF(N1970="sníž. přenesená",J1970,0)</f>
        <v>0</v>
      </c>
      <c r="BI1970" s="141">
        <f>IF(N1970="nulová",J1970,0)</f>
        <v>0</v>
      </c>
      <c r="BJ1970" s="18" t="s">
        <v>40</v>
      </c>
      <c r="BK1970" s="141">
        <f>ROUND(I1970*H1970,2)</f>
        <v>0</v>
      </c>
      <c r="BL1970" s="18" t="s">
        <v>157</v>
      </c>
      <c r="BM1970" s="140" t="s">
        <v>2443</v>
      </c>
    </row>
    <row r="1971" spans="2:65" s="1" customFormat="1">
      <c r="B1971" s="34"/>
      <c r="D1971" s="163" t="s">
        <v>174</v>
      </c>
      <c r="F1971" s="164" t="s">
        <v>2444</v>
      </c>
      <c r="I1971" s="165"/>
      <c r="L1971" s="34"/>
      <c r="M1971" s="166"/>
      <c r="T1971" s="55"/>
      <c r="AT1971" s="18" t="s">
        <v>174</v>
      </c>
      <c r="AU1971" s="18" t="s">
        <v>89</v>
      </c>
    </row>
    <row r="1972" spans="2:65" s="12" customFormat="1">
      <c r="B1972" s="142"/>
      <c r="D1972" s="143" t="s">
        <v>159</v>
      </c>
      <c r="E1972" s="144" t="s">
        <v>32</v>
      </c>
      <c r="F1972" s="145" t="s">
        <v>702</v>
      </c>
      <c r="H1972" s="144" t="s">
        <v>32</v>
      </c>
      <c r="I1972" s="146"/>
      <c r="L1972" s="142"/>
      <c r="M1972" s="147"/>
      <c r="T1972" s="148"/>
      <c r="AT1972" s="144" t="s">
        <v>159</v>
      </c>
      <c r="AU1972" s="144" t="s">
        <v>89</v>
      </c>
      <c r="AV1972" s="12" t="s">
        <v>40</v>
      </c>
      <c r="AW1972" s="12" t="s">
        <v>38</v>
      </c>
      <c r="AX1972" s="12" t="s">
        <v>80</v>
      </c>
      <c r="AY1972" s="144" t="s">
        <v>150</v>
      </c>
    </row>
    <row r="1973" spans="2:65" s="12" customFormat="1">
      <c r="B1973" s="142"/>
      <c r="D1973" s="143" t="s">
        <v>159</v>
      </c>
      <c r="E1973" s="144" t="s">
        <v>32</v>
      </c>
      <c r="F1973" s="145" t="s">
        <v>2445</v>
      </c>
      <c r="H1973" s="144" t="s">
        <v>32</v>
      </c>
      <c r="I1973" s="146"/>
      <c r="L1973" s="142"/>
      <c r="M1973" s="147"/>
      <c r="T1973" s="148"/>
      <c r="AT1973" s="144" t="s">
        <v>159</v>
      </c>
      <c r="AU1973" s="144" t="s">
        <v>89</v>
      </c>
      <c r="AV1973" s="12" t="s">
        <v>40</v>
      </c>
      <c r="AW1973" s="12" t="s">
        <v>38</v>
      </c>
      <c r="AX1973" s="12" t="s">
        <v>80</v>
      </c>
      <c r="AY1973" s="144" t="s">
        <v>150</v>
      </c>
    </row>
    <row r="1974" spans="2:65" s="12" customFormat="1">
      <c r="B1974" s="142"/>
      <c r="D1974" s="143" t="s">
        <v>159</v>
      </c>
      <c r="E1974" s="144" t="s">
        <v>32</v>
      </c>
      <c r="F1974" s="145" t="s">
        <v>2005</v>
      </c>
      <c r="H1974" s="144" t="s">
        <v>32</v>
      </c>
      <c r="I1974" s="146"/>
      <c r="L1974" s="142"/>
      <c r="M1974" s="147"/>
      <c r="T1974" s="148"/>
      <c r="AT1974" s="144" t="s">
        <v>159</v>
      </c>
      <c r="AU1974" s="144" t="s">
        <v>89</v>
      </c>
      <c r="AV1974" s="12" t="s">
        <v>40</v>
      </c>
      <c r="AW1974" s="12" t="s">
        <v>38</v>
      </c>
      <c r="AX1974" s="12" t="s">
        <v>80</v>
      </c>
      <c r="AY1974" s="144" t="s">
        <v>150</v>
      </c>
    </row>
    <row r="1975" spans="2:65" s="12" customFormat="1">
      <c r="B1975" s="142"/>
      <c r="D1975" s="143" t="s">
        <v>159</v>
      </c>
      <c r="E1975" s="144" t="s">
        <v>32</v>
      </c>
      <c r="F1975" s="145" t="s">
        <v>2006</v>
      </c>
      <c r="H1975" s="144" t="s">
        <v>32</v>
      </c>
      <c r="I1975" s="146"/>
      <c r="L1975" s="142"/>
      <c r="M1975" s="147"/>
      <c r="T1975" s="148"/>
      <c r="AT1975" s="144" t="s">
        <v>159</v>
      </c>
      <c r="AU1975" s="144" t="s">
        <v>89</v>
      </c>
      <c r="AV1975" s="12" t="s">
        <v>40</v>
      </c>
      <c r="AW1975" s="12" t="s">
        <v>38</v>
      </c>
      <c r="AX1975" s="12" t="s">
        <v>80</v>
      </c>
      <c r="AY1975" s="144" t="s">
        <v>150</v>
      </c>
    </row>
    <row r="1976" spans="2:65" s="12" customFormat="1">
      <c r="B1976" s="142"/>
      <c r="D1976" s="143" t="s">
        <v>159</v>
      </c>
      <c r="E1976" s="144" t="s">
        <v>32</v>
      </c>
      <c r="F1976" s="145" t="s">
        <v>2007</v>
      </c>
      <c r="H1976" s="144" t="s">
        <v>32</v>
      </c>
      <c r="I1976" s="146"/>
      <c r="L1976" s="142"/>
      <c r="M1976" s="147"/>
      <c r="T1976" s="148"/>
      <c r="AT1976" s="144" t="s">
        <v>159</v>
      </c>
      <c r="AU1976" s="144" t="s">
        <v>89</v>
      </c>
      <c r="AV1976" s="12" t="s">
        <v>40</v>
      </c>
      <c r="AW1976" s="12" t="s">
        <v>38</v>
      </c>
      <c r="AX1976" s="12" t="s">
        <v>80</v>
      </c>
      <c r="AY1976" s="144" t="s">
        <v>150</v>
      </c>
    </row>
    <row r="1977" spans="2:65" s="12" customFormat="1">
      <c r="B1977" s="142"/>
      <c r="D1977" s="143" t="s">
        <v>159</v>
      </c>
      <c r="E1977" s="144" t="s">
        <v>32</v>
      </c>
      <c r="F1977" s="145" t="s">
        <v>2008</v>
      </c>
      <c r="H1977" s="144" t="s">
        <v>32</v>
      </c>
      <c r="I1977" s="146"/>
      <c r="L1977" s="142"/>
      <c r="M1977" s="147"/>
      <c r="T1977" s="148"/>
      <c r="AT1977" s="144" t="s">
        <v>159</v>
      </c>
      <c r="AU1977" s="144" t="s">
        <v>89</v>
      </c>
      <c r="AV1977" s="12" t="s">
        <v>40</v>
      </c>
      <c r="AW1977" s="12" t="s">
        <v>38</v>
      </c>
      <c r="AX1977" s="12" t="s">
        <v>80</v>
      </c>
      <c r="AY1977" s="144" t="s">
        <v>150</v>
      </c>
    </row>
    <row r="1978" spans="2:65" s="12" customFormat="1">
      <c r="B1978" s="142"/>
      <c r="D1978" s="143" t="s">
        <v>159</v>
      </c>
      <c r="E1978" s="144" t="s">
        <v>32</v>
      </c>
      <c r="F1978" s="145" t="s">
        <v>2446</v>
      </c>
      <c r="H1978" s="144" t="s">
        <v>32</v>
      </c>
      <c r="I1978" s="146"/>
      <c r="L1978" s="142"/>
      <c r="M1978" s="147"/>
      <c r="T1978" s="148"/>
      <c r="AT1978" s="144" t="s">
        <v>159</v>
      </c>
      <c r="AU1978" s="144" t="s">
        <v>89</v>
      </c>
      <c r="AV1978" s="12" t="s">
        <v>40</v>
      </c>
      <c r="AW1978" s="12" t="s">
        <v>38</v>
      </c>
      <c r="AX1978" s="12" t="s">
        <v>80</v>
      </c>
      <c r="AY1978" s="144" t="s">
        <v>150</v>
      </c>
    </row>
    <row r="1979" spans="2:65" s="12" customFormat="1">
      <c r="B1979" s="142"/>
      <c r="D1979" s="143" t="s">
        <v>159</v>
      </c>
      <c r="E1979" s="144" t="s">
        <v>32</v>
      </c>
      <c r="F1979" s="145" t="s">
        <v>2447</v>
      </c>
      <c r="H1979" s="144" t="s">
        <v>32</v>
      </c>
      <c r="I1979" s="146"/>
      <c r="L1979" s="142"/>
      <c r="M1979" s="147"/>
      <c r="T1979" s="148"/>
      <c r="AT1979" s="144" t="s">
        <v>159</v>
      </c>
      <c r="AU1979" s="144" t="s">
        <v>89</v>
      </c>
      <c r="AV1979" s="12" t="s">
        <v>40</v>
      </c>
      <c r="AW1979" s="12" t="s">
        <v>38</v>
      </c>
      <c r="AX1979" s="12" t="s">
        <v>80</v>
      </c>
      <c r="AY1979" s="144" t="s">
        <v>150</v>
      </c>
    </row>
    <row r="1980" spans="2:65" s="12" customFormat="1">
      <c r="B1980" s="142"/>
      <c r="D1980" s="143" t="s">
        <v>159</v>
      </c>
      <c r="E1980" s="144" t="s">
        <v>32</v>
      </c>
      <c r="F1980" s="145" t="s">
        <v>2448</v>
      </c>
      <c r="H1980" s="144" t="s">
        <v>32</v>
      </c>
      <c r="I1980" s="146"/>
      <c r="L1980" s="142"/>
      <c r="M1980" s="147"/>
      <c r="T1980" s="148"/>
      <c r="AT1980" s="144" t="s">
        <v>159</v>
      </c>
      <c r="AU1980" s="144" t="s">
        <v>89</v>
      </c>
      <c r="AV1980" s="12" t="s">
        <v>40</v>
      </c>
      <c r="AW1980" s="12" t="s">
        <v>38</v>
      </c>
      <c r="AX1980" s="12" t="s">
        <v>80</v>
      </c>
      <c r="AY1980" s="144" t="s">
        <v>150</v>
      </c>
    </row>
    <row r="1981" spans="2:65" s="12" customFormat="1">
      <c r="B1981" s="142"/>
      <c r="D1981" s="143" t="s">
        <v>159</v>
      </c>
      <c r="E1981" s="144" t="s">
        <v>32</v>
      </c>
      <c r="F1981" s="145" t="s">
        <v>2449</v>
      </c>
      <c r="H1981" s="144" t="s">
        <v>32</v>
      </c>
      <c r="I1981" s="146"/>
      <c r="L1981" s="142"/>
      <c r="M1981" s="147"/>
      <c r="T1981" s="148"/>
      <c r="AT1981" s="144" t="s">
        <v>159</v>
      </c>
      <c r="AU1981" s="144" t="s">
        <v>89</v>
      </c>
      <c r="AV1981" s="12" t="s">
        <v>40</v>
      </c>
      <c r="AW1981" s="12" t="s">
        <v>38</v>
      </c>
      <c r="AX1981" s="12" t="s">
        <v>80</v>
      </c>
      <c r="AY1981" s="144" t="s">
        <v>150</v>
      </c>
    </row>
    <row r="1982" spans="2:65" s="13" customFormat="1">
      <c r="B1982" s="149"/>
      <c r="D1982" s="143" t="s">
        <v>159</v>
      </c>
      <c r="E1982" s="150" t="s">
        <v>32</v>
      </c>
      <c r="F1982" s="151" t="s">
        <v>667</v>
      </c>
      <c r="H1982" s="152">
        <v>3348.27</v>
      </c>
      <c r="I1982" s="153"/>
      <c r="L1982" s="149"/>
      <c r="M1982" s="154"/>
      <c r="T1982" s="155"/>
      <c r="AT1982" s="150" t="s">
        <v>159</v>
      </c>
      <c r="AU1982" s="150" t="s">
        <v>89</v>
      </c>
      <c r="AV1982" s="13" t="s">
        <v>89</v>
      </c>
      <c r="AW1982" s="13" t="s">
        <v>38</v>
      </c>
      <c r="AX1982" s="13" t="s">
        <v>40</v>
      </c>
      <c r="AY1982" s="150" t="s">
        <v>150</v>
      </c>
    </row>
    <row r="1983" spans="2:65" s="1" customFormat="1" ht="44.25" customHeight="1">
      <c r="B1983" s="34"/>
      <c r="C1983" s="129" t="s">
        <v>2450</v>
      </c>
      <c r="D1983" s="129" t="s">
        <v>152</v>
      </c>
      <c r="E1983" s="130" t="s">
        <v>2451</v>
      </c>
      <c r="F1983" s="131" t="s">
        <v>2452</v>
      </c>
      <c r="G1983" s="132" t="s">
        <v>155</v>
      </c>
      <c r="H1983" s="133">
        <v>119.86499999999999</v>
      </c>
      <c r="I1983" s="134"/>
      <c r="J1983" s="135">
        <f>ROUND(I1983*H1983,2)</f>
        <v>0</v>
      </c>
      <c r="K1983" s="131" t="s">
        <v>172</v>
      </c>
      <c r="L1983" s="34"/>
      <c r="M1983" s="136" t="s">
        <v>32</v>
      </c>
      <c r="N1983" s="137" t="s">
        <v>51</v>
      </c>
      <c r="P1983" s="138">
        <f>O1983*H1983</f>
        <v>0</v>
      </c>
      <c r="Q1983" s="138">
        <v>9.5E-4</v>
      </c>
      <c r="R1983" s="138">
        <f>Q1983*H1983</f>
        <v>0.11387174999999999</v>
      </c>
      <c r="S1983" s="138">
        <v>0</v>
      </c>
      <c r="T1983" s="139">
        <f>S1983*H1983</f>
        <v>0</v>
      </c>
      <c r="AR1983" s="140" t="s">
        <v>157</v>
      </c>
      <c r="AT1983" s="140" t="s">
        <v>152</v>
      </c>
      <c r="AU1983" s="140" t="s">
        <v>89</v>
      </c>
      <c r="AY1983" s="18" t="s">
        <v>150</v>
      </c>
      <c r="BE1983" s="141">
        <f>IF(N1983="základní",J1983,0)</f>
        <v>0</v>
      </c>
      <c r="BF1983" s="141">
        <f>IF(N1983="snížená",J1983,0)</f>
        <v>0</v>
      </c>
      <c r="BG1983" s="141">
        <f>IF(N1983="zákl. přenesená",J1983,0)</f>
        <v>0</v>
      </c>
      <c r="BH1983" s="141">
        <f>IF(N1983="sníž. přenesená",J1983,0)</f>
        <v>0</v>
      </c>
      <c r="BI1983" s="141">
        <f>IF(N1983="nulová",J1983,0)</f>
        <v>0</v>
      </c>
      <c r="BJ1983" s="18" t="s">
        <v>40</v>
      </c>
      <c r="BK1983" s="141">
        <f>ROUND(I1983*H1983,2)</f>
        <v>0</v>
      </c>
      <c r="BL1983" s="18" t="s">
        <v>157</v>
      </c>
      <c r="BM1983" s="140" t="s">
        <v>2453</v>
      </c>
    </row>
    <row r="1984" spans="2:65" s="1" customFormat="1">
      <c r="B1984" s="34"/>
      <c r="D1984" s="163" t="s">
        <v>174</v>
      </c>
      <c r="F1984" s="164" t="s">
        <v>2454</v>
      </c>
      <c r="I1984" s="165"/>
      <c r="L1984" s="34"/>
      <c r="M1984" s="166"/>
      <c r="T1984" s="55"/>
      <c r="AT1984" s="18" t="s">
        <v>174</v>
      </c>
      <c r="AU1984" s="18" t="s">
        <v>89</v>
      </c>
    </row>
    <row r="1985" spans="2:65" s="12" customFormat="1">
      <c r="B1985" s="142"/>
      <c r="D1985" s="143" t="s">
        <v>159</v>
      </c>
      <c r="E1985" s="144" t="s">
        <v>32</v>
      </c>
      <c r="F1985" s="145" t="s">
        <v>814</v>
      </c>
      <c r="H1985" s="144" t="s">
        <v>32</v>
      </c>
      <c r="I1985" s="146"/>
      <c r="L1985" s="142"/>
      <c r="M1985" s="147"/>
      <c r="T1985" s="148"/>
      <c r="AT1985" s="144" t="s">
        <v>159</v>
      </c>
      <c r="AU1985" s="144" t="s">
        <v>89</v>
      </c>
      <c r="AV1985" s="12" t="s">
        <v>40</v>
      </c>
      <c r="AW1985" s="12" t="s">
        <v>38</v>
      </c>
      <c r="AX1985" s="12" t="s">
        <v>80</v>
      </c>
      <c r="AY1985" s="144" t="s">
        <v>150</v>
      </c>
    </row>
    <row r="1986" spans="2:65" s="13" customFormat="1" ht="20.399999999999999">
      <c r="B1986" s="149"/>
      <c r="D1986" s="143" t="s">
        <v>159</v>
      </c>
      <c r="E1986" s="150" t="s">
        <v>32</v>
      </c>
      <c r="F1986" s="151" t="s">
        <v>2455</v>
      </c>
      <c r="H1986" s="152">
        <v>57.789000000000001</v>
      </c>
      <c r="I1986" s="153"/>
      <c r="L1986" s="149"/>
      <c r="M1986" s="154"/>
      <c r="T1986" s="155"/>
      <c r="AT1986" s="150" t="s">
        <v>159</v>
      </c>
      <c r="AU1986" s="150" t="s">
        <v>89</v>
      </c>
      <c r="AV1986" s="13" t="s">
        <v>89</v>
      </c>
      <c r="AW1986" s="13" t="s">
        <v>38</v>
      </c>
      <c r="AX1986" s="13" t="s">
        <v>80</v>
      </c>
      <c r="AY1986" s="150" t="s">
        <v>150</v>
      </c>
    </row>
    <row r="1987" spans="2:65" s="15" customFormat="1">
      <c r="B1987" s="168"/>
      <c r="D1987" s="143" t="s">
        <v>159</v>
      </c>
      <c r="E1987" s="169" t="s">
        <v>32</v>
      </c>
      <c r="F1987" s="170" t="s">
        <v>1372</v>
      </c>
      <c r="H1987" s="171">
        <v>57.789000000000001</v>
      </c>
      <c r="I1987" s="172"/>
      <c r="L1987" s="168"/>
      <c r="M1987" s="173"/>
      <c r="T1987" s="174"/>
      <c r="AT1987" s="169" t="s">
        <v>159</v>
      </c>
      <c r="AU1987" s="169" t="s">
        <v>89</v>
      </c>
      <c r="AV1987" s="15" t="s">
        <v>168</v>
      </c>
      <c r="AW1987" s="15" t="s">
        <v>38</v>
      </c>
      <c r="AX1987" s="15" t="s">
        <v>80</v>
      </c>
      <c r="AY1987" s="169" t="s">
        <v>150</v>
      </c>
    </row>
    <row r="1988" spans="2:65" s="12" customFormat="1">
      <c r="B1988" s="142"/>
      <c r="D1988" s="143" t="s">
        <v>159</v>
      </c>
      <c r="E1988" s="144" t="s">
        <v>32</v>
      </c>
      <c r="F1988" s="145" t="s">
        <v>1436</v>
      </c>
      <c r="H1988" s="144" t="s">
        <v>32</v>
      </c>
      <c r="I1988" s="146"/>
      <c r="L1988" s="142"/>
      <c r="M1988" s="147"/>
      <c r="T1988" s="148"/>
      <c r="AT1988" s="144" t="s">
        <v>159</v>
      </c>
      <c r="AU1988" s="144" t="s">
        <v>89</v>
      </c>
      <c r="AV1988" s="12" t="s">
        <v>40</v>
      </c>
      <c r="AW1988" s="12" t="s">
        <v>38</v>
      </c>
      <c r="AX1988" s="12" t="s">
        <v>80</v>
      </c>
      <c r="AY1988" s="144" t="s">
        <v>150</v>
      </c>
    </row>
    <row r="1989" spans="2:65" s="13" customFormat="1" ht="20.399999999999999">
      <c r="B1989" s="149"/>
      <c r="D1989" s="143" t="s">
        <v>159</v>
      </c>
      <c r="E1989" s="150" t="s">
        <v>32</v>
      </c>
      <c r="F1989" s="151" t="s">
        <v>2456</v>
      </c>
      <c r="H1989" s="152">
        <v>62.076000000000001</v>
      </c>
      <c r="I1989" s="153"/>
      <c r="L1989" s="149"/>
      <c r="M1989" s="154"/>
      <c r="T1989" s="155"/>
      <c r="AT1989" s="150" t="s">
        <v>159</v>
      </c>
      <c r="AU1989" s="150" t="s">
        <v>89</v>
      </c>
      <c r="AV1989" s="13" t="s">
        <v>89</v>
      </c>
      <c r="AW1989" s="13" t="s">
        <v>38</v>
      </c>
      <c r="AX1989" s="13" t="s">
        <v>80</v>
      </c>
      <c r="AY1989" s="150" t="s">
        <v>150</v>
      </c>
    </row>
    <row r="1990" spans="2:65" s="15" customFormat="1">
      <c r="B1990" s="168"/>
      <c r="D1990" s="143" t="s">
        <v>159</v>
      </c>
      <c r="E1990" s="169" t="s">
        <v>32</v>
      </c>
      <c r="F1990" s="170" t="s">
        <v>1438</v>
      </c>
      <c r="H1990" s="171">
        <v>62.076000000000001</v>
      </c>
      <c r="I1990" s="172"/>
      <c r="L1990" s="168"/>
      <c r="M1990" s="173"/>
      <c r="T1990" s="174"/>
      <c r="AT1990" s="169" t="s">
        <v>159</v>
      </c>
      <c r="AU1990" s="169" t="s">
        <v>89</v>
      </c>
      <c r="AV1990" s="15" t="s">
        <v>168</v>
      </c>
      <c r="AW1990" s="15" t="s">
        <v>38</v>
      </c>
      <c r="AX1990" s="15" t="s">
        <v>80</v>
      </c>
      <c r="AY1990" s="169" t="s">
        <v>150</v>
      </c>
    </row>
    <row r="1991" spans="2:65" s="14" customFormat="1">
      <c r="B1991" s="156"/>
      <c r="D1991" s="143" t="s">
        <v>159</v>
      </c>
      <c r="E1991" s="157" t="s">
        <v>32</v>
      </c>
      <c r="F1991" s="158" t="s">
        <v>162</v>
      </c>
      <c r="H1991" s="159">
        <v>119.86499999999999</v>
      </c>
      <c r="I1991" s="160"/>
      <c r="L1991" s="156"/>
      <c r="M1991" s="161"/>
      <c r="T1991" s="162"/>
      <c r="AT1991" s="157" t="s">
        <v>159</v>
      </c>
      <c r="AU1991" s="157" t="s">
        <v>89</v>
      </c>
      <c r="AV1991" s="14" t="s">
        <v>157</v>
      </c>
      <c r="AW1991" s="14" t="s">
        <v>38</v>
      </c>
      <c r="AX1991" s="14" t="s">
        <v>40</v>
      </c>
      <c r="AY1991" s="157" t="s">
        <v>150</v>
      </c>
    </row>
    <row r="1992" spans="2:65" s="1" customFormat="1" ht="37.799999999999997" customHeight="1">
      <c r="B1992" s="34"/>
      <c r="C1992" s="129" t="s">
        <v>2457</v>
      </c>
      <c r="D1992" s="129" t="s">
        <v>152</v>
      </c>
      <c r="E1992" s="130" t="s">
        <v>2458</v>
      </c>
      <c r="F1992" s="131" t="s">
        <v>2459</v>
      </c>
      <c r="G1992" s="132" t="s">
        <v>693</v>
      </c>
      <c r="H1992" s="133">
        <v>399.55</v>
      </c>
      <c r="I1992" s="134"/>
      <c r="J1992" s="135">
        <f>ROUND(I1992*H1992,2)</f>
        <v>0</v>
      </c>
      <c r="K1992" s="131" t="s">
        <v>172</v>
      </c>
      <c r="L1992" s="34"/>
      <c r="M1992" s="136" t="s">
        <v>32</v>
      </c>
      <c r="N1992" s="137" t="s">
        <v>51</v>
      </c>
      <c r="P1992" s="138">
        <f>O1992*H1992</f>
        <v>0</v>
      </c>
      <c r="Q1992" s="138">
        <v>1.3699999999999999E-3</v>
      </c>
      <c r="R1992" s="138">
        <f>Q1992*H1992</f>
        <v>0.54738350000000002</v>
      </c>
      <c r="S1992" s="138">
        <v>0</v>
      </c>
      <c r="T1992" s="139">
        <f>S1992*H1992</f>
        <v>0</v>
      </c>
      <c r="AR1992" s="140" t="s">
        <v>157</v>
      </c>
      <c r="AT1992" s="140" t="s">
        <v>152</v>
      </c>
      <c r="AU1992" s="140" t="s">
        <v>89</v>
      </c>
      <c r="AY1992" s="18" t="s">
        <v>150</v>
      </c>
      <c r="BE1992" s="141">
        <f>IF(N1992="základní",J1992,0)</f>
        <v>0</v>
      </c>
      <c r="BF1992" s="141">
        <f>IF(N1992="snížená",J1992,0)</f>
        <v>0</v>
      </c>
      <c r="BG1992" s="141">
        <f>IF(N1992="zákl. přenesená",J1992,0)</f>
        <v>0</v>
      </c>
      <c r="BH1992" s="141">
        <f>IF(N1992="sníž. přenesená",J1992,0)</f>
        <v>0</v>
      </c>
      <c r="BI1992" s="141">
        <f>IF(N1992="nulová",J1992,0)</f>
        <v>0</v>
      </c>
      <c r="BJ1992" s="18" t="s">
        <v>40</v>
      </c>
      <c r="BK1992" s="141">
        <f>ROUND(I1992*H1992,2)</f>
        <v>0</v>
      </c>
      <c r="BL1992" s="18" t="s">
        <v>157</v>
      </c>
      <c r="BM1992" s="140" t="s">
        <v>2460</v>
      </c>
    </row>
    <row r="1993" spans="2:65" s="1" customFormat="1">
      <c r="B1993" s="34"/>
      <c r="D1993" s="163" t="s">
        <v>174</v>
      </c>
      <c r="F1993" s="164" t="s">
        <v>2461</v>
      </c>
      <c r="I1993" s="165"/>
      <c r="L1993" s="34"/>
      <c r="M1993" s="166"/>
      <c r="T1993" s="55"/>
      <c r="AT1993" s="18" t="s">
        <v>174</v>
      </c>
      <c r="AU1993" s="18" t="s">
        <v>89</v>
      </c>
    </row>
    <row r="1994" spans="2:65" s="12" customFormat="1">
      <c r="B1994" s="142"/>
      <c r="D1994" s="143" t="s">
        <v>159</v>
      </c>
      <c r="E1994" s="144" t="s">
        <v>32</v>
      </c>
      <c r="F1994" s="145" t="s">
        <v>814</v>
      </c>
      <c r="H1994" s="144" t="s">
        <v>32</v>
      </c>
      <c r="I1994" s="146"/>
      <c r="L1994" s="142"/>
      <c r="M1994" s="147"/>
      <c r="T1994" s="148"/>
      <c r="AT1994" s="144" t="s">
        <v>159</v>
      </c>
      <c r="AU1994" s="144" t="s">
        <v>89</v>
      </c>
      <c r="AV1994" s="12" t="s">
        <v>40</v>
      </c>
      <c r="AW1994" s="12" t="s">
        <v>38</v>
      </c>
      <c r="AX1994" s="12" t="s">
        <v>80</v>
      </c>
      <c r="AY1994" s="144" t="s">
        <v>150</v>
      </c>
    </row>
    <row r="1995" spans="2:65" s="13" customFormat="1" ht="20.399999999999999">
      <c r="B1995" s="149"/>
      <c r="D1995" s="143" t="s">
        <v>159</v>
      </c>
      <c r="E1995" s="150" t="s">
        <v>32</v>
      </c>
      <c r="F1995" s="151" t="s">
        <v>2462</v>
      </c>
      <c r="H1995" s="152">
        <v>192.63</v>
      </c>
      <c r="I1995" s="153"/>
      <c r="L1995" s="149"/>
      <c r="M1995" s="154"/>
      <c r="T1995" s="155"/>
      <c r="AT1995" s="150" t="s">
        <v>159</v>
      </c>
      <c r="AU1995" s="150" t="s">
        <v>89</v>
      </c>
      <c r="AV1995" s="13" t="s">
        <v>89</v>
      </c>
      <c r="AW1995" s="13" t="s">
        <v>38</v>
      </c>
      <c r="AX1995" s="13" t="s">
        <v>80</v>
      </c>
      <c r="AY1995" s="150" t="s">
        <v>150</v>
      </c>
    </row>
    <row r="1996" spans="2:65" s="15" customFormat="1">
      <c r="B1996" s="168"/>
      <c r="D1996" s="143" t="s">
        <v>159</v>
      </c>
      <c r="E1996" s="169" t="s">
        <v>32</v>
      </c>
      <c r="F1996" s="170" t="s">
        <v>1372</v>
      </c>
      <c r="H1996" s="171">
        <v>192.63</v>
      </c>
      <c r="I1996" s="172"/>
      <c r="L1996" s="168"/>
      <c r="M1996" s="173"/>
      <c r="T1996" s="174"/>
      <c r="AT1996" s="169" t="s">
        <v>159</v>
      </c>
      <c r="AU1996" s="169" t="s">
        <v>89</v>
      </c>
      <c r="AV1996" s="15" t="s">
        <v>168</v>
      </c>
      <c r="AW1996" s="15" t="s">
        <v>38</v>
      </c>
      <c r="AX1996" s="15" t="s">
        <v>80</v>
      </c>
      <c r="AY1996" s="169" t="s">
        <v>150</v>
      </c>
    </row>
    <row r="1997" spans="2:65" s="12" customFormat="1">
      <c r="B1997" s="142"/>
      <c r="D1997" s="143" t="s">
        <v>159</v>
      </c>
      <c r="E1997" s="144" t="s">
        <v>32</v>
      </c>
      <c r="F1997" s="145" t="s">
        <v>1436</v>
      </c>
      <c r="H1997" s="144" t="s">
        <v>32</v>
      </c>
      <c r="I1997" s="146"/>
      <c r="L1997" s="142"/>
      <c r="M1997" s="147"/>
      <c r="T1997" s="148"/>
      <c r="AT1997" s="144" t="s">
        <v>159</v>
      </c>
      <c r="AU1997" s="144" t="s">
        <v>89</v>
      </c>
      <c r="AV1997" s="12" t="s">
        <v>40</v>
      </c>
      <c r="AW1997" s="12" t="s">
        <v>38</v>
      </c>
      <c r="AX1997" s="12" t="s">
        <v>80</v>
      </c>
      <c r="AY1997" s="144" t="s">
        <v>150</v>
      </c>
    </row>
    <row r="1998" spans="2:65" s="13" customFormat="1" ht="20.399999999999999">
      <c r="B1998" s="149"/>
      <c r="D1998" s="143" t="s">
        <v>159</v>
      </c>
      <c r="E1998" s="150" t="s">
        <v>32</v>
      </c>
      <c r="F1998" s="151" t="s">
        <v>2463</v>
      </c>
      <c r="H1998" s="152">
        <v>206.92</v>
      </c>
      <c r="I1998" s="153"/>
      <c r="L1998" s="149"/>
      <c r="M1998" s="154"/>
      <c r="T1998" s="155"/>
      <c r="AT1998" s="150" t="s">
        <v>159</v>
      </c>
      <c r="AU1998" s="150" t="s">
        <v>89</v>
      </c>
      <c r="AV1998" s="13" t="s">
        <v>89</v>
      </c>
      <c r="AW1998" s="13" t="s">
        <v>38</v>
      </c>
      <c r="AX1998" s="13" t="s">
        <v>80</v>
      </c>
      <c r="AY1998" s="150" t="s">
        <v>150</v>
      </c>
    </row>
    <row r="1999" spans="2:65" s="15" customFormat="1">
      <c r="B1999" s="168"/>
      <c r="D1999" s="143" t="s">
        <v>159</v>
      </c>
      <c r="E1999" s="169" t="s">
        <v>32</v>
      </c>
      <c r="F1999" s="170" t="s">
        <v>1438</v>
      </c>
      <c r="H1999" s="171">
        <v>206.92</v>
      </c>
      <c r="I1999" s="172"/>
      <c r="L1999" s="168"/>
      <c r="M1999" s="173"/>
      <c r="T1999" s="174"/>
      <c r="AT1999" s="169" t="s">
        <v>159</v>
      </c>
      <c r="AU1999" s="169" t="s">
        <v>89</v>
      </c>
      <c r="AV1999" s="15" t="s">
        <v>168</v>
      </c>
      <c r="AW1999" s="15" t="s">
        <v>38</v>
      </c>
      <c r="AX1999" s="15" t="s">
        <v>80</v>
      </c>
      <c r="AY1999" s="169" t="s">
        <v>150</v>
      </c>
    </row>
    <row r="2000" spans="2:65" s="14" customFormat="1">
      <c r="B2000" s="156"/>
      <c r="D2000" s="143" t="s">
        <v>159</v>
      </c>
      <c r="E2000" s="157" t="s">
        <v>32</v>
      </c>
      <c r="F2000" s="158" t="s">
        <v>162</v>
      </c>
      <c r="H2000" s="159">
        <v>399.55</v>
      </c>
      <c r="I2000" s="160"/>
      <c r="L2000" s="156"/>
      <c r="M2000" s="161"/>
      <c r="T2000" s="162"/>
      <c r="AT2000" s="157" t="s">
        <v>159</v>
      </c>
      <c r="AU2000" s="157" t="s">
        <v>89</v>
      </c>
      <c r="AV2000" s="14" t="s">
        <v>157</v>
      </c>
      <c r="AW2000" s="14" t="s">
        <v>38</v>
      </c>
      <c r="AX2000" s="14" t="s">
        <v>40</v>
      </c>
      <c r="AY2000" s="157" t="s">
        <v>150</v>
      </c>
    </row>
    <row r="2001" spans="2:65" s="1" customFormat="1" ht="24.15" customHeight="1">
      <c r="B2001" s="34"/>
      <c r="C2001" s="129" t="s">
        <v>2464</v>
      </c>
      <c r="D2001" s="183" t="s">
        <v>152</v>
      </c>
      <c r="E2001" s="130" t="s">
        <v>2465</v>
      </c>
      <c r="F2001" s="131" t="s">
        <v>2466</v>
      </c>
      <c r="G2001" s="132" t="s">
        <v>171</v>
      </c>
      <c r="H2001" s="133">
        <v>10</v>
      </c>
      <c r="I2001" s="134"/>
      <c r="J2001" s="135">
        <f>ROUND(I2001*H2001,2)</f>
        <v>0</v>
      </c>
      <c r="K2001" s="131" t="s">
        <v>172</v>
      </c>
      <c r="L2001" s="34"/>
      <c r="M2001" s="136" t="s">
        <v>32</v>
      </c>
      <c r="N2001" s="137" t="s">
        <v>51</v>
      </c>
      <c r="P2001" s="138">
        <f>O2001*H2001</f>
        <v>0</v>
      </c>
      <c r="Q2001" s="138">
        <v>1.4999999999999999E-4</v>
      </c>
      <c r="R2001" s="138">
        <f>Q2001*H2001</f>
        <v>1.4999999999999998E-3</v>
      </c>
      <c r="S2001" s="138">
        <v>0</v>
      </c>
      <c r="T2001" s="139">
        <f>S2001*H2001</f>
        <v>0</v>
      </c>
      <c r="AR2001" s="140" t="s">
        <v>157</v>
      </c>
      <c r="AT2001" s="140" t="s">
        <v>152</v>
      </c>
      <c r="AU2001" s="140" t="s">
        <v>89</v>
      </c>
      <c r="AY2001" s="18" t="s">
        <v>150</v>
      </c>
      <c r="BE2001" s="141">
        <f>IF(N2001="základní",J2001,0)</f>
        <v>0</v>
      </c>
      <c r="BF2001" s="141">
        <f>IF(N2001="snížená",J2001,0)</f>
        <v>0</v>
      </c>
      <c r="BG2001" s="141">
        <f>IF(N2001="zákl. přenesená",J2001,0)</f>
        <v>0</v>
      </c>
      <c r="BH2001" s="141">
        <f>IF(N2001="sníž. přenesená",J2001,0)</f>
        <v>0</v>
      </c>
      <c r="BI2001" s="141">
        <f>IF(N2001="nulová",J2001,0)</f>
        <v>0</v>
      </c>
      <c r="BJ2001" s="18" t="s">
        <v>40</v>
      </c>
      <c r="BK2001" s="141">
        <f>ROUND(I2001*H2001,2)</f>
        <v>0</v>
      </c>
      <c r="BL2001" s="18" t="s">
        <v>157</v>
      </c>
      <c r="BM2001" s="140" t="s">
        <v>2467</v>
      </c>
    </row>
    <row r="2002" spans="2:65" s="1" customFormat="1">
      <c r="B2002" s="34"/>
      <c r="D2002" s="163" t="s">
        <v>174</v>
      </c>
      <c r="F2002" s="164" t="s">
        <v>2468</v>
      </c>
      <c r="I2002" s="165"/>
      <c r="L2002" s="34"/>
      <c r="M2002" s="166"/>
      <c r="T2002" s="55"/>
      <c r="AT2002" s="18" t="s">
        <v>174</v>
      </c>
      <c r="AU2002" s="18" t="s">
        <v>89</v>
      </c>
    </row>
    <row r="2003" spans="2:65" s="12" customFormat="1">
      <c r="B2003" s="142"/>
      <c r="D2003" s="143" t="s">
        <v>159</v>
      </c>
      <c r="E2003" s="144" t="s">
        <v>32</v>
      </c>
      <c r="F2003" s="145" t="s">
        <v>702</v>
      </c>
      <c r="H2003" s="144" t="s">
        <v>32</v>
      </c>
      <c r="I2003" s="146"/>
      <c r="L2003" s="142"/>
      <c r="M2003" s="147"/>
      <c r="T2003" s="148"/>
      <c r="AT2003" s="144" t="s">
        <v>159</v>
      </c>
      <c r="AU2003" s="144" t="s">
        <v>89</v>
      </c>
      <c r="AV2003" s="12" t="s">
        <v>40</v>
      </c>
      <c r="AW2003" s="12" t="s">
        <v>38</v>
      </c>
      <c r="AX2003" s="12" t="s">
        <v>80</v>
      </c>
      <c r="AY2003" s="144" t="s">
        <v>150</v>
      </c>
    </row>
    <row r="2004" spans="2:65" s="12" customFormat="1">
      <c r="B2004" s="142"/>
      <c r="D2004" s="143" t="s">
        <v>159</v>
      </c>
      <c r="E2004" s="144" t="s">
        <v>32</v>
      </c>
      <c r="F2004" s="145" t="s">
        <v>859</v>
      </c>
      <c r="H2004" s="144" t="s">
        <v>32</v>
      </c>
      <c r="I2004" s="146"/>
      <c r="L2004" s="142"/>
      <c r="M2004" s="147"/>
      <c r="T2004" s="148"/>
      <c r="AT2004" s="144" t="s">
        <v>159</v>
      </c>
      <c r="AU2004" s="144" t="s">
        <v>89</v>
      </c>
      <c r="AV2004" s="12" t="s">
        <v>40</v>
      </c>
      <c r="AW2004" s="12" t="s">
        <v>38</v>
      </c>
      <c r="AX2004" s="12" t="s">
        <v>80</v>
      </c>
      <c r="AY2004" s="144" t="s">
        <v>150</v>
      </c>
    </row>
    <row r="2005" spans="2:65" s="12" customFormat="1" ht="20.399999999999999">
      <c r="B2005" s="142"/>
      <c r="D2005" s="143" t="s">
        <v>159</v>
      </c>
      <c r="E2005" s="144" t="s">
        <v>32</v>
      </c>
      <c r="F2005" s="145" t="s">
        <v>2469</v>
      </c>
      <c r="H2005" s="144" t="s">
        <v>32</v>
      </c>
      <c r="I2005" s="146"/>
      <c r="L2005" s="142"/>
      <c r="M2005" s="147"/>
      <c r="T2005" s="148"/>
      <c r="AT2005" s="144" t="s">
        <v>159</v>
      </c>
      <c r="AU2005" s="144" t="s">
        <v>89</v>
      </c>
      <c r="AV2005" s="12" t="s">
        <v>40</v>
      </c>
      <c r="AW2005" s="12" t="s">
        <v>38</v>
      </c>
      <c r="AX2005" s="12" t="s">
        <v>80</v>
      </c>
      <c r="AY2005" s="144" t="s">
        <v>150</v>
      </c>
    </row>
    <row r="2006" spans="2:65" s="12" customFormat="1">
      <c r="B2006" s="142"/>
      <c r="D2006" s="143" t="s">
        <v>159</v>
      </c>
      <c r="E2006" s="144" t="s">
        <v>32</v>
      </c>
      <c r="F2006" s="145" t="s">
        <v>2470</v>
      </c>
      <c r="H2006" s="144" t="s">
        <v>32</v>
      </c>
      <c r="I2006" s="146"/>
      <c r="L2006" s="142"/>
      <c r="M2006" s="147"/>
      <c r="T2006" s="148"/>
      <c r="AT2006" s="144" t="s">
        <v>159</v>
      </c>
      <c r="AU2006" s="144" t="s">
        <v>89</v>
      </c>
      <c r="AV2006" s="12" t="s">
        <v>40</v>
      </c>
      <c r="AW2006" s="12" t="s">
        <v>38</v>
      </c>
      <c r="AX2006" s="12" t="s">
        <v>80</v>
      </c>
      <c r="AY2006" s="144" t="s">
        <v>150</v>
      </c>
    </row>
    <row r="2007" spans="2:65" s="13" customFormat="1">
      <c r="B2007" s="149"/>
      <c r="D2007" s="143" t="s">
        <v>159</v>
      </c>
      <c r="E2007" s="150" t="s">
        <v>32</v>
      </c>
      <c r="F2007" s="151" t="s">
        <v>670</v>
      </c>
      <c r="H2007" s="152">
        <v>10</v>
      </c>
      <c r="I2007" s="153"/>
      <c r="L2007" s="149"/>
      <c r="M2007" s="154"/>
      <c r="T2007" s="155"/>
      <c r="AT2007" s="150" t="s">
        <v>159</v>
      </c>
      <c r="AU2007" s="150" t="s">
        <v>89</v>
      </c>
      <c r="AV2007" s="13" t="s">
        <v>89</v>
      </c>
      <c r="AW2007" s="13" t="s">
        <v>38</v>
      </c>
      <c r="AX2007" s="13" t="s">
        <v>40</v>
      </c>
      <c r="AY2007" s="150" t="s">
        <v>150</v>
      </c>
    </row>
    <row r="2008" spans="2:65" s="1" customFormat="1" ht="24.15" customHeight="1">
      <c r="B2008" s="34"/>
      <c r="C2008" s="129" t="s">
        <v>2471</v>
      </c>
      <c r="D2008" s="183" t="s">
        <v>152</v>
      </c>
      <c r="E2008" s="130" t="s">
        <v>2472</v>
      </c>
      <c r="F2008" s="131" t="s">
        <v>2473</v>
      </c>
      <c r="G2008" s="132" t="s">
        <v>171</v>
      </c>
      <c r="H2008" s="133">
        <v>112</v>
      </c>
      <c r="I2008" s="134"/>
      <c r="J2008" s="135">
        <f>ROUND(I2008*H2008,2)</f>
        <v>0</v>
      </c>
      <c r="K2008" s="131" t="s">
        <v>172</v>
      </c>
      <c r="L2008" s="34"/>
      <c r="M2008" s="136" t="s">
        <v>32</v>
      </c>
      <c r="N2008" s="137" t="s">
        <v>51</v>
      </c>
      <c r="P2008" s="138">
        <f>O2008*H2008</f>
        <v>0</v>
      </c>
      <c r="Q2008" s="138">
        <v>2.0000000000000001E-4</v>
      </c>
      <c r="R2008" s="138">
        <f>Q2008*H2008</f>
        <v>2.24E-2</v>
      </c>
      <c r="S2008" s="138">
        <v>0</v>
      </c>
      <c r="T2008" s="139">
        <f>S2008*H2008</f>
        <v>0</v>
      </c>
      <c r="AR2008" s="140" t="s">
        <v>157</v>
      </c>
      <c r="AT2008" s="140" t="s">
        <v>152</v>
      </c>
      <c r="AU2008" s="140" t="s">
        <v>89</v>
      </c>
      <c r="AY2008" s="18" t="s">
        <v>150</v>
      </c>
      <c r="BE2008" s="141">
        <f>IF(N2008="základní",J2008,0)</f>
        <v>0</v>
      </c>
      <c r="BF2008" s="141">
        <f>IF(N2008="snížená",J2008,0)</f>
        <v>0</v>
      </c>
      <c r="BG2008" s="141">
        <f>IF(N2008="zákl. přenesená",J2008,0)</f>
        <v>0</v>
      </c>
      <c r="BH2008" s="141">
        <f>IF(N2008="sníž. přenesená",J2008,0)</f>
        <v>0</v>
      </c>
      <c r="BI2008" s="141">
        <f>IF(N2008="nulová",J2008,0)</f>
        <v>0</v>
      </c>
      <c r="BJ2008" s="18" t="s">
        <v>40</v>
      </c>
      <c r="BK2008" s="141">
        <f>ROUND(I2008*H2008,2)</f>
        <v>0</v>
      </c>
      <c r="BL2008" s="18" t="s">
        <v>157</v>
      </c>
      <c r="BM2008" s="140" t="s">
        <v>2474</v>
      </c>
    </row>
    <row r="2009" spans="2:65" s="1" customFormat="1">
      <c r="B2009" s="34"/>
      <c r="D2009" s="163" t="s">
        <v>174</v>
      </c>
      <c r="F2009" s="164" t="s">
        <v>2475</v>
      </c>
      <c r="I2009" s="165"/>
      <c r="L2009" s="34"/>
      <c r="M2009" s="166"/>
      <c r="T2009" s="55"/>
      <c r="AT2009" s="18" t="s">
        <v>174</v>
      </c>
      <c r="AU2009" s="18" t="s">
        <v>89</v>
      </c>
    </row>
    <row r="2010" spans="2:65" s="12" customFormat="1">
      <c r="B2010" s="142"/>
      <c r="D2010" s="143" t="s">
        <v>159</v>
      </c>
      <c r="E2010" s="144" t="s">
        <v>32</v>
      </c>
      <c r="F2010" s="145" t="s">
        <v>702</v>
      </c>
      <c r="H2010" s="144" t="s">
        <v>32</v>
      </c>
      <c r="I2010" s="146"/>
      <c r="L2010" s="142"/>
      <c r="M2010" s="147"/>
      <c r="T2010" s="148"/>
      <c r="AT2010" s="144" t="s">
        <v>159</v>
      </c>
      <c r="AU2010" s="144" t="s">
        <v>89</v>
      </c>
      <c r="AV2010" s="12" t="s">
        <v>40</v>
      </c>
      <c r="AW2010" s="12" t="s">
        <v>38</v>
      </c>
      <c r="AX2010" s="12" t="s">
        <v>80</v>
      </c>
      <c r="AY2010" s="144" t="s">
        <v>150</v>
      </c>
    </row>
    <row r="2011" spans="2:65" s="12" customFormat="1">
      <c r="B2011" s="142"/>
      <c r="D2011" s="143" t="s">
        <v>159</v>
      </c>
      <c r="E2011" s="144" t="s">
        <v>32</v>
      </c>
      <c r="F2011" s="145" t="s">
        <v>859</v>
      </c>
      <c r="H2011" s="144" t="s">
        <v>32</v>
      </c>
      <c r="I2011" s="146"/>
      <c r="L2011" s="142"/>
      <c r="M2011" s="147"/>
      <c r="T2011" s="148"/>
      <c r="AT2011" s="144" t="s">
        <v>159</v>
      </c>
      <c r="AU2011" s="144" t="s">
        <v>89</v>
      </c>
      <c r="AV2011" s="12" t="s">
        <v>40</v>
      </c>
      <c r="AW2011" s="12" t="s">
        <v>38</v>
      </c>
      <c r="AX2011" s="12" t="s">
        <v>80</v>
      </c>
      <c r="AY2011" s="144" t="s">
        <v>150</v>
      </c>
    </row>
    <row r="2012" spans="2:65" s="12" customFormat="1" ht="20.399999999999999">
      <c r="B2012" s="142"/>
      <c r="D2012" s="143" t="s">
        <v>159</v>
      </c>
      <c r="E2012" s="144" t="s">
        <v>32</v>
      </c>
      <c r="F2012" s="145" t="s">
        <v>2469</v>
      </c>
      <c r="H2012" s="144" t="s">
        <v>32</v>
      </c>
      <c r="I2012" s="146"/>
      <c r="L2012" s="142"/>
      <c r="M2012" s="147"/>
      <c r="T2012" s="148"/>
      <c r="AT2012" s="144" t="s">
        <v>159</v>
      </c>
      <c r="AU2012" s="144" t="s">
        <v>89</v>
      </c>
      <c r="AV2012" s="12" t="s">
        <v>40</v>
      </c>
      <c r="AW2012" s="12" t="s">
        <v>38</v>
      </c>
      <c r="AX2012" s="12" t="s">
        <v>80</v>
      </c>
      <c r="AY2012" s="144" t="s">
        <v>150</v>
      </c>
    </row>
    <row r="2013" spans="2:65" s="12" customFormat="1">
      <c r="B2013" s="142"/>
      <c r="D2013" s="143" t="s">
        <v>159</v>
      </c>
      <c r="E2013" s="144" t="s">
        <v>32</v>
      </c>
      <c r="F2013" s="145" t="s">
        <v>2476</v>
      </c>
      <c r="H2013" s="144" t="s">
        <v>32</v>
      </c>
      <c r="I2013" s="146"/>
      <c r="L2013" s="142"/>
      <c r="M2013" s="147"/>
      <c r="T2013" s="148"/>
      <c r="AT2013" s="144" t="s">
        <v>159</v>
      </c>
      <c r="AU2013" s="144" t="s">
        <v>89</v>
      </c>
      <c r="AV2013" s="12" t="s">
        <v>40</v>
      </c>
      <c r="AW2013" s="12" t="s">
        <v>38</v>
      </c>
      <c r="AX2013" s="12" t="s">
        <v>80</v>
      </c>
      <c r="AY2013" s="144" t="s">
        <v>150</v>
      </c>
    </row>
    <row r="2014" spans="2:65" s="13" customFormat="1">
      <c r="B2014" s="149"/>
      <c r="D2014" s="143" t="s">
        <v>159</v>
      </c>
      <c r="E2014" s="150" t="s">
        <v>32</v>
      </c>
      <c r="F2014" s="151" t="s">
        <v>672</v>
      </c>
      <c r="H2014" s="152">
        <v>112</v>
      </c>
      <c r="I2014" s="153"/>
      <c r="L2014" s="149"/>
      <c r="M2014" s="154"/>
      <c r="T2014" s="155"/>
      <c r="AT2014" s="150" t="s">
        <v>159</v>
      </c>
      <c r="AU2014" s="150" t="s">
        <v>89</v>
      </c>
      <c r="AV2014" s="13" t="s">
        <v>89</v>
      </c>
      <c r="AW2014" s="13" t="s">
        <v>38</v>
      </c>
      <c r="AX2014" s="13" t="s">
        <v>40</v>
      </c>
      <c r="AY2014" s="150" t="s">
        <v>150</v>
      </c>
    </row>
    <row r="2015" spans="2:65" s="1" customFormat="1" ht="24.15" customHeight="1">
      <c r="B2015" s="34"/>
      <c r="C2015" s="129" t="s">
        <v>2477</v>
      </c>
      <c r="D2015" s="183" t="s">
        <v>152</v>
      </c>
      <c r="E2015" s="130" t="s">
        <v>2478</v>
      </c>
      <c r="F2015" s="131" t="s">
        <v>2479</v>
      </c>
      <c r="G2015" s="132" t="s">
        <v>171</v>
      </c>
      <c r="H2015" s="133">
        <v>10</v>
      </c>
      <c r="I2015" s="134"/>
      <c r="J2015" s="135">
        <f>ROUND(I2015*H2015,2)</f>
        <v>0</v>
      </c>
      <c r="K2015" s="131" t="s">
        <v>172</v>
      </c>
      <c r="L2015" s="34"/>
      <c r="M2015" s="136" t="s">
        <v>32</v>
      </c>
      <c r="N2015" s="137" t="s">
        <v>51</v>
      </c>
      <c r="P2015" s="138">
        <f>O2015*H2015</f>
        <v>0</v>
      </c>
      <c r="Q2015" s="138">
        <v>3.2000000000000003E-4</v>
      </c>
      <c r="R2015" s="138">
        <f>Q2015*H2015</f>
        <v>3.2000000000000002E-3</v>
      </c>
      <c r="S2015" s="138">
        <v>0</v>
      </c>
      <c r="T2015" s="139">
        <f>S2015*H2015</f>
        <v>0</v>
      </c>
      <c r="AR2015" s="140" t="s">
        <v>157</v>
      </c>
      <c r="AT2015" s="140" t="s">
        <v>152</v>
      </c>
      <c r="AU2015" s="140" t="s">
        <v>89</v>
      </c>
      <c r="AY2015" s="18" t="s">
        <v>150</v>
      </c>
      <c r="BE2015" s="141">
        <f>IF(N2015="základní",J2015,0)</f>
        <v>0</v>
      </c>
      <c r="BF2015" s="141">
        <f>IF(N2015="snížená",J2015,0)</f>
        <v>0</v>
      </c>
      <c r="BG2015" s="141">
        <f>IF(N2015="zákl. přenesená",J2015,0)</f>
        <v>0</v>
      </c>
      <c r="BH2015" s="141">
        <f>IF(N2015="sníž. přenesená",J2015,0)</f>
        <v>0</v>
      </c>
      <c r="BI2015" s="141">
        <f>IF(N2015="nulová",J2015,0)</f>
        <v>0</v>
      </c>
      <c r="BJ2015" s="18" t="s">
        <v>40</v>
      </c>
      <c r="BK2015" s="141">
        <f>ROUND(I2015*H2015,2)</f>
        <v>0</v>
      </c>
      <c r="BL2015" s="18" t="s">
        <v>157</v>
      </c>
      <c r="BM2015" s="140" t="s">
        <v>2480</v>
      </c>
    </row>
    <row r="2016" spans="2:65" s="1" customFormat="1">
      <c r="B2016" s="34"/>
      <c r="D2016" s="163" t="s">
        <v>174</v>
      </c>
      <c r="F2016" s="164" t="s">
        <v>2481</v>
      </c>
      <c r="I2016" s="165"/>
      <c r="L2016" s="34"/>
      <c r="M2016" s="166"/>
      <c r="T2016" s="55"/>
      <c r="AT2016" s="18" t="s">
        <v>174</v>
      </c>
      <c r="AU2016" s="18" t="s">
        <v>89</v>
      </c>
    </row>
    <row r="2017" spans="2:65" s="12" customFormat="1">
      <c r="B2017" s="142"/>
      <c r="D2017" s="143" t="s">
        <v>159</v>
      </c>
      <c r="E2017" s="144" t="s">
        <v>32</v>
      </c>
      <c r="F2017" s="145" t="s">
        <v>702</v>
      </c>
      <c r="H2017" s="144" t="s">
        <v>32</v>
      </c>
      <c r="I2017" s="146"/>
      <c r="L2017" s="142"/>
      <c r="M2017" s="147"/>
      <c r="T2017" s="148"/>
      <c r="AT2017" s="144" t="s">
        <v>159</v>
      </c>
      <c r="AU2017" s="144" t="s">
        <v>89</v>
      </c>
      <c r="AV2017" s="12" t="s">
        <v>40</v>
      </c>
      <c r="AW2017" s="12" t="s">
        <v>38</v>
      </c>
      <c r="AX2017" s="12" t="s">
        <v>80</v>
      </c>
      <c r="AY2017" s="144" t="s">
        <v>150</v>
      </c>
    </row>
    <row r="2018" spans="2:65" s="12" customFormat="1">
      <c r="B2018" s="142"/>
      <c r="D2018" s="143" t="s">
        <v>159</v>
      </c>
      <c r="E2018" s="144" t="s">
        <v>32</v>
      </c>
      <c r="F2018" s="145" t="s">
        <v>859</v>
      </c>
      <c r="H2018" s="144" t="s">
        <v>32</v>
      </c>
      <c r="I2018" s="146"/>
      <c r="L2018" s="142"/>
      <c r="M2018" s="147"/>
      <c r="T2018" s="148"/>
      <c r="AT2018" s="144" t="s">
        <v>159</v>
      </c>
      <c r="AU2018" s="144" t="s">
        <v>89</v>
      </c>
      <c r="AV2018" s="12" t="s">
        <v>40</v>
      </c>
      <c r="AW2018" s="12" t="s">
        <v>38</v>
      </c>
      <c r="AX2018" s="12" t="s">
        <v>80</v>
      </c>
      <c r="AY2018" s="144" t="s">
        <v>150</v>
      </c>
    </row>
    <row r="2019" spans="2:65" s="12" customFormat="1" ht="20.399999999999999">
      <c r="B2019" s="142"/>
      <c r="D2019" s="143" t="s">
        <v>159</v>
      </c>
      <c r="E2019" s="144" t="s">
        <v>32</v>
      </c>
      <c r="F2019" s="145" t="s">
        <v>2482</v>
      </c>
      <c r="H2019" s="144" t="s">
        <v>32</v>
      </c>
      <c r="I2019" s="146"/>
      <c r="L2019" s="142"/>
      <c r="M2019" s="147"/>
      <c r="T2019" s="148"/>
      <c r="AT2019" s="144" t="s">
        <v>159</v>
      </c>
      <c r="AU2019" s="144" t="s">
        <v>89</v>
      </c>
      <c r="AV2019" s="12" t="s">
        <v>40</v>
      </c>
      <c r="AW2019" s="12" t="s">
        <v>38</v>
      </c>
      <c r="AX2019" s="12" t="s">
        <v>80</v>
      </c>
      <c r="AY2019" s="144" t="s">
        <v>150</v>
      </c>
    </row>
    <row r="2020" spans="2:65" s="12" customFormat="1">
      <c r="B2020" s="142"/>
      <c r="D2020" s="143" t="s">
        <v>159</v>
      </c>
      <c r="E2020" s="144" t="s">
        <v>32</v>
      </c>
      <c r="F2020" s="145" t="s">
        <v>2483</v>
      </c>
      <c r="H2020" s="144" t="s">
        <v>32</v>
      </c>
      <c r="I2020" s="146"/>
      <c r="L2020" s="142"/>
      <c r="M2020" s="147"/>
      <c r="T2020" s="148"/>
      <c r="AT2020" s="144" t="s">
        <v>159</v>
      </c>
      <c r="AU2020" s="144" t="s">
        <v>89</v>
      </c>
      <c r="AV2020" s="12" t="s">
        <v>40</v>
      </c>
      <c r="AW2020" s="12" t="s">
        <v>38</v>
      </c>
      <c r="AX2020" s="12" t="s">
        <v>80</v>
      </c>
      <c r="AY2020" s="144" t="s">
        <v>150</v>
      </c>
    </row>
    <row r="2021" spans="2:65" s="13" customFormat="1">
      <c r="B2021" s="149"/>
      <c r="D2021" s="143" t="s">
        <v>159</v>
      </c>
      <c r="E2021" s="150" t="s">
        <v>32</v>
      </c>
      <c r="F2021" s="151" t="s">
        <v>675</v>
      </c>
      <c r="H2021" s="152">
        <v>10</v>
      </c>
      <c r="I2021" s="153"/>
      <c r="L2021" s="149"/>
      <c r="M2021" s="154"/>
      <c r="T2021" s="155"/>
      <c r="AT2021" s="150" t="s">
        <v>159</v>
      </c>
      <c r="AU2021" s="150" t="s">
        <v>89</v>
      </c>
      <c r="AV2021" s="13" t="s">
        <v>89</v>
      </c>
      <c r="AW2021" s="13" t="s">
        <v>38</v>
      </c>
      <c r="AX2021" s="13" t="s">
        <v>40</v>
      </c>
      <c r="AY2021" s="150" t="s">
        <v>150</v>
      </c>
    </row>
    <row r="2022" spans="2:65" s="1" customFormat="1" ht="24.15" customHeight="1">
      <c r="B2022" s="34"/>
      <c r="C2022" s="129" t="s">
        <v>2484</v>
      </c>
      <c r="D2022" s="183" t="s">
        <v>152</v>
      </c>
      <c r="E2022" s="130" t="s">
        <v>2485</v>
      </c>
      <c r="F2022" s="131" t="s">
        <v>2486</v>
      </c>
      <c r="G2022" s="132" t="s">
        <v>171</v>
      </c>
      <c r="H2022" s="133">
        <v>78</v>
      </c>
      <c r="I2022" s="134"/>
      <c r="J2022" s="135">
        <f>ROUND(I2022*H2022,2)</f>
        <v>0</v>
      </c>
      <c r="K2022" s="131" t="s">
        <v>172</v>
      </c>
      <c r="L2022" s="34"/>
      <c r="M2022" s="136" t="s">
        <v>32</v>
      </c>
      <c r="N2022" s="137" t="s">
        <v>51</v>
      </c>
      <c r="P2022" s="138">
        <f>O2022*H2022</f>
        <v>0</v>
      </c>
      <c r="Q2022" s="138">
        <v>4.0999999999999999E-4</v>
      </c>
      <c r="R2022" s="138">
        <f>Q2022*H2022</f>
        <v>3.1980000000000001E-2</v>
      </c>
      <c r="S2022" s="138">
        <v>0</v>
      </c>
      <c r="T2022" s="139">
        <f>S2022*H2022</f>
        <v>0</v>
      </c>
      <c r="AR2022" s="140" t="s">
        <v>157</v>
      </c>
      <c r="AT2022" s="140" t="s">
        <v>152</v>
      </c>
      <c r="AU2022" s="140" t="s">
        <v>89</v>
      </c>
      <c r="AY2022" s="18" t="s">
        <v>150</v>
      </c>
      <c r="BE2022" s="141">
        <f>IF(N2022="základní",J2022,0)</f>
        <v>0</v>
      </c>
      <c r="BF2022" s="141">
        <f>IF(N2022="snížená",J2022,0)</f>
        <v>0</v>
      </c>
      <c r="BG2022" s="141">
        <f>IF(N2022="zákl. přenesená",J2022,0)</f>
        <v>0</v>
      </c>
      <c r="BH2022" s="141">
        <f>IF(N2022="sníž. přenesená",J2022,0)</f>
        <v>0</v>
      </c>
      <c r="BI2022" s="141">
        <f>IF(N2022="nulová",J2022,0)</f>
        <v>0</v>
      </c>
      <c r="BJ2022" s="18" t="s">
        <v>40</v>
      </c>
      <c r="BK2022" s="141">
        <f>ROUND(I2022*H2022,2)</f>
        <v>0</v>
      </c>
      <c r="BL2022" s="18" t="s">
        <v>157</v>
      </c>
      <c r="BM2022" s="140" t="s">
        <v>2487</v>
      </c>
    </row>
    <row r="2023" spans="2:65" s="1" customFormat="1">
      <c r="B2023" s="34"/>
      <c r="D2023" s="163" t="s">
        <v>174</v>
      </c>
      <c r="F2023" s="164" t="s">
        <v>2488</v>
      </c>
      <c r="I2023" s="165"/>
      <c r="L2023" s="34"/>
      <c r="M2023" s="166"/>
      <c r="T2023" s="55"/>
      <c r="AT2023" s="18" t="s">
        <v>174</v>
      </c>
      <c r="AU2023" s="18" t="s">
        <v>89</v>
      </c>
    </row>
    <row r="2024" spans="2:65" s="12" customFormat="1">
      <c r="B2024" s="142"/>
      <c r="D2024" s="143" t="s">
        <v>159</v>
      </c>
      <c r="E2024" s="144" t="s">
        <v>32</v>
      </c>
      <c r="F2024" s="145" t="s">
        <v>702</v>
      </c>
      <c r="H2024" s="144" t="s">
        <v>32</v>
      </c>
      <c r="I2024" s="146"/>
      <c r="L2024" s="142"/>
      <c r="M2024" s="147"/>
      <c r="T2024" s="148"/>
      <c r="AT2024" s="144" t="s">
        <v>159</v>
      </c>
      <c r="AU2024" s="144" t="s">
        <v>89</v>
      </c>
      <c r="AV2024" s="12" t="s">
        <v>40</v>
      </c>
      <c r="AW2024" s="12" t="s">
        <v>38</v>
      </c>
      <c r="AX2024" s="12" t="s">
        <v>80</v>
      </c>
      <c r="AY2024" s="144" t="s">
        <v>150</v>
      </c>
    </row>
    <row r="2025" spans="2:65" s="12" customFormat="1">
      <c r="B2025" s="142"/>
      <c r="D2025" s="143" t="s">
        <v>159</v>
      </c>
      <c r="E2025" s="144" t="s">
        <v>32</v>
      </c>
      <c r="F2025" s="145" t="s">
        <v>859</v>
      </c>
      <c r="H2025" s="144" t="s">
        <v>32</v>
      </c>
      <c r="I2025" s="146"/>
      <c r="L2025" s="142"/>
      <c r="M2025" s="147"/>
      <c r="T2025" s="148"/>
      <c r="AT2025" s="144" t="s">
        <v>159</v>
      </c>
      <c r="AU2025" s="144" t="s">
        <v>89</v>
      </c>
      <c r="AV2025" s="12" t="s">
        <v>40</v>
      </c>
      <c r="AW2025" s="12" t="s">
        <v>38</v>
      </c>
      <c r="AX2025" s="12" t="s">
        <v>80</v>
      </c>
      <c r="AY2025" s="144" t="s">
        <v>150</v>
      </c>
    </row>
    <row r="2026" spans="2:65" s="12" customFormat="1" ht="20.399999999999999">
      <c r="B2026" s="142"/>
      <c r="D2026" s="143" t="s">
        <v>159</v>
      </c>
      <c r="E2026" s="144" t="s">
        <v>32</v>
      </c>
      <c r="F2026" s="145" t="s">
        <v>2482</v>
      </c>
      <c r="H2026" s="144" t="s">
        <v>32</v>
      </c>
      <c r="I2026" s="146"/>
      <c r="L2026" s="142"/>
      <c r="M2026" s="147"/>
      <c r="T2026" s="148"/>
      <c r="AT2026" s="144" t="s">
        <v>159</v>
      </c>
      <c r="AU2026" s="144" t="s">
        <v>89</v>
      </c>
      <c r="AV2026" s="12" t="s">
        <v>40</v>
      </c>
      <c r="AW2026" s="12" t="s">
        <v>38</v>
      </c>
      <c r="AX2026" s="12" t="s">
        <v>80</v>
      </c>
      <c r="AY2026" s="144" t="s">
        <v>150</v>
      </c>
    </row>
    <row r="2027" spans="2:65" s="12" customFormat="1">
      <c r="B2027" s="142"/>
      <c r="D2027" s="143" t="s">
        <v>159</v>
      </c>
      <c r="E2027" s="144" t="s">
        <v>32</v>
      </c>
      <c r="F2027" s="145" t="s">
        <v>2489</v>
      </c>
      <c r="H2027" s="144" t="s">
        <v>32</v>
      </c>
      <c r="I2027" s="146"/>
      <c r="L2027" s="142"/>
      <c r="M2027" s="147"/>
      <c r="T2027" s="148"/>
      <c r="AT2027" s="144" t="s">
        <v>159</v>
      </c>
      <c r="AU2027" s="144" t="s">
        <v>89</v>
      </c>
      <c r="AV2027" s="12" t="s">
        <v>40</v>
      </c>
      <c r="AW2027" s="12" t="s">
        <v>38</v>
      </c>
      <c r="AX2027" s="12" t="s">
        <v>80</v>
      </c>
      <c r="AY2027" s="144" t="s">
        <v>150</v>
      </c>
    </row>
    <row r="2028" spans="2:65" s="13" customFormat="1">
      <c r="B2028" s="149"/>
      <c r="D2028" s="143" t="s">
        <v>159</v>
      </c>
      <c r="E2028" s="150" t="s">
        <v>32</v>
      </c>
      <c r="F2028" s="151" t="s">
        <v>677</v>
      </c>
      <c r="H2028" s="152">
        <v>78</v>
      </c>
      <c r="I2028" s="153"/>
      <c r="L2028" s="149"/>
      <c r="M2028" s="154"/>
      <c r="T2028" s="155"/>
      <c r="AT2028" s="150" t="s">
        <v>159</v>
      </c>
      <c r="AU2028" s="150" t="s">
        <v>89</v>
      </c>
      <c r="AV2028" s="13" t="s">
        <v>89</v>
      </c>
      <c r="AW2028" s="13" t="s">
        <v>38</v>
      </c>
      <c r="AX2028" s="13" t="s">
        <v>40</v>
      </c>
      <c r="AY2028" s="150" t="s">
        <v>150</v>
      </c>
    </row>
    <row r="2029" spans="2:65" s="11" customFormat="1" ht="22.8" customHeight="1">
      <c r="B2029" s="117"/>
      <c r="D2029" s="118" t="s">
        <v>79</v>
      </c>
      <c r="E2029" s="127" t="s">
        <v>2490</v>
      </c>
      <c r="F2029" s="127" t="s">
        <v>2491</v>
      </c>
      <c r="I2029" s="120"/>
      <c r="J2029" s="128">
        <f>BK2029</f>
        <v>0</v>
      </c>
      <c r="L2029" s="117"/>
      <c r="M2029" s="122"/>
      <c r="P2029" s="123">
        <f>SUM(P2030:P2031)</f>
        <v>0</v>
      </c>
      <c r="R2029" s="123">
        <f>SUM(R2030:R2031)</f>
        <v>0</v>
      </c>
      <c r="T2029" s="124">
        <f>SUM(T2030:T2031)</f>
        <v>0</v>
      </c>
      <c r="AR2029" s="118" t="s">
        <v>40</v>
      </c>
      <c r="AT2029" s="125" t="s">
        <v>79</v>
      </c>
      <c r="AU2029" s="125" t="s">
        <v>40</v>
      </c>
      <c r="AY2029" s="118" t="s">
        <v>150</v>
      </c>
      <c r="BK2029" s="126">
        <f>SUM(BK2030:BK2031)</f>
        <v>0</v>
      </c>
    </row>
    <row r="2030" spans="2:65" s="1" customFormat="1" ht="62.7" customHeight="1">
      <c r="B2030" s="34"/>
      <c r="C2030" s="129" t="s">
        <v>2492</v>
      </c>
      <c r="D2030" s="129" t="s">
        <v>152</v>
      </c>
      <c r="E2030" s="130" t="s">
        <v>2493</v>
      </c>
      <c r="F2030" s="131" t="s">
        <v>2494</v>
      </c>
      <c r="G2030" s="132" t="s">
        <v>282</v>
      </c>
      <c r="H2030" s="133">
        <v>22002.374</v>
      </c>
      <c r="I2030" s="134"/>
      <c r="J2030" s="135">
        <f>ROUND(I2030*H2030,2)</f>
        <v>0</v>
      </c>
      <c r="K2030" s="131" t="s">
        <v>172</v>
      </c>
      <c r="L2030" s="34"/>
      <c r="M2030" s="136" t="s">
        <v>32</v>
      </c>
      <c r="N2030" s="137" t="s">
        <v>51</v>
      </c>
      <c r="P2030" s="138">
        <f>O2030*H2030</f>
        <v>0</v>
      </c>
      <c r="Q2030" s="138">
        <v>0</v>
      </c>
      <c r="R2030" s="138">
        <f>Q2030*H2030</f>
        <v>0</v>
      </c>
      <c r="S2030" s="138">
        <v>0</v>
      </c>
      <c r="T2030" s="139">
        <f>S2030*H2030</f>
        <v>0</v>
      </c>
      <c r="AR2030" s="140" t="s">
        <v>157</v>
      </c>
      <c r="AT2030" s="140" t="s">
        <v>152</v>
      </c>
      <c r="AU2030" s="140" t="s">
        <v>89</v>
      </c>
      <c r="AY2030" s="18" t="s">
        <v>150</v>
      </c>
      <c r="BE2030" s="141">
        <f>IF(N2030="základní",J2030,0)</f>
        <v>0</v>
      </c>
      <c r="BF2030" s="141">
        <f>IF(N2030="snížená",J2030,0)</f>
        <v>0</v>
      </c>
      <c r="BG2030" s="141">
        <f>IF(N2030="zákl. přenesená",J2030,0)</f>
        <v>0</v>
      </c>
      <c r="BH2030" s="141">
        <f>IF(N2030="sníž. přenesená",J2030,0)</f>
        <v>0</v>
      </c>
      <c r="BI2030" s="141">
        <f>IF(N2030="nulová",J2030,0)</f>
        <v>0</v>
      </c>
      <c r="BJ2030" s="18" t="s">
        <v>40</v>
      </c>
      <c r="BK2030" s="141">
        <f>ROUND(I2030*H2030,2)</f>
        <v>0</v>
      </c>
      <c r="BL2030" s="18" t="s">
        <v>157</v>
      </c>
      <c r="BM2030" s="140" t="s">
        <v>2495</v>
      </c>
    </row>
    <row r="2031" spans="2:65" s="1" customFormat="1">
      <c r="B2031" s="34"/>
      <c r="D2031" s="163" t="s">
        <v>174</v>
      </c>
      <c r="F2031" s="164" t="s">
        <v>2496</v>
      </c>
      <c r="I2031" s="165"/>
      <c r="L2031" s="34"/>
      <c r="M2031" s="166"/>
      <c r="T2031" s="55"/>
      <c r="AT2031" s="18" t="s">
        <v>174</v>
      </c>
      <c r="AU2031" s="18" t="s">
        <v>89</v>
      </c>
    </row>
    <row r="2032" spans="2:65" s="11" customFormat="1" ht="25.95" customHeight="1">
      <c r="B2032" s="117"/>
      <c r="D2032" s="118" t="s">
        <v>79</v>
      </c>
      <c r="E2032" s="119" t="s">
        <v>2497</v>
      </c>
      <c r="F2032" s="119" t="s">
        <v>2498</v>
      </c>
      <c r="I2032" s="120"/>
      <c r="J2032" s="121">
        <f>BK2032</f>
        <v>0</v>
      </c>
      <c r="L2032" s="117"/>
      <c r="M2032" s="122"/>
      <c r="P2032" s="123">
        <f>P2033+P2053+P2280+P2400+P2403+P2405+P2412+P2414+P2422+P2426+P2480+P2565+P2745+P2749+P2823+P2881</f>
        <v>0</v>
      </c>
      <c r="R2032" s="123">
        <f>R2033+R2053+R2280+R2400+R2403+R2405+R2412+R2414+R2422+R2426+R2480+R2565+R2745+R2749+R2823+R2881</f>
        <v>391.29458805999997</v>
      </c>
      <c r="T2032" s="124">
        <f>T2033+T2053+T2280+T2400+T2403+T2405+T2412+T2414+T2422+T2426+T2480+T2565+T2745+T2749+T2823+T2881</f>
        <v>0</v>
      </c>
      <c r="AR2032" s="118" t="s">
        <v>89</v>
      </c>
      <c r="AT2032" s="125" t="s">
        <v>79</v>
      </c>
      <c r="AU2032" s="125" t="s">
        <v>80</v>
      </c>
      <c r="AY2032" s="118" t="s">
        <v>150</v>
      </c>
      <c r="BK2032" s="126">
        <f>BK2033+BK2053+BK2280+BK2400+BK2403+BK2405+BK2412+BK2414+BK2422+BK2426+BK2480+BK2565+BK2745+BK2749+BK2823+BK2881</f>
        <v>0</v>
      </c>
    </row>
    <row r="2033" spans="2:65" s="11" customFormat="1" ht="22.8" customHeight="1">
      <c r="B2033" s="117"/>
      <c r="D2033" s="118" t="s">
        <v>79</v>
      </c>
      <c r="E2033" s="127" t="s">
        <v>2499</v>
      </c>
      <c r="F2033" s="127" t="s">
        <v>2500</v>
      </c>
      <c r="I2033" s="120"/>
      <c r="J2033" s="128">
        <f>BK2033</f>
        <v>0</v>
      </c>
      <c r="L2033" s="117"/>
      <c r="M2033" s="122"/>
      <c r="P2033" s="123">
        <f>SUM(P2034:P2052)</f>
        <v>0</v>
      </c>
      <c r="R2033" s="123">
        <f>SUM(R2034:R2052)</f>
        <v>17.533004999999999</v>
      </c>
      <c r="T2033" s="124">
        <f>SUM(T2034:T2052)</f>
        <v>0</v>
      </c>
      <c r="AR2033" s="118" t="s">
        <v>89</v>
      </c>
      <c r="AT2033" s="125" t="s">
        <v>79</v>
      </c>
      <c r="AU2033" s="125" t="s">
        <v>40</v>
      </c>
      <c r="AY2033" s="118" t="s">
        <v>150</v>
      </c>
      <c r="BK2033" s="126">
        <f>SUM(BK2034:BK2052)</f>
        <v>0</v>
      </c>
    </row>
    <row r="2034" spans="2:65" s="1" customFormat="1" ht="16.5" customHeight="1">
      <c r="B2034" s="34"/>
      <c r="C2034" s="129" t="s">
        <v>2501</v>
      </c>
      <c r="D2034" s="129" t="s">
        <v>152</v>
      </c>
      <c r="E2034" s="130" t="s">
        <v>2502</v>
      </c>
      <c r="F2034" s="131" t="s">
        <v>2503</v>
      </c>
      <c r="G2034" s="132" t="s">
        <v>171</v>
      </c>
      <c r="H2034" s="133">
        <v>1</v>
      </c>
      <c r="I2034" s="134"/>
      <c r="J2034" s="135">
        <f>ROUND(I2034*H2034,2)</f>
        <v>0</v>
      </c>
      <c r="K2034" s="131" t="s">
        <v>156</v>
      </c>
      <c r="L2034" s="34"/>
      <c r="M2034" s="136" t="s">
        <v>32</v>
      </c>
      <c r="N2034" s="137" t="s">
        <v>51</v>
      </c>
      <c r="P2034" s="138">
        <f>O2034*H2034</f>
        <v>0</v>
      </c>
      <c r="Q2034" s="138">
        <v>0</v>
      </c>
      <c r="R2034" s="138">
        <f>Q2034*H2034</f>
        <v>0</v>
      </c>
      <c r="S2034" s="138">
        <v>0</v>
      </c>
      <c r="T2034" s="139">
        <f>S2034*H2034</f>
        <v>0</v>
      </c>
      <c r="AR2034" s="140" t="s">
        <v>244</v>
      </c>
      <c r="AT2034" s="140" t="s">
        <v>152</v>
      </c>
      <c r="AU2034" s="140" t="s">
        <v>89</v>
      </c>
      <c r="AY2034" s="18" t="s">
        <v>150</v>
      </c>
      <c r="BE2034" s="141">
        <f>IF(N2034="základní",J2034,0)</f>
        <v>0</v>
      </c>
      <c r="BF2034" s="141">
        <f>IF(N2034="snížená",J2034,0)</f>
        <v>0</v>
      </c>
      <c r="BG2034" s="141">
        <f>IF(N2034="zákl. přenesená",J2034,0)</f>
        <v>0</v>
      </c>
      <c r="BH2034" s="141">
        <f>IF(N2034="sníž. přenesená",J2034,0)</f>
        <v>0</v>
      </c>
      <c r="BI2034" s="141">
        <f>IF(N2034="nulová",J2034,0)</f>
        <v>0</v>
      </c>
      <c r="BJ2034" s="18" t="s">
        <v>40</v>
      </c>
      <c r="BK2034" s="141">
        <f>ROUND(I2034*H2034,2)</f>
        <v>0</v>
      </c>
      <c r="BL2034" s="18" t="s">
        <v>244</v>
      </c>
      <c r="BM2034" s="140" t="s">
        <v>2504</v>
      </c>
    </row>
    <row r="2035" spans="2:65" s="1" customFormat="1" ht="33" customHeight="1">
      <c r="B2035" s="34"/>
      <c r="C2035" s="129" t="s">
        <v>2505</v>
      </c>
      <c r="D2035" s="129" t="s">
        <v>152</v>
      </c>
      <c r="E2035" s="130" t="s">
        <v>2506</v>
      </c>
      <c r="F2035" s="131" t="s">
        <v>2507</v>
      </c>
      <c r="G2035" s="132" t="s">
        <v>155</v>
      </c>
      <c r="H2035" s="133">
        <v>4179.8</v>
      </c>
      <c r="I2035" s="134"/>
      <c r="J2035" s="135">
        <f>ROUND(I2035*H2035,2)</f>
        <v>0</v>
      </c>
      <c r="K2035" s="131" t="s">
        <v>172</v>
      </c>
      <c r="L2035" s="34"/>
      <c r="M2035" s="136" t="s">
        <v>32</v>
      </c>
      <c r="N2035" s="137" t="s">
        <v>51</v>
      </c>
      <c r="P2035" s="138">
        <f>O2035*H2035</f>
        <v>0</v>
      </c>
      <c r="Q2035" s="138">
        <v>3.5000000000000001E-3</v>
      </c>
      <c r="R2035" s="138">
        <f>Q2035*H2035</f>
        <v>14.629300000000001</v>
      </c>
      <c r="S2035" s="138">
        <v>0</v>
      </c>
      <c r="T2035" s="139">
        <f>S2035*H2035</f>
        <v>0</v>
      </c>
      <c r="AR2035" s="140" t="s">
        <v>244</v>
      </c>
      <c r="AT2035" s="140" t="s">
        <v>152</v>
      </c>
      <c r="AU2035" s="140" t="s">
        <v>89</v>
      </c>
      <c r="AY2035" s="18" t="s">
        <v>150</v>
      </c>
      <c r="BE2035" s="141">
        <f>IF(N2035="základní",J2035,0)</f>
        <v>0</v>
      </c>
      <c r="BF2035" s="141">
        <f>IF(N2035="snížená",J2035,0)</f>
        <v>0</v>
      </c>
      <c r="BG2035" s="141">
        <f>IF(N2035="zákl. přenesená",J2035,0)</f>
        <v>0</v>
      </c>
      <c r="BH2035" s="141">
        <f>IF(N2035="sníž. přenesená",J2035,0)</f>
        <v>0</v>
      </c>
      <c r="BI2035" s="141">
        <f>IF(N2035="nulová",J2035,0)</f>
        <v>0</v>
      </c>
      <c r="BJ2035" s="18" t="s">
        <v>40</v>
      </c>
      <c r="BK2035" s="141">
        <f>ROUND(I2035*H2035,2)</f>
        <v>0</v>
      </c>
      <c r="BL2035" s="18" t="s">
        <v>244</v>
      </c>
      <c r="BM2035" s="140" t="s">
        <v>2508</v>
      </c>
    </row>
    <row r="2036" spans="2:65" s="1" customFormat="1">
      <c r="B2036" s="34"/>
      <c r="D2036" s="163" t="s">
        <v>174</v>
      </c>
      <c r="F2036" s="164" t="s">
        <v>2509</v>
      </c>
      <c r="I2036" s="165"/>
      <c r="L2036" s="34"/>
      <c r="M2036" s="166"/>
      <c r="T2036" s="55"/>
      <c r="AT2036" s="18" t="s">
        <v>174</v>
      </c>
      <c r="AU2036" s="18" t="s">
        <v>89</v>
      </c>
    </row>
    <row r="2037" spans="2:65" s="13" customFormat="1">
      <c r="B2037" s="149"/>
      <c r="D2037" s="143" t="s">
        <v>159</v>
      </c>
      <c r="E2037" s="150" t="s">
        <v>32</v>
      </c>
      <c r="F2037" s="151" t="s">
        <v>2510</v>
      </c>
      <c r="H2037" s="152">
        <v>2765</v>
      </c>
      <c r="I2037" s="153"/>
      <c r="L2037" s="149"/>
      <c r="M2037" s="154"/>
      <c r="T2037" s="155"/>
      <c r="AT2037" s="150" t="s">
        <v>159</v>
      </c>
      <c r="AU2037" s="150" t="s">
        <v>89</v>
      </c>
      <c r="AV2037" s="13" t="s">
        <v>89</v>
      </c>
      <c r="AW2037" s="13" t="s">
        <v>38</v>
      </c>
      <c r="AX2037" s="13" t="s">
        <v>80</v>
      </c>
      <c r="AY2037" s="150" t="s">
        <v>150</v>
      </c>
    </row>
    <row r="2038" spans="2:65" s="13" customFormat="1">
      <c r="B2038" s="149"/>
      <c r="D2038" s="143" t="s">
        <v>159</v>
      </c>
      <c r="E2038" s="150" t="s">
        <v>32</v>
      </c>
      <c r="F2038" s="151" t="s">
        <v>2511</v>
      </c>
      <c r="H2038" s="152">
        <v>1414.8</v>
      </c>
      <c r="I2038" s="153"/>
      <c r="L2038" s="149"/>
      <c r="M2038" s="154"/>
      <c r="T2038" s="155"/>
      <c r="AT2038" s="150" t="s">
        <v>159</v>
      </c>
      <c r="AU2038" s="150" t="s">
        <v>89</v>
      </c>
      <c r="AV2038" s="13" t="s">
        <v>89</v>
      </c>
      <c r="AW2038" s="13" t="s">
        <v>38</v>
      </c>
      <c r="AX2038" s="13" t="s">
        <v>80</v>
      </c>
      <c r="AY2038" s="150" t="s">
        <v>150</v>
      </c>
    </row>
    <row r="2039" spans="2:65" s="14" customFormat="1">
      <c r="B2039" s="156"/>
      <c r="D2039" s="143" t="s">
        <v>159</v>
      </c>
      <c r="E2039" s="157" t="s">
        <v>32</v>
      </c>
      <c r="F2039" s="158" t="s">
        <v>162</v>
      </c>
      <c r="H2039" s="159">
        <v>4179.8</v>
      </c>
      <c r="I2039" s="160"/>
      <c r="L2039" s="156"/>
      <c r="M2039" s="161"/>
      <c r="T2039" s="162"/>
      <c r="AT2039" s="157" t="s">
        <v>159</v>
      </c>
      <c r="AU2039" s="157" t="s">
        <v>89</v>
      </c>
      <c r="AV2039" s="14" t="s">
        <v>157</v>
      </c>
      <c r="AW2039" s="14" t="s">
        <v>38</v>
      </c>
      <c r="AX2039" s="14" t="s">
        <v>40</v>
      </c>
      <c r="AY2039" s="157" t="s">
        <v>150</v>
      </c>
    </row>
    <row r="2040" spans="2:65" s="1" customFormat="1" ht="33" customHeight="1">
      <c r="B2040" s="34"/>
      <c r="C2040" s="129" t="s">
        <v>2512</v>
      </c>
      <c r="D2040" s="129" t="s">
        <v>152</v>
      </c>
      <c r="E2040" s="130" t="s">
        <v>2513</v>
      </c>
      <c r="F2040" s="131" t="s">
        <v>2514</v>
      </c>
      <c r="G2040" s="132" t="s">
        <v>155</v>
      </c>
      <c r="H2040" s="133">
        <v>829.63</v>
      </c>
      <c r="I2040" s="134"/>
      <c r="J2040" s="135">
        <f>ROUND(I2040*H2040,2)</f>
        <v>0</v>
      </c>
      <c r="K2040" s="131" t="s">
        <v>172</v>
      </c>
      <c r="L2040" s="34"/>
      <c r="M2040" s="136" t="s">
        <v>32</v>
      </c>
      <c r="N2040" s="137" t="s">
        <v>51</v>
      </c>
      <c r="P2040" s="138">
        <f>O2040*H2040</f>
        <v>0</v>
      </c>
      <c r="Q2040" s="138">
        <v>3.5000000000000001E-3</v>
      </c>
      <c r="R2040" s="138">
        <f>Q2040*H2040</f>
        <v>2.903705</v>
      </c>
      <c r="S2040" s="138">
        <v>0</v>
      </c>
      <c r="T2040" s="139">
        <f>S2040*H2040</f>
        <v>0</v>
      </c>
      <c r="AR2040" s="140" t="s">
        <v>244</v>
      </c>
      <c r="AT2040" s="140" t="s">
        <v>152</v>
      </c>
      <c r="AU2040" s="140" t="s">
        <v>89</v>
      </c>
      <c r="AY2040" s="18" t="s">
        <v>150</v>
      </c>
      <c r="BE2040" s="141">
        <f>IF(N2040="základní",J2040,0)</f>
        <v>0</v>
      </c>
      <c r="BF2040" s="141">
        <f>IF(N2040="snížená",J2040,0)</f>
        <v>0</v>
      </c>
      <c r="BG2040" s="141">
        <f>IF(N2040="zákl. přenesená",J2040,0)</f>
        <v>0</v>
      </c>
      <c r="BH2040" s="141">
        <f>IF(N2040="sníž. přenesená",J2040,0)</f>
        <v>0</v>
      </c>
      <c r="BI2040" s="141">
        <f>IF(N2040="nulová",J2040,0)</f>
        <v>0</v>
      </c>
      <c r="BJ2040" s="18" t="s">
        <v>40</v>
      </c>
      <c r="BK2040" s="141">
        <f>ROUND(I2040*H2040,2)</f>
        <v>0</v>
      </c>
      <c r="BL2040" s="18" t="s">
        <v>244</v>
      </c>
      <c r="BM2040" s="140" t="s">
        <v>2515</v>
      </c>
    </row>
    <row r="2041" spans="2:65" s="1" customFormat="1">
      <c r="B2041" s="34"/>
      <c r="D2041" s="163" t="s">
        <v>174</v>
      </c>
      <c r="F2041" s="164" t="s">
        <v>2516</v>
      </c>
      <c r="I2041" s="165"/>
      <c r="L2041" s="34"/>
      <c r="M2041" s="166"/>
      <c r="T2041" s="55"/>
      <c r="AT2041" s="18" t="s">
        <v>174</v>
      </c>
      <c r="AU2041" s="18" t="s">
        <v>89</v>
      </c>
    </row>
    <row r="2042" spans="2:65" s="12" customFormat="1">
      <c r="B2042" s="142"/>
      <c r="D2042" s="143" t="s">
        <v>159</v>
      </c>
      <c r="E2042" s="144" t="s">
        <v>32</v>
      </c>
      <c r="F2042" s="145" t="s">
        <v>1436</v>
      </c>
      <c r="H2042" s="144" t="s">
        <v>32</v>
      </c>
      <c r="I2042" s="146"/>
      <c r="L2042" s="142"/>
      <c r="M2042" s="147"/>
      <c r="T2042" s="148"/>
      <c r="AT2042" s="144" t="s">
        <v>159</v>
      </c>
      <c r="AU2042" s="144" t="s">
        <v>89</v>
      </c>
      <c r="AV2042" s="12" t="s">
        <v>40</v>
      </c>
      <c r="AW2042" s="12" t="s">
        <v>38</v>
      </c>
      <c r="AX2042" s="12" t="s">
        <v>80</v>
      </c>
      <c r="AY2042" s="144" t="s">
        <v>150</v>
      </c>
    </row>
    <row r="2043" spans="2:65" s="13" customFormat="1">
      <c r="B2043" s="149"/>
      <c r="D2043" s="143" t="s">
        <v>159</v>
      </c>
      <c r="E2043" s="150" t="s">
        <v>32</v>
      </c>
      <c r="F2043" s="151" t="s">
        <v>2517</v>
      </c>
      <c r="H2043" s="152">
        <v>4.6500000000000004</v>
      </c>
      <c r="I2043" s="153"/>
      <c r="L2043" s="149"/>
      <c r="M2043" s="154"/>
      <c r="T2043" s="155"/>
      <c r="AT2043" s="150" t="s">
        <v>159</v>
      </c>
      <c r="AU2043" s="150" t="s">
        <v>89</v>
      </c>
      <c r="AV2043" s="13" t="s">
        <v>89</v>
      </c>
      <c r="AW2043" s="13" t="s">
        <v>38</v>
      </c>
      <c r="AX2043" s="13" t="s">
        <v>80</v>
      </c>
      <c r="AY2043" s="150" t="s">
        <v>150</v>
      </c>
    </row>
    <row r="2044" spans="2:65" s="13" customFormat="1">
      <c r="B2044" s="149"/>
      <c r="D2044" s="143" t="s">
        <v>159</v>
      </c>
      <c r="E2044" s="150" t="s">
        <v>32</v>
      </c>
      <c r="F2044" s="151" t="s">
        <v>2518</v>
      </c>
      <c r="H2044" s="152">
        <v>47.76</v>
      </c>
      <c r="I2044" s="153"/>
      <c r="L2044" s="149"/>
      <c r="M2044" s="154"/>
      <c r="T2044" s="155"/>
      <c r="AT2044" s="150" t="s">
        <v>159</v>
      </c>
      <c r="AU2044" s="150" t="s">
        <v>89</v>
      </c>
      <c r="AV2044" s="13" t="s">
        <v>89</v>
      </c>
      <c r="AW2044" s="13" t="s">
        <v>38</v>
      </c>
      <c r="AX2044" s="13" t="s">
        <v>80</v>
      </c>
      <c r="AY2044" s="150" t="s">
        <v>150</v>
      </c>
    </row>
    <row r="2045" spans="2:65" s="13" customFormat="1" ht="20.399999999999999">
      <c r="B2045" s="149"/>
      <c r="D2045" s="143" t="s">
        <v>159</v>
      </c>
      <c r="E2045" s="150" t="s">
        <v>32</v>
      </c>
      <c r="F2045" s="151" t="s">
        <v>2519</v>
      </c>
      <c r="H2045" s="152">
        <v>35.42</v>
      </c>
      <c r="I2045" s="153"/>
      <c r="L2045" s="149"/>
      <c r="M2045" s="154"/>
      <c r="T2045" s="155"/>
      <c r="AT2045" s="150" t="s">
        <v>159</v>
      </c>
      <c r="AU2045" s="150" t="s">
        <v>89</v>
      </c>
      <c r="AV2045" s="13" t="s">
        <v>89</v>
      </c>
      <c r="AW2045" s="13" t="s">
        <v>38</v>
      </c>
      <c r="AX2045" s="13" t="s">
        <v>80</v>
      </c>
      <c r="AY2045" s="150" t="s">
        <v>150</v>
      </c>
    </row>
    <row r="2046" spans="2:65" s="13" customFormat="1">
      <c r="B2046" s="149"/>
      <c r="D2046" s="143" t="s">
        <v>159</v>
      </c>
      <c r="E2046" s="150" t="s">
        <v>32</v>
      </c>
      <c r="F2046" s="151" t="s">
        <v>2520</v>
      </c>
      <c r="H2046" s="152">
        <v>106.4</v>
      </c>
      <c r="I2046" s="153"/>
      <c r="L2046" s="149"/>
      <c r="M2046" s="154"/>
      <c r="T2046" s="155"/>
      <c r="AT2046" s="150" t="s">
        <v>159</v>
      </c>
      <c r="AU2046" s="150" t="s">
        <v>89</v>
      </c>
      <c r="AV2046" s="13" t="s">
        <v>89</v>
      </c>
      <c r="AW2046" s="13" t="s">
        <v>38</v>
      </c>
      <c r="AX2046" s="13" t="s">
        <v>80</v>
      </c>
      <c r="AY2046" s="150" t="s">
        <v>150</v>
      </c>
    </row>
    <row r="2047" spans="2:65" s="13" customFormat="1">
      <c r="B2047" s="149"/>
      <c r="D2047" s="143" t="s">
        <v>159</v>
      </c>
      <c r="E2047" s="150" t="s">
        <v>32</v>
      </c>
      <c r="F2047" s="151" t="s">
        <v>2521</v>
      </c>
      <c r="H2047" s="152">
        <v>71.25</v>
      </c>
      <c r="I2047" s="153"/>
      <c r="L2047" s="149"/>
      <c r="M2047" s="154"/>
      <c r="T2047" s="155"/>
      <c r="AT2047" s="150" t="s">
        <v>159</v>
      </c>
      <c r="AU2047" s="150" t="s">
        <v>89</v>
      </c>
      <c r="AV2047" s="13" t="s">
        <v>89</v>
      </c>
      <c r="AW2047" s="13" t="s">
        <v>38</v>
      </c>
      <c r="AX2047" s="13" t="s">
        <v>80</v>
      </c>
      <c r="AY2047" s="150" t="s">
        <v>150</v>
      </c>
    </row>
    <row r="2048" spans="2:65" s="15" customFormat="1">
      <c r="B2048" s="168"/>
      <c r="D2048" s="143" t="s">
        <v>159</v>
      </c>
      <c r="E2048" s="169" t="s">
        <v>32</v>
      </c>
      <c r="F2048" s="170" t="s">
        <v>1438</v>
      </c>
      <c r="H2048" s="171">
        <v>265.48</v>
      </c>
      <c r="I2048" s="172"/>
      <c r="L2048" s="168"/>
      <c r="M2048" s="173"/>
      <c r="T2048" s="174"/>
      <c r="AT2048" s="169" t="s">
        <v>159</v>
      </c>
      <c r="AU2048" s="169" t="s">
        <v>89</v>
      </c>
      <c r="AV2048" s="15" t="s">
        <v>168</v>
      </c>
      <c r="AW2048" s="15" t="s">
        <v>38</v>
      </c>
      <c r="AX2048" s="15" t="s">
        <v>80</v>
      </c>
      <c r="AY2048" s="169" t="s">
        <v>150</v>
      </c>
    </row>
    <row r="2049" spans="2:65" s="13" customFormat="1">
      <c r="B2049" s="149"/>
      <c r="D2049" s="143" t="s">
        <v>159</v>
      </c>
      <c r="E2049" s="150" t="s">
        <v>32</v>
      </c>
      <c r="F2049" s="151" t="s">
        <v>2522</v>
      </c>
      <c r="H2049" s="152">
        <v>564.15</v>
      </c>
      <c r="I2049" s="153"/>
      <c r="L2049" s="149"/>
      <c r="M2049" s="154"/>
      <c r="T2049" s="155"/>
      <c r="AT2049" s="150" t="s">
        <v>159</v>
      </c>
      <c r="AU2049" s="150" t="s">
        <v>89</v>
      </c>
      <c r="AV2049" s="13" t="s">
        <v>89</v>
      </c>
      <c r="AW2049" s="13" t="s">
        <v>38</v>
      </c>
      <c r="AX2049" s="13" t="s">
        <v>80</v>
      </c>
      <c r="AY2049" s="150" t="s">
        <v>150</v>
      </c>
    </row>
    <row r="2050" spans="2:65" s="14" customFormat="1">
      <c r="B2050" s="156"/>
      <c r="D2050" s="143" t="s">
        <v>159</v>
      </c>
      <c r="E2050" s="157" t="s">
        <v>32</v>
      </c>
      <c r="F2050" s="158" t="s">
        <v>162</v>
      </c>
      <c r="H2050" s="159">
        <v>829.63</v>
      </c>
      <c r="I2050" s="160"/>
      <c r="L2050" s="156"/>
      <c r="M2050" s="161"/>
      <c r="T2050" s="162"/>
      <c r="AT2050" s="157" t="s">
        <v>159</v>
      </c>
      <c r="AU2050" s="157" t="s">
        <v>89</v>
      </c>
      <c r="AV2050" s="14" t="s">
        <v>157</v>
      </c>
      <c r="AW2050" s="14" t="s">
        <v>38</v>
      </c>
      <c r="AX2050" s="14" t="s">
        <v>40</v>
      </c>
      <c r="AY2050" s="157" t="s">
        <v>150</v>
      </c>
    </row>
    <row r="2051" spans="2:65" s="1" customFormat="1" ht="49.05" customHeight="1">
      <c r="B2051" s="34"/>
      <c r="C2051" s="129" t="s">
        <v>2523</v>
      </c>
      <c r="D2051" s="129" t="s">
        <v>152</v>
      </c>
      <c r="E2051" s="130" t="s">
        <v>2524</v>
      </c>
      <c r="F2051" s="131" t="s">
        <v>2525</v>
      </c>
      <c r="G2051" s="132" t="s">
        <v>2526</v>
      </c>
      <c r="H2051" s="202"/>
      <c r="I2051" s="134"/>
      <c r="J2051" s="135">
        <f>ROUND(I2051*H2051,2)</f>
        <v>0</v>
      </c>
      <c r="K2051" s="131" t="s">
        <v>172</v>
      </c>
      <c r="L2051" s="34"/>
      <c r="M2051" s="136" t="s">
        <v>32</v>
      </c>
      <c r="N2051" s="137" t="s">
        <v>51</v>
      </c>
      <c r="P2051" s="138">
        <f>O2051*H2051</f>
        <v>0</v>
      </c>
      <c r="Q2051" s="138">
        <v>0</v>
      </c>
      <c r="R2051" s="138">
        <f>Q2051*H2051</f>
        <v>0</v>
      </c>
      <c r="S2051" s="138">
        <v>0</v>
      </c>
      <c r="T2051" s="139">
        <f>S2051*H2051</f>
        <v>0</v>
      </c>
      <c r="AR2051" s="140" t="s">
        <v>244</v>
      </c>
      <c r="AT2051" s="140" t="s">
        <v>152</v>
      </c>
      <c r="AU2051" s="140" t="s">
        <v>89</v>
      </c>
      <c r="AY2051" s="18" t="s">
        <v>150</v>
      </c>
      <c r="BE2051" s="141">
        <f>IF(N2051="základní",J2051,0)</f>
        <v>0</v>
      </c>
      <c r="BF2051" s="141">
        <f>IF(N2051="snížená",J2051,0)</f>
        <v>0</v>
      </c>
      <c r="BG2051" s="141">
        <f>IF(N2051="zákl. přenesená",J2051,0)</f>
        <v>0</v>
      </c>
      <c r="BH2051" s="141">
        <f>IF(N2051="sníž. přenesená",J2051,0)</f>
        <v>0</v>
      </c>
      <c r="BI2051" s="141">
        <f>IF(N2051="nulová",J2051,0)</f>
        <v>0</v>
      </c>
      <c r="BJ2051" s="18" t="s">
        <v>40</v>
      </c>
      <c r="BK2051" s="141">
        <f>ROUND(I2051*H2051,2)</f>
        <v>0</v>
      </c>
      <c r="BL2051" s="18" t="s">
        <v>244</v>
      </c>
      <c r="BM2051" s="140" t="s">
        <v>2527</v>
      </c>
    </row>
    <row r="2052" spans="2:65" s="1" customFormat="1">
      <c r="B2052" s="34"/>
      <c r="D2052" s="163" t="s">
        <v>174</v>
      </c>
      <c r="F2052" s="164" t="s">
        <v>2528</v>
      </c>
      <c r="I2052" s="165"/>
      <c r="L2052" s="34"/>
      <c r="M2052" s="166"/>
      <c r="T2052" s="55"/>
      <c r="AT2052" s="18" t="s">
        <v>174</v>
      </c>
      <c r="AU2052" s="18" t="s">
        <v>89</v>
      </c>
    </row>
    <row r="2053" spans="2:65" s="11" customFormat="1" ht="22.8" customHeight="1">
      <c r="B2053" s="117"/>
      <c r="D2053" s="118" t="s">
        <v>79</v>
      </c>
      <c r="E2053" s="127" t="s">
        <v>2529</v>
      </c>
      <c r="F2053" s="127" t="s">
        <v>2530</v>
      </c>
      <c r="I2053" s="120"/>
      <c r="J2053" s="128">
        <f>BK2053</f>
        <v>0</v>
      </c>
      <c r="L2053" s="117"/>
      <c r="M2053" s="122"/>
      <c r="P2053" s="123">
        <f>SUM(P2054:P2279)</f>
        <v>0</v>
      </c>
      <c r="R2053" s="123">
        <f>SUM(R2054:R2279)</f>
        <v>25.386596909999998</v>
      </c>
      <c r="T2053" s="124">
        <f>SUM(T2054:T2279)</f>
        <v>0</v>
      </c>
      <c r="AR2053" s="118" t="s">
        <v>89</v>
      </c>
      <c r="AT2053" s="125" t="s">
        <v>79</v>
      </c>
      <c r="AU2053" s="125" t="s">
        <v>40</v>
      </c>
      <c r="AY2053" s="118" t="s">
        <v>150</v>
      </c>
      <c r="BK2053" s="126">
        <f>SUM(BK2054:BK2279)</f>
        <v>0</v>
      </c>
    </row>
    <row r="2054" spans="2:65" s="1" customFormat="1" ht="33" customHeight="1">
      <c r="B2054" s="34"/>
      <c r="C2054" s="129" t="s">
        <v>2531</v>
      </c>
      <c r="D2054" s="129" t="s">
        <v>152</v>
      </c>
      <c r="E2054" s="130" t="s">
        <v>2532</v>
      </c>
      <c r="F2054" s="131" t="s">
        <v>2533</v>
      </c>
      <c r="G2054" s="132" t="s">
        <v>155</v>
      </c>
      <c r="H2054" s="133">
        <v>3348.27</v>
      </c>
      <c r="I2054" s="134"/>
      <c r="J2054" s="135">
        <f>ROUND(I2054*H2054,2)</f>
        <v>0</v>
      </c>
      <c r="K2054" s="131" t="s">
        <v>172</v>
      </c>
      <c r="L2054" s="34"/>
      <c r="M2054" s="136" t="s">
        <v>32</v>
      </c>
      <c r="N2054" s="137" t="s">
        <v>51</v>
      </c>
      <c r="P2054" s="138">
        <f>O2054*H2054</f>
        <v>0</v>
      </c>
      <c r="Q2054" s="138">
        <v>0</v>
      </c>
      <c r="R2054" s="138">
        <f>Q2054*H2054</f>
        <v>0</v>
      </c>
      <c r="S2054" s="138">
        <v>0</v>
      </c>
      <c r="T2054" s="139">
        <f>S2054*H2054</f>
        <v>0</v>
      </c>
      <c r="AR2054" s="140" t="s">
        <v>244</v>
      </c>
      <c r="AT2054" s="140" t="s">
        <v>152</v>
      </c>
      <c r="AU2054" s="140" t="s">
        <v>89</v>
      </c>
      <c r="AY2054" s="18" t="s">
        <v>150</v>
      </c>
      <c r="BE2054" s="141">
        <f>IF(N2054="základní",J2054,0)</f>
        <v>0</v>
      </c>
      <c r="BF2054" s="141">
        <f>IF(N2054="snížená",J2054,0)</f>
        <v>0</v>
      </c>
      <c r="BG2054" s="141">
        <f>IF(N2054="zákl. přenesená",J2054,0)</f>
        <v>0</v>
      </c>
      <c r="BH2054" s="141">
        <f>IF(N2054="sníž. přenesená",J2054,0)</f>
        <v>0</v>
      </c>
      <c r="BI2054" s="141">
        <f>IF(N2054="nulová",J2054,0)</f>
        <v>0</v>
      </c>
      <c r="BJ2054" s="18" t="s">
        <v>40</v>
      </c>
      <c r="BK2054" s="141">
        <f>ROUND(I2054*H2054,2)</f>
        <v>0</v>
      </c>
      <c r="BL2054" s="18" t="s">
        <v>244</v>
      </c>
      <c r="BM2054" s="140" t="s">
        <v>2534</v>
      </c>
    </row>
    <row r="2055" spans="2:65" s="1" customFormat="1">
      <c r="B2055" s="34"/>
      <c r="D2055" s="163" t="s">
        <v>174</v>
      </c>
      <c r="F2055" s="164" t="s">
        <v>2535</v>
      </c>
      <c r="I2055" s="165"/>
      <c r="L2055" s="34"/>
      <c r="M2055" s="166"/>
      <c r="T2055" s="55"/>
      <c r="AT2055" s="18" t="s">
        <v>174</v>
      </c>
      <c r="AU2055" s="18" t="s">
        <v>89</v>
      </c>
    </row>
    <row r="2056" spans="2:65" s="12" customFormat="1">
      <c r="B2056" s="142"/>
      <c r="D2056" s="143" t="s">
        <v>159</v>
      </c>
      <c r="E2056" s="144" t="s">
        <v>32</v>
      </c>
      <c r="F2056" s="145" t="s">
        <v>702</v>
      </c>
      <c r="H2056" s="144" t="s">
        <v>32</v>
      </c>
      <c r="I2056" s="146"/>
      <c r="L2056" s="142"/>
      <c r="M2056" s="147"/>
      <c r="T2056" s="148"/>
      <c r="AT2056" s="144" t="s">
        <v>159</v>
      </c>
      <c r="AU2056" s="144" t="s">
        <v>89</v>
      </c>
      <c r="AV2056" s="12" t="s">
        <v>40</v>
      </c>
      <c r="AW2056" s="12" t="s">
        <v>38</v>
      </c>
      <c r="AX2056" s="12" t="s">
        <v>80</v>
      </c>
      <c r="AY2056" s="144" t="s">
        <v>150</v>
      </c>
    </row>
    <row r="2057" spans="2:65" s="12" customFormat="1">
      <c r="B2057" s="142"/>
      <c r="D2057" s="143" t="s">
        <v>159</v>
      </c>
      <c r="E2057" s="144" t="s">
        <v>32</v>
      </c>
      <c r="F2057" s="145" t="s">
        <v>2536</v>
      </c>
      <c r="H2057" s="144" t="s">
        <v>32</v>
      </c>
      <c r="I2057" s="146"/>
      <c r="L2057" s="142"/>
      <c r="M2057" s="147"/>
      <c r="T2057" s="148"/>
      <c r="AT2057" s="144" t="s">
        <v>159</v>
      </c>
      <c r="AU2057" s="144" t="s">
        <v>89</v>
      </c>
      <c r="AV2057" s="12" t="s">
        <v>40</v>
      </c>
      <c r="AW2057" s="12" t="s">
        <v>38</v>
      </c>
      <c r="AX2057" s="12" t="s">
        <v>80</v>
      </c>
      <c r="AY2057" s="144" t="s">
        <v>150</v>
      </c>
    </row>
    <row r="2058" spans="2:65" s="12" customFormat="1">
      <c r="B2058" s="142"/>
      <c r="D2058" s="143" t="s">
        <v>159</v>
      </c>
      <c r="E2058" s="144" t="s">
        <v>32</v>
      </c>
      <c r="F2058" s="145" t="s">
        <v>2537</v>
      </c>
      <c r="H2058" s="144" t="s">
        <v>32</v>
      </c>
      <c r="I2058" s="146"/>
      <c r="L2058" s="142"/>
      <c r="M2058" s="147"/>
      <c r="T2058" s="148"/>
      <c r="AT2058" s="144" t="s">
        <v>159</v>
      </c>
      <c r="AU2058" s="144" t="s">
        <v>89</v>
      </c>
      <c r="AV2058" s="12" t="s">
        <v>40</v>
      </c>
      <c r="AW2058" s="12" t="s">
        <v>38</v>
      </c>
      <c r="AX2058" s="12" t="s">
        <v>80</v>
      </c>
      <c r="AY2058" s="144" t="s">
        <v>150</v>
      </c>
    </row>
    <row r="2059" spans="2:65" s="12" customFormat="1">
      <c r="B2059" s="142"/>
      <c r="D2059" s="143" t="s">
        <v>159</v>
      </c>
      <c r="E2059" s="144" t="s">
        <v>32</v>
      </c>
      <c r="F2059" s="145" t="s">
        <v>2005</v>
      </c>
      <c r="H2059" s="144" t="s">
        <v>32</v>
      </c>
      <c r="I2059" s="146"/>
      <c r="L2059" s="142"/>
      <c r="M2059" s="147"/>
      <c r="T2059" s="148"/>
      <c r="AT2059" s="144" t="s">
        <v>159</v>
      </c>
      <c r="AU2059" s="144" t="s">
        <v>89</v>
      </c>
      <c r="AV2059" s="12" t="s">
        <v>40</v>
      </c>
      <c r="AW2059" s="12" t="s">
        <v>38</v>
      </c>
      <c r="AX2059" s="12" t="s">
        <v>80</v>
      </c>
      <c r="AY2059" s="144" t="s">
        <v>150</v>
      </c>
    </row>
    <row r="2060" spans="2:65" s="12" customFormat="1">
      <c r="B2060" s="142"/>
      <c r="D2060" s="143" t="s">
        <v>159</v>
      </c>
      <c r="E2060" s="144" t="s">
        <v>32</v>
      </c>
      <c r="F2060" s="145" t="s">
        <v>2006</v>
      </c>
      <c r="H2060" s="144" t="s">
        <v>32</v>
      </c>
      <c r="I2060" s="146"/>
      <c r="L2060" s="142"/>
      <c r="M2060" s="147"/>
      <c r="T2060" s="148"/>
      <c r="AT2060" s="144" t="s">
        <v>159</v>
      </c>
      <c r="AU2060" s="144" t="s">
        <v>89</v>
      </c>
      <c r="AV2060" s="12" t="s">
        <v>40</v>
      </c>
      <c r="AW2060" s="12" t="s">
        <v>38</v>
      </c>
      <c r="AX2060" s="12" t="s">
        <v>80</v>
      </c>
      <c r="AY2060" s="144" t="s">
        <v>150</v>
      </c>
    </row>
    <row r="2061" spans="2:65" s="12" customFormat="1">
      <c r="B2061" s="142"/>
      <c r="D2061" s="143" t="s">
        <v>159</v>
      </c>
      <c r="E2061" s="144" t="s">
        <v>32</v>
      </c>
      <c r="F2061" s="145" t="s">
        <v>2007</v>
      </c>
      <c r="H2061" s="144" t="s">
        <v>32</v>
      </c>
      <c r="I2061" s="146"/>
      <c r="L2061" s="142"/>
      <c r="M2061" s="147"/>
      <c r="T2061" s="148"/>
      <c r="AT2061" s="144" t="s">
        <v>159</v>
      </c>
      <c r="AU2061" s="144" t="s">
        <v>89</v>
      </c>
      <c r="AV2061" s="12" t="s">
        <v>40</v>
      </c>
      <c r="AW2061" s="12" t="s">
        <v>38</v>
      </c>
      <c r="AX2061" s="12" t="s">
        <v>80</v>
      </c>
      <c r="AY2061" s="144" t="s">
        <v>150</v>
      </c>
    </row>
    <row r="2062" spans="2:65" s="12" customFormat="1">
      <c r="B2062" s="142"/>
      <c r="D2062" s="143" t="s">
        <v>159</v>
      </c>
      <c r="E2062" s="144" t="s">
        <v>32</v>
      </c>
      <c r="F2062" s="145" t="s">
        <v>2446</v>
      </c>
      <c r="H2062" s="144" t="s">
        <v>32</v>
      </c>
      <c r="I2062" s="146"/>
      <c r="L2062" s="142"/>
      <c r="M2062" s="147"/>
      <c r="T2062" s="148"/>
      <c r="AT2062" s="144" t="s">
        <v>159</v>
      </c>
      <c r="AU2062" s="144" t="s">
        <v>89</v>
      </c>
      <c r="AV2062" s="12" t="s">
        <v>40</v>
      </c>
      <c r="AW2062" s="12" t="s">
        <v>38</v>
      </c>
      <c r="AX2062" s="12" t="s">
        <v>80</v>
      </c>
      <c r="AY2062" s="144" t="s">
        <v>150</v>
      </c>
    </row>
    <row r="2063" spans="2:65" s="12" customFormat="1">
      <c r="B2063" s="142"/>
      <c r="D2063" s="143" t="s">
        <v>159</v>
      </c>
      <c r="E2063" s="144" t="s">
        <v>32</v>
      </c>
      <c r="F2063" s="145" t="s">
        <v>2447</v>
      </c>
      <c r="H2063" s="144" t="s">
        <v>32</v>
      </c>
      <c r="I2063" s="146"/>
      <c r="L2063" s="142"/>
      <c r="M2063" s="147"/>
      <c r="T2063" s="148"/>
      <c r="AT2063" s="144" t="s">
        <v>159</v>
      </c>
      <c r="AU2063" s="144" t="s">
        <v>89</v>
      </c>
      <c r="AV2063" s="12" t="s">
        <v>40</v>
      </c>
      <c r="AW2063" s="12" t="s">
        <v>38</v>
      </c>
      <c r="AX2063" s="12" t="s">
        <v>80</v>
      </c>
      <c r="AY2063" s="144" t="s">
        <v>150</v>
      </c>
    </row>
    <row r="2064" spans="2:65" s="12" customFormat="1">
      <c r="B2064" s="142"/>
      <c r="D2064" s="143" t="s">
        <v>159</v>
      </c>
      <c r="E2064" s="144" t="s">
        <v>32</v>
      </c>
      <c r="F2064" s="145" t="s">
        <v>2448</v>
      </c>
      <c r="H2064" s="144" t="s">
        <v>32</v>
      </c>
      <c r="I2064" s="146"/>
      <c r="L2064" s="142"/>
      <c r="M2064" s="147"/>
      <c r="T2064" s="148"/>
      <c r="AT2064" s="144" t="s">
        <v>159</v>
      </c>
      <c r="AU2064" s="144" t="s">
        <v>89</v>
      </c>
      <c r="AV2064" s="12" t="s">
        <v>40</v>
      </c>
      <c r="AW2064" s="12" t="s">
        <v>38</v>
      </c>
      <c r="AX2064" s="12" t="s">
        <v>80</v>
      </c>
      <c r="AY2064" s="144" t="s">
        <v>150</v>
      </c>
    </row>
    <row r="2065" spans="2:65" s="12" customFormat="1">
      <c r="B2065" s="142"/>
      <c r="D2065" s="143" t="s">
        <v>159</v>
      </c>
      <c r="E2065" s="144" t="s">
        <v>32</v>
      </c>
      <c r="F2065" s="145" t="s">
        <v>2449</v>
      </c>
      <c r="H2065" s="144" t="s">
        <v>32</v>
      </c>
      <c r="I2065" s="146"/>
      <c r="L2065" s="142"/>
      <c r="M2065" s="147"/>
      <c r="T2065" s="148"/>
      <c r="AT2065" s="144" t="s">
        <v>159</v>
      </c>
      <c r="AU2065" s="144" t="s">
        <v>89</v>
      </c>
      <c r="AV2065" s="12" t="s">
        <v>40</v>
      </c>
      <c r="AW2065" s="12" t="s">
        <v>38</v>
      </c>
      <c r="AX2065" s="12" t="s">
        <v>80</v>
      </c>
      <c r="AY2065" s="144" t="s">
        <v>150</v>
      </c>
    </row>
    <row r="2066" spans="2:65" s="12" customFormat="1">
      <c r="B2066" s="142"/>
      <c r="D2066" s="143" t="s">
        <v>159</v>
      </c>
      <c r="E2066" s="144" t="s">
        <v>32</v>
      </c>
      <c r="F2066" s="145" t="s">
        <v>2538</v>
      </c>
      <c r="H2066" s="144" t="s">
        <v>32</v>
      </c>
      <c r="I2066" s="146"/>
      <c r="L2066" s="142"/>
      <c r="M2066" s="147"/>
      <c r="T2066" s="148"/>
      <c r="AT2066" s="144" t="s">
        <v>159</v>
      </c>
      <c r="AU2066" s="144" t="s">
        <v>89</v>
      </c>
      <c r="AV2066" s="12" t="s">
        <v>40</v>
      </c>
      <c r="AW2066" s="12" t="s">
        <v>38</v>
      </c>
      <c r="AX2066" s="12" t="s">
        <v>80</v>
      </c>
      <c r="AY2066" s="144" t="s">
        <v>150</v>
      </c>
    </row>
    <row r="2067" spans="2:65" s="12" customFormat="1">
      <c r="B2067" s="142"/>
      <c r="D2067" s="143" t="s">
        <v>159</v>
      </c>
      <c r="E2067" s="144" t="s">
        <v>32</v>
      </c>
      <c r="F2067" s="145" t="s">
        <v>2008</v>
      </c>
      <c r="H2067" s="144" t="s">
        <v>32</v>
      </c>
      <c r="I2067" s="146"/>
      <c r="L2067" s="142"/>
      <c r="M2067" s="147"/>
      <c r="T2067" s="148"/>
      <c r="AT2067" s="144" t="s">
        <v>159</v>
      </c>
      <c r="AU2067" s="144" t="s">
        <v>89</v>
      </c>
      <c r="AV2067" s="12" t="s">
        <v>40</v>
      </c>
      <c r="AW2067" s="12" t="s">
        <v>38</v>
      </c>
      <c r="AX2067" s="12" t="s">
        <v>80</v>
      </c>
      <c r="AY2067" s="144" t="s">
        <v>150</v>
      </c>
    </row>
    <row r="2068" spans="2:65" s="13" customFormat="1">
      <c r="B2068" s="149"/>
      <c r="D2068" s="143" t="s">
        <v>159</v>
      </c>
      <c r="E2068" s="150" t="s">
        <v>32</v>
      </c>
      <c r="F2068" s="151" t="s">
        <v>680</v>
      </c>
      <c r="H2068" s="152">
        <v>3348.27</v>
      </c>
      <c r="I2068" s="153"/>
      <c r="L2068" s="149"/>
      <c r="M2068" s="154"/>
      <c r="T2068" s="155"/>
      <c r="AT2068" s="150" t="s">
        <v>159</v>
      </c>
      <c r="AU2068" s="150" t="s">
        <v>89</v>
      </c>
      <c r="AV2068" s="13" t="s">
        <v>89</v>
      </c>
      <c r="AW2068" s="13" t="s">
        <v>38</v>
      </c>
      <c r="AX2068" s="13" t="s">
        <v>40</v>
      </c>
      <c r="AY2068" s="150" t="s">
        <v>150</v>
      </c>
    </row>
    <row r="2069" spans="2:65" s="1" customFormat="1" ht="49.05" customHeight="1">
      <c r="B2069" s="34"/>
      <c r="C2069" s="184" t="s">
        <v>2539</v>
      </c>
      <c r="D2069" s="184" t="s">
        <v>874</v>
      </c>
      <c r="E2069" s="186" t="s">
        <v>2540</v>
      </c>
      <c r="F2069" s="187" t="s">
        <v>2541</v>
      </c>
      <c r="G2069" s="188" t="s">
        <v>155</v>
      </c>
      <c r="H2069" s="189">
        <v>1194.6489999999999</v>
      </c>
      <c r="I2069" s="190"/>
      <c r="J2069" s="191">
        <f>ROUND(I2069*H2069,2)</f>
        <v>0</v>
      </c>
      <c r="K2069" s="187" t="s">
        <v>172</v>
      </c>
      <c r="L2069" s="192"/>
      <c r="M2069" s="193" t="s">
        <v>32</v>
      </c>
      <c r="N2069" s="194" t="s">
        <v>51</v>
      </c>
      <c r="P2069" s="138">
        <f>O2069*H2069</f>
        <v>0</v>
      </c>
      <c r="Q2069" s="138">
        <v>4.7999999999999996E-3</v>
      </c>
      <c r="R2069" s="138">
        <f>Q2069*H2069</f>
        <v>5.7343151999999993</v>
      </c>
      <c r="S2069" s="138">
        <v>0</v>
      </c>
      <c r="T2069" s="139">
        <f>S2069*H2069</f>
        <v>0</v>
      </c>
      <c r="AR2069" s="140" t="s">
        <v>1027</v>
      </c>
      <c r="AT2069" s="140" t="s">
        <v>874</v>
      </c>
      <c r="AU2069" s="140" t="s">
        <v>89</v>
      </c>
      <c r="AY2069" s="18" t="s">
        <v>150</v>
      </c>
      <c r="BE2069" s="141">
        <f>IF(N2069="základní",J2069,0)</f>
        <v>0</v>
      </c>
      <c r="BF2069" s="141">
        <f>IF(N2069="snížená",J2069,0)</f>
        <v>0</v>
      </c>
      <c r="BG2069" s="141">
        <f>IF(N2069="zákl. přenesená",J2069,0)</f>
        <v>0</v>
      </c>
      <c r="BH2069" s="141">
        <f>IF(N2069="sníž. přenesená",J2069,0)</f>
        <v>0</v>
      </c>
      <c r="BI2069" s="141">
        <f>IF(N2069="nulová",J2069,0)</f>
        <v>0</v>
      </c>
      <c r="BJ2069" s="18" t="s">
        <v>40</v>
      </c>
      <c r="BK2069" s="141">
        <f>ROUND(I2069*H2069,2)</f>
        <v>0</v>
      </c>
      <c r="BL2069" s="18" t="s">
        <v>244</v>
      </c>
      <c r="BM2069" s="140" t="s">
        <v>2542</v>
      </c>
    </row>
    <row r="2070" spans="2:65" s="12" customFormat="1">
      <c r="B2070" s="142"/>
      <c r="D2070" s="143" t="s">
        <v>159</v>
      </c>
      <c r="E2070" s="144" t="s">
        <v>32</v>
      </c>
      <c r="F2070" s="145" t="s">
        <v>702</v>
      </c>
      <c r="H2070" s="144" t="s">
        <v>32</v>
      </c>
      <c r="I2070" s="146"/>
      <c r="L2070" s="142"/>
      <c r="M2070" s="147"/>
      <c r="T2070" s="148"/>
      <c r="AT2070" s="144" t="s">
        <v>159</v>
      </c>
      <c r="AU2070" s="144" t="s">
        <v>89</v>
      </c>
      <c r="AV2070" s="12" t="s">
        <v>40</v>
      </c>
      <c r="AW2070" s="12" t="s">
        <v>38</v>
      </c>
      <c r="AX2070" s="12" t="s">
        <v>80</v>
      </c>
      <c r="AY2070" s="144" t="s">
        <v>150</v>
      </c>
    </row>
    <row r="2071" spans="2:65" s="12" customFormat="1" ht="20.399999999999999">
      <c r="B2071" s="142"/>
      <c r="D2071" s="143" t="s">
        <v>159</v>
      </c>
      <c r="E2071" s="144" t="s">
        <v>32</v>
      </c>
      <c r="F2071" s="145" t="s">
        <v>2543</v>
      </c>
      <c r="H2071" s="144" t="s">
        <v>32</v>
      </c>
      <c r="I2071" s="146"/>
      <c r="L2071" s="142"/>
      <c r="M2071" s="147"/>
      <c r="T2071" s="148"/>
      <c r="AT2071" s="144" t="s">
        <v>159</v>
      </c>
      <c r="AU2071" s="144" t="s">
        <v>89</v>
      </c>
      <c r="AV2071" s="12" t="s">
        <v>40</v>
      </c>
      <c r="AW2071" s="12" t="s">
        <v>38</v>
      </c>
      <c r="AX2071" s="12" t="s">
        <v>80</v>
      </c>
      <c r="AY2071" s="144" t="s">
        <v>150</v>
      </c>
    </row>
    <row r="2072" spans="2:65" s="13" customFormat="1">
      <c r="B2072" s="149"/>
      <c r="D2072" s="143" t="s">
        <v>159</v>
      </c>
      <c r="E2072" s="150" t="s">
        <v>32</v>
      </c>
      <c r="F2072" s="151" t="s">
        <v>682</v>
      </c>
      <c r="H2072" s="152">
        <v>1025.01</v>
      </c>
      <c r="I2072" s="153"/>
      <c r="L2072" s="149"/>
      <c r="M2072" s="154"/>
      <c r="T2072" s="155"/>
      <c r="AT2072" s="150" t="s">
        <v>159</v>
      </c>
      <c r="AU2072" s="150" t="s">
        <v>89</v>
      </c>
      <c r="AV2072" s="13" t="s">
        <v>89</v>
      </c>
      <c r="AW2072" s="13" t="s">
        <v>38</v>
      </c>
      <c r="AX2072" s="13" t="s">
        <v>40</v>
      </c>
      <c r="AY2072" s="150" t="s">
        <v>150</v>
      </c>
    </row>
    <row r="2073" spans="2:65" s="13" customFormat="1">
      <c r="B2073" s="149"/>
      <c r="D2073" s="143" t="s">
        <v>159</v>
      </c>
      <c r="F2073" s="151" t="s">
        <v>2544</v>
      </c>
      <c r="H2073" s="152">
        <v>1194.6489999999999</v>
      </c>
      <c r="I2073" s="153"/>
      <c r="L2073" s="149"/>
      <c r="M2073" s="154"/>
      <c r="T2073" s="155"/>
      <c r="AT2073" s="150" t="s">
        <v>159</v>
      </c>
      <c r="AU2073" s="150" t="s">
        <v>89</v>
      </c>
      <c r="AV2073" s="13" t="s">
        <v>89</v>
      </c>
      <c r="AW2073" s="13" t="s">
        <v>4</v>
      </c>
      <c r="AX2073" s="13" t="s">
        <v>40</v>
      </c>
      <c r="AY2073" s="150" t="s">
        <v>150</v>
      </c>
    </row>
    <row r="2074" spans="2:65" s="1" customFormat="1" ht="37.799999999999997" customHeight="1">
      <c r="B2074" s="34"/>
      <c r="C2074" s="184" t="s">
        <v>2545</v>
      </c>
      <c r="D2074" s="184" t="s">
        <v>874</v>
      </c>
      <c r="E2074" s="186" t="s">
        <v>2546</v>
      </c>
      <c r="F2074" s="187" t="s">
        <v>2547</v>
      </c>
      <c r="G2074" s="188" t="s">
        <v>155</v>
      </c>
      <c r="H2074" s="189">
        <v>2707.76</v>
      </c>
      <c r="I2074" s="190"/>
      <c r="J2074" s="191">
        <f>ROUND(I2074*H2074,2)</f>
        <v>0</v>
      </c>
      <c r="K2074" s="187" t="s">
        <v>172</v>
      </c>
      <c r="L2074" s="192"/>
      <c r="M2074" s="193" t="s">
        <v>32</v>
      </c>
      <c r="N2074" s="194" t="s">
        <v>51</v>
      </c>
      <c r="P2074" s="138">
        <f>O2074*H2074</f>
        <v>0</v>
      </c>
      <c r="Q2074" s="138">
        <v>4.0000000000000002E-4</v>
      </c>
      <c r="R2074" s="138">
        <f>Q2074*H2074</f>
        <v>1.0831040000000001</v>
      </c>
      <c r="S2074" s="138">
        <v>0</v>
      </c>
      <c r="T2074" s="139">
        <f>S2074*H2074</f>
        <v>0</v>
      </c>
      <c r="AR2074" s="140" t="s">
        <v>1027</v>
      </c>
      <c r="AT2074" s="140" t="s">
        <v>874</v>
      </c>
      <c r="AU2074" s="140" t="s">
        <v>89</v>
      </c>
      <c r="AY2074" s="18" t="s">
        <v>150</v>
      </c>
      <c r="BE2074" s="141">
        <f>IF(N2074="základní",J2074,0)</f>
        <v>0</v>
      </c>
      <c r="BF2074" s="141">
        <f>IF(N2074="snížená",J2074,0)</f>
        <v>0</v>
      </c>
      <c r="BG2074" s="141">
        <f>IF(N2074="zákl. přenesená",J2074,0)</f>
        <v>0</v>
      </c>
      <c r="BH2074" s="141">
        <f>IF(N2074="sníž. přenesená",J2074,0)</f>
        <v>0</v>
      </c>
      <c r="BI2074" s="141">
        <f>IF(N2074="nulová",J2074,0)</f>
        <v>0</v>
      </c>
      <c r="BJ2074" s="18" t="s">
        <v>40</v>
      </c>
      <c r="BK2074" s="141">
        <f>ROUND(I2074*H2074,2)</f>
        <v>0</v>
      </c>
      <c r="BL2074" s="18" t="s">
        <v>244</v>
      </c>
      <c r="BM2074" s="140" t="s">
        <v>2548</v>
      </c>
    </row>
    <row r="2075" spans="2:65" s="12" customFormat="1">
      <c r="B2075" s="142"/>
      <c r="D2075" s="143" t="s">
        <v>159</v>
      </c>
      <c r="E2075" s="144" t="s">
        <v>32</v>
      </c>
      <c r="F2075" s="145" t="s">
        <v>702</v>
      </c>
      <c r="H2075" s="144" t="s">
        <v>32</v>
      </c>
      <c r="I2075" s="146"/>
      <c r="L2075" s="142"/>
      <c r="M2075" s="147"/>
      <c r="T2075" s="148"/>
      <c r="AT2075" s="144" t="s">
        <v>159</v>
      </c>
      <c r="AU2075" s="144" t="s">
        <v>89</v>
      </c>
      <c r="AV2075" s="12" t="s">
        <v>40</v>
      </c>
      <c r="AW2075" s="12" t="s">
        <v>38</v>
      </c>
      <c r="AX2075" s="12" t="s">
        <v>80</v>
      </c>
      <c r="AY2075" s="144" t="s">
        <v>150</v>
      </c>
    </row>
    <row r="2076" spans="2:65" s="12" customFormat="1">
      <c r="B2076" s="142"/>
      <c r="D2076" s="143" t="s">
        <v>159</v>
      </c>
      <c r="E2076" s="144" t="s">
        <v>32</v>
      </c>
      <c r="F2076" s="145" t="s">
        <v>2008</v>
      </c>
      <c r="H2076" s="144" t="s">
        <v>32</v>
      </c>
      <c r="I2076" s="146"/>
      <c r="L2076" s="142"/>
      <c r="M2076" s="147"/>
      <c r="T2076" s="148"/>
      <c r="AT2076" s="144" t="s">
        <v>159</v>
      </c>
      <c r="AU2076" s="144" t="s">
        <v>89</v>
      </c>
      <c r="AV2076" s="12" t="s">
        <v>40</v>
      </c>
      <c r="AW2076" s="12" t="s">
        <v>38</v>
      </c>
      <c r="AX2076" s="12" t="s">
        <v>80</v>
      </c>
      <c r="AY2076" s="144" t="s">
        <v>150</v>
      </c>
    </row>
    <row r="2077" spans="2:65" s="13" customFormat="1">
      <c r="B2077" s="149"/>
      <c r="D2077" s="143" t="s">
        <v>159</v>
      </c>
      <c r="E2077" s="150" t="s">
        <v>32</v>
      </c>
      <c r="F2077" s="151" t="s">
        <v>685</v>
      </c>
      <c r="H2077" s="152">
        <v>2323.2600000000002</v>
      </c>
      <c r="I2077" s="153"/>
      <c r="L2077" s="149"/>
      <c r="M2077" s="154"/>
      <c r="T2077" s="155"/>
      <c r="AT2077" s="150" t="s">
        <v>159</v>
      </c>
      <c r="AU2077" s="150" t="s">
        <v>89</v>
      </c>
      <c r="AV2077" s="13" t="s">
        <v>89</v>
      </c>
      <c r="AW2077" s="13" t="s">
        <v>38</v>
      </c>
      <c r="AX2077" s="13" t="s">
        <v>40</v>
      </c>
      <c r="AY2077" s="150" t="s">
        <v>150</v>
      </c>
    </row>
    <row r="2078" spans="2:65" s="13" customFormat="1">
      <c r="B2078" s="149"/>
      <c r="D2078" s="143" t="s">
        <v>159</v>
      </c>
      <c r="F2078" s="151" t="s">
        <v>2549</v>
      </c>
      <c r="H2078" s="152">
        <v>2707.76</v>
      </c>
      <c r="I2078" s="153"/>
      <c r="L2078" s="149"/>
      <c r="M2078" s="154"/>
      <c r="T2078" s="155"/>
      <c r="AT2078" s="150" t="s">
        <v>159</v>
      </c>
      <c r="AU2078" s="150" t="s">
        <v>89</v>
      </c>
      <c r="AV2078" s="13" t="s">
        <v>89</v>
      </c>
      <c r="AW2078" s="13" t="s">
        <v>4</v>
      </c>
      <c r="AX2078" s="13" t="s">
        <v>40</v>
      </c>
      <c r="AY2078" s="150" t="s">
        <v>150</v>
      </c>
    </row>
    <row r="2079" spans="2:65" s="1" customFormat="1" ht="76.349999999999994" customHeight="1">
      <c r="B2079" s="34"/>
      <c r="C2079" s="129" t="s">
        <v>2550</v>
      </c>
      <c r="D2079" s="129" t="s">
        <v>152</v>
      </c>
      <c r="E2079" s="130" t="s">
        <v>2551</v>
      </c>
      <c r="F2079" s="131" t="s">
        <v>2552</v>
      </c>
      <c r="G2079" s="132" t="s">
        <v>155</v>
      </c>
      <c r="H2079" s="133">
        <v>8.0239999999999991</v>
      </c>
      <c r="I2079" s="134"/>
      <c r="J2079" s="135">
        <f>ROUND(I2079*H2079,2)</f>
        <v>0</v>
      </c>
      <c r="K2079" s="131" t="s">
        <v>172</v>
      </c>
      <c r="L2079" s="34"/>
      <c r="M2079" s="136" t="s">
        <v>32</v>
      </c>
      <c r="N2079" s="137" t="s">
        <v>51</v>
      </c>
      <c r="P2079" s="138">
        <f>O2079*H2079</f>
        <v>0</v>
      </c>
      <c r="Q2079" s="138">
        <v>1E-4</v>
      </c>
      <c r="R2079" s="138">
        <f>Q2079*H2079</f>
        <v>8.0239999999999999E-4</v>
      </c>
      <c r="S2079" s="138">
        <v>0</v>
      </c>
      <c r="T2079" s="139">
        <f>S2079*H2079</f>
        <v>0</v>
      </c>
      <c r="AR2079" s="140" t="s">
        <v>244</v>
      </c>
      <c r="AT2079" s="140" t="s">
        <v>152</v>
      </c>
      <c r="AU2079" s="140" t="s">
        <v>89</v>
      </c>
      <c r="AY2079" s="18" t="s">
        <v>150</v>
      </c>
      <c r="BE2079" s="141">
        <f>IF(N2079="základní",J2079,0)</f>
        <v>0</v>
      </c>
      <c r="BF2079" s="141">
        <f>IF(N2079="snížená",J2079,0)</f>
        <v>0</v>
      </c>
      <c r="BG2079" s="141">
        <f>IF(N2079="zákl. přenesená",J2079,0)</f>
        <v>0</v>
      </c>
      <c r="BH2079" s="141">
        <f>IF(N2079="sníž. přenesená",J2079,0)</f>
        <v>0</v>
      </c>
      <c r="BI2079" s="141">
        <f>IF(N2079="nulová",J2079,0)</f>
        <v>0</v>
      </c>
      <c r="BJ2079" s="18" t="s">
        <v>40</v>
      </c>
      <c r="BK2079" s="141">
        <f>ROUND(I2079*H2079,2)</f>
        <v>0</v>
      </c>
      <c r="BL2079" s="18" t="s">
        <v>244</v>
      </c>
      <c r="BM2079" s="140" t="s">
        <v>2553</v>
      </c>
    </row>
    <row r="2080" spans="2:65" s="1" customFormat="1">
      <c r="B2080" s="34"/>
      <c r="D2080" s="163" t="s">
        <v>174</v>
      </c>
      <c r="F2080" s="164" t="s">
        <v>2554</v>
      </c>
      <c r="I2080" s="165"/>
      <c r="L2080" s="34"/>
      <c r="M2080" s="166"/>
      <c r="T2080" s="55"/>
      <c r="AT2080" s="18" t="s">
        <v>174</v>
      </c>
      <c r="AU2080" s="18" t="s">
        <v>89</v>
      </c>
    </row>
    <row r="2081" spans="2:65" s="1" customFormat="1" ht="48">
      <c r="B2081" s="34"/>
      <c r="D2081" s="143" t="s">
        <v>195</v>
      </c>
      <c r="F2081" s="167" t="s">
        <v>2555</v>
      </c>
      <c r="I2081" s="165"/>
      <c r="L2081" s="34"/>
      <c r="M2081" s="166"/>
      <c r="T2081" s="55"/>
      <c r="AT2081" s="18" t="s">
        <v>195</v>
      </c>
      <c r="AU2081" s="18" t="s">
        <v>89</v>
      </c>
    </row>
    <row r="2082" spans="2:65" s="12" customFormat="1">
      <c r="B2082" s="142"/>
      <c r="D2082" s="143" t="s">
        <v>159</v>
      </c>
      <c r="E2082" s="144" t="s">
        <v>32</v>
      </c>
      <c r="F2082" s="145" t="s">
        <v>702</v>
      </c>
      <c r="H2082" s="144" t="s">
        <v>32</v>
      </c>
      <c r="I2082" s="146"/>
      <c r="L2082" s="142"/>
      <c r="M2082" s="147"/>
      <c r="T2082" s="148"/>
      <c r="AT2082" s="144" t="s">
        <v>159</v>
      </c>
      <c r="AU2082" s="144" t="s">
        <v>89</v>
      </c>
      <c r="AV2082" s="12" t="s">
        <v>40</v>
      </c>
      <c r="AW2082" s="12" t="s">
        <v>38</v>
      </c>
      <c r="AX2082" s="12" t="s">
        <v>80</v>
      </c>
      <c r="AY2082" s="144" t="s">
        <v>150</v>
      </c>
    </row>
    <row r="2083" spans="2:65" s="12" customFormat="1">
      <c r="B2083" s="142"/>
      <c r="D2083" s="143" t="s">
        <v>159</v>
      </c>
      <c r="E2083" s="144" t="s">
        <v>32</v>
      </c>
      <c r="F2083" s="145" t="s">
        <v>2004</v>
      </c>
      <c r="H2083" s="144" t="s">
        <v>32</v>
      </c>
      <c r="I2083" s="146"/>
      <c r="L2083" s="142"/>
      <c r="M2083" s="147"/>
      <c r="T2083" s="148"/>
      <c r="AT2083" s="144" t="s">
        <v>159</v>
      </c>
      <c r="AU2083" s="144" t="s">
        <v>89</v>
      </c>
      <c r="AV2083" s="12" t="s">
        <v>40</v>
      </c>
      <c r="AW2083" s="12" t="s">
        <v>38</v>
      </c>
      <c r="AX2083" s="12" t="s">
        <v>80</v>
      </c>
      <c r="AY2083" s="144" t="s">
        <v>150</v>
      </c>
    </row>
    <row r="2084" spans="2:65" s="12" customFormat="1" ht="20.399999999999999">
      <c r="B2084" s="142"/>
      <c r="D2084" s="143" t="s">
        <v>159</v>
      </c>
      <c r="E2084" s="144" t="s">
        <v>32</v>
      </c>
      <c r="F2084" s="145" t="s">
        <v>2556</v>
      </c>
      <c r="H2084" s="144" t="s">
        <v>32</v>
      </c>
      <c r="I2084" s="146"/>
      <c r="L2084" s="142"/>
      <c r="M2084" s="147"/>
      <c r="T2084" s="148"/>
      <c r="AT2084" s="144" t="s">
        <v>159</v>
      </c>
      <c r="AU2084" s="144" t="s">
        <v>89</v>
      </c>
      <c r="AV2084" s="12" t="s">
        <v>40</v>
      </c>
      <c r="AW2084" s="12" t="s">
        <v>38</v>
      </c>
      <c r="AX2084" s="12" t="s">
        <v>80</v>
      </c>
      <c r="AY2084" s="144" t="s">
        <v>150</v>
      </c>
    </row>
    <row r="2085" spans="2:65" s="12" customFormat="1">
      <c r="B2085" s="142"/>
      <c r="D2085" s="143" t="s">
        <v>159</v>
      </c>
      <c r="E2085" s="144" t="s">
        <v>32</v>
      </c>
      <c r="F2085" s="145" t="s">
        <v>2557</v>
      </c>
      <c r="H2085" s="144" t="s">
        <v>32</v>
      </c>
      <c r="I2085" s="146"/>
      <c r="L2085" s="142"/>
      <c r="M2085" s="147"/>
      <c r="T2085" s="148"/>
      <c r="AT2085" s="144" t="s">
        <v>159</v>
      </c>
      <c r="AU2085" s="144" t="s">
        <v>89</v>
      </c>
      <c r="AV2085" s="12" t="s">
        <v>40</v>
      </c>
      <c r="AW2085" s="12" t="s">
        <v>38</v>
      </c>
      <c r="AX2085" s="12" t="s">
        <v>80</v>
      </c>
      <c r="AY2085" s="144" t="s">
        <v>150</v>
      </c>
    </row>
    <row r="2086" spans="2:65" s="13" customFormat="1">
      <c r="B2086" s="149"/>
      <c r="D2086" s="143" t="s">
        <v>159</v>
      </c>
      <c r="E2086" s="150" t="s">
        <v>32</v>
      </c>
      <c r="F2086" s="151" t="s">
        <v>688</v>
      </c>
      <c r="H2086" s="152">
        <v>8.0239999999999991</v>
      </c>
      <c r="I2086" s="153"/>
      <c r="L2086" s="149"/>
      <c r="M2086" s="154"/>
      <c r="T2086" s="155"/>
      <c r="AT2086" s="150" t="s">
        <v>159</v>
      </c>
      <c r="AU2086" s="150" t="s">
        <v>89</v>
      </c>
      <c r="AV2086" s="13" t="s">
        <v>89</v>
      </c>
      <c r="AW2086" s="13" t="s">
        <v>38</v>
      </c>
      <c r="AX2086" s="13" t="s">
        <v>40</v>
      </c>
      <c r="AY2086" s="150" t="s">
        <v>150</v>
      </c>
    </row>
    <row r="2087" spans="2:65" s="1" customFormat="1" ht="76.349999999999994" customHeight="1">
      <c r="B2087" s="34"/>
      <c r="C2087" s="129" t="s">
        <v>2558</v>
      </c>
      <c r="D2087" s="129" t="s">
        <v>152</v>
      </c>
      <c r="E2087" s="130" t="s">
        <v>2559</v>
      </c>
      <c r="F2087" s="131" t="s">
        <v>2560</v>
      </c>
      <c r="G2087" s="132" t="s">
        <v>155</v>
      </c>
      <c r="H2087" s="133">
        <v>0.94399999999999995</v>
      </c>
      <c r="I2087" s="134"/>
      <c r="J2087" s="135">
        <f>ROUND(I2087*H2087,2)</f>
        <v>0</v>
      </c>
      <c r="K2087" s="131" t="s">
        <v>172</v>
      </c>
      <c r="L2087" s="34"/>
      <c r="M2087" s="136" t="s">
        <v>32</v>
      </c>
      <c r="N2087" s="137" t="s">
        <v>51</v>
      </c>
      <c r="P2087" s="138">
        <f>O2087*H2087</f>
        <v>0</v>
      </c>
      <c r="Q2087" s="138">
        <v>2.0000000000000001E-4</v>
      </c>
      <c r="R2087" s="138">
        <f>Q2087*H2087</f>
        <v>1.8880000000000001E-4</v>
      </c>
      <c r="S2087" s="138">
        <v>0</v>
      </c>
      <c r="T2087" s="139">
        <f>S2087*H2087</f>
        <v>0</v>
      </c>
      <c r="AR2087" s="140" t="s">
        <v>244</v>
      </c>
      <c r="AT2087" s="140" t="s">
        <v>152</v>
      </c>
      <c r="AU2087" s="140" t="s">
        <v>89</v>
      </c>
      <c r="AY2087" s="18" t="s">
        <v>150</v>
      </c>
      <c r="BE2087" s="141">
        <f>IF(N2087="základní",J2087,0)</f>
        <v>0</v>
      </c>
      <c r="BF2087" s="141">
        <f>IF(N2087="snížená",J2087,0)</f>
        <v>0</v>
      </c>
      <c r="BG2087" s="141">
        <f>IF(N2087="zákl. přenesená",J2087,0)</f>
        <v>0</v>
      </c>
      <c r="BH2087" s="141">
        <f>IF(N2087="sníž. přenesená",J2087,0)</f>
        <v>0</v>
      </c>
      <c r="BI2087" s="141">
        <f>IF(N2087="nulová",J2087,0)</f>
        <v>0</v>
      </c>
      <c r="BJ2087" s="18" t="s">
        <v>40</v>
      </c>
      <c r="BK2087" s="141">
        <f>ROUND(I2087*H2087,2)</f>
        <v>0</v>
      </c>
      <c r="BL2087" s="18" t="s">
        <v>244</v>
      </c>
      <c r="BM2087" s="140" t="s">
        <v>2561</v>
      </c>
    </row>
    <row r="2088" spans="2:65" s="1" customFormat="1">
      <c r="B2088" s="34"/>
      <c r="D2088" s="163" t="s">
        <v>174</v>
      </c>
      <c r="F2088" s="164" t="s">
        <v>2562</v>
      </c>
      <c r="I2088" s="165"/>
      <c r="L2088" s="34"/>
      <c r="M2088" s="166"/>
      <c r="T2088" s="55"/>
      <c r="AT2088" s="18" t="s">
        <v>174</v>
      </c>
      <c r="AU2088" s="18" t="s">
        <v>89</v>
      </c>
    </row>
    <row r="2089" spans="2:65" s="1" customFormat="1" ht="48">
      <c r="B2089" s="34"/>
      <c r="D2089" s="143" t="s">
        <v>195</v>
      </c>
      <c r="F2089" s="167" t="s">
        <v>2555</v>
      </c>
      <c r="I2089" s="165"/>
      <c r="L2089" s="34"/>
      <c r="M2089" s="166"/>
      <c r="T2089" s="55"/>
      <c r="AT2089" s="18" t="s">
        <v>195</v>
      </c>
      <c r="AU2089" s="18" t="s">
        <v>89</v>
      </c>
    </row>
    <row r="2090" spans="2:65" s="12" customFormat="1">
      <c r="B2090" s="142"/>
      <c r="D2090" s="143" t="s">
        <v>159</v>
      </c>
      <c r="E2090" s="144" t="s">
        <v>32</v>
      </c>
      <c r="F2090" s="145" t="s">
        <v>702</v>
      </c>
      <c r="H2090" s="144" t="s">
        <v>32</v>
      </c>
      <c r="I2090" s="146"/>
      <c r="L2090" s="142"/>
      <c r="M2090" s="147"/>
      <c r="T2090" s="148"/>
      <c r="AT2090" s="144" t="s">
        <v>159</v>
      </c>
      <c r="AU2090" s="144" t="s">
        <v>89</v>
      </c>
      <c r="AV2090" s="12" t="s">
        <v>40</v>
      </c>
      <c r="AW2090" s="12" t="s">
        <v>38</v>
      </c>
      <c r="AX2090" s="12" t="s">
        <v>80</v>
      </c>
      <c r="AY2090" s="144" t="s">
        <v>150</v>
      </c>
    </row>
    <row r="2091" spans="2:65" s="12" customFormat="1">
      <c r="B2091" s="142"/>
      <c r="D2091" s="143" t="s">
        <v>159</v>
      </c>
      <c r="E2091" s="144" t="s">
        <v>32</v>
      </c>
      <c r="F2091" s="145" t="s">
        <v>2004</v>
      </c>
      <c r="H2091" s="144" t="s">
        <v>32</v>
      </c>
      <c r="I2091" s="146"/>
      <c r="L2091" s="142"/>
      <c r="M2091" s="147"/>
      <c r="T2091" s="148"/>
      <c r="AT2091" s="144" t="s">
        <v>159</v>
      </c>
      <c r="AU2091" s="144" t="s">
        <v>89</v>
      </c>
      <c r="AV2091" s="12" t="s">
        <v>40</v>
      </c>
      <c r="AW2091" s="12" t="s">
        <v>38</v>
      </c>
      <c r="AX2091" s="12" t="s">
        <v>80</v>
      </c>
      <c r="AY2091" s="144" t="s">
        <v>150</v>
      </c>
    </row>
    <row r="2092" spans="2:65" s="12" customFormat="1" ht="20.399999999999999">
      <c r="B2092" s="142"/>
      <c r="D2092" s="143" t="s">
        <v>159</v>
      </c>
      <c r="E2092" s="144" t="s">
        <v>32</v>
      </c>
      <c r="F2092" s="145" t="s">
        <v>2563</v>
      </c>
      <c r="H2092" s="144" t="s">
        <v>32</v>
      </c>
      <c r="I2092" s="146"/>
      <c r="L2092" s="142"/>
      <c r="M2092" s="147"/>
      <c r="T2092" s="148"/>
      <c r="AT2092" s="144" t="s">
        <v>159</v>
      </c>
      <c r="AU2092" s="144" t="s">
        <v>89</v>
      </c>
      <c r="AV2092" s="12" t="s">
        <v>40</v>
      </c>
      <c r="AW2092" s="12" t="s">
        <v>38</v>
      </c>
      <c r="AX2092" s="12" t="s">
        <v>80</v>
      </c>
      <c r="AY2092" s="144" t="s">
        <v>150</v>
      </c>
    </row>
    <row r="2093" spans="2:65" s="12" customFormat="1">
      <c r="B2093" s="142"/>
      <c r="D2093" s="143" t="s">
        <v>159</v>
      </c>
      <c r="E2093" s="144" t="s">
        <v>32</v>
      </c>
      <c r="F2093" s="145" t="s">
        <v>2564</v>
      </c>
      <c r="H2093" s="144" t="s">
        <v>32</v>
      </c>
      <c r="I2093" s="146"/>
      <c r="L2093" s="142"/>
      <c r="M2093" s="147"/>
      <c r="T2093" s="148"/>
      <c r="AT2093" s="144" t="s">
        <v>159</v>
      </c>
      <c r="AU2093" s="144" t="s">
        <v>89</v>
      </c>
      <c r="AV2093" s="12" t="s">
        <v>40</v>
      </c>
      <c r="AW2093" s="12" t="s">
        <v>38</v>
      </c>
      <c r="AX2093" s="12" t="s">
        <v>80</v>
      </c>
      <c r="AY2093" s="144" t="s">
        <v>150</v>
      </c>
    </row>
    <row r="2094" spans="2:65" s="13" customFormat="1">
      <c r="B2094" s="149"/>
      <c r="D2094" s="143" t="s">
        <v>159</v>
      </c>
      <c r="E2094" s="150" t="s">
        <v>32</v>
      </c>
      <c r="F2094" s="151" t="s">
        <v>694</v>
      </c>
      <c r="H2094" s="152">
        <v>0.94399999999999995</v>
      </c>
      <c r="I2094" s="153"/>
      <c r="L2094" s="149"/>
      <c r="M2094" s="154"/>
      <c r="T2094" s="155"/>
      <c r="AT2094" s="150" t="s">
        <v>159</v>
      </c>
      <c r="AU2094" s="150" t="s">
        <v>89</v>
      </c>
      <c r="AV2094" s="13" t="s">
        <v>89</v>
      </c>
      <c r="AW2094" s="13" t="s">
        <v>38</v>
      </c>
      <c r="AX2094" s="13" t="s">
        <v>40</v>
      </c>
      <c r="AY2094" s="150" t="s">
        <v>150</v>
      </c>
    </row>
    <row r="2095" spans="2:65" s="1" customFormat="1" ht="76.349999999999994" customHeight="1">
      <c r="B2095" s="34"/>
      <c r="C2095" s="129" t="s">
        <v>2565</v>
      </c>
      <c r="D2095" s="129" t="s">
        <v>152</v>
      </c>
      <c r="E2095" s="130" t="s">
        <v>2566</v>
      </c>
      <c r="F2095" s="131" t="s">
        <v>2567</v>
      </c>
      <c r="G2095" s="132" t="s">
        <v>155</v>
      </c>
      <c r="H2095" s="133">
        <v>0.47199999999999998</v>
      </c>
      <c r="I2095" s="134"/>
      <c r="J2095" s="135">
        <f>ROUND(I2095*H2095,2)</f>
        <v>0</v>
      </c>
      <c r="K2095" s="131" t="s">
        <v>172</v>
      </c>
      <c r="L2095" s="34"/>
      <c r="M2095" s="136" t="s">
        <v>32</v>
      </c>
      <c r="N2095" s="137" t="s">
        <v>51</v>
      </c>
      <c r="P2095" s="138">
        <f>O2095*H2095</f>
        <v>0</v>
      </c>
      <c r="Q2095" s="138">
        <v>2.9999999999999997E-4</v>
      </c>
      <c r="R2095" s="138">
        <f>Q2095*H2095</f>
        <v>1.4159999999999997E-4</v>
      </c>
      <c r="S2095" s="138">
        <v>0</v>
      </c>
      <c r="T2095" s="139">
        <f>S2095*H2095</f>
        <v>0</v>
      </c>
      <c r="AR2095" s="140" t="s">
        <v>244</v>
      </c>
      <c r="AT2095" s="140" t="s">
        <v>152</v>
      </c>
      <c r="AU2095" s="140" t="s">
        <v>89</v>
      </c>
      <c r="AY2095" s="18" t="s">
        <v>150</v>
      </c>
      <c r="BE2095" s="141">
        <f>IF(N2095="základní",J2095,0)</f>
        <v>0</v>
      </c>
      <c r="BF2095" s="141">
        <f>IF(N2095="snížená",J2095,0)</f>
        <v>0</v>
      </c>
      <c r="BG2095" s="141">
        <f>IF(N2095="zákl. přenesená",J2095,0)</f>
        <v>0</v>
      </c>
      <c r="BH2095" s="141">
        <f>IF(N2095="sníž. přenesená",J2095,0)</f>
        <v>0</v>
      </c>
      <c r="BI2095" s="141">
        <f>IF(N2095="nulová",J2095,0)</f>
        <v>0</v>
      </c>
      <c r="BJ2095" s="18" t="s">
        <v>40</v>
      </c>
      <c r="BK2095" s="141">
        <f>ROUND(I2095*H2095,2)</f>
        <v>0</v>
      </c>
      <c r="BL2095" s="18" t="s">
        <v>244</v>
      </c>
      <c r="BM2095" s="140" t="s">
        <v>2568</v>
      </c>
    </row>
    <row r="2096" spans="2:65" s="1" customFormat="1">
      <c r="B2096" s="34"/>
      <c r="D2096" s="163" t="s">
        <v>174</v>
      </c>
      <c r="F2096" s="164" t="s">
        <v>2569</v>
      </c>
      <c r="I2096" s="165"/>
      <c r="L2096" s="34"/>
      <c r="M2096" s="166"/>
      <c r="T2096" s="55"/>
      <c r="AT2096" s="18" t="s">
        <v>174</v>
      </c>
      <c r="AU2096" s="18" t="s">
        <v>89</v>
      </c>
    </row>
    <row r="2097" spans="2:65" s="1" customFormat="1" ht="48">
      <c r="B2097" s="34"/>
      <c r="D2097" s="143" t="s">
        <v>195</v>
      </c>
      <c r="F2097" s="167" t="s">
        <v>2555</v>
      </c>
      <c r="I2097" s="165"/>
      <c r="L2097" s="34"/>
      <c r="M2097" s="166"/>
      <c r="T2097" s="55"/>
      <c r="AT2097" s="18" t="s">
        <v>195</v>
      </c>
      <c r="AU2097" s="18" t="s">
        <v>89</v>
      </c>
    </row>
    <row r="2098" spans="2:65" s="12" customFormat="1">
      <c r="B2098" s="142"/>
      <c r="D2098" s="143" t="s">
        <v>159</v>
      </c>
      <c r="E2098" s="144" t="s">
        <v>32</v>
      </c>
      <c r="F2098" s="145" t="s">
        <v>702</v>
      </c>
      <c r="H2098" s="144" t="s">
        <v>32</v>
      </c>
      <c r="I2098" s="146"/>
      <c r="L2098" s="142"/>
      <c r="M2098" s="147"/>
      <c r="T2098" s="148"/>
      <c r="AT2098" s="144" t="s">
        <v>159</v>
      </c>
      <c r="AU2098" s="144" t="s">
        <v>89</v>
      </c>
      <c r="AV2098" s="12" t="s">
        <v>40</v>
      </c>
      <c r="AW2098" s="12" t="s">
        <v>38</v>
      </c>
      <c r="AX2098" s="12" t="s">
        <v>80</v>
      </c>
      <c r="AY2098" s="144" t="s">
        <v>150</v>
      </c>
    </row>
    <row r="2099" spans="2:65" s="12" customFormat="1">
      <c r="B2099" s="142"/>
      <c r="D2099" s="143" t="s">
        <v>159</v>
      </c>
      <c r="E2099" s="144" t="s">
        <v>32</v>
      </c>
      <c r="F2099" s="145" t="s">
        <v>2004</v>
      </c>
      <c r="H2099" s="144" t="s">
        <v>32</v>
      </c>
      <c r="I2099" s="146"/>
      <c r="L2099" s="142"/>
      <c r="M2099" s="147"/>
      <c r="T2099" s="148"/>
      <c r="AT2099" s="144" t="s">
        <v>159</v>
      </c>
      <c r="AU2099" s="144" t="s">
        <v>89</v>
      </c>
      <c r="AV2099" s="12" t="s">
        <v>40</v>
      </c>
      <c r="AW2099" s="12" t="s">
        <v>38</v>
      </c>
      <c r="AX2099" s="12" t="s">
        <v>80</v>
      </c>
      <c r="AY2099" s="144" t="s">
        <v>150</v>
      </c>
    </row>
    <row r="2100" spans="2:65" s="12" customFormat="1" ht="20.399999999999999">
      <c r="B2100" s="142"/>
      <c r="D2100" s="143" t="s">
        <v>159</v>
      </c>
      <c r="E2100" s="144" t="s">
        <v>32</v>
      </c>
      <c r="F2100" s="145" t="s">
        <v>2570</v>
      </c>
      <c r="H2100" s="144" t="s">
        <v>32</v>
      </c>
      <c r="I2100" s="146"/>
      <c r="L2100" s="142"/>
      <c r="M2100" s="147"/>
      <c r="T2100" s="148"/>
      <c r="AT2100" s="144" t="s">
        <v>159</v>
      </c>
      <c r="AU2100" s="144" t="s">
        <v>89</v>
      </c>
      <c r="AV2100" s="12" t="s">
        <v>40</v>
      </c>
      <c r="AW2100" s="12" t="s">
        <v>38</v>
      </c>
      <c r="AX2100" s="12" t="s">
        <v>80</v>
      </c>
      <c r="AY2100" s="144" t="s">
        <v>150</v>
      </c>
    </row>
    <row r="2101" spans="2:65" s="12" customFormat="1">
      <c r="B2101" s="142"/>
      <c r="D2101" s="143" t="s">
        <v>159</v>
      </c>
      <c r="E2101" s="144" t="s">
        <v>32</v>
      </c>
      <c r="F2101" s="145" t="s">
        <v>2571</v>
      </c>
      <c r="H2101" s="144" t="s">
        <v>32</v>
      </c>
      <c r="I2101" s="146"/>
      <c r="L2101" s="142"/>
      <c r="M2101" s="147"/>
      <c r="T2101" s="148"/>
      <c r="AT2101" s="144" t="s">
        <v>159</v>
      </c>
      <c r="AU2101" s="144" t="s">
        <v>89</v>
      </c>
      <c r="AV2101" s="12" t="s">
        <v>40</v>
      </c>
      <c r="AW2101" s="12" t="s">
        <v>38</v>
      </c>
      <c r="AX2101" s="12" t="s">
        <v>80</v>
      </c>
      <c r="AY2101" s="144" t="s">
        <v>150</v>
      </c>
    </row>
    <row r="2102" spans="2:65" s="13" customFormat="1">
      <c r="B2102" s="149"/>
      <c r="D2102" s="143" t="s">
        <v>159</v>
      </c>
      <c r="E2102" s="150" t="s">
        <v>32</v>
      </c>
      <c r="F2102" s="151" t="s">
        <v>699</v>
      </c>
      <c r="H2102" s="152">
        <v>0.47199999999999998</v>
      </c>
      <c r="I2102" s="153"/>
      <c r="L2102" s="149"/>
      <c r="M2102" s="154"/>
      <c r="T2102" s="155"/>
      <c r="AT2102" s="150" t="s">
        <v>159</v>
      </c>
      <c r="AU2102" s="150" t="s">
        <v>89</v>
      </c>
      <c r="AV2102" s="13" t="s">
        <v>89</v>
      </c>
      <c r="AW2102" s="13" t="s">
        <v>38</v>
      </c>
      <c r="AX2102" s="13" t="s">
        <v>40</v>
      </c>
      <c r="AY2102" s="150" t="s">
        <v>150</v>
      </c>
    </row>
    <row r="2103" spans="2:65" s="1" customFormat="1" ht="24.15" customHeight="1">
      <c r="B2103" s="34"/>
      <c r="C2103" s="184" t="s">
        <v>2572</v>
      </c>
      <c r="D2103" s="184" t="s">
        <v>874</v>
      </c>
      <c r="E2103" s="186" t="s">
        <v>2573</v>
      </c>
      <c r="F2103" s="187" t="s">
        <v>2574</v>
      </c>
      <c r="G2103" s="188" t="s">
        <v>155</v>
      </c>
      <c r="H2103" s="189">
        <v>11.002000000000001</v>
      </c>
      <c r="I2103" s="190"/>
      <c r="J2103" s="191">
        <f>ROUND(I2103*H2103,2)</f>
        <v>0</v>
      </c>
      <c r="K2103" s="187" t="s">
        <v>172</v>
      </c>
      <c r="L2103" s="192"/>
      <c r="M2103" s="193" t="s">
        <v>32</v>
      </c>
      <c r="N2103" s="194" t="s">
        <v>51</v>
      </c>
      <c r="P2103" s="138">
        <f>O2103*H2103</f>
        <v>0</v>
      </c>
      <c r="Q2103" s="138">
        <v>1.7099999999999999E-3</v>
      </c>
      <c r="R2103" s="138">
        <f>Q2103*H2103</f>
        <v>1.8813420000000001E-2</v>
      </c>
      <c r="S2103" s="138">
        <v>0</v>
      </c>
      <c r="T2103" s="139">
        <f>S2103*H2103</f>
        <v>0</v>
      </c>
      <c r="AR2103" s="140" t="s">
        <v>1027</v>
      </c>
      <c r="AT2103" s="140" t="s">
        <v>874</v>
      </c>
      <c r="AU2103" s="140" t="s">
        <v>89</v>
      </c>
      <c r="AY2103" s="18" t="s">
        <v>150</v>
      </c>
      <c r="BE2103" s="141">
        <f>IF(N2103="základní",J2103,0)</f>
        <v>0</v>
      </c>
      <c r="BF2103" s="141">
        <f>IF(N2103="snížená",J2103,0)</f>
        <v>0</v>
      </c>
      <c r="BG2103" s="141">
        <f>IF(N2103="zákl. přenesená",J2103,0)</f>
        <v>0</v>
      </c>
      <c r="BH2103" s="141">
        <f>IF(N2103="sníž. přenesená",J2103,0)</f>
        <v>0</v>
      </c>
      <c r="BI2103" s="141">
        <f>IF(N2103="nulová",J2103,0)</f>
        <v>0</v>
      </c>
      <c r="BJ2103" s="18" t="s">
        <v>40</v>
      </c>
      <c r="BK2103" s="141">
        <f>ROUND(I2103*H2103,2)</f>
        <v>0</v>
      </c>
      <c r="BL2103" s="18" t="s">
        <v>244</v>
      </c>
      <c r="BM2103" s="140" t="s">
        <v>2575</v>
      </c>
    </row>
    <row r="2104" spans="2:65" s="1" customFormat="1" ht="67.2">
      <c r="B2104" s="34"/>
      <c r="D2104" s="143" t="s">
        <v>195</v>
      </c>
      <c r="F2104" s="167" t="s">
        <v>2576</v>
      </c>
      <c r="I2104" s="165"/>
      <c r="L2104" s="34"/>
      <c r="M2104" s="166"/>
      <c r="T2104" s="55"/>
      <c r="AT2104" s="18" t="s">
        <v>195</v>
      </c>
      <c r="AU2104" s="18" t="s">
        <v>89</v>
      </c>
    </row>
    <row r="2105" spans="2:65" s="12" customFormat="1">
      <c r="B2105" s="142"/>
      <c r="D2105" s="143" t="s">
        <v>159</v>
      </c>
      <c r="E2105" s="144" t="s">
        <v>32</v>
      </c>
      <c r="F2105" s="145" t="s">
        <v>702</v>
      </c>
      <c r="H2105" s="144" t="s">
        <v>32</v>
      </c>
      <c r="I2105" s="146"/>
      <c r="L2105" s="142"/>
      <c r="M2105" s="147"/>
      <c r="T2105" s="148"/>
      <c r="AT2105" s="144" t="s">
        <v>159</v>
      </c>
      <c r="AU2105" s="144" t="s">
        <v>89</v>
      </c>
      <c r="AV2105" s="12" t="s">
        <v>40</v>
      </c>
      <c r="AW2105" s="12" t="s">
        <v>38</v>
      </c>
      <c r="AX2105" s="12" t="s">
        <v>80</v>
      </c>
      <c r="AY2105" s="144" t="s">
        <v>150</v>
      </c>
    </row>
    <row r="2106" spans="2:65" s="12" customFormat="1">
      <c r="B2106" s="142"/>
      <c r="D2106" s="143" t="s">
        <v>159</v>
      </c>
      <c r="E2106" s="144" t="s">
        <v>32</v>
      </c>
      <c r="F2106" s="145" t="s">
        <v>2449</v>
      </c>
      <c r="H2106" s="144" t="s">
        <v>32</v>
      </c>
      <c r="I2106" s="146"/>
      <c r="L2106" s="142"/>
      <c r="M2106" s="147"/>
      <c r="T2106" s="148"/>
      <c r="AT2106" s="144" t="s">
        <v>159</v>
      </c>
      <c r="AU2106" s="144" t="s">
        <v>89</v>
      </c>
      <c r="AV2106" s="12" t="s">
        <v>40</v>
      </c>
      <c r="AW2106" s="12" t="s">
        <v>38</v>
      </c>
      <c r="AX2106" s="12" t="s">
        <v>80</v>
      </c>
      <c r="AY2106" s="144" t="s">
        <v>150</v>
      </c>
    </row>
    <row r="2107" spans="2:65" s="13" customFormat="1">
      <c r="B2107" s="149"/>
      <c r="D2107" s="143" t="s">
        <v>159</v>
      </c>
      <c r="E2107" s="150" t="s">
        <v>32</v>
      </c>
      <c r="F2107" s="151" t="s">
        <v>703</v>
      </c>
      <c r="H2107" s="152">
        <v>9.44</v>
      </c>
      <c r="I2107" s="153"/>
      <c r="L2107" s="149"/>
      <c r="M2107" s="154"/>
      <c r="T2107" s="155"/>
      <c r="AT2107" s="150" t="s">
        <v>159</v>
      </c>
      <c r="AU2107" s="150" t="s">
        <v>89</v>
      </c>
      <c r="AV2107" s="13" t="s">
        <v>89</v>
      </c>
      <c r="AW2107" s="13" t="s">
        <v>38</v>
      </c>
      <c r="AX2107" s="13" t="s">
        <v>40</v>
      </c>
      <c r="AY2107" s="150" t="s">
        <v>150</v>
      </c>
    </row>
    <row r="2108" spans="2:65" s="13" customFormat="1">
      <c r="B2108" s="149"/>
      <c r="D2108" s="143" t="s">
        <v>159</v>
      </c>
      <c r="F2108" s="151" t="s">
        <v>2577</v>
      </c>
      <c r="H2108" s="152">
        <v>11.002000000000001</v>
      </c>
      <c r="I2108" s="153"/>
      <c r="L2108" s="149"/>
      <c r="M2108" s="154"/>
      <c r="T2108" s="155"/>
      <c r="AT2108" s="150" t="s">
        <v>159</v>
      </c>
      <c r="AU2108" s="150" t="s">
        <v>89</v>
      </c>
      <c r="AV2108" s="13" t="s">
        <v>89</v>
      </c>
      <c r="AW2108" s="13" t="s">
        <v>4</v>
      </c>
      <c r="AX2108" s="13" t="s">
        <v>40</v>
      </c>
      <c r="AY2108" s="150" t="s">
        <v>150</v>
      </c>
    </row>
    <row r="2109" spans="2:65" s="1" customFormat="1" ht="76.349999999999994" customHeight="1">
      <c r="B2109" s="34"/>
      <c r="C2109" s="129" t="s">
        <v>2578</v>
      </c>
      <c r="D2109" s="129" t="s">
        <v>152</v>
      </c>
      <c r="E2109" s="130" t="s">
        <v>2579</v>
      </c>
      <c r="F2109" s="131" t="s">
        <v>2580</v>
      </c>
      <c r="G2109" s="132" t="s">
        <v>155</v>
      </c>
      <c r="H2109" s="133">
        <v>2084.6170000000002</v>
      </c>
      <c r="I2109" s="134"/>
      <c r="J2109" s="135">
        <f>ROUND(I2109*H2109,2)</f>
        <v>0</v>
      </c>
      <c r="K2109" s="131" t="s">
        <v>172</v>
      </c>
      <c r="L2109" s="34"/>
      <c r="M2109" s="136" t="s">
        <v>32</v>
      </c>
      <c r="N2109" s="137" t="s">
        <v>51</v>
      </c>
      <c r="P2109" s="138">
        <f>O2109*H2109</f>
        <v>0</v>
      </c>
      <c r="Q2109" s="138">
        <v>1.4999999999999999E-4</v>
      </c>
      <c r="R2109" s="138">
        <f>Q2109*H2109</f>
        <v>0.31269255000000001</v>
      </c>
      <c r="S2109" s="138">
        <v>0</v>
      </c>
      <c r="T2109" s="139">
        <f>S2109*H2109</f>
        <v>0</v>
      </c>
      <c r="AR2109" s="140" t="s">
        <v>244</v>
      </c>
      <c r="AT2109" s="140" t="s">
        <v>152</v>
      </c>
      <c r="AU2109" s="140" t="s">
        <v>89</v>
      </c>
      <c r="AY2109" s="18" t="s">
        <v>150</v>
      </c>
      <c r="BE2109" s="141">
        <f>IF(N2109="základní",J2109,0)</f>
        <v>0</v>
      </c>
      <c r="BF2109" s="141">
        <f>IF(N2109="snížená",J2109,0)</f>
        <v>0</v>
      </c>
      <c r="BG2109" s="141">
        <f>IF(N2109="zákl. přenesená",J2109,0)</f>
        <v>0</v>
      </c>
      <c r="BH2109" s="141">
        <f>IF(N2109="sníž. přenesená",J2109,0)</f>
        <v>0</v>
      </c>
      <c r="BI2109" s="141">
        <f>IF(N2109="nulová",J2109,0)</f>
        <v>0</v>
      </c>
      <c r="BJ2109" s="18" t="s">
        <v>40</v>
      </c>
      <c r="BK2109" s="141">
        <f>ROUND(I2109*H2109,2)</f>
        <v>0</v>
      </c>
      <c r="BL2109" s="18" t="s">
        <v>244</v>
      </c>
      <c r="BM2109" s="140" t="s">
        <v>2581</v>
      </c>
    </row>
    <row r="2110" spans="2:65" s="1" customFormat="1">
      <c r="B2110" s="34"/>
      <c r="D2110" s="163" t="s">
        <v>174</v>
      </c>
      <c r="F2110" s="164" t="s">
        <v>2582</v>
      </c>
      <c r="I2110" s="165"/>
      <c r="L2110" s="34"/>
      <c r="M2110" s="166"/>
      <c r="T2110" s="55"/>
      <c r="AT2110" s="18" t="s">
        <v>174</v>
      </c>
      <c r="AU2110" s="18" t="s">
        <v>89</v>
      </c>
    </row>
    <row r="2111" spans="2:65" s="1" customFormat="1" ht="48">
      <c r="B2111" s="34"/>
      <c r="D2111" s="143" t="s">
        <v>195</v>
      </c>
      <c r="F2111" s="167" t="s">
        <v>2555</v>
      </c>
      <c r="I2111" s="165"/>
      <c r="L2111" s="34"/>
      <c r="M2111" s="166"/>
      <c r="T2111" s="55"/>
      <c r="AT2111" s="18" t="s">
        <v>195</v>
      </c>
      <c r="AU2111" s="18" t="s">
        <v>89</v>
      </c>
    </row>
    <row r="2112" spans="2:65" s="12" customFormat="1">
      <c r="B2112" s="142"/>
      <c r="D2112" s="143" t="s">
        <v>159</v>
      </c>
      <c r="E2112" s="144" t="s">
        <v>32</v>
      </c>
      <c r="F2112" s="145" t="s">
        <v>702</v>
      </c>
      <c r="H2112" s="144" t="s">
        <v>32</v>
      </c>
      <c r="I2112" s="146"/>
      <c r="L2112" s="142"/>
      <c r="M2112" s="147"/>
      <c r="T2112" s="148"/>
      <c r="AT2112" s="144" t="s">
        <v>159</v>
      </c>
      <c r="AU2112" s="144" t="s">
        <v>89</v>
      </c>
      <c r="AV2112" s="12" t="s">
        <v>40</v>
      </c>
      <c r="AW2112" s="12" t="s">
        <v>38</v>
      </c>
      <c r="AX2112" s="12" t="s">
        <v>80</v>
      </c>
      <c r="AY2112" s="144" t="s">
        <v>150</v>
      </c>
    </row>
    <row r="2113" spans="2:65" s="12" customFormat="1">
      <c r="B2113" s="142"/>
      <c r="D2113" s="143" t="s">
        <v>159</v>
      </c>
      <c r="E2113" s="144" t="s">
        <v>32</v>
      </c>
      <c r="F2113" s="145" t="s">
        <v>2004</v>
      </c>
      <c r="H2113" s="144" t="s">
        <v>32</v>
      </c>
      <c r="I2113" s="146"/>
      <c r="L2113" s="142"/>
      <c r="M2113" s="147"/>
      <c r="T2113" s="148"/>
      <c r="AT2113" s="144" t="s">
        <v>159</v>
      </c>
      <c r="AU2113" s="144" t="s">
        <v>89</v>
      </c>
      <c r="AV2113" s="12" t="s">
        <v>40</v>
      </c>
      <c r="AW2113" s="12" t="s">
        <v>38</v>
      </c>
      <c r="AX2113" s="12" t="s">
        <v>80</v>
      </c>
      <c r="AY2113" s="144" t="s">
        <v>150</v>
      </c>
    </row>
    <row r="2114" spans="2:65" s="12" customFormat="1" ht="20.399999999999999">
      <c r="B2114" s="142"/>
      <c r="D2114" s="143" t="s">
        <v>159</v>
      </c>
      <c r="E2114" s="144" t="s">
        <v>32</v>
      </c>
      <c r="F2114" s="145" t="s">
        <v>2556</v>
      </c>
      <c r="H2114" s="144" t="s">
        <v>32</v>
      </c>
      <c r="I2114" s="146"/>
      <c r="L2114" s="142"/>
      <c r="M2114" s="147"/>
      <c r="T2114" s="148"/>
      <c r="AT2114" s="144" t="s">
        <v>159</v>
      </c>
      <c r="AU2114" s="144" t="s">
        <v>89</v>
      </c>
      <c r="AV2114" s="12" t="s">
        <v>40</v>
      </c>
      <c r="AW2114" s="12" t="s">
        <v>38</v>
      </c>
      <c r="AX2114" s="12" t="s">
        <v>80</v>
      </c>
      <c r="AY2114" s="144" t="s">
        <v>150</v>
      </c>
    </row>
    <row r="2115" spans="2:65" s="12" customFormat="1">
      <c r="B2115" s="142"/>
      <c r="D2115" s="143" t="s">
        <v>159</v>
      </c>
      <c r="E2115" s="144" t="s">
        <v>32</v>
      </c>
      <c r="F2115" s="145" t="s">
        <v>2583</v>
      </c>
      <c r="H2115" s="144" t="s">
        <v>32</v>
      </c>
      <c r="I2115" s="146"/>
      <c r="L2115" s="142"/>
      <c r="M2115" s="147"/>
      <c r="T2115" s="148"/>
      <c r="AT2115" s="144" t="s">
        <v>159</v>
      </c>
      <c r="AU2115" s="144" t="s">
        <v>89</v>
      </c>
      <c r="AV2115" s="12" t="s">
        <v>40</v>
      </c>
      <c r="AW2115" s="12" t="s">
        <v>38</v>
      </c>
      <c r="AX2115" s="12" t="s">
        <v>80</v>
      </c>
      <c r="AY2115" s="144" t="s">
        <v>150</v>
      </c>
    </row>
    <row r="2116" spans="2:65" s="13" customFormat="1">
      <c r="B2116" s="149"/>
      <c r="D2116" s="143" t="s">
        <v>159</v>
      </c>
      <c r="E2116" s="150" t="s">
        <v>32</v>
      </c>
      <c r="F2116" s="151" t="s">
        <v>707</v>
      </c>
      <c r="H2116" s="152">
        <v>2084.6170000000002</v>
      </c>
      <c r="I2116" s="153"/>
      <c r="L2116" s="149"/>
      <c r="M2116" s="154"/>
      <c r="T2116" s="155"/>
      <c r="AT2116" s="150" t="s">
        <v>159</v>
      </c>
      <c r="AU2116" s="150" t="s">
        <v>89</v>
      </c>
      <c r="AV2116" s="13" t="s">
        <v>89</v>
      </c>
      <c r="AW2116" s="13" t="s">
        <v>38</v>
      </c>
      <c r="AX2116" s="13" t="s">
        <v>40</v>
      </c>
      <c r="AY2116" s="150" t="s">
        <v>150</v>
      </c>
    </row>
    <row r="2117" spans="2:65" s="1" customFormat="1" ht="76.349999999999994" customHeight="1">
      <c r="B2117" s="34"/>
      <c r="C2117" s="129" t="s">
        <v>2584</v>
      </c>
      <c r="D2117" s="129" t="s">
        <v>152</v>
      </c>
      <c r="E2117" s="130" t="s">
        <v>2585</v>
      </c>
      <c r="F2117" s="131" t="s">
        <v>2586</v>
      </c>
      <c r="G2117" s="132" t="s">
        <v>155</v>
      </c>
      <c r="H2117" s="133">
        <v>245.249</v>
      </c>
      <c r="I2117" s="134"/>
      <c r="J2117" s="135">
        <f>ROUND(I2117*H2117,2)</f>
        <v>0</v>
      </c>
      <c r="K2117" s="131" t="s">
        <v>172</v>
      </c>
      <c r="L2117" s="34"/>
      <c r="M2117" s="136" t="s">
        <v>32</v>
      </c>
      <c r="N2117" s="137" t="s">
        <v>51</v>
      </c>
      <c r="P2117" s="138">
        <f>O2117*H2117</f>
        <v>0</v>
      </c>
      <c r="Q2117" s="138">
        <v>2.9999999999999997E-4</v>
      </c>
      <c r="R2117" s="138">
        <f>Q2117*H2117</f>
        <v>7.3574699999999993E-2</v>
      </c>
      <c r="S2117" s="138">
        <v>0</v>
      </c>
      <c r="T2117" s="139">
        <f>S2117*H2117</f>
        <v>0</v>
      </c>
      <c r="AR2117" s="140" t="s">
        <v>244</v>
      </c>
      <c r="AT2117" s="140" t="s">
        <v>152</v>
      </c>
      <c r="AU2117" s="140" t="s">
        <v>89</v>
      </c>
      <c r="AY2117" s="18" t="s">
        <v>150</v>
      </c>
      <c r="BE2117" s="141">
        <f>IF(N2117="základní",J2117,0)</f>
        <v>0</v>
      </c>
      <c r="BF2117" s="141">
        <f>IF(N2117="snížená",J2117,0)</f>
        <v>0</v>
      </c>
      <c r="BG2117" s="141">
        <f>IF(N2117="zákl. přenesená",J2117,0)</f>
        <v>0</v>
      </c>
      <c r="BH2117" s="141">
        <f>IF(N2117="sníž. přenesená",J2117,0)</f>
        <v>0</v>
      </c>
      <c r="BI2117" s="141">
        <f>IF(N2117="nulová",J2117,0)</f>
        <v>0</v>
      </c>
      <c r="BJ2117" s="18" t="s">
        <v>40</v>
      </c>
      <c r="BK2117" s="141">
        <f>ROUND(I2117*H2117,2)</f>
        <v>0</v>
      </c>
      <c r="BL2117" s="18" t="s">
        <v>244</v>
      </c>
      <c r="BM2117" s="140" t="s">
        <v>2587</v>
      </c>
    </row>
    <row r="2118" spans="2:65" s="1" customFormat="1">
      <c r="B2118" s="34"/>
      <c r="D2118" s="163" t="s">
        <v>174</v>
      </c>
      <c r="F2118" s="164" t="s">
        <v>2588</v>
      </c>
      <c r="I2118" s="165"/>
      <c r="L2118" s="34"/>
      <c r="M2118" s="166"/>
      <c r="T2118" s="55"/>
      <c r="AT2118" s="18" t="s">
        <v>174</v>
      </c>
      <c r="AU2118" s="18" t="s">
        <v>89</v>
      </c>
    </row>
    <row r="2119" spans="2:65" s="1" customFormat="1" ht="48">
      <c r="B2119" s="34"/>
      <c r="D2119" s="143" t="s">
        <v>195</v>
      </c>
      <c r="F2119" s="167" t="s">
        <v>2555</v>
      </c>
      <c r="I2119" s="165"/>
      <c r="L2119" s="34"/>
      <c r="M2119" s="166"/>
      <c r="T2119" s="55"/>
      <c r="AT2119" s="18" t="s">
        <v>195</v>
      </c>
      <c r="AU2119" s="18" t="s">
        <v>89</v>
      </c>
    </row>
    <row r="2120" spans="2:65" s="12" customFormat="1">
      <c r="B2120" s="142"/>
      <c r="D2120" s="143" t="s">
        <v>159</v>
      </c>
      <c r="E2120" s="144" t="s">
        <v>32</v>
      </c>
      <c r="F2120" s="145" t="s">
        <v>702</v>
      </c>
      <c r="H2120" s="144" t="s">
        <v>32</v>
      </c>
      <c r="I2120" s="146"/>
      <c r="L2120" s="142"/>
      <c r="M2120" s="147"/>
      <c r="T2120" s="148"/>
      <c r="AT2120" s="144" t="s">
        <v>159</v>
      </c>
      <c r="AU2120" s="144" t="s">
        <v>89</v>
      </c>
      <c r="AV2120" s="12" t="s">
        <v>40</v>
      </c>
      <c r="AW2120" s="12" t="s">
        <v>38</v>
      </c>
      <c r="AX2120" s="12" t="s">
        <v>80</v>
      </c>
      <c r="AY2120" s="144" t="s">
        <v>150</v>
      </c>
    </row>
    <row r="2121" spans="2:65" s="12" customFormat="1">
      <c r="B2121" s="142"/>
      <c r="D2121" s="143" t="s">
        <v>159</v>
      </c>
      <c r="E2121" s="144" t="s">
        <v>32</v>
      </c>
      <c r="F2121" s="145" t="s">
        <v>2004</v>
      </c>
      <c r="H2121" s="144" t="s">
        <v>32</v>
      </c>
      <c r="I2121" s="146"/>
      <c r="L2121" s="142"/>
      <c r="M2121" s="147"/>
      <c r="T2121" s="148"/>
      <c r="AT2121" s="144" t="s">
        <v>159</v>
      </c>
      <c r="AU2121" s="144" t="s">
        <v>89</v>
      </c>
      <c r="AV2121" s="12" t="s">
        <v>40</v>
      </c>
      <c r="AW2121" s="12" t="s">
        <v>38</v>
      </c>
      <c r="AX2121" s="12" t="s">
        <v>80</v>
      </c>
      <c r="AY2121" s="144" t="s">
        <v>150</v>
      </c>
    </row>
    <row r="2122" spans="2:65" s="12" customFormat="1" ht="20.399999999999999">
      <c r="B2122" s="142"/>
      <c r="D2122" s="143" t="s">
        <v>159</v>
      </c>
      <c r="E2122" s="144" t="s">
        <v>32</v>
      </c>
      <c r="F2122" s="145" t="s">
        <v>2563</v>
      </c>
      <c r="H2122" s="144" t="s">
        <v>32</v>
      </c>
      <c r="I2122" s="146"/>
      <c r="L2122" s="142"/>
      <c r="M2122" s="147"/>
      <c r="T2122" s="148"/>
      <c r="AT2122" s="144" t="s">
        <v>159</v>
      </c>
      <c r="AU2122" s="144" t="s">
        <v>89</v>
      </c>
      <c r="AV2122" s="12" t="s">
        <v>40</v>
      </c>
      <c r="AW2122" s="12" t="s">
        <v>38</v>
      </c>
      <c r="AX2122" s="12" t="s">
        <v>80</v>
      </c>
      <c r="AY2122" s="144" t="s">
        <v>150</v>
      </c>
    </row>
    <row r="2123" spans="2:65" s="12" customFormat="1">
      <c r="B2123" s="142"/>
      <c r="D2123" s="143" t="s">
        <v>159</v>
      </c>
      <c r="E2123" s="144" t="s">
        <v>32</v>
      </c>
      <c r="F2123" s="145" t="s">
        <v>2589</v>
      </c>
      <c r="H2123" s="144" t="s">
        <v>32</v>
      </c>
      <c r="I2123" s="146"/>
      <c r="L2123" s="142"/>
      <c r="M2123" s="147"/>
      <c r="T2123" s="148"/>
      <c r="AT2123" s="144" t="s">
        <v>159</v>
      </c>
      <c r="AU2123" s="144" t="s">
        <v>89</v>
      </c>
      <c r="AV2123" s="12" t="s">
        <v>40</v>
      </c>
      <c r="AW2123" s="12" t="s">
        <v>38</v>
      </c>
      <c r="AX2123" s="12" t="s">
        <v>80</v>
      </c>
      <c r="AY2123" s="144" t="s">
        <v>150</v>
      </c>
    </row>
    <row r="2124" spans="2:65" s="13" customFormat="1">
      <c r="B2124" s="149"/>
      <c r="D2124" s="143" t="s">
        <v>159</v>
      </c>
      <c r="E2124" s="150" t="s">
        <v>32</v>
      </c>
      <c r="F2124" s="151" t="s">
        <v>711</v>
      </c>
      <c r="H2124" s="152">
        <v>245.249</v>
      </c>
      <c r="I2124" s="153"/>
      <c r="L2124" s="149"/>
      <c r="M2124" s="154"/>
      <c r="T2124" s="155"/>
      <c r="AT2124" s="150" t="s">
        <v>159</v>
      </c>
      <c r="AU2124" s="150" t="s">
        <v>89</v>
      </c>
      <c r="AV2124" s="13" t="s">
        <v>89</v>
      </c>
      <c r="AW2124" s="13" t="s">
        <v>38</v>
      </c>
      <c r="AX2124" s="13" t="s">
        <v>40</v>
      </c>
      <c r="AY2124" s="150" t="s">
        <v>150</v>
      </c>
    </row>
    <row r="2125" spans="2:65" s="1" customFormat="1" ht="76.349999999999994" customHeight="1">
      <c r="B2125" s="34"/>
      <c r="C2125" s="129" t="s">
        <v>2590</v>
      </c>
      <c r="D2125" s="129" t="s">
        <v>152</v>
      </c>
      <c r="E2125" s="130" t="s">
        <v>2591</v>
      </c>
      <c r="F2125" s="131" t="s">
        <v>2592</v>
      </c>
      <c r="G2125" s="132" t="s">
        <v>155</v>
      </c>
      <c r="H2125" s="133">
        <v>122.625</v>
      </c>
      <c r="I2125" s="134"/>
      <c r="J2125" s="135">
        <f>ROUND(I2125*H2125,2)</f>
        <v>0</v>
      </c>
      <c r="K2125" s="131" t="s">
        <v>172</v>
      </c>
      <c r="L2125" s="34"/>
      <c r="M2125" s="136" t="s">
        <v>32</v>
      </c>
      <c r="N2125" s="137" t="s">
        <v>51</v>
      </c>
      <c r="P2125" s="138">
        <f>O2125*H2125</f>
        <v>0</v>
      </c>
      <c r="Q2125" s="138">
        <v>4.4999999999999999E-4</v>
      </c>
      <c r="R2125" s="138">
        <f>Q2125*H2125</f>
        <v>5.5181250000000001E-2</v>
      </c>
      <c r="S2125" s="138">
        <v>0</v>
      </c>
      <c r="T2125" s="139">
        <f>S2125*H2125</f>
        <v>0</v>
      </c>
      <c r="AR2125" s="140" t="s">
        <v>244</v>
      </c>
      <c r="AT2125" s="140" t="s">
        <v>152</v>
      </c>
      <c r="AU2125" s="140" t="s">
        <v>89</v>
      </c>
      <c r="AY2125" s="18" t="s">
        <v>150</v>
      </c>
      <c r="BE2125" s="141">
        <f>IF(N2125="základní",J2125,0)</f>
        <v>0</v>
      </c>
      <c r="BF2125" s="141">
        <f>IF(N2125="snížená",J2125,0)</f>
        <v>0</v>
      </c>
      <c r="BG2125" s="141">
        <f>IF(N2125="zákl. přenesená",J2125,0)</f>
        <v>0</v>
      </c>
      <c r="BH2125" s="141">
        <f>IF(N2125="sníž. přenesená",J2125,0)</f>
        <v>0</v>
      </c>
      <c r="BI2125" s="141">
        <f>IF(N2125="nulová",J2125,0)</f>
        <v>0</v>
      </c>
      <c r="BJ2125" s="18" t="s">
        <v>40</v>
      </c>
      <c r="BK2125" s="141">
        <f>ROUND(I2125*H2125,2)</f>
        <v>0</v>
      </c>
      <c r="BL2125" s="18" t="s">
        <v>244</v>
      </c>
      <c r="BM2125" s="140" t="s">
        <v>2593</v>
      </c>
    </row>
    <row r="2126" spans="2:65" s="1" customFormat="1">
      <c r="B2126" s="34"/>
      <c r="D2126" s="163" t="s">
        <v>174</v>
      </c>
      <c r="F2126" s="164" t="s">
        <v>2594</v>
      </c>
      <c r="I2126" s="165"/>
      <c r="L2126" s="34"/>
      <c r="M2126" s="166"/>
      <c r="T2126" s="55"/>
      <c r="AT2126" s="18" t="s">
        <v>174</v>
      </c>
      <c r="AU2126" s="18" t="s">
        <v>89</v>
      </c>
    </row>
    <row r="2127" spans="2:65" s="1" customFormat="1" ht="48">
      <c r="B2127" s="34"/>
      <c r="D2127" s="143" t="s">
        <v>195</v>
      </c>
      <c r="F2127" s="167" t="s">
        <v>2555</v>
      </c>
      <c r="I2127" s="165"/>
      <c r="L2127" s="34"/>
      <c r="M2127" s="166"/>
      <c r="T2127" s="55"/>
      <c r="AT2127" s="18" t="s">
        <v>195</v>
      </c>
      <c r="AU2127" s="18" t="s">
        <v>89</v>
      </c>
    </row>
    <row r="2128" spans="2:65" s="12" customFormat="1">
      <c r="B2128" s="142"/>
      <c r="D2128" s="143" t="s">
        <v>159</v>
      </c>
      <c r="E2128" s="144" t="s">
        <v>32</v>
      </c>
      <c r="F2128" s="145" t="s">
        <v>702</v>
      </c>
      <c r="H2128" s="144" t="s">
        <v>32</v>
      </c>
      <c r="I2128" s="146"/>
      <c r="L2128" s="142"/>
      <c r="M2128" s="147"/>
      <c r="T2128" s="148"/>
      <c r="AT2128" s="144" t="s">
        <v>159</v>
      </c>
      <c r="AU2128" s="144" t="s">
        <v>89</v>
      </c>
      <c r="AV2128" s="12" t="s">
        <v>40</v>
      </c>
      <c r="AW2128" s="12" t="s">
        <v>38</v>
      </c>
      <c r="AX2128" s="12" t="s">
        <v>80</v>
      </c>
      <c r="AY2128" s="144" t="s">
        <v>150</v>
      </c>
    </row>
    <row r="2129" spans="2:65" s="12" customFormat="1">
      <c r="B2129" s="142"/>
      <c r="D2129" s="143" t="s">
        <v>159</v>
      </c>
      <c r="E2129" s="144" t="s">
        <v>32</v>
      </c>
      <c r="F2129" s="145" t="s">
        <v>2004</v>
      </c>
      <c r="H2129" s="144" t="s">
        <v>32</v>
      </c>
      <c r="I2129" s="146"/>
      <c r="L2129" s="142"/>
      <c r="M2129" s="147"/>
      <c r="T2129" s="148"/>
      <c r="AT2129" s="144" t="s">
        <v>159</v>
      </c>
      <c r="AU2129" s="144" t="s">
        <v>89</v>
      </c>
      <c r="AV2129" s="12" t="s">
        <v>40</v>
      </c>
      <c r="AW2129" s="12" t="s">
        <v>38</v>
      </c>
      <c r="AX2129" s="12" t="s">
        <v>80</v>
      </c>
      <c r="AY2129" s="144" t="s">
        <v>150</v>
      </c>
    </row>
    <row r="2130" spans="2:65" s="12" customFormat="1" ht="20.399999999999999">
      <c r="B2130" s="142"/>
      <c r="D2130" s="143" t="s">
        <v>159</v>
      </c>
      <c r="E2130" s="144" t="s">
        <v>32</v>
      </c>
      <c r="F2130" s="145" t="s">
        <v>2570</v>
      </c>
      <c r="H2130" s="144" t="s">
        <v>32</v>
      </c>
      <c r="I2130" s="146"/>
      <c r="L2130" s="142"/>
      <c r="M2130" s="147"/>
      <c r="T2130" s="148"/>
      <c r="AT2130" s="144" t="s">
        <v>159</v>
      </c>
      <c r="AU2130" s="144" t="s">
        <v>89</v>
      </c>
      <c r="AV2130" s="12" t="s">
        <v>40</v>
      </c>
      <c r="AW2130" s="12" t="s">
        <v>38</v>
      </c>
      <c r="AX2130" s="12" t="s">
        <v>80</v>
      </c>
      <c r="AY2130" s="144" t="s">
        <v>150</v>
      </c>
    </row>
    <row r="2131" spans="2:65" s="12" customFormat="1">
      <c r="B2131" s="142"/>
      <c r="D2131" s="143" t="s">
        <v>159</v>
      </c>
      <c r="E2131" s="144" t="s">
        <v>32</v>
      </c>
      <c r="F2131" s="145" t="s">
        <v>2595</v>
      </c>
      <c r="H2131" s="144" t="s">
        <v>32</v>
      </c>
      <c r="I2131" s="146"/>
      <c r="L2131" s="142"/>
      <c r="M2131" s="147"/>
      <c r="T2131" s="148"/>
      <c r="AT2131" s="144" t="s">
        <v>159</v>
      </c>
      <c r="AU2131" s="144" t="s">
        <v>89</v>
      </c>
      <c r="AV2131" s="12" t="s">
        <v>40</v>
      </c>
      <c r="AW2131" s="12" t="s">
        <v>38</v>
      </c>
      <c r="AX2131" s="12" t="s">
        <v>80</v>
      </c>
      <c r="AY2131" s="144" t="s">
        <v>150</v>
      </c>
    </row>
    <row r="2132" spans="2:65" s="13" customFormat="1">
      <c r="B2132" s="149"/>
      <c r="D2132" s="143" t="s">
        <v>159</v>
      </c>
      <c r="E2132" s="150" t="s">
        <v>32</v>
      </c>
      <c r="F2132" s="151" t="s">
        <v>715</v>
      </c>
      <c r="H2132" s="152">
        <v>122.625</v>
      </c>
      <c r="I2132" s="153"/>
      <c r="L2132" s="149"/>
      <c r="M2132" s="154"/>
      <c r="T2132" s="155"/>
      <c r="AT2132" s="150" t="s">
        <v>159</v>
      </c>
      <c r="AU2132" s="150" t="s">
        <v>89</v>
      </c>
      <c r="AV2132" s="13" t="s">
        <v>89</v>
      </c>
      <c r="AW2132" s="13" t="s">
        <v>38</v>
      </c>
      <c r="AX2132" s="13" t="s">
        <v>40</v>
      </c>
      <c r="AY2132" s="150" t="s">
        <v>150</v>
      </c>
    </row>
    <row r="2133" spans="2:65" s="1" customFormat="1" ht="24.15" customHeight="1">
      <c r="B2133" s="34"/>
      <c r="C2133" s="184" t="s">
        <v>2596</v>
      </c>
      <c r="D2133" s="184" t="s">
        <v>874</v>
      </c>
      <c r="E2133" s="186" t="s">
        <v>2573</v>
      </c>
      <c r="F2133" s="187" t="s">
        <v>2574</v>
      </c>
      <c r="G2133" s="188" t="s">
        <v>155</v>
      </c>
      <c r="H2133" s="189">
        <v>2858.377</v>
      </c>
      <c r="I2133" s="190"/>
      <c r="J2133" s="191">
        <f>ROUND(I2133*H2133,2)</f>
        <v>0</v>
      </c>
      <c r="K2133" s="187" t="s">
        <v>172</v>
      </c>
      <c r="L2133" s="192"/>
      <c r="M2133" s="193" t="s">
        <v>32</v>
      </c>
      <c r="N2133" s="194" t="s">
        <v>51</v>
      </c>
      <c r="P2133" s="138">
        <f>O2133*H2133</f>
        <v>0</v>
      </c>
      <c r="Q2133" s="138">
        <v>1.7099999999999999E-3</v>
      </c>
      <c r="R2133" s="138">
        <f>Q2133*H2133</f>
        <v>4.8878246699999996</v>
      </c>
      <c r="S2133" s="138">
        <v>0</v>
      </c>
      <c r="T2133" s="139">
        <f>S2133*H2133</f>
        <v>0</v>
      </c>
      <c r="AR2133" s="140" t="s">
        <v>1027</v>
      </c>
      <c r="AT2133" s="140" t="s">
        <v>874</v>
      </c>
      <c r="AU2133" s="140" t="s">
        <v>89</v>
      </c>
      <c r="AY2133" s="18" t="s">
        <v>150</v>
      </c>
      <c r="BE2133" s="141">
        <f>IF(N2133="základní",J2133,0)</f>
        <v>0</v>
      </c>
      <c r="BF2133" s="141">
        <f>IF(N2133="snížená",J2133,0)</f>
        <v>0</v>
      </c>
      <c r="BG2133" s="141">
        <f>IF(N2133="zákl. přenesená",J2133,0)</f>
        <v>0</v>
      </c>
      <c r="BH2133" s="141">
        <f>IF(N2133="sníž. přenesená",J2133,0)</f>
        <v>0</v>
      </c>
      <c r="BI2133" s="141">
        <f>IF(N2133="nulová",J2133,0)</f>
        <v>0</v>
      </c>
      <c r="BJ2133" s="18" t="s">
        <v>40</v>
      </c>
      <c r="BK2133" s="141">
        <f>ROUND(I2133*H2133,2)</f>
        <v>0</v>
      </c>
      <c r="BL2133" s="18" t="s">
        <v>244</v>
      </c>
      <c r="BM2133" s="140" t="s">
        <v>2597</v>
      </c>
    </row>
    <row r="2134" spans="2:65" s="1" customFormat="1" ht="67.2">
      <c r="B2134" s="34"/>
      <c r="D2134" s="143" t="s">
        <v>195</v>
      </c>
      <c r="F2134" s="167" t="s">
        <v>2576</v>
      </c>
      <c r="I2134" s="165"/>
      <c r="L2134" s="34"/>
      <c r="M2134" s="166"/>
      <c r="T2134" s="55"/>
      <c r="AT2134" s="18" t="s">
        <v>195</v>
      </c>
      <c r="AU2134" s="18" t="s">
        <v>89</v>
      </c>
    </row>
    <row r="2135" spans="2:65" s="12" customFormat="1">
      <c r="B2135" s="142"/>
      <c r="D2135" s="143" t="s">
        <v>159</v>
      </c>
      <c r="E2135" s="144" t="s">
        <v>32</v>
      </c>
      <c r="F2135" s="145" t="s">
        <v>702</v>
      </c>
      <c r="H2135" s="144" t="s">
        <v>32</v>
      </c>
      <c r="I2135" s="146"/>
      <c r="L2135" s="142"/>
      <c r="M2135" s="147"/>
      <c r="T2135" s="148"/>
      <c r="AT2135" s="144" t="s">
        <v>159</v>
      </c>
      <c r="AU2135" s="144" t="s">
        <v>89</v>
      </c>
      <c r="AV2135" s="12" t="s">
        <v>40</v>
      </c>
      <c r="AW2135" s="12" t="s">
        <v>38</v>
      </c>
      <c r="AX2135" s="12" t="s">
        <v>80</v>
      </c>
      <c r="AY2135" s="144" t="s">
        <v>150</v>
      </c>
    </row>
    <row r="2136" spans="2:65" s="12" customFormat="1">
      <c r="B2136" s="142"/>
      <c r="D2136" s="143" t="s">
        <v>159</v>
      </c>
      <c r="E2136" s="144" t="s">
        <v>32</v>
      </c>
      <c r="F2136" s="145" t="s">
        <v>2598</v>
      </c>
      <c r="H2136" s="144" t="s">
        <v>32</v>
      </c>
      <c r="I2136" s="146"/>
      <c r="L2136" s="142"/>
      <c r="M2136" s="147"/>
      <c r="T2136" s="148"/>
      <c r="AT2136" s="144" t="s">
        <v>159</v>
      </c>
      <c r="AU2136" s="144" t="s">
        <v>89</v>
      </c>
      <c r="AV2136" s="12" t="s">
        <v>40</v>
      </c>
      <c r="AW2136" s="12" t="s">
        <v>38</v>
      </c>
      <c r="AX2136" s="12" t="s">
        <v>80</v>
      </c>
      <c r="AY2136" s="144" t="s">
        <v>150</v>
      </c>
    </row>
    <row r="2137" spans="2:65" s="13" customFormat="1">
      <c r="B2137" s="149"/>
      <c r="D2137" s="143" t="s">
        <v>159</v>
      </c>
      <c r="E2137" s="150" t="s">
        <v>32</v>
      </c>
      <c r="F2137" s="151" t="s">
        <v>719</v>
      </c>
      <c r="H2137" s="152">
        <v>2452.4899999999998</v>
      </c>
      <c r="I2137" s="153"/>
      <c r="L2137" s="149"/>
      <c r="M2137" s="154"/>
      <c r="T2137" s="155"/>
      <c r="AT2137" s="150" t="s">
        <v>159</v>
      </c>
      <c r="AU2137" s="150" t="s">
        <v>89</v>
      </c>
      <c r="AV2137" s="13" t="s">
        <v>89</v>
      </c>
      <c r="AW2137" s="13" t="s">
        <v>38</v>
      </c>
      <c r="AX2137" s="13" t="s">
        <v>40</v>
      </c>
      <c r="AY2137" s="150" t="s">
        <v>150</v>
      </c>
    </row>
    <row r="2138" spans="2:65" s="13" customFormat="1">
      <c r="B2138" s="149"/>
      <c r="D2138" s="143" t="s">
        <v>159</v>
      </c>
      <c r="F2138" s="151" t="s">
        <v>2599</v>
      </c>
      <c r="H2138" s="152">
        <v>2858.377</v>
      </c>
      <c r="I2138" s="153"/>
      <c r="L2138" s="149"/>
      <c r="M2138" s="154"/>
      <c r="T2138" s="155"/>
      <c r="AT2138" s="150" t="s">
        <v>159</v>
      </c>
      <c r="AU2138" s="150" t="s">
        <v>89</v>
      </c>
      <c r="AV2138" s="13" t="s">
        <v>89</v>
      </c>
      <c r="AW2138" s="13" t="s">
        <v>4</v>
      </c>
      <c r="AX2138" s="13" t="s">
        <v>40</v>
      </c>
      <c r="AY2138" s="150" t="s">
        <v>150</v>
      </c>
    </row>
    <row r="2139" spans="2:65" s="1" customFormat="1" ht="66.75" customHeight="1">
      <c r="B2139" s="34"/>
      <c r="C2139" s="129" t="s">
        <v>2600</v>
      </c>
      <c r="D2139" s="129" t="s">
        <v>152</v>
      </c>
      <c r="E2139" s="130" t="s">
        <v>2601</v>
      </c>
      <c r="F2139" s="131" t="s">
        <v>2602</v>
      </c>
      <c r="G2139" s="132" t="s">
        <v>155</v>
      </c>
      <c r="H2139" s="133">
        <v>753.38900000000001</v>
      </c>
      <c r="I2139" s="134"/>
      <c r="J2139" s="135">
        <f>ROUND(I2139*H2139,2)</f>
        <v>0</v>
      </c>
      <c r="K2139" s="131" t="s">
        <v>172</v>
      </c>
      <c r="L2139" s="34"/>
      <c r="M2139" s="136" t="s">
        <v>32</v>
      </c>
      <c r="N2139" s="137" t="s">
        <v>51</v>
      </c>
      <c r="P2139" s="138">
        <f>O2139*H2139</f>
        <v>0</v>
      </c>
      <c r="Q2139" s="138">
        <v>1.8000000000000001E-4</v>
      </c>
      <c r="R2139" s="138">
        <f>Q2139*H2139</f>
        <v>0.13561002</v>
      </c>
      <c r="S2139" s="138">
        <v>0</v>
      </c>
      <c r="T2139" s="139">
        <f>S2139*H2139</f>
        <v>0</v>
      </c>
      <c r="AR2139" s="140" t="s">
        <v>244</v>
      </c>
      <c r="AT2139" s="140" t="s">
        <v>152</v>
      </c>
      <c r="AU2139" s="140" t="s">
        <v>89</v>
      </c>
      <c r="AY2139" s="18" t="s">
        <v>150</v>
      </c>
      <c r="BE2139" s="141">
        <f>IF(N2139="základní",J2139,0)</f>
        <v>0</v>
      </c>
      <c r="BF2139" s="141">
        <f>IF(N2139="snížená",J2139,0)</f>
        <v>0</v>
      </c>
      <c r="BG2139" s="141">
        <f>IF(N2139="zákl. přenesená",J2139,0)</f>
        <v>0</v>
      </c>
      <c r="BH2139" s="141">
        <f>IF(N2139="sníž. přenesená",J2139,0)</f>
        <v>0</v>
      </c>
      <c r="BI2139" s="141">
        <f>IF(N2139="nulová",J2139,0)</f>
        <v>0</v>
      </c>
      <c r="BJ2139" s="18" t="s">
        <v>40</v>
      </c>
      <c r="BK2139" s="141">
        <f>ROUND(I2139*H2139,2)</f>
        <v>0</v>
      </c>
      <c r="BL2139" s="18" t="s">
        <v>244</v>
      </c>
      <c r="BM2139" s="140" t="s">
        <v>2603</v>
      </c>
    </row>
    <row r="2140" spans="2:65" s="1" customFormat="1">
      <c r="B2140" s="34"/>
      <c r="D2140" s="163" t="s">
        <v>174</v>
      </c>
      <c r="F2140" s="164" t="s">
        <v>2604</v>
      </c>
      <c r="I2140" s="165"/>
      <c r="L2140" s="34"/>
      <c r="M2140" s="166"/>
      <c r="T2140" s="55"/>
      <c r="AT2140" s="18" t="s">
        <v>174</v>
      </c>
      <c r="AU2140" s="18" t="s">
        <v>89</v>
      </c>
    </row>
    <row r="2141" spans="2:65" s="1" customFormat="1" ht="48">
      <c r="B2141" s="34"/>
      <c r="D2141" s="143" t="s">
        <v>195</v>
      </c>
      <c r="F2141" s="167" t="s">
        <v>2555</v>
      </c>
      <c r="I2141" s="165"/>
      <c r="L2141" s="34"/>
      <c r="M2141" s="166"/>
      <c r="T2141" s="55"/>
      <c r="AT2141" s="18" t="s">
        <v>195</v>
      </c>
      <c r="AU2141" s="18" t="s">
        <v>89</v>
      </c>
    </row>
    <row r="2142" spans="2:65" s="12" customFormat="1">
      <c r="B2142" s="142"/>
      <c r="D2142" s="143" t="s">
        <v>159</v>
      </c>
      <c r="E2142" s="144" t="s">
        <v>32</v>
      </c>
      <c r="F2142" s="145" t="s">
        <v>702</v>
      </c>
      <c r="H2142" s="144" t="s">
        <v>32</v>
      </c>
      <c r="I2142" s="146"/>
      <c r="L2142" s="142"/>
      <c r="M2142" s="147"/>
      <c r="T2142" s="148"/>
      <c r="AT2142" s="144" t="s">
        <v>159</v>
      </c>
      <c r="AU2142" s="144" t="s">
        <v>89</v>
      </c>
      <c r="AV2142" s="12" t="s">
        <v>40</v>
      </c>
      <c r="AW2142" s="12" t="s">
        <v>38</v>
      </c>
      <c r="AX2142" s="12" t="s">
        <v>80</v>
      </c>
      <c r="AY2142" s="144" t="s">
        <v>150</v>
      </c>
    </row>
    <row r="2143" spans="2:65" s="12" customFormat="1">
      <c r="B2143" s="142"/>
      <c r="D2143" s="143" t="s">
        <v>159</v>
      </c>
      <c r="E2143" s="144" t="s">
        <v>32</v>
      </c>
      <c r="F2143" s="145" t="s">
        <v>2004</v>
      </c>
      <c r="H2143" s="144" t="s">
        <v>32</v>
      </c>
      <c r="I2143" s="146"/>
      <c r="L2143" s="142"/>
      <c r="M2143" s="147"/>
      <c r="T2143" s="148"/>
      <c r="AT2143" s="144" t="s">
        <v>159</v>
      </c>
      <c r="AU2143" s="144" t="s">
        <v>89</v>
      </c>
      <c r="AV2143" s="12" t="s">
        <v>40</v>
      </c>
      <c r="AW2143" s="12" t="s">
        <v>38</v>
      </c>
      <c r="AX2143" s="12" t="s">
        <v>80</v>
      </c>
      <c r="AY2143" s="144" t="s">
        <v>150</v>
      </c>
    </row>
    <row r="2144" spans="2:65" s="12" customFormat="1" ht="20.399999999999999">
      <c r="B2144" s="142"/>
      <c r="D2144" s="143" t="s">
        <v>159</v>
      </c>
      <c r="E2144" s="144" t="s">
        <v>32</v>
      </c>
      <c r="F2144" s="145" t="s">
        <v>2556</v>
      </c>
      <c r="H2144" s="144" t="s">
        <v>32</v>
      </c>
      <c r="I2144" s="146"/>
      <c r="L2144" s="142"/>
      <c r="M2144" s="147"/>
      <c r="T2144" s="148"/>
      <c r="AT2144" s="144" t="s">
        <v>159</v>
      </c>
      <c r="AU2144" s="144" t="s">
        <v>89</v>
      </c>
      <c r="AV2144" s="12" t="s">
        <v>40</v>
      </c>
      <c r="AW2144" s="12" t="s">
        <v>38</v>
      </c>
      <c r="AX2144" s="12" t="s">
        <v>80</v>
      </c>
      <c r="AY2144" s="144" t="s">
        <v>150</v>
      </c>
    </row>
    <row r="2145" spans="2:65" s="12" customFormat="1" ht="20.399999999999999">
      <c r="B2145" s="142"/>
      <c r="D2145" s="143" t="s">
        <v>159</v>
      </c>
      <c r="E2145" s="144" t="s">
        <v>32</v>
      </c>
      <c r="F2145" s="145" t="s">
        <v>2605</v>
      </c>
      <c r="H2145" s="144" t="s">
        <v>32</v>
      </c>
      <c r="I2145" s="146"/>
      <c r="L2145" s="142"/>
      <c r="M2145" s="147"/>
      <c r="T2145" s="148"/>
      <c r="AT2145" s="144" t="s">
        <v>159</v>
      </c>
      <c r="AU2145" s="144" t="s">
        <v>89</v>
      </c>
      <c r="AV2145" s="12" t="s">
        <v>40</v>
      </c>
      <c r="AW2145" s="12" t="s">
        <v>38</v>
      </c>
      <c r="AX2145" s="12" t="s">
        <v>80</v>
      </c>
      <c r="AY2145" s="144" t="s">
        <v>150</v>
      </c>
    </row>
    <row r="2146" spans="2:65" s="13" customFormat="1">
      <c r="B2146" s="149"/>
      <c r="D2146" s="143" t="s">
        <v>159</v>
      </c>
      <c r="E2146" s="150" t="s">
        <v>32</v>
      </c>
      <c r="F2146" s="151" t="s">
        <v>722</v>
      </c>
      <c r="H2146" s="152">
        <v>753.38900000000001</v>
      </c>
      <c r="I2146" s="153"/>
      <c r="L2146" s="149"/>
      <c r="M2146" s="154"/>
      <c r="T2146" s="155"/>
      <c r="AT2146" s="150" t="s">
        <v>159</v>
      </c>
      <c r="AU2146" s="150" t="s">
        <v>89</v>
      </c>
      <c r="AV2146" s="13" t="s">
        <v>89</v>
      </c>
      <c r="AW2146" s="13" t="s">
        <v>38</v>
      </c>
      <c r="AX2146" s="13" t="s">
        <v>40</v>
      </c>
      <c r="AY2146" s="150" t="s">
        <v>150</v>
      </c>
    </row>
    <row r="2147" spans="2:65" s="1" customFormat="1" ht="66.75" customHeight="1">
      <c r="B2147" s="34"/>
      <c r="C2147" s="129" t="s">
        <v>2606</v>
      </c>
      <c r="D2147" s="129" t="s">
        <v>152</v>
      </c>
      <c r="E2147" s="130" t="s">
        <v>2607</v>
      </c>
      <c r="F2147" s="131" t="s">
        <v>2608</v>
      </c>
      <c r="G2147" s="132" t="s">
        <v>155</v>
      </c>
      <c r="H2147" s="133">
        <v>88.634</v>
      </c>
      <c r="I2147" s="134"/>
      <c r="J2147" s="135">
        <f>ROUND(I2147*H2147,2)</f>
        <v>0</v>
      </c>
      <c r="K2147" s="131" t="s">
        <v>172</v>
      </c>
      <c r="L2147" s="34"/>
      <c r="M2147" s="136" t="s">
        <v>32</v>
      </c>
      <c r="N2147" s="137" t="s">
        <v>51</v>
      </c>
      <c r="P2147" s="138">
        <f>O2147*H2147</f>
        <v>0</v>
      </c>
      <c r="Q2147" s="138">
        <v>3.6000000000000002E-4</v>
      </c>
      <c r="R2147" s="138">
        <f>Q2147*H2147</f>
        <v>3.1908240000000004E-2</v>
      </c>
      <c r="S2147" s="138">
        <v>0</v>
      </c>
      <c r="T2147" s="139">
        <f>S2147*H2147</f>
        <v>0</v>
      </c>
      <c r="AR2147" s="140" t="s">
        <v>244</v>
      </c>
      <c r="AT2147" s="140" t="s">
        <v>152</v>
      </c>
      <c r="AU2147" s="140" t="s">
        <v>89</v>
      </c>
      <c r="AY2147" s="18" t="s">
        <v>150</v>
      </c>
      <c r="BE2147" s="141">
        <f>IF(N2147="základní",J2147,0)</f>
        <v>0</v>
      </c>
      <c r="BF2147" s="141">
        <f>IF(N2147="snížená",J2147,0)</f>
        <v>0</v>
      </c>
      <c r="BG2147" s="141">
        <f>IF(N2147="zákl. přenesená",J2147,0)</f>
        <v>0</v>
      </c>
      <c r="BH2147" s="141">
        <f>IF(N2147="sníž. přenesená",J2147,0)</f>
        <v>0</v>
      </c>
      <c r="BI2147" s="141">
        <f>IF(N2147="nulová",J2147,0)</f>
        <v>0</v>
      </c>
      <c r="BJ2147" s="18" t="s">
        <v>40</v>
      </c>
      <c r="BK2147" s="141">
        <f>ROUND(I2147*H2147,2)</f>
        <v>0</v>
      </c>
      <c r="BL2147" s="18" t="s">
        <v>244</v>
      </c>
      <c r="BM2147" s="140" t="s">
        <v>2609</v>
      </c>
    </row>
    <row r="2148" spans="2:65" s="1" customFormat="1">
      <c r="B2148" s="34"/>
      <c r="D2148" s="163" t="s">
        <v>174</v>
      </c>
      <c r="F2148" s="164" t="s">
        <v>2610</v>
      </c>
      <c r="I2148" s="165"/>
      <c r="L2148" s="34"/>
      <c r="M2148" s="166"/>
      <c r="T2148" s="55"/>
      <c r="AT2148" s="18" t="s">
        <v>174</v>
      </c>
      <c r="AU2148" s="18" t="s">
        <v>89</v>
      </c>
    </row>
    <row r="2149" spans="2:65" s="1" customFormat="1" ht="48">
      <c r="B2149" s="34"/>
      <c r="D2149" s="143" t="s">
        <v>195</v>
      </c>
      <c r="F2149" s="167" t="s">
        <v>2555</v>
      </c>
      <c r="I2149" s="165"/>
      <c r="L2149" s="34"/>
      <c r="M2149" s="166"/>
      <c r="T2149" s="55"/>
      <c r="AT2149" s="18" t="s">
        <v>195</v>
      </c>
      <c r="AU2149" s="18" t="s">
        <v>89</v>
      </c>
    </row>
    <row r="2150" spans="2:65" s="12" customFormat="1">
      <c r="B2150" s="142"/>
      <c r="D2150" s="143" t="s">
        <v>159</v>
      </c>
      <c r="E2150" s="144" t="s">
        <v>32</v>
      </c>
      <c r="F2150" s="145" t="s">
        <v>702</v>
      </c>
      <c r="H2150" s="144" t="s">
        <v>32</v>
      </c>
      <c r="I2150" s="146"/>
      <c r="L2150" s="142"/>
      <c r="M2150" s="147"/>
      <c r="T2150" s="148"/>
      <c r="AT2150" s="144" t="s">
        <v>159</v>
      </c>
      <c r="AU2150" s="144" t="s">
        <v>89</v>
      </c>
      <c r="AV2150" s="12" t="s">
        <v>40</v>
      </c>
      <c r="AW2150" s="12" t="s">
        <v>38</v>
      </c>
      <c r="AX2150" s="12" t="s">
        <v>80</v>
      </c>
      <c r="AY2150" s="144" t="s">
        <v>150</v>
      </c>
    </row>
    <row r="2151" spans="2:65" s="12" customFormat="1">
      <c r="B2151" s="142"/>
      <c r="D2151" s="143" t="s">
        <v>159</v>
      </c>
      <c r="E2151" s="144" t="s">
        <v>32</v>
      </c>
      <c r="F2151" s="145" t="s">
        <v>2004</v>
      </c>
      <c r="H2151" s="144" t="s">
        <v>32</v>
      </c>
      <c r="I2151" s="146"/>
      <c r="L2151" s="142"/>
      <c r="M2151" s="147"/>
      <c r="T2151" s="148"/>
      <c r="AT2151" s="144" t="s">
        <v>159</v>
      </c>
      <c r="AU2151" s="144" t="s">
        <v>89</v>
      </c>
      <c r="AV2151" s="12" t="s">
        <v>40</v>
      </c>
      <c r="AW2151" s="12" t="s">
        <v>38</v>
      </c>
      <c r="AX2151" s="12" t="s">
        <v>80</v>
      </c>
      <c r="AY2151" s="144" t="s">
        <v>150</v>
      </c>
    </row>
    <row r="2152" spans="2:65" s="12" customFormat="1" ht="20.399999999999999">
      <c r="B2152" s="142"/>
      <c r="D2152" s="143" t="s">
        <v>159</v>
      </c>
      <c r="E2152" s="144" t="s">
        <v>32</v>
      </c>
      <c r="F2152" s="145" t="s">
        <v>2563</v>
      </c>
      <c r="H2152" s="144" t="s">
        <v>32</v>
      </c>
      <c r="I2152" s="146"/>
      <c r="L2152" s="142"/>
      <c r="M2152" s="147"/>
      <c r="T2152" s="148"/>
      <c r="AT2152" s="144" t="s">
        <v>159</v>
      </c>
      <c r="AU2152" s="144" t="s">
        <v>89</v>
      </c>
      <c r="AV2152" s="12" t="s">
        <v>40</v>
      </c>
      <c r="AW2152" s="12" t="s">
        <v>38</v>
      </c>
      <c r="AX2152" s="12" t="s">
        <v>80</v>
      </c>
      <c r="AY2152" s="144" t="s">
        <v>150</v>
      </c>
    </row>
    <row r="2153" spans="2:65" s="12" customFormat="1" ht="20.399999999999999">
      <c r="B2153" s="142"/>
      <c r="D2153" s="143" t="s">
        <v>159</v>
      </c>
      <c r="E2153" s="144" t="s">
        <v>32</v>
      </c>
      <c r="F2153" s="145" t="s">
        <v>2611</v>
      </c>
      <c r="H2153" s="144" t="s">
        <v>32</v>
      </c>
      <c r="I2153" s="146"/>
      <c r="L2153" s="142"/>
      <c r="M2153" s="147"/>
      <c r="T2153" s="148"/>
      <c r="AT2153" s="144" t="s">
        <v>159</v>
      </c>
      <c r="AU2153" s="144" t="s">
        <v>89</v>
      </c>
      <c r="AV2153" s="12" t="s">
        <v>40</v>
      </c>
      <c r="AW2153" s="12" t="s">
        <v>38</v>
      </c>
      <c r="AX2153" s="12" t="s">
        <v>80</v>
      </c>
      <c r="AY2153" s="144" t="s">
        <v>150</v>
      </c>
    </row>
    <row r="2154" spans="2:65" s="13" customFormat="1">
      <c r="B2154" s="149"/>
      <c r="D2154" s="143" t="s">
        <v>159</v>
      </c>
      <c r="E2154" s="150" t="s">
        <v>32</v>
      </c>
      <c r="F2154" s="151" t="s">
        <v>728</v>
      </c>
      <c r="H2154" s="152">
        <v>88.634</v>
      </c>
      <c r="I2154" s="153"/>
      <c r="L2154" s="149"/>
      <c r="M2154" s="154"/>
      <c r="T2154" s="155"/>
      <c r="AT2154" s="150" t="s">
        <v>159</v>
      </c>
      <c r="AU2154" s="150" t="s">
        <v>89</v>
      </c>
      <c r="AV2154" s="13" t="s">
        <v>89</v>
      </c>
      <c r="AW2154" s="13" t="s">
        <v>38</v>
      </c>
      <c r="AX2154" s="13" t="s">
        <v>40</v>
      </c>
      <c r="AY2154" s="150" t="s">
        <v>150</v>
      </c>
    </row>
    <row r="2155" spans="2:65" s="1" customFormat="1" ht="66.75" customHeight="1">
      <c r="B2155" s="34"/>
      <c r="C2155" s="129" t="s">
        <v>2612</v>
      </c>
      <c r="D2155" s="129" t="s">
        <v>152</v>
      </c>
      <c r="E2155" s="130" t="s">
        <v>2613</v>
      </c>
      <c r="F2155" s="131" t="s">
        <v>2614</v>
      </c>
      <c r="G2155" s="132" t="s">
        <v>155</v>
      </c>
      <c r="H2155" s="133">
        <v>44.317</v>
      </c>
      <c r="I2155" s="134"/>
      <c r="J2155" s="135">
        <f>ROUND(I2155*H2155,2)</f>
        <v>0</v>
      </c>
      <c r="K2155" s="131" t="s">
        <v>172</v>
      </c>
      <c r="L2155" s="34"/>
      <c r="M2155" s="136" t="s">
        <v>32</v>
      </c>
      <c r="N2155" s="137" t="s">
        <v>51</v>
      </c>
      <c r="P2155" s="138">
        <f>O2155*H2155</f>
        <v>0</v>
      </c>
      <c r="Q2155" s="138">
        <v>5.4000000000000001E-4</v>
      </c>
      <c r="R2155" s="138">
        <f>Q2155*H2155</f>
        <v>2.393118E-2</v>
      </c>
      <c r="S2155" s="138">
        <v>0</v>
      </c>
      <c r="T2155" s="139">
        <f>S2155*H2155</f>
        <v>0</v>
      </c>
      <c r="AR2155" s="140" t="s">
        <v>244</v>
      </c>
      <c r="AT2155" s="140" t="s">
        <v>152</v>
      </c>
      <c r="AU2155" s="140" t="s">
        <v>89</v>
      </c>
      <c r="AY2155" s="18" t="s">
        <v>150</v>
      </c>
      <c r="BE2155" s="141">
        <f>IF(N2155="základní",J2155,0)</f>
        <v>0</v>
      </c>
      <c r="BF2155" s="141">
        <f>IF(N2155="snížená",J2155,0)</f>
        <v>0</v>
      </c>
      <c r="BG2155" s="141">
        <f>IF(N2155="zákl. přenesená",J2155,0)</f>
        <v>0</v>
      </c>
      <c r="BH2155" s="141">
        <f>IF(N2155="sníž. přenesená",J2155,0)</f>
        <v>0</v>
      </c>
      <c r="BI2155" s="141">
        <f>IF(N2155="nulová",J2155,0)</f>
        <v>0</v>
      </c>
      <c r="BJ2155" s="18" t="s">
        <v>40</v>
      </c>
      <c r="BK2155" s="141">
        <f>ROUND(I2155*H2155,2)</f>
        <v>0</v>
      </c>
      <c r="BL2155" s="18" t="s">
        <v>244</v>
      </c>
      <c r="BM2155" s="140" t="s">
        <v>2615</v>
      </c>
    </row>
    <row r="2156" spans="2:65" s="1" customFormat="1">
      <c r="B2156" s="34"/>
      <c r="D2156" s="163" t="s">
        <v>174</v>
      </c>
      <c r="F2156" s="164" t="s">
        <v>2616</v>
      </c>
      <c r="I2156" s="165"/>
      <c r="L2156" s="34"/>
      <c r="M2156" s="166"/>
      <c r="T2156" s="55"/>
      <c r="AT2156" s="18" t="s">
        <v>174</v>
      </c>
      <c r="AU2156" s="18" t="s">
        <v>89</v>
      </c>
    </row>
    <row r="2157" spans="2:65" s="1" customFormat="1" ht="48">
      <c r="B2157" s="34"/>
      <c r="D2157" s="143" t="s">
        <v>195</v>
      </c>
      <c r="F2157" s="167" t="s">
        <v>2555</v>
      </c>
      <c r="I2157" s="165"/>
      <c r="L2157" s="34"/>
      <c r="M2157" s="166"/>
      <c r="T2157" s="55"/>
      <c r="AT2157" s="18" t="s">
        <v>195</v>
      </c>
      <c r="AU2157" s="18" t="s">
        <v>89</v>
      </c>
    </row>
    <row r="2158" spans="2:65" s="12" customFormat="1">
      <c r="B2158" s="142"/>
      <c r="D2158" s="143" t="s">
        <v>159</v>
      </c>
      <c r="E2158" s="144" t="s">
        <v>32</v>
      </c>
      <c r="F2158" s="145" t="s">
        <v>702</v>
      </c>
      <c r="H2158" s="144" t="s">
        <v>32</v>
      </c>
      <c r="I2158" s="146"/>
      <c r="L2158" s="142"/>
      <c r="M2158" s="147"/>
      <c r="T2158" s="148"/>
      <c r="AT2158" s="144" t="s">
        <v>159</v>
      </c>
      <c r="AU2158" s="144" t="s">
        <v>89</v>
      </c>
      <c r="AV2158" s="12" t="s">
        <v>40</v>
      </c>
      <c r="AW2158" s="12" t="s">
        <v>38</v>
      </c>
      <c r="AX2158" s="12" t="s">
        <v>80</v>
      </c>
      <c r="AY2158" s="144" t="s">
        <v>150</v>
      </c>
    </row>
    <row r="2159" spans="2:65" s="12" customFormat="1">
      <c r="B2159" s="142"/>
      <c r="D2159" s="143" t="s">
        <v>159</v>
      </c>
      <c r="E2159" s="144" t="s">
        <v>32</v>
      </c>
      <c r="F2159" s="145" t="s">
        <v>2004</v>
      </c>
      <c r="H2159" s="144" t="s">
        <v>32</v>
      </c>
      <c r="I2159" s="146"/>
      <c r="L2159" s="142"/>
      <c r="M2159" s="147"/>
      <c r="T2159" s="148"/>
      <c r="AT2159" s="144" t="s">
        <v>159</v>
      </c>
      <c r="AU2159" s="144" t="s">
        <v>89</v>
      </c>
      <c r="AV2159" s="12" t="s">
        <v>40</v>
      </c>
      <c r="AW2159" s="12" t="s">
        <v>38</v>
      </c>
      <c r="AX2159" s="12" t="s">
        <v>80</v>
      </c>
      <c r="AY2159" s="144" t="s">
        <v>150</v>
      </c>
    </row>
    <row r="2160" spans="2:65" s="12" customFormat="1" ht="20.399999999999999">
      <c r="B2160" s="142"/>
      <c r="D2160" s="143" t="s">
        <v>159</v>
      </c>
      <c r="E2160" s="144" t="s">
        <v>32</v>
      </c>
      <c r="F2160" s="145" t="s">
        <v>2570</v>
      </c>
      <c r="H2160" s="144" t="s">
        <v>32</v>
      </c>
      <c r="I2160" s="146"/>
      <c r="L2160" s="142"/>
      <c r="M2160" s="147"/>
      <c r="T2160" s="148"/>
      <c r="AT2160" s="144" t="s">
        <v>159</v>
      </c>
      <c r="AU2160" s="144" t="s">
        <v>89</v>
      </c>
      <c r="AV2160" s="12" t="s">
        <v>40</v>
      </c>
      <c r="AW2160" s="12" t="s">
        <v>38</v>
      </c>
      <c r="AX2160" s="12" t="s">
        <v>80</v>
      </c>
      <c r="AY2160" s="144" t="s">
        <v>150</v>
      </c>
    </row>
    <row r="2161" spans="2:65" s="12" customFormat="1" ht="20.399999999999999">
      <c r="B2161" s="142"/>
      <c r="D2161" s="143" t="s">
        <v>159</v>
      </c>
      <c r="E2161" s="144" t="s">
        <v>32</v>
      </c>
      <c r="F2161" s="145" t="s">
        <v>2617</v>
      </c>
      <c r="H2161" s="144" t="s">
        <v>32</v>
      </c>
      <c r="I2161" s="146"/>
      <c r="L2161" s="142"/>
      <c r="M2161" s="147"/>
      <c r="T2161" s="148"/>
      <c r="AT2161" s="144" t="s">
        <v>159</v>
      </c>
      <c r="AU2161" s="144" t="s">
        <v>89</v>
      </c>
      <c r="AV2161" s="12" t="s">
        <v>40</v>
      </c>
      <c r="AW2161" s="12" t="s">
        <v>38</v>
      </c>
      <c r="AX2161" s="12" t="s">
        <v>80</v>
      </c>
      <c r="AY2161" s="144" t="s">
        <v>150</v>
      </c>
    </row>
    <row r="2162" spans="2:65" s="13" customFormat="1">
      <c r="B2162" s="149"/>
      <c r="D2162" s="143" t="s">
        <v>159</v>
      </c>
      <c r="E2162" s="150" t="s">
        <v>32</v>
      </c>
      <c r="F2162" s="151" t="s">
        <v>733</v>
      </c>
      <c r="H2162" s="152">
        <v>44.317</v>
      </c>
      <c r="I2162" s="153"/>
      <c r="L2162" s="149"/>
      <c r="M2162" s="154"/>
      <c r="T2162" s="155"/>
      <c r="AT2162" s="150" t="s">
        <v>159</v>
      </c>
      <c r="AU2162" s="150" t="s">
        <v>89</v>
      </c>
      <c r="AV2162" s="13" t="s">
        <v>89</v>
      </c>
      <c r="AW2162" s="13" t="s">
        <v>38</v>
      </c>
      <c r="AX2162" s="13" t="s">
        <v>40</v>
      </c>
      <c r="AY2162" s="150" t="s">
        <v>150</v>
      </c>
    </row>
    <row r="2163" spans="2:65" s="1" customFormat="1" ht="24.15" customHeight="1">
      <c r="B2163" s="34"/>
      <c r="C2163" s="184" t="s">
        <v>2618</v>
      </c>
      <c r="D2163" s="184" t="s">
        <v>874</v>
      </c>
      <c r="E2163" s="186" t="s">
        <v>2573</v>
      </c>
      <c r="F2163" s="187" t="s">
        <v>2574</v>
      </c>
      <c r="G2163" s="188" t="s">
        <v>155</v>
      </c>
      <c r="H2163" s="189">
        <v>1033.029</v>
      </c>
      <c r="I2163" s="190"/>
      <c r="J2163" s="191">
        <f>ROUND(I2163*H2163,2)</f>
        <v>0</v>
      </c>
      <c r="K2163" s="187" t="s">
        <v>172</v>
      </c>
      <c r="L2163" s="192"/>
      <c r="M2163" s="193" t="s">
        <v>32</v>
      </c>
      <c r="N2163" s="194" t="s">
        <v>51</v>
      </c>
      <c r="P2163" s="138">
        <f>O2163*H2163</f>
        <v>0</v>
      </c>
      <c r="Q2163" s="138">
        <v>1.7099999999999999E-3</v>
      </c>
      <c r="R2163" s="138">
        <f>Q2163*H2163</f>
        <v>1.7664795899999999</v>
      </c>
      <c r="S2163" s="138">
        <v>0</v>
      </c>
      <c r="T2163" s="139">
        <f>S2163*H2163</f>
        <v>0</v>
      </c>
      <c r="AR2163" s="140" t="s">
        <v>1027</v>
      </c>
      <c r="AT2163" s="140" t="s">
        <v>874</v>
      </c>
      <c r="AU2163" s="140" t="s">
        <v>89</v>
      </c>
      <c r="AY2163" s="18" t="s">
        <v>150</v>
      </c>
      <c r="BE2163" s="141">
        <f>IF(N2163="základní",J2163,0)</f>
        <v>0</v>
      </c>
      <c r="BF2163" s="141">
        <f>IF(N2163="snížená",J2163,0)</f>
        <v>0</v>
      </c>
      <c r="BG2163" s="141">
        <f>IF(N2163="zákl. přenesená",J2163,0)</f>
        <v>0</v>
      </c>
      <c r="BH2163" s="141">
        <f>IF(N2163="sníž. přenesená",J2163,0)</f>
        <v>0</v>
      </c>
      <c r="BI2163" s="141">
        <f>IF(N2163="nulová",J2163,0)</f>
        <v>0</v>
      </c>
      <c r="BJ2163" s="18" t="s">
        <v>40</v>
      </c>
      <c r="BK2163" s="141">
        <f>ROUND(I2163*H2163,2)</f>
        <v>0</v>
      </c>
      <c r="BL2163" s="18" t="s">
        <v>244</v>
      </c>
      <c r="BM2163" s="140" t="s">
        <v>2619</v>
      </c>
    </row>
    <row r="2164" spans="2:65" s="1" customFormat="1" ht="67.2">
      <c r="B2164" s="34"/>
      <c r="D2164" s="143" t="s">
        <v>195</v>
      </c>
      <c r="F2164" s="167" t="s">
        <v>2576</v>
      </c>
      <c r="I2164" s="165"/>
      <c r="L2164" s="34"/>
      <c r="M2164" s="166"/>
      <c r="T2164" s="55"/>
      <c r="AT2164" s="18" t="s">
        <v>195</v>
      </c>
      <c r="AU2164" s="18" t="s">
        <v>89</v>
      </c>
    </row>
    <row r="2165" spans="2:65" s="12" customFormat="1">
      <c r="B2165" s="142"/>
      <c r="D2165" s="143" t="s">
        <v>159</v>
      </c>
      <c r="E2165" s="144" t="s">
        <v>32</v>
      </c>
      <c r="F2165" s="145" t="s">
        <v>702</v>
      </c>
      <c r="H2165" s="144" t="s">
        <v>32</v>
      </c>
      <c r="I2165" s="146"/>
      <c r="L2165" s="142"/>
      <c r="M2165" s="147"/>
      <c r="T2165" s="148"/>
      <c r="AT2165" s="144" t="s">
        <v>159</v>
      </c>
      <c r="AU2165" s="144" t="s">
        <v>89</v>
      </c>
      <c r="AV2165" s="12" t="s">
        <v>40</v>
      </c>
      <c r="AW2165" s="12" t="s">
        <v>38</v>
      </c>
      <c r="AX2165" s="12" t="s">
        <v>80</v>
      </c>
      <c r="AY2165" s="144" t="s">
        <v>150</v>
      </c>
    </row>
    <row r="2166" spans="2:65" s="12" customFormat="1">
      <c r="B2166" s="142"/>
      <c r="D2166" s="143" t="s">
        <v>159</v>
      </c>
      <c r="E2166" s="144" t="s">
        <v>32</v>
      </c>
      <c r="F2166" s="145" t="s">
        <v>2620</v>
      </c>
      <c r="H2166" s="144" t="s">
        <v>32</v>
      </c>
      <c r="I2166" s="146"/>
      <c r="L2166" s="142"/>
      <c r="M2166" s="147"/>
      <c r="T2166" s="148"/>
      <c r="AT2166" s="144" t="s">
        <v>159</v>
      </c>
      <c r="AU2166" s="144" t="s">
        <v>89</v>
      </c>
      <c r="AV2166" s="12" t="s">
        <v>40</v>
      </c>
      <c r="AW2166" s="12" t="s">
        <v>38</v>
      </c>
      <c r="AX2166" s="12" t="s">
        <v>80</v>
      </c>
      <c r="AY2166" s="144" t="s">
        <v>150</v>
      </c>
    </row>
    <row r="2167" spans="2:65" s="13" customFormat="1">
      <c r="B2167" s="149"/>
      <c r="D2167" s="143" t="s">
        <v>159</v>
      </c>
      <c r="E2167" s="150" t="s">
        <v>32</v>
      </c>
      <c r="F2167" s="151" t="s">
        <v>737</v>
      </c>
      <c r="H2167" s="152">
        <v>886.34</v>
      </c>
      <c r="I2167" s="153"/>
      <c r="L2167" s="149"/>
      <c r="M2167" s="154"/>
      <c r="T2167" s="155"/>
      <c r="AT2167" s="150" t="s">
        <v>159</v>
      </c>
      <c r="AU2167" s="150" t="s">
        <v>89</v>
      </c>
      <c r="AV2167" s="13" t="s">
        <v>89</v>
      </c>
      <c r="AW2167" s="13" t="s">
        <v>38</v>
      </c>
      <c r="AX2167" s="13" t="s">
        <v>40</v>
      </c>
      <c r="AY2167" s="150" t="s">
        <v>150</v>
      </c>
    </row>
    <row r="2168" spans="2:65" s="13" customFormat="1">
      <c r="B2168" s="149"/>
      <c r="D2168" s="143" t="s">
        <v>159</v>
      </c>
      <c r="F2168" s="151" t="s">
        <v>2621</v>
      </c>
      <c r="H2168" s="152">
        <v>1033.029</v>
      </c>
      <c r="I2168" s="153"/>
      <c r="L2168" s="149"/>
      <c r="M2168" s="154"/>
      <c r="T2168" s="155"/>
      <c r="AT2168" s="150" t="s">
        <v>159</v>
      </c>
      <c r="AU2168" s="150" t="s">
        <v>89</v>
      </c>
      <c r="AV2168" s="13" t="s">
        <v>89</v>
      </c>
      <c r="AW2168" s="13" t="s">
        <v>4</v>
      </c>
      <c r="AX2168" s="13" t="s">
        <v>40</v>
      </c>
      <c r="AY2168" s="150" t="s">
        <v>150</v>
      </c>
    </row>
    <row r="2169" spans="2:65" s="1" customFormat="1" ht="55.5" customHeight="1">
      <c r="B2169" s="34"/>
      <c r="C2169" s="129" t="s">
        <v>2622</v>
      </c>
      <c r="D2169" s="129" t="s">
        <v>152</v>
      </c>
      <c r="E2169" s="130" t="s">
        <v>2623</v>
      </c>
      <c r="F2169" s="131" t="s">
        <v>2624</v>
      </c>
      <c r="G2169" s="132" t="s">
        <v>171</v>
      </c>
      <c r="H2169" s="133">
        <v>74</v>
      </c>
      <c r="I2169" s="134"/>
      <c r="J2169" s="135">
        <f>ROUND(I2169*H2169,2)</f>
        <v>0</v>
      </c>
      <c r="K2169" s="131" t="s">
        <v>172</v>
      </c>
      <c r="L2169" s="34"/>
      <c r="M2169" s="136" t="s">
        <v>32</v>
      </c>
      <c r="N2169" s="137" t="s">
        <v>51</v>
      </c>
      <c r="P2169" s="138">
        <f>O2169*H2169</f>
        <v>0</v>
      </c>
      <c r="Q2169" s="138">
        <v>1.2999999999999999E-4</v>
      </c>
      <c r="R2169" s="138">
        <f>Q2169*H2169</f>
        <v>9.6199999999999983E-3</v>
      </c>
      <c r="S2169" s="138">
        <v>0</v>
      </c>
      <c r="T2169" s="139">
        <f>S2169*H2169</f>
        <v>0</v>
      </c>
      <c r="AR2169" s="140" t="s">
        <v>244</v>
      </c>
      <c r="AT2169" s="140" t="s">
        <v>152</v>
      </c>
      <c r="AU2169" s="140" t="s">
        <v>89</v>
      </c>
      <c r="AY2169" s="18" t="s">
        <v>150</v>
      </c>
      <c r="BE2169" s="141">
        <f>IF(N2169="základní",J2169,0)</f>
        <v>0</v>
      </c>
      <c r="BF2169" s="141">
        <f>IF(N2169="snížená",J2169,0)</f>
        <v>0</v>
      </c>
      <c r="BG2169" s="141">
        <f>IF(N2169="zákl. přenesená",J2169,0)</f>
        <v>0</v>
      </c>
      <c r="BH2169" s="141">
        <f>IF(N2169="sníž. přenesená",J2169,0)</f>
        <v>0</v>
      </c>
      <c r="BI2169" s="141">
        <f>IF(N2169="nulová",J2169,0)</f>
        <v>0</v>
      </c>
      <c r="BJ2169" s="18" t="s">
        <v>40</v>
      </c>
      <c r="BK2169" s="141">
        <f>ROUND(I2169*H2169,2)</f>
        <v>0</v>
      </c>
      <c r="BL2169" s="18" t="s">
        <v>244</v>
      </c>
      <c r="BM2169" s="140" t="s">
        <v>2625</v>
      </c>
    </row>
    <row r="2170" spans="2:65" s="1" customFormat="1">
      <c r="B2170" s="34"/>
      <c r="D2170" s="163" t="s">
        <v>174</v>
      </c>
      <c r="F2170" s="164" t="s">
        <v>2626</v>
      </c>
      <c r="I2170" s="165"/>
      <c r="L2170" s="34"/>
      <c r="M2170" s="166"/>
      <c r="T2170" s="55"/>
      <c r="AT2170" s="18" t="s">
        <v>174</v>
      </c>
      <c r="AU2170" s="18" t="s">
        <v>89</v>
      </c>
    </row>
    <row r="2171" spans="2:65" s="12" customFormat="1">
      <c r="B2171" s="142"/>
      <c r="D2171" s="143" t="s">
        <v>159</v>
      </c>
      <c r="E2171" s="144" t="s">
        <v>32</v>
      </c>
      <c r="F2171" s="145" t="s">
        <v>702</v>
      </c>
      <c r="H2171" s="144" t="s">
        <v>32</v>
      </c>
      <c r="I2171" s="146"/>
      <c r="L2171" s="142"/>
      <c r="M2171" s="147"/>
      <c r="T2171" s="148"/>
      <c r="AT2171" s="144" t="s">
        <v>159</v>
      </c>
      <c r="AU2171" s="144" t="s">
        <v>89</v>
      </c>
      <c r="AV2171" s="12" t="s">
        <v>40</v>
      </c>
      <c r="AW2171" s="12" t="s">
        <v>38</v>
      </c>
      <c r="AX2171" s="12" t="s">
        <v>80</v>
      </c>
      <c r="AY2171" s="144" t="s">
        <v>150</v>
      </c>
    </row>
    <row r="2172" spans="2:65" s="12" customFormat="1">
      <c r="B2172" s="142"/>
      <c r="D2172" s="143" t="s">
        <v>159</v>
      </c>
      <c r="E2172" s="144" t="s">
        <v>32</v>
      </c>
      <c r="F2172" s="145" t="s">
        <v>2627</v>
      </c>
      <c r="H2172" s="144" t="s">
        <v>32</v>
      </c>
      <c r="I2172" s="146"/>
      <c r="L2172" s="142"/>
      <c r="M2172" s="147"/>
      <c r="T2172" s="148"/>
      <c r="AT2172" s="144" t="s">
        <v>159</v>
      </c>
      <c r="AU2172" s="144" t="s">
        <v>89</v>
      </c>
      <c r="AV2172" s="12" t="s">
        <v>40</v>
      </c>
      <c r="AW2172" s="12" t="s">
        <v>38</v>
      </c>
      <c r="AX2172" s="12" t="s">
        <v>80</v>
      </c>
      <c r="AY2172" s="144" t="s">
        <v>150</v>
      </c>
    </row>
    <row r="2173" spans="2:65" s="12" customFormat="1">
      <c r="B2173" s="142"/>
      <c r="D2173" s="143" t="s">
        <v>159</v>
      </c>
      <c r="E2173" s="144" t="s">
        <v>32</v>
      </c>
      <c r="F2173" s="145" t="s">
        <v>2628</v>
      </c>
      <c r="H2173" s="144" t="s">
        <v>32</v>
      </c>
      <c r="I2173" s="146"/>
      <c r="L2173" s="142"/>
      <c r="M2173" s="147"/>
      <c r="T2173" s="148"/>
      <c r="AT2173" s="144" t="s">
        <v>159</v>
      </c>
      <c r="AU2173" s="144" t="s">
        <v>89</v>
      </c>
      <c r="AV2173" s="12" t="s">
        <v>40</v>
      </c>
      <c r="AW2173" s="12" t="s">
        <v>38</v>
      </c>
      <c r="AX2173" s="12" t="s">
        <v>80</v>
      </c>
      <c r="AY2173" s="144" t="s">
        <v>150</v>
      </c>
    </row>
    <row r="2174" spans="2:65" s="12" customFormat="1">
      <c r="B2174" s="142"/>
      <c r="D2174" s="143" t="s">
        <v>159</v>
      </c>
      <c r="E2174" s="144" t="s">
        <v>32</v>
      </c>
      <c r="F2174" s="145" t="s">
        <v>2629</v>
      </c>
      <c r="H2174" s="144" t="s">
        <v>32</v>
      </c>
      <c r="I2174" s="146"/>
      <c r="L2174" s="142"/>
      <c r="M2174" s="147"/>
      <c r="T2174" s="148"/>
      <c r="AT2174" s="144" t="s">
        <v>159</v>
      </c>
      <c r="AU2174" s="144" t="s">
        <v>89</v>
      </c>
      <c r="AV2174" s="12" t="s">
        <v>40</v>
      </c>
      <c r="AW2174" s="12" t="s">
        <v>38</v>
      </c>
      <c r="AX2174" s="12" t="s">
        <v>80</v>
      </c>
      <c r="AY2174" s="144" t="s">
        <v>150</v>
      </c>
    </row>
    <row r="2175" spans="2:65" s="13" customFormat="1">
      <c r="B2175" s="149"/>
      <c r="D2175" s="143" t="s">
        <v>159</v>
      </c>
      <c r="E2175" s="150" t="s">
        <v>32</v>
      </c>
      <c r="F2175" s="151" t="s">
        <v>740</v>
      </c>
      <c r="H2175" s="152">
        <v>74</v>
      </c>
      <c r="I2175" s="153"/>
      <c r="L2175" s="149"/>
      <c r="M2175" s="154"/>
      <c r="T2175" s="155"/>
      <c r="AT2175" s="150" t="s">
        <v>159</v>
      </c>
      <c r="AU2175" s="150" t="s">
        <v>89</v>
      </c>
      <c r="AV2175" s="13" t="s">
        <v>89</v>
      </c>
      <c r="AW2175" s="13" t="s">
        <v>38</v>
      </c>
      <c r="AX2175" s="13" t="s">
        <v>40</v>
      </c>
      <c r="AY2175" s="150" t="s">
        <v>150</v>
      </c>
    </row>
    <row r="2176" spans="2:65" s="1" customFormat="1" ht="24.15" customHeight="1">
      <c r="B2176" s="34"/>
      <c r="C2176" s="184" t="s">
        <v>2630</v>
      </c>
      <c r="D2176" s="184" t="s">
        <v>874</v>
      </c>
      <c r="E2176" s="186" t="s">
        <v>2631</v>
      </c>
      <c r="F2176" s="187" t="s">
        <v>2632</v>
      </c>
      <c r="G2176" s="188" t="s">
        <v>171</v>
      </c>
      <c r="H2176" s="189">
        <v>1</v>
      </c>
      <c r="I2176" s="190"/>
      <c r="J2176" s="191">
        <f>ROUND(I2176*H2176,2)</f>
        <v>0</v>
      </c>
      <c r="K2176" s="187" t="s">
        <v>172</v>
      </c>
      <c r="L2176" s="192"/>
      <c r="M2176" s="193" t="s">
        <v>32</v>
      </c>
      <c r="N2176" s="194" t="s">
        <v>51</v>
      </c>
      <c r="P2176" s="138">
        <f>O2176*H2176</f>
        <v>0</v>
      </c>
      <c r="Q2176" s="138">
        <v>1.4999999999999999E-4</v>
      </c>
      <c r="R2176" s="138">
        <f>Q2176*H2176</f>
        <v>1.4999999999999999E-4</v>
      </c>
      <c r="S2176" s="138">
        <v>0</v>
      </c>
      <c r="T2176" s="139">
        <f>S2176*H2176</f>
        <v>0</v>
      </c>
      <c r="AR2176" s="140" t="s">
        <v>1027</v>
      </c>
      <c r="AT2176" s="140" t="s">
        <v>874</v>
      </c>
      <c r="AU2176" s="140" t="s">
        <v>89</v>
      </c>
      <c r="AY2176" s="18" t="s">
        <v>150</v>
      </c>
      <c r="BE2176" s="141">
        <f>IF(N2176="základní",J2176,0)</f>
        <v>0</v>
      </c>
      <c r="BF2176" s="141">
        <f>IF(N2176="snížená",J2176,0)</f>
        <v>0</v>
      </c>
      <c r="BG2176" s="141">
        <f>IF(N2176="zákl. přenesená",J2176,0)</f>
        <v>0</v>
      </c>
      <c r="BH2176" s="141">
        <f>IF(N2176="sníž. přenesená",J2176,0)</f>
        <v>0</v>
      </c>
      <c r="BI2176" s="141">
        <f>IF(N2176="nulová",J2176,0)</f>
        <v>0</v>
      </c>
      <c r="BJ2176" s="18" t="s">
        <v>40</v>
      </c>
      <c r="BK2176" s="141">
        <f>ROUND(I2176*H2176,2)</f>
        <v>0</v>
      </c>
      <c r="BL2176" s="18" t="s">
        <v>244</v>
      </c>
      <c r="BM2176" s="140" t="s">
        <v>2633</v>
      </c>
    </row>
    <row r="2177" spans="2:65" s="12" customFormat="1">
      <c r="B2177" s="142"/>
      <c r="D2177" s="143" t="s">
        <v>159</v>
      </c>
      <c r="E2177" s="144" t="s">
        <v>32</v>
      </c>
      <c r="F2177" s="145" t="s">
        <v>702</v>
      </c>
      <c r="H2177" s="144" t="s">
        <v>32</v>
      </c>
      <c r="I2177" s="146"/>
      <c r="L2177" s="142"/>
      <c r="M2177" s="147"/>
      <c r="T2177" s="148"/>
      <c r="AT2177" s="144" t="s">
        <v>159</v>
      </c>
      <c r="AU2177" s="144" t="s">
        <v>89</v>
      </c>
      <c r="AV2177" s="12" t="s">
        <v>40</v>
      </c>
      <c r="AW2177" s="12" t="s">
        <v>38</v>
      </c>
      <c r="AX2177" s="12" t="s">
        <v>80</v>
      </c>
      <c r="AY2177" s="144" t="s">
        <v>150</v>
      </c>
    </row>
    <row r="2178" spans="2:65" s="12" customFormat="1">
      <c r="B2178" s="142"/>
      <c r="D2178" s="143" t="s">
        <v>159</v>
      </c>
      <c r="E2178" s="144" t="s">
        <v>32</v>
      </c>
      <c r="F2178" s="145" t="s">
        <v>2627</v>
      </c>
      <c r="H2178" s="144" t="s">
        <v>32</v>
      </c>
      <c r="I2178" s="146"/>
      <c r="L2178" s="142"/>
      <c r="M2178" s="147"/>
      <c r="T2178" s="148"/>
      <c r="AT2178" s="144" t="s">
        <v>159</v>
      </c>
      <c r="AU2178" s="144" t="s">
        <v>89</v>
      </c>
      <c r="AV2178" s="12" t="s">
        <v>40</v>
      </c>
      <c r="AW2178" s="12" t="s">
        <v>38</v>
      </c>
      <c r="AX2178" s="12" t="s">
        <v>80</v>
      </c>
      <c r="AY2178" s="144" t="s">
        <v>150</v>
      </c>
    </row>
    <row r="2179" spans="2:65" s="13" customFormat="1">
      <c r="B2179" s="149"/>
      <c r="D2179" s="143" t="s">
        <v>159</v>
      </c>
      <c r="E2179" s="150" t="s">
        <v>32</v>
      </c>
      <c r="F2179" s="151" t="s">
        <v>744</v>
      </c>
      <c r="H2179" s="152">
        <v>1</v>
      </c>
      <c r="I2179" s="153"/>
      <c r="L2179" s="149"/>
      <c r="M2179" s="154"/>
      <c r="T2179" s="155"/>
      <c r="AT2179" s="150" t="s">
        <v>159</v>
      </c>
      <c r="AU2179" s="150" t="s">
        <v>89</v>
      </c>
      <c r="AV2179" s="13" t="s">
        <v>89</v>
      </c>
      <c r="AW2179" s="13" t="s">
        <v>38</v>
      </c>
      <c r="AX2179" s="13" t="s">
        <v>40</v>
      </c>
      <c r="AY2179" s="150" t="s">
        <v>150</v>
      </c>
    </row>
    <row r="2180" spans="2:65" s="1" customFormat="1" ht="24.15" customHeight="1">
      <c r="B2180" s="34"/>
      <c r="C2180" s="184" t="s">
        <v>2634</v>
      </c>
      <c r="D2180" s="184" t="s">
        <v>874</v>
      </c>
      <c r="E2180" s="186" t="s">
        <v>2635</v>
      </c>
      <c r="F2180" s="187" t="s">
        <v>2636</v>
      </c>
      <c r="G2180" s="188" t="s">
        <v>171</v>
      </c>
      <c r="H2180" s="189">
        <v>6</v>
      </c>
      <c r="I2180" s="190"/>
      <c r="J2180" s="191">
        <f>ROUND(I2180*H2180,2)</f>
        <v>0</v>
      </c>
      <c r="K2180" s="187" t="s">
        <v>172</v>
      </c>
      <c r="L2180" s="192"/>
      <c r="M2180" s="193" t="s">
        <v>32</v>
      </c>
      <c r="N2180" s="194" t="s">
        <v>51</v>
      </c>
      <c r="P2180" s="138">
        <f>O2180*H2180</f>
        <v>0</v>
      </c>
      <c r="Q2180" s="138">
        <v>2.3000000000000001E-4</v>
      </c>
      <c r="R2180" s="138">
        <f>Q2180*H2180</f>
        <v>1.3800000000000002E-3</v>
      </c>
      <c r="S2180" s="138">
        <v>0</v>
      </c>
      <c r="T2180" s="139">
        <f>S2180*H2180</f>
        <v>0</v>
      </c>
      <c r="AR2180" s="140" t="s">
        <v>1027</v>
      </c>
      <c r="AT2180" s="140" t="s">
        <v>874</v>
      </c>
      <c r="AU2180" s="140" t="s">
        <v>89</v>
      </c>
      <c r="AY2180" s="18" t="s">
        <v>150</v>
      </c>
      <c r="BE2180" s="141">
        <f>IF(N2180="základní",J2180,0)</f>
        <v>0</v>
      </c>
      <c r="BF2180" s="141">
        <f>IF(N2180="snížená",J2180,0)</f>
        <v>0</v>
      </c>
      <c r="BG2180" s="141">
        <f>IF(N2180="zákl. přenesená",J2180,0)</f>
        <v>0</v>
      </c>
      <c r="BH2180" s="141">
        <f>IF(N2180="sníž. přenesená",J2180,0)</f>
        <v>0</v>
      </c>
      <c r="BI2180" s="141">
        <f>IF(N2180="nulová",J2180,0)</f>
        <v>0</v>
      </c>
      <c r="BJ2180" s="18" t="s">
        <v>40</v>
      </c>
      <c r="BK2180" s="141">
        <f>ROUND(I2180*H2180,2)</f>
        <v>0</v>
      </c>
      <c r="BL2180" s="18" t="s">
        <v>244</v>
      </c>
      <c r="BM2180" s="140" t="s">
        <v>2637</v>
      </c>
    </row>
    <row r="2181" spans="2:65" s="12" customFormat="1">
      <c r="B2181" s="142"/>
      <c r="D2181" s="143" t="s">
        <v>159</v>
      </c>
      <c r="E2181" s="144" t="s">
        <v>32</v>
      </c>
      <c r="F2181" s="145" t="s">
        <v>702</v>
      </c>
      <c r="H2181" s="144" t="s">
        <v>32</v>
      </c>
      <c r="I2181" s="146"/>
      <c r="L2181" s="142"/>
      <c r="M2181" s="147"/>
      <c r="T2181" s="148"/>
      <c r="AT2181" s="144" t="s">
        <v>159</v>
      </c>
      <c r="AU2181" s="144" t="s">
        <v>89</v>
      </c>
      <c r="AV2181" s="12" t="s">
        <v>40</v>
      </c>
      <c r="AW2181" s="12" t="s">
        <v>38</v>
      </c>
      <c r="AX2181" s="12" t="s">
        <v>80</v>
      </c>
      <c r="AY2181" s="144" t="s">
        <v>150</v>
      </c>
    </row>
    <row r="2182" spans="2:65" s="12" customFormat="1">
      <c r="B2182" s="142"/>
      <c r="D2182" s="143" t="s">
        <v>159</v>
      </c>
      <c r="E2182" s="144" t="s">
        <v>32</v>
      </c>
      <c r="F2182" s="145" t="s">
        <v>2628</v>
      </c>
      <c r="H2182" s="144" t="s">
        <v>32</v>
      </c>
      <c r="I2182" s="146"/>
      <c r="L2182" s="142"/>
      <c r="M2182" s="147"/>
      <c r="T2182" s="148"/>
      <c r="AT2182" s="144" t="s">
        <v>159</v>
      </c>
      <c r="AU2182" s="144" t="s">
        <v>89</v>
      </c>
      <c r="AV2182" s="12" t="s">
        <v>40</v>
      </c>
      <c r="AW2182" s="12" t="s">
        <v>38</v>
      </c>
      <c r="AX2182" s="12" t="s">
        <v>80</v>
      </c>
      <c r="AY2182" s="144" t="s">
        <v>150</v>
      </c>
    </row>
    <row r="2183" spans="2:65" s="13" customFormat="1">
      <c r="B2183" s="149"/>
      <c r="D2183" s="143" t="s">
        <v>159</v>
      </c>
      <c r="E2183" s="150" t="s">
        <v>32</v>
      </c>
      <c r="F2183" s="151" t="s">
        <v>747</v>
      </c>
      <c r="H2183" s="152">
        <v>6</v>
      </c>
      <c r="I2183" s="153"/>
      <c r="L2183" s="149"/>
      <c r="M2183" s="154"/>
      <c r="T2183" s="155"/>
      <c r="AT2183" s="150" t="s">
        <v>159</v>
      </c>
      <c r="AU2183" s="150" t="s">
        <v>89</v>
      </c>
      <c r="AV2183" s="13" t="s">
        <v>89</v>
      </c>
      <c r="AW2183" s="13" t="s">
        <v>38</v>
      </c>
      <c r="AX2183" s="13" t="s">
        <v>40</v>
      </c>
      <c r="AY2183" s="150" t="s">
        <v>150</v>
      </c>
    </row>
    <row r="2184" spans="2:65" s="1" customFormat="1" ht="24.15" customHeight="1">
      <c r="B2184" s="34"/>
      <c r="C2184" s="184" t="s">
        <v>2638</v>
      </c>
      <c r="D2184" s="184" t="s">
        <v>874</v>
      </c>
      <c r="E2184" s="186" t="s">
        <v>2639</v>
      </c>
      <c r="F2184" s="187" t="s">
        <v>2640</v>
      </c>
      <c r="G2184" s="188" t="s">
        <v>171</v>
      </c>
      <c r="H2184" s="189">
        <v>67</v>
      </c>
      <c r="I2184" s="190"/>
      <c r="J2184" s="191">
        <f>ROUND(I2184*H2184,2)</f>
        <v>0</v>
      </c>
      <c r="K2184" s="187" t="s">
        <v>172</v>
      </c>
      <c r="L2184" s="192"/>
      <c r="M2184" s="193" t="s">
        <v>32</v>
      </c>
      <c r="N2184" s="194" t="s">
        <v>51</v>
      </c>
      <c r="P2184" s="138">
        <f>O2184*H2184</f>
        <v>0</v>
      </c>
      <c r="Q2184" s="138">
        <v>2.9999999999999997E-4</v>
      </c>
      <c r="R2184" s="138">
        <f>Q2184*H2184</f>
        <v>2.01E-2</v>
      </c>
      <c r="S2184" s="138">
        <v>0</v>
      </c>
      <c r="T2184" s="139">
        <f>S2184*H2184</f>
        <v>0</v>
      </c>
      <c r="AR2184" s="140" t="s">
        <v>1027</v>
      </c>
      <c r="AT2184" s="140" t="s">
        <v>874</v>
      </c>
      <c r="AU2184" s="140" t="s">
        <v>89</v>
      </c>
      <c r="AY2184" s="18" t="s">
        <v>150</v>
      </c>
      <c r="BE2184" s="141">
        <f>IF(N2184="základní",J2184,0)</f>
        <v>0</v>
      </c>
      <c r="BF2184" s="141">
        <f>IF(N2184="snížená",J2184,0)</f>
        <v>0</v>
      </c>
      <c r="BG2184" s="141">
        <f>IF(N2184="zákl. přenesená",J2184,0)</f>
        <v>0</v>
      </c>
      <c r="BH2184" s="141">
        <f>IF(N2184="sníž. přenesená",J2184,0)</f>
        <v>0</v>
      </c>
      <c r="BI2184" s="141">
        <f>IF(N2184="nulová",J2184,0)</f>
        <v>0</v>
      </c>
      <c r="BJ2184" s="18" t="s">
        <v>40</v>
      </c>
      <c r="BK2184" s="141">
        <f>ROUND(I2184*H2184,2)</f>
        <v>0</v>
      </c>
      <c r="BL2184" s="18" t="s">
        <v>244</v>
      </c>
      <c r="BM2184" s="140" t="s">
        <v>2641</v>
      </c>
    </row>
    <row r="2185" spans="2:65" s="12" customFormat="1">
      <c r="B2185" s="142"/>
      <c r="D2185" s="143" t="s">
        <v>159</v>
      </c>
      <c r="E2185" s="144" t="s">
        <v>32</v>
      </c>
      <c r="F2185" s="145" t="s">
        <v>702</v>
      </c>
      <c r="H2185" s="144" t="s">
        <v>32</v>
      </c>
      <c r="I2185" s="146"/>
      <c r="L2185" s="142"/>
      <c r="M2185" s="147"/>
      <c r="T2185" s="148"/>
      <c r="AT2185" s="144" t="s">
        <v>159</v>
      </c>
      <c r="AU2185" s="144" t="s">
        <v>89</v>
      </c>
      <c r="AV2185" s="12" t="s">
        <v>40</v>
      </c>
      <c r="AW2185" s="12" t="s">
        <v>38</v>
      </c>
      <c r="AX2185" s="12" t="s">
        <v>80</v>
      </c>
      <c r="AY2185" s="144" t="s">
        <v>150</v>
      </c>
    </row>
    <row r="2186" spans="2:65" s="12" customFormat="1">
      <c r="B2186" s="142"/>
      <c r="D2186" s="143" t="s">
        <v>159</v>
      </c>
      <c r="E2186" s="144" t="s">
        <v>32</v>
      </c>
      <c r="F2186" s="145" t="s">
        <v>2629</v>
      </c>
      <c r="H2186" s="144" t="s">
        <v>32</v>
      </c>
      <c r="I2186" s="146"/>
      <c r="L2186" s="142"/>
      <c r="M2186" s="147"/>
      <c r="T2186" s="148"/>
      <c r="AT2186" s="144" t="s">
        <v>159</v>
      </c>
      <c r="AU2186" s="144" t="s">
        <v>89</v>
      </c>
      <c r="AV2186" s="12" t="s">
        <v>40</v>
      </c>
      <c r="AW2186" s="12" t="s">
        <v>38</v>
      </c>
      <c r="AX2186" s="12" t="s">
        <v>80</v>
      </c>
      <c r="AY2186" s="144" t="s">
        <v>150</v>
      </c>
    </row>
    <row r="2187" spans="2:65" s="13" customFormat="1">
      <c r="B2187" s="149"/>
      <c r="D2187" s="143" t="s">
        <v>159</v>
      </c>
      <c r="E2187" s="150" t="s">
        <v>32</v>
      </c>
      <c r="F2187" s="151" t="s">
        <v>750</v>
      </c>
      <c r="H2187" s="152">
        <v>67</v>
      </c>
      <c r="I2187" s="153"/>
      <c r="L2187" s="149"/>
      <c r="M2187" s="154"/>
      <c r="T2187" s="155"/>
      <c r="AT2187" s="150" t="s">
        <v>159</v>
      </c>
      <c r="AU2187" s="150" t="s">
        <v>89</v>
      </c>
      <c r="AV2187" s="13" t="s">
        <v>89</v>
      </c>
      <c r="AW2187" s="13" t="s">
        <v>38</v>
      </c>
      <c r="AX2187" s="13" t="s">
        <v>40</v>
      </c>
      <c r="AY2187" s="150" t="s">
        <v>150</v>
      </c>
    </row>
    <row r="2188" spans="2:65" s="1" customFormat="1" ht="55.5" customHeight="1">
      <c r="B2188" s="34"/>
      <c r="C2188" s="129" t="s">
        <v>2642</v>
      </c>
      <c r="D2188" s="129" t="s">
        <v>152</v>
      </c>
      <c r="E2188" s="130" t="s">
        <v>2643</v>
      </c>
      <c r="F2188" s="131" t="s">
        <v>2644</v>
      </c>
      <c r="G2188" s="132" t="s">
        <v>155</v>
      </c>
      <c r="H2188" s="133">
        <v>141.44999999999999</v>
      </c>
      <c r="I2188" s="134"/>
      <c r="J2188" s="135">
        <f>ROUND(I2188*H2188,2)</f>
        <v>0</v>
      </c>
      <c r="K2188" s="131" t="s">
        <v>172</v>
      </c>
      <c r="L2188" s="34"/>
      <c r="M2188" s="136" t="s">
        <v>32</v>
      </c>
      <c r="N2188" s="137" t="s">
        <v>51</v>
      </c>
      <c r="P2188" s="138">
        <f>O2188*H2188</f>
        <v>0</v>
      </c>
      <c r="Q2188" s="138">
        <v>0</v>
      </c>
      <c r="R2188" s="138">
        <f>Q2188*H2188</f>
        <v>0</v>
      </c>
      <c r="S2188" s="138">
        <v>0</v>
      </c>
      <c r="T2188" s="139">
        <f>S2188*H2188</f>
        <v>0</v>
      </c>
      <c r="AR2188" s="140" t="s">
        <v>244</v>
      </c>
      <c r="AT2188" s="140" t="s">
        <v>152</v>
      </c>
      <c r="AU2188" s="140" t="s">
        <v>89</v>
      </c>
      <c r="AY2188" s="18" t="s">
        <v>150</v>
      </c>
      <c r="BE2188" s="141">
        <f>IF(N2188="základní",J2188,0)</f>
        <v>0</v>
      </c>
      <c r="BF2188" s="141">
        <f>IF(N2188="snížená",J2188,0)</f>
        <v>0</v>
      </c>
      <c r="BG2188" s="141">
        <f>IF(N2188="zákl. přenesená",J2188,0)</f>
        <v>0</v>
      </c>
      <c r="BH2188" s="141">
        <f>IF(N2188="sníž. přenesená",J2188,0)</f>
        <v>0</v>
      </c>
      <c r="BI2188" s="141">
        <f>IF(N2188="nulová",J2188,0)</f>
        <v>0</v>
      </c>
      <c r="BJ2188" s="18" t="s">
        <v>40</v>
      </c>
      <c r="BK2188" s="141">
        <f>ROUND(I2188*H2188,2)</f>
        <v>0</v>
      </c>
      <c r="BL2188" s="18" t="s">
        <v>244</v>
      </c>
      <c r="BM2188" s="140" t="s">
        <v>2645</v>
      </c>
    </row>
    <row r="2189" spans="2:65" s="1" customFormat="1">
      <c r="B2189" s="34"/>
      <c r="D2189" s="163" t="s">
        <v>174</v>
      </c>
      <c r="F2189" s="164" t="s">
        <v>2646</v>
      </c>
      <c r="I2189" s="165"/>
      <c r="L2189" s="34"/>
      <c r="M2189" s="166"/>
      <c r="T2189" s="55"/>
      <c r="AT2189" s="18" t="s">
        <v>174</v>
      </c>
      <c r="AU2189" s="18" t="s">
        <v>89</v>
      </c>
    </row>
    <row r="2190" spans="2:65" s="12" customFormat="1">
      <c r="B2190" s="142"/>
      <c r="D2190" s="143" t="s">
        <v>159</v>
      </c>
      <c r="E2190" s="144" t="s">
        <v>32</v>
      </c>
      <c r="F2190" s="145" t="s">
        <v>702</v>
      </c>
      <c r="H2190" s="144" t="s">
        <v>32</v>
      </c>
      <c r="I2190" s="146"/>
      <c r="L2190" s="142"/>
      <c r="M2190" s="147"/>
      <c r="T2190" s="148"/>
      <c r="AT2190" s="144" t="s">
        <v>159</v>
      </c>
      <c r="AU2190" s="144" t="s">
        <v>89</v>
      </c>
      <c r="AV2190" s="12" t="s">
        <v>40</v>
      </c>
      <c r="AW2190" s="12" t="s">
        <v>38</v>
      </c>
      <c r="AX2190" s="12" t="s">
        <v>80</v>
      </c>
      <c r="AY2190" s="144" t="s">
        <v>150</v>
      </c>
    </row>
    <row r="2191" spans="2:65" s="12" customFormat="1">
      <c r="B2191" s="142"/>
      <c r="D2191" s="143" t="s">
        <v>159</v>
      </c>
      <c r="E2191" s="144" t="s">
        <v>32</v>
      </c>
      <c r="F2191" s="145" t="s">
        <v>2536</v>
      </c>
      <c r="H2191" s="144" t="s">
        <v>32</v>
      </c>
      <c r="I2191" s="146"/>
      <c r="L2191" s="142"/>
      <c r="M2191" s="147"/>
      <c r="T2191" s="148"/>
      <c r="AT2191" s="144" t="s">
        <v>159</v>
      </c>
      <c r="AU2191" s="144" t="s">
        <v>89</v>
      </c>
      <c r="AV2191" s="12" t="s">
        <v>40</v>
      </c>
      <c r="AW2191" s="12" t="s">
        <v>38</v>
      </c>
      <c r="AX2191" s="12" t="s">
        <v>80</v>
      </c>
      <c r="AY2191" s="144" t="s">
        <v>150</v>
      </c>
    </row>
    <row r="2192" spans="2:65" s="12" customFormat="1">
      <c r="B2192" s="142"/>
      <c r="D2192" s="143" t="s">
        <v>159</v>
      </c>
      <c r="E2192" s="144" t="s">
        <v>32</v>
      </c>
      <c r="F2192" s="145" t="s">
        <v>2007</v>
      </c>
      <c r="H2192" s="144" t="s">
        <v>32</v>
      </c>
      <c r="I2192" s="146"/>
      <c r="L2192" s="142"/>
      <c r="M2192" s="147"/>
      <c r="T2192" s="148"/>
      <c r="AT2192" s="144" t="s">
        <v>159</v>
      </c>
      <c r="AU2192" s="144" t="s">
        <v>89</v>
      </c>
      <c r="AV2192" s="12" t="s">
        <v>40</v>
      </c>
      <c r="AW2192" s="12" t="s">
        <v>38</v>
      </c>
      <c r="AX2192" s="12" t="s">
        <v>80</v>
      </c>
      <c r="AY2192" s="144" t="s">
        <v>150</v>
      </c>
    </row>
    <row r="2193" spans="2:65" s="13" customFormat="1">
      <c r="B2193" s="149"/>
      <c r="D2193" s="143" t="s">
        <v>159</v>
      </c>
      <c r="E2193" s="150" t="s">
        <v>32</v>
      </c>
      <c r="F2193" s="151" t="s">
        <v>754</v>
      </c>
      <c r="H2193" s="152">
        <v>141.44999999999999</v>
      </c>
      <c r="I2193" s="153"/>
      <c r="L2193" s="149"/>
      <c r="M2193" s="154"/>
      <c r="T2193" s="155"/>
      <c r="AT2193" s="150" t="s">
        <v>159</v>
      </c>
      <c r="AU2193" s="150" t="s">
        <v>89</v>
      </c>
      <c r="AV2193" s="13" t="s">
        <v>89</v>
      </c>
      <c r="AW2193" s="13" t="s">
        <v>38</v>
      </c>
      <c r="AX2193" s="13" t="s">
        <v>40</v>
      </c>
      <c r="AY2193" s="150" t="s">
        <v>150</v>
      </c>
    </row>
    <row r="2194" spans="2:65" s="1" customFormat="1" ht="24.15" customHeight="1">
      <c r="B2194" s="34"/>
      <c r="C2194" s="184" t="s">
        <v>2647</v>
      </c>
      <c r="D2194" s="184" t="s">
        <v>874</v>
      </c>
      <c r="E2194" s="186" t="s">
        <v>983</v>
      </c>
      <c r="F2194" s="187" t="s">
        <v>984</v>
      </c>
      <c r="G2194" s="188" t="s">
        <v>155</v>
      </c>
      <c r="H2194" s="189">
        <v>148.523</v>
      </c>
      <c r="I2194" s="190"/>
      <c r="J2194" s="191">
        <f>ROUND(I2194*H2194,2)</f>
        <v>0</v>
      </c>
      <c r="K2194" s="187" t="s">
        <v>172</v>
      </c>
      <c r="L2194" s="192"/>
      <c r="M2194" s="193" t="s">
        <v>32</v>
      </c>
      <c r="N2194" s="194" t="s">
        <v>51</v>
      </c>
      <c r="P2194" s="138">
        <f>O2194*H2194</f>
        <v>0</v>
      </c>
      <c r="Q2194" s="138">
        <v>2.9999999999999997E-4</v>
      </c>
      <c r="R2194" s="138">
        <f>Q2194*H2194</f>
        <v>4.4556899999999997E-2</v>
      </c>
      <c r="S2194" s="138">
        <v>0</v>
      </c>
      <c r="T2194" s="139">
        <f>S2194*H2194</f>
        <v>0</v>
      </c>
      <c r="AR2194" s="140" t="s">
        <v>1027</v>
      </c>
      <c r="AT2194" s="140" t="s">
        <v>874</v>
      </c>
      <c r="AU2194" s="140" t="s">
        <v>89</v>
      </c>
      <c r="AY2194" s="18" t="s">
        <v>150</v>
      </c>
      <c r="BE2194" s="141">
        <f>IF(N2194="základní",J2194,0)</f>
        <v>0</v>
      </c>
      <c r="BF2194" s="141">
        <f>IF(N2194="snížená",J2194,0)</f>
        <v>0</v>
      </c>
      <c r="BG2194" s="141">
        <f>IF(N2194="zákl. přenesená",J2194,0)</f>
        <v>0</v>
      </c>
      <c r="BH2194" s="141">
        <f>IF(N2194="sníž. přenesená",J2194,0)</f>
        <v>0</v>
      </c>
      <c r="BI2194" s="141">
        <f>IF(N2194="nulová",J2194,0)</f>
        <v>0</v>
      </c>
      <c r="BJ2194" s="18" t="s">
        <v>40</v>
      </c>
      <c r="BK2194" s="141">
        <f>ROUND(I2194*H2194,2)</f>
        <v>0</v>
      </c>
      <c r="BL2194" s="18" t="s">
        <v>244</v>
      </c>
      <c r="BM2194" s="140" t="s">
        <v>2648</v>
      </c>
    </row>
    <row r="2195" spans="2:65" s="13" customFormat="1">
      <c r="B2195" s="149"/>
      <c r="D2195" s="143" t="s">
        <v>159</v>
      </c>
      <c r="F2195" s="151" t="s">
        <v>2649</v>
      </c>
      <c r="H2195" s="152">
        <v>148.523</v>
      </c>
      <c r="I2195" s="153"/>
      <c r="L2195" s="149"/>
      <c r="M2195" s="154"/>
      <c r="T2195" s="155"/>
      <c r="AT2195" s="150" t="s">
        <v>159</v>
      </c>
      <c r="AU2195" s="150" t="s">
        <v>89</v>
      </c>
      <c r="AV2195" s="13" t="s">
        <v>89</v>
      </c>
      <c r="AW2195" s="13" t="s">
        <v>4</v>
      </c>
      <c r="AX2195" s="13" t="s">
        <v>40</v>
      </c>
      <c r="AY2195" s="150" t="s">
        <v>150</v>
      </c>
    </row>
    <row r="2196" spans="2:65" s="1" customFormat="1" ht="37.799999999999997" customHeight="1">
      <c r="B2196" s="34"/>
      <c r="C2196" s="129" t="s">
        <v>2650</v>
      </c>
      <c r="D2196" s="129" t="s">
        <v>152</v>
      </c>
      <c r="E2196" s="130" t="s">
        <v>2651</v>
      </c>
      <c r="F2196" s="131" t="s">
        <v>2652</v>
      </c>
      <c r="G2196" s="132" t="s">
        <v>155</v>
      </c>
      <c r="H2196" s="133">
        <v>141.44999999999999</v>
      </c>
      <c r="I2196" s="134"/>
      <c r="J2196" s="135">
        <f>ROUND(I2196*H2196,2)</f>
        <v>0</v>
      </c>
      <c r="K2196" s="131" t="s">
        <v>172</v>
      </c>
      <c r="L2196" s="34"/>
      <c r="M2196" s="136" t="s">
        <v>32</v>
      </c>
      <c r="N2196" s="137" t="s">
        <v>51</v>
      </c>
      <c r="P2196" s="138">
        <f>O2196*H2196</f>
        <v>0</v>
      </c>
      <c r="Q2196" s="138">
        <v>0</v>
      </c>
      <c r="R2196" s="138">
        <f>Q2196*H2196</f>
        <v>0</v>
      </c>
      <c r="S2196" s="138">
        <v>0</v>
      </c>
      <c r="T2196" s="139">
        <f>S2196*H2196</f>
        <v>0</v>
      </c>
      <c r="AR2196" s="140" t="s">
        <v>244</v>
      </c>
      <c r="AT2196" s="140" t="s">
        <v>152</v>
      </c>
      <c r="AU2196" s="140" t="s">
        <v>89</v>
      </c>
      <c r="AY2196" s="18" t="s">
        <v>150</v>
      </c>
      <c r="BE2196" s="141">
        <f>IF(N2196="základní",J2196,0)</f>
        <v>0</v>
      </c>
      <c r="BF2196" s="141">
        <f>IF(N2196="snížená",J2196,0)</f>
        <v>0</v>
      </c>
      <c r="BG2196" s="141">
        <f>IF(N2196="zákl. přenesená",J2196,0)</f>
        <v>0</v>
      </c>
      <c r="BH2196" s="141">
        <f>IF(N2196="sníž. přenesená",J2196,0)</f>
        <v>0</v>
      </c>
      <c r="BI2196" s="141">
        <f>IF(N2196="nulová",J2196,0)</f>
        <v>0</v>
      </c>
      <c r="BJ2196" s="18" t="s">
        <v>40</v>
      </c>
      <c r="BK2196" s="141">
        <f>ROUND(I2196*H2196,2)</f>
        <v>0</v>
      </c>
      <c r="BL2196" s="18" t="s">
        <v>244</v>
      </c>
      <c r="BM2196" s="140" t="s">
        <v>2653</v>
      </c>
    </row>
    <row r="2197" spans="2:65" s="1" customFormat="1">
      <c r="B2197" s="34"/>
      <c r="D2197" s="163" t="s">
        <v>174</v>
      </c>
      <c r="F2197" s="164" t="s">
        <v>2654</v>
      </c>
      <c r="I2197" s="165"/>
      <c r="L2197" s="34"/>
      <c r="M2197" s="166"/>
      <c r="T2197" s="55"/>
      <c r="AT2197" s="18" t="s">
        <v>174</v>
      </c>
      <c r="AU2197" s="18" t="s">
        <v>89</v>
      </c>
    </row>
    <row r="2198" spans="2:65" s="12" customFormat="1">
      <c r="B2198" s="142"/>
      <c r="D2198" s="143" t="s">
        <v>159</v>
      </c>
      <c r="E2198" s="144" t="s">
        <v>32</v>
      </c>
      <c r="F2198" s="145" t="s">
        <v>702</v>
      </c>
      <c r="H2198" s="144" t="s">
        <v>32</v>
      </c>
      <c r="I2198" s="146"/>
      <c r="L2198" s="142"/>
      <c r="M2198" s="147"/>
      <c r="T2198" s="148"/>
      <c r="AT2198" s="144" t="s">
        <v>159</v>
      </c>
      <c r="AU2198" s="144" t="s">
        <v>89</v>
      </c>
      <c r="AV2198" s="12" t="s">
        <v>40</v>
      </c>
      <c r="AW2198" s="12" t="s">
        <v>38</v>
      </c>
      <c r="AX2198" s="12" t="s">
        <v>80</v>
      </c>
      <c r="AY2198" s="144" t="s">
        <v>150</v>
      </c>
    </row>
    <row r="2199" spans="2:65" s="12" customFormat="1">
      <c r="B2199" s="142"/>
      <c r="D2199" s="143" t="s">
        <v>159</v>
      </c>
      <c r="E2199" s="144" t="s">
        <v>32</v>
      </c>
      <c r="F2199" s="145" t="s">
        <v>2536</v>
      </c>
      <c r="H2199" s="144" t="s">
        <v>32</v>
      </c>
      <c r="I2199" s="146"/>
      <c r="L2199" s="142"/>
      <c r="M2199" s="147"/>
      <c r="T2199" s="148"/>
      <c r="AT2199" s="144" t="s">
        <v>159</v>
      </c>
      <c r="AU2199" s="144" t="s">
        <v>89</v>
      </c>
      <c r="AV2199" s="12" t="s">
        <v>40</v>
      </c>
      <c r="AW2199" s="12" t="s">
        <v>38</v>
      </c>
      <c r="AX2199" s="12" t="s">
        <v>80</v>
      </c>
      <c r="AY2199" s="144" t="s">
        <v>150</v>
      </c>
    </row>
    <row r="2200" spans="2:65" s="12" customFormat="1">
      <c r="B2200" s="142"/>
      <c r="D2200" s="143" t="s">
        <v>159</v>
      </c>
      <c r="E2200" s="144" t="s">
        <v>32</v>
      </c>
      <c r="F2200" s="145" t="s">
        <v>2007</v>
      </c>
      <c r="H2200" s="144" t="s">
        <v>32</v>
      </c>
      <c r="I2200" s="146"/>
      <c r="L2200" s="142"/>
      <c r="M2200" s="147"/>
      <c r="T2200" s="148"/>
      <c r="AT2200" s="144" t="s">
        <v>159</v>
      </c>
      <c r="AU2200" s="144" t="s">
        <v>89</v>
      </c>
      <c r="AV2200" s="12" t="s">
        <v>40</v>
      </c>
      <c r="AW2200" s="12" t="s">
        <v>38</v>
      </c>
      <c r="AX2200" s="12" t="s">
        <v>80</v>
      </c>
      <c r="AY2200" s="144" t="s">
        <v>150</v>
      </c>
    </row>
    <row r="2201" spans="2:65" s="13" customFormat="1">
      <c r="B2201" s="149"/>
      <c r="D2201" s="143" t="s">
        <v>159</v>
      </c>
      <c r="E2201" s="150" t="s">
        <v>32</v>
      </c>
      <c r="F2201" s="151" t="s">
        <v>754</v>
      </c>
      <c r="H2201" s="152">
        <v>141.44999999999999</v>
      </c>
      <c r="I2201" s="153"/>
      <c r="L2201" s="149"/>
      <c r="M2201" s="154"/>
      <c r="T2201" s="155"/>
      <c r="AT2201" s="150" t="s">
        <v>159</v>
      </c>
      <c r="AU2201" s="150" t="s">
        <v>89</v>
      </c>
      <c r="AV2201" s="13" t="s">
        <v>89</v>
      </c>
      <c r="AW2201" s="13" t="s">
        <v>38</v>
      </c>
      <c r="AX2201" s="13" t="s">
        <v>40</v>
      </c>
      <c r="AY2201" s="150" t="s">
        <v>150</v>
      </c>
    </row>
    <row r="2202" spans="2:65" s="1" customFormat="1" ht="37.799999999999997" customHeight="1">
      <c r="B2202" s="34"/>
      <c r="C2202" s="184" t="s">
        <v>2655</v>
      </c>
      <c r="D2202" s="184" t="s">
        <v>874</v>
      </c>
      <c r="E2202" s="186" t="s">
        <v>2656</v>
      </c>
      <c r="F2202" s="187" t="s">
        <v>2657</v>
      </c>
      <c r="G2202" s="188" t="s">
        <v>155</v>
      </c>
      <c r="H2202" s="189">
        <v>155.94900000000001</v>
      </c>
      <c r="I2202" s="190"/>
      <c r="J2202" s="191">
        <f>ROUND(I2202*H2202,2)</f>
        <v>0</v>
      </c>
      <c r="K2202" s="187" t="s">
        <v>172</v>
      </c>
      <c r="L2202" s="192"/>
      <c r="M2202" s="193" t="s">
        <v>32</v>
      </c>
      <c r="N2202" s="194" t="s">
        <v>51</v>
      </c>
      <c r="P2202" s="138">
        <f>O2202*H2202</f>
        <v>0</v>
      </c>
      <c r="Q2202" s="138">
        <v>8.0000000000000004E-4</v>
      </c>
      <c r="R2202" s="138">
        <f>Q2202*H2202</f>
        <v>0.12475920000000001</v>
      </c>
      <c r="S2202" s="138">
        <v>0</v>
      </c>
      <c r="T2202" s="139">
        <f>S2202*H2202</f>
        <v>0</v>
      </c>
      <c r="AR2202" s="140" t="s">
        <v>1027</v>
      </c>
      <c r="AT2202" s="140" t="s">
        <v>874</v>
      </c>
      <c r="AU2202" s="140" t="s">
        <v>89</v>
      </c>
      <c r="AY2202" s="18" t="s">
        <v>150</v>
      </c>
      <c r="BE2202" s="141">
        <f>IF(N2202="základní",J2202,0)</f>
        <v>0</v>
      </c>
      <c r="BF2202" s="141">
        <f>IF(N2202="snížená",J2202,0)</f>
        <v>0</v>
      </c>
      <c r="BG2202" s="141">
        <f>IF(N2202="zákl. přenesená",J2202,0)</f>
        <v>0</v>
      </c>
      <c r="BH2202" s="141">
        <f>IF(N2202="sníž. přenesená",J2202,0)</f>
        <v>0</v>
      </c>
      <c r="BI2202" s="141">
        <f>IF(N2202="nulová",J2202,0)</f>
        <v>0</v>
      </c>
      <c r="BJ2202" s="18" t="s">
        <v>40</v>
      </c>
      <c r="BK2202" s="141">
        <f>ROUND(I2202*H2202,2)</f>
        <v>0</v>
      </c>
      <c r="BL2202" s="18" t="s">
        <v>244</v>
      </c>
      <c r="BM2202" s="140" t="s">
        <v>2658</v>
      </c>
    </row>
    <row r="2203" spans="2:65" s="13" customFormat="1">
      <c r="B2203" s="149"/>
      <c r="D2203" s="143" t="s">
        <v>159</v>
      </c>
      <c r="F2203" s="151" t="s">
        <v>2659</v>
      </c>
      <c r="H2203" s="152">
        <v>155.94900000000001</v>
      </c>
      <c r="I2203" s="153"/>
      <c r="L2203" s="149"/>
      <c r="M2203" s="154"/>
      <c r="T2203" s="155"/>
      <c r="AT2203" s="150" t="s">
        <v>159</v>
      </c>
      <c r="AU2203" s="150" t="s">
        <v>89</v>
      </c>
      <c r="AV2203" s="13" t="s">
        <v>89</v>
      </c>
      <c r="AW2203" s="13" t="s">
        <v>4</v>
      </c>
      <c r="AX2203" s="13" t="s">
        <v>40</v>
      </c>
      <c r="AY2203" s="150" t="s">
        <v>150</v>
      </c>
    </row>
    <row r="2204" spans="2:65" s="1" customFormat="1" ht="33" customHeight="1">
      <c r="B2204" s="34"/>
      <c r="C2204" s="129" t="s">
        <v>2660</v>
      </c>
      <c r="D2204" s="129" t="s">
        <v>152</v>
      </c>
      <c r="E2204" s="130" t="s">
        <v>2661</v>
      </c>
      <c r="F2204" s="131" t="s">
        <v>2662</v>
      </c>
      <c r="G2204" s="132" t="s">
        <v>155</v>
      </c>
      <c r="H2204" s="133">
        <v>141.44999999999999</v>
      </c>
      <c r="I2204" s="134"/>
      <c r="J2204" s="135">
        <f>ROUND(I2204*H2204,2)</f>
        <v>0</v>
      </c>
      <c r="K2204" s="131" t="s">
        <v>172</v>
      </c>
      <c r="L2204" s="34"/>
      <c r="M2204" s="136" t="s">
        <v>32</v>
      </c>
      <c r="N2204" s="137" t="s">
        <v>51</v>
      </c>
      <c r="P2204" s="138">
        <f>O2204*H2204</f>
        <v>0</v>
      </c>
      <c r="Q2204" s="138">
        <v>0</v>
      </c>
      <c r="R2204" s="138">
        <f>Q2204*H2204</f>
        <v>0</v>
      </c>
      <c r="S2204" s="138">
        <v>0</v>
      </c>
      <c r="T2204" s="139">
        <f>S2204*H2204</f>
        <v>0</v>
      </c>
      <c r="AR2204" s="140" t="s">
        <v>244</v>
      </c>
      <c r="AT2204" s="140" t="s">
        <v>152</v>
      </c>
      <c r="AU2204" s="140" t="s">
        <v>89</v>
      </c>
      <c r="AY2204" s="18" t="s">
        <v>150</v>
      </c>
      <c r="BE2204" s="141">
        <f>IF(N2204="základní",J2204,0)</f>
        <v>0</v>
      </c>
      <c r="BF2204" s="141">
        <f>IF(N2204="snížená",J2204,0)</f>
        <v>0</v>
      </c>
      <c r="BG2204" s="141">
        <f>IF(N2204="zákl. přenesená",J2204,0)</f>
        <v>0</v>
      </c>
      <c r="BH2204" s="141">
        <f>IF(N2204="sníž. přenesená",J2204,0)</f>
        <v>0</v>
      </c>
      <c r="BI2204" s="141">
        <f>IF(N2204="nulová",J2204,0)</f>
        <v>0</v>
      </c>
      <c r="BJ2204" s="18" t="s">
        <v>40</v>
      </c>
      <c r="BK2204" s="141">
        <f>ROUND(I2204*H2204,2)</f>
        <v>0</v>
      </c>
      <c r="BL2204" s="18" t="s">
        <v>244</v>
      </c>
      <c r="BM2204" s="140" t="s">
        <v>2663</v>
      </c>
    </row>
    <row r="2205" spans="2:65" s="1" customFormat="1">
      <c r="B2205" s="34"/>
      <c r="D2205" s="163" t="s">
        <v>174</v>
      </c>
      <c r="F2205" s="164" t="s">
        <v>2664</v>
      </c>
      <c r="I2205" s="165"/>
      <c r="L2205" s="34"/>
      <c r="M2205" s="166"/>
      <c r="T2205" s="55"/>
      <c r="AT2205" s="18" t="s">
        <v>174</v>
      </c>
      <c r="AU2205" s="18" t="s">
        <v>89</v>
      </c>
    </row>
    <row r="2206" spans="2:65" s="12" customFormat="1">
      <c r="B2206" s="142"/>
      <c r="D2206" s="143" t="s">
        <v>159</v>
      </c>
      <c r="E2206" s="144" t="s">
        <v>32</v>
      </c>
      <c r="F2206" s="145" t="s">
        <v>702</v>
      </c>
      <c r="H2206" s="144" t="s">
        <v>32</v>
      </c>
      <c r="I2206" s="146"/>
      <c r="L2206" s="142"/>
      <c r="M2206" s="147"/>
      <c r="T2206" s="148"/>
      <c r="AT2206" s="144" t="s">
        <v>159</v>
      </c>
      <c r="AU2206" s="144" t="s">
        <v>89</v>
      </c>
      <c r="AV2206" s="12" t="s">
        <v>40</v>
      </c>
      <c r="AW2206" s="12" t="s">
        <v>38</v>
      </c>
      <c r="AX2206" s="12" t="s">
        <v>80</v>
      </c>
      <c r="AY2206" s="144" t="s">
        <v>150</v>
      </c>
    </row>
    <row r="2207" spans="2:65" s="12" customFormat="1">
      <c r="B2207" s="142"/>
      <c r="D2207" s="143" t="s">
        <v>159</v>
      </c>
      <c r="E2207" s="144" t="s">
        <v>32</v>
      </c>
      <c r="F2207" s="145" t="s">
        <v>2536</v>
      </c>
      <c r="H2207" s="144" t="s">
        <v>32</v>
      </c>
      <c r="I2207" s="146"/>
      <c r="L2207" s="142"/>
      <c r="M2207" s="147"/>
      <c r="T2207" s="148"/>
      <c r="AT2207" s="144" t="s">
        <v>159</v>
      </c>
      <c r="AU2207" s="144" t="s">
        <v>89</v>
      </c>
      <c r="AV2207" s="12" t="s">
        <v>40</v>
      </c>
      <c r="AW2207" s="12" t="s">
        <v>38</v>
      </c>
      <c r="AX2207" s="12" t="s">
        <v>80</v>
      </c>
      <c r="AY2207" s="144" t="s">
        <v>150</v>
      </c>
    </row>
    <row r="2208" spans="2:65" s="12" customFormat="1">
      <c r="B2208" s="142"/>
      <c r="D2208" s="143" t="s">
        <v>159</v>
      </c>
      <c r="E2208" s="144" t="s">
        <v>32</v>
      </c>
      <c r="F2208" s="145" t="s">
        <v>2007</v>
      </c>
      <c r="H2208" s="144" t="s">
        <v>32</v>
      </c>
      <c r="I2208" s="146"/>
      <c r="L2208" s="142"/>
      <c r="M2208" s="147"/>
      <c r="T2208" s="148"/>
      <c r="AT2208" s="144" t="s">
        <v>159</v>
      </c>
      <c r="AU2208" s="144" t="s">
        <v>89</v>
      </c>
      <c r="AV2208" s="12" t="s">
        <v>40</v>
      </c>
      <c r="AW2208" s="12" t="s">
        <v>38</v>
      </c>
      <c r="AX2208" s="12" t="s">
        <v>80</v>
      </c>
      <c r="AY2208" s="144" t="s">
        <v>150</v>
      </c>
    </row>
    <row r="2209" spans="2:65" s="13" customFormat="1">
      <c r="B2209" s="149"/>
      <c r="D2209" s="143" t="s">
        <v>159</v>
      </c>
      <c r="E2209" s="150" t="s">
        <v>32</v>
      </c>
      <c r="F2209" s="151" t="s">
        <v>754</v>
      </c>
      <c r="H2209" s="152">
        <v>141.44999999999999</v>
      </c>
      <c r="I2209" s="153"/>
      <c r="L2209" s="149"/>
      <c r="M2209" s="154"/>
      <c r="T2209" s="155"/>
      <c r="AT2209" s="150" t="s">
        <v>159</v>
      </c>
      <c r="AU2209" s="150" t="s">
        <v>89</v>
      </c>
      <c r="AV2209" s="13" t="s">
        <v>89</v>
      </c>
      <c r="AW2209" s="13" t="s">
        <v>38</v>
      </c>
      <c r="AX2209" s="13" t="s">
        <v>40</v>
      </c>
      <c r="AY2209" s="150" t="s">
        <v>150</v>
      </c>
    </row>
    <row r="2210" spans="2:65" s="1" customFormat="1" ht="16.5" customHeight="1">
      <c r="B2210" s="34"/>
      <c r="C2210" s="184" t="s">
        <v>2665</v>
      </c>
      <c r="D2210" s="184" t="s">
        <v>874</v>
      </c>
      <c r="E2210" s="186" t="s">
        <v>2666</v>
      </c>
      <c r="F2210" s="187" t="s">
        <v>2667</v>
      </c>
      <c r="G2210" s="188" t="s">
        <v>155</v>
      </c>
      <c r="H2210" s="189">
        <v>155.595</v>
      </c>
      <c r="I2210" s="190"/>
      <c r="J2210" s="191">
        <f>ROUND(I2210*H2210,2)</f>
        <v>0</v>
      </c>
      <c r="K2210" s="187" t="s">
        <v>156</v>
      </c>
      <c r="L2210" s="192"/>
      <c r="M2210" s="193" t="s">
        <v>32</v>
      </c>
      <c r="N2210" s="194" t="s">
        <v>51</v>
      </c>
      <c r="P2210" s="138">
        <f>O2210*H2210</f>
        <v>0</v>
      </c>
      <c r="Q2210" s="138">
        <v>0</v>
      </c>
      <c r="R2210" s="138">
        <f>Q2210*H2210</f>
        <v>0</v>
      </c>
      <c r="S2210" s="138">
        <v>0</v>
      </c>
      <c r="T2210" s="139">
        <f>S2210*H2210</f>
        <v>0</v>
      </c>
      <c r="AR2210" s="140" t="s">
        <v>1027</v>
      </c>
      <c r="AT2210" s="140" t="s">
        <v>874</v>
      </c>
      <c r="AU2210" s="140" t="s">
        <v>89</v>
      </c>
      <c r="AY2210" s="18" t="s">
        <v>150</v>
      </c>
      <c r="BE2210" s="141">
        <f>IF(N2210="základní",J2210,0)</f>
        <v>0</v>
      </c>
      <c r="BF2210" s="141">
        <f>IF(N2210="snížená",J2210,0)</f>
        <v>0</v>
      </c>
      <c r="BG2210" s="141">
        <f>IF(N2210="zákl. přenesená",J2210,0)</f>
        <v>0</v>
      </c>
      <c r="BH2210" s="141">
        <f>IF(N2210="sníž. přenesená",J2210,0)</f>
        <v>0</v>
      </c>
      <c r="BI2210" s="141">
        <f>IF(N2210="nulová",J2210,0)</f>
        <v>0</v>
      </c>
      <c r="BJ2210" s="18" t="s">
        <v>40</v>
      </c>
      <c r="BK2210" s="141">
        <f>ROUND(I2210*H2210,2)</f>
        <v>0</v>
      </c>
      <c r="BL2210" s="18" t="s">
        <v>244</v>
      </c>
      <c r="BM2210" s="140" t="s">
        <v>2668</v>
      </c>
    </row>
    <row r="2211" spans="2:65" s="1" customFormat="1" ht="28.8">
      <c r="B2211" s="34"/>
      <c r="D2211" s="143" t="s">
        <v>195</v>
      </c>
      <c r="F2211" s="167" t="s">
        <v>2669</v>
      </c>
      <c r="I2211" s="165"/>
      <c r="L2211" s="34"/>
      <c r="M2211" s="166"/>
      <c r="T2211" s="55"/>
      <c r="AT2211" s="18" t="s">
        <v>195</v>
      </c>
      <c r="AU2211" s="18" t="s">
        <v>89</v>
      </c>
    </row>
    <row r="2212" spans="2:65" s="13" customFormat="1">
      <c r="B2212" s="149"/>
      <c r="D2212" s="143" t="s">
        <v>159</v>
      </c>
      <c r="F2212" s="151" t="s">
        <v>2670</v>
      </c>
      <c r="H2212" s="152">
        <v>155.595</v>
      </c>
      <c r="I2212" s="153"/>
      <c r="L2212" s="149"/>
      <c r="M2212" s="154"/>
      <c r="T2212" s="155"/>
      <c r="AT2212" s="150" t="s">
        <v>159</v>
      </c>
      <c r="AU2212" s="150" t="s">
        <v>89</v>
      </c>
      <c r="AV2212" s="13" t="s">
        <v>89</v>
      </c>
      <c r="AW2212" s="13" t="s">
        <v>4</v>
      </c>
      <c r="AX2212" s="13" t="s">
        <v>40</v>
      </c>
      <c r="AY2212" s="150" t="s">
        <v>150</v>
      </c>
    </row>
    <row r="2213" spans="2:65" s="1" customFormat="1" ht="33" customHeight="1">
      <c r="B2213" s="34"/>
      <c r="C2213" s="129" t="s">
        <v>2671</v>
      </c>
      <c r="D2213" s="129" t="s">
        <v>152</v>
      </c>
      <c r="E2213" s="130" t="s">
        <v>2672</v>
      </c>
      <c r="F2213" s="131" t="s">
        <v>2673</v>
      </c>
      <c r="G2213" s="132" t="s">
        <v>155</v>
      </c>
      <c r="H2213" s="133">
        <v>141.44999999999999</v>
      </c>
      <c r="I2213" s="134"/>
      <c r="J2213" s="135">
        <f>ROUND(I2213*H2213,2)</f>
        <v>0</v>
      </c>
      <c r="K2213" s="131" t="s">
        <v>172</v>
      </c>
      <c r="L2213" s="34"/>
      <c r="M2213" s="136" t="s">
        <v>32</v>
      </c>
      <c r="N2213" s="137" t="s">
        <v>51</v>
      </c>
      <c r="P2213" s="138">
        <f>O2213*H2213</f>
        <v>0</v>
      </c>
      <c r="Q2213" s="138">
        <v>0</v>
      </c>
      <c r="R2213" s="138">
        <f>Q2213*H2213</f>
        <v>0</v>
      </c>
      <c r="S2213" s="138">
        <v>0</v>
      </c>
      <c r="T2213" s="139">
        <f>S2213*H2213</f>
        <v>0</v>
      </c>
      <c r="AR2213" s="140" t="s">
        <v>244</v>
      </c>
      <c r="AT2213" s="140" t="s">
        <v>152</v>
      </c>
      <c r="AU2213" s="140" t="s">
        <v>89</v>
      </c>
      <c r="AY2213" s="18" t="s">
        <v>150</v>
      </c>
      <c r="BE2213" s="141">
        <f>IF(N2213="základní",J2213,0)</f>
        <v>0</v>
      </c>
      <c r="BF2213" s="141">
        <f>IF(N2213="snížená",J2213,0)</f>
        <v>0</v>
      </c>
      <c r="BG2213" s="141">
        <f>IF(N2213="zákl. přenesená",J2213,0)</f>
        <v>0</v>
      </c>
      <c r="BH2213" s="141">
        <f>IF(N2213="sníž. přenesená",J2213,0)</f>
        <v>0</v>
      </c>
      <c r="BI2213" s="141">
        <f>IF(N2213="nulová",J2213,0)</f>
        <v>0</v>
      </c>
      <c r="BJ2213" s="18" t="s">
        <v>40</v>
      </c>
      <c r="BK2213" s="141">
        <f>ROUND(I2213*H2213,2)</f>
        <v>0</v>
      </c>
      <c r="BL2213" s="18" t="s">
        <v>244</v>
      </c>
      <c r="BM2213" s="140" t="s">
        <v>2674</v>
      </c>
    </row>
    <row r="2214" spans="2:65" s="1" customFormat="1">
      <c r="B2214" s="34"/>
      <c r="D2214" s="163" t="s">
        <v>174</v>
      </c>
      <c r="F2214" s="164" t="s">
        <v>2675</v>
      </c>
      <c r="I2214" s="165"/>
      <c r="L2214" s="34"/>
      <c r="M2214" s="166"/>
      <c r="T2214" s="55"/>
      <c r="AT2214" s="18" t="s">
        <v>174</v>
      </c>
      <c r="AU2214" s="18" t="s">
        <v>89</v>
      </c>
    </row>
    <row r="2215" spans="2:65" s="12" customFormat="1">
      <c r="B2215" s="142"/>
      <c r="D2215" s="143" t="s">
        <v>159</v>
      </c>
      <c r="E2215" s="144" t="s">
        <v>32</v>
      </c>
      <c r="F2215" s="145" t="s">
        <v>702</v>
      </c>
      <c r="H2215" s="144" t="s">
        <v>32</v>
      </c>
      <c r="I2215" s="146"/>
      <c r="L2215" s="142"/>
      <c r="M2215" s="147"/>
      <c r="T2215" s="148"/>
      <c r="AT2215" s="144" t="s">
        <v>159</v>
      </c>
      <c r="AU2215" s="144" t="s">
        <v>89</v>
      </c>
      <c r="AV2215" s="12" t="s">
        <v>40</v>
      </c>
      <c r="AW2215" s="12" t="s">
        <v>38</v>
      </c>
      <c r="AX2215" s="12" t="s">
        <v>80</v>
      </c>
      <c r="AY2215" s="144" t="s">
        <v>150</v>
      </c>
    </row>
    <row r="2216" spans="2:65" s="12" customFormat="1">
      <c r="B2216" s="142"/>
      <c r="D2216" s="143" t="s">
        <v>159</v>
      </c>
      <c r="E2216" s="144" t="s">
        <v>32</v>
      </c>
      <c r="F2216" s="145" t="s">
        <v>2536</v>
      </c>
      <c r="H2216" s="144" t="s">
        <v>32</v>
      </c>
      <c r="I2216" s="146"/>
      <c r="L2216" s="142"/>
      <c r="M2216" s="147"/>
      <c r="T2216" s="148"/>
      <c r="AT2216" s="144" t="s">
        <v>159</v>
      </c>
      <c r="AU2216" s="144" t="s">
        <v>89</v>
      </c>
      <c r="AV2216" s="12" t="s">
        <v>40</v>
      </c>
      <c r="AW2216" s="12" t="s">
        <v>38</v>
      </c>
      <c r="AX2216" s="12" t="s">
        <v>80</v>
      </c>
      <c r="AY2216" s="144" t="s">
        <v>150</v>
      </c>
    </row>
    <row r="2217" spans="2:65" s="12" customFormat="1">
      <c r="B2217" s="142"/>
      <c r="D2217" s="143" t="s">
        <v>159</v>
      </c>
      <c r="E2217" s="144" t="s">
        <v>32</v>
      </c>
      <c r="F2217" s="145" t="s">
        <v>2007</v>
      </c>
      <c r="H2217" s="144" t="s">
        <v>32</v>
      </c>
      <c r="I2217" s="146"/>
      <c r="L2217" s="142"/>
      <c r="M2217" s="147"/>
      <c r="T2217" s="148"/>
      <c r="AT2217" s="144" t="s">
        <v>159</v>
      </c>
      <c r="AU2217" s="144" t="s">
        <v>89</v>
      </c>
      <c r="AV2217" s="12" t="s">
        <v>40</v>
      </c>
      <c r="AW2217" s="12" t="s">
        <v>38</v>
      </c>
      <c r="AX2217" s="12" t="s">
        <v>80</v>
      </c>
      <c r="AY2217" s="144" t="s">
        <v>150</v>
      </c>
    </row>
    <row r="2218" spans="2:65" s="13" customFormat="1">
      <c r="B2218" s="149"/>
      <c r="D2218" s="143" t="s">
        <v>159</v>
      </c>
      <c r="E2218" s="150" t="s">
        <v>32</v>
      </c>
      <c r="F2218" s="151" t="s">
        <v>754</v>
      </c>
      <c r="H2218" s="152">
        <v>141.44999999999999</v>
      </c>
      <c r="I2218" s="153"/>
      <c r="L2218" s="149"/>
      <c r="M2218" s="154"/>
      <c r="T2218" s="155"/>
      <c r="AT2218" s="150" t="s">
        <v>159</v>
      </c>
      <c r="AU2218" s="150" t="s">
        <v>89</v>
      </c>
      <c r="AV2218" s="13" t="s">
        <v>89</v>
      </c>
      <c r="AW2218" s="13" t="s">
        <v>38</v>
      </c>
      <c r="AX2218" s="13" t="s">
        <v>40</v>
      </c>
      <c r="AY2218" s="150" t="s">
        <v>150</v>
      </c>
    </row>
    <row r="2219" spans="2:65" s="1" customFormat="1" ht="24.15" customHeight="1">
      <c r="B2219" s="34"/>
      <c r="C2219" s="184" t="s">
        <v>2676</v>
      </c>
      <c r="D2219" s="184" t="s">
        <v>874</v>
      </c>
      <c r="E2219" s="186" t="s">
        <v>2677</v>
      </c>
      <c r="F2219" s="187" t="s">
        <v>2678</v>
      </c>
      <c r="G2219" s="188" t="s">
        <v>155</v>
      </c>
      <c r="H2219" s="189">
        <v>155.595</v>
      </c>
      <c r="I2219" s="190"/>
      <c r="J2219" s="191">
        <f>ROUND(I2219*H2219,2)</f>
        <v>0</v>
      </c>
      <c r="K2219" s="187" t="s">
        <v>172</v>
      </c>
      <c r="L2219" s="192"/>
      <c r="M2219" s="193" t="s">
        <v>32</v>
      </c>
      <c r="N2219" s="194" t="s">
        <v>51</v>
      </c>
      <c r="P2219" s="138">
        <f>O2219*H2219</f>
        <v>0</v>
      </c>
      <c r="Q2219" s="138">
        <v>2E-3</v>
      </c>
      <c r="R2219" s="138">
        <f>Q2219*H2219</f>
        <v>0.31119000000000002</v>
      </c>
      <c r="S2219" s="138">
        <v>0</v>
      </c>
      <c r="T2219" s="139">
        <f>S2219*H2219</f>
        <v>0</v>
      </c>
      <c r="AR2219" s="140" t="s">
        <v>1027</v>
      </c>
      <c r="AT2219" s="140" t="s">
        <v>874</v>
      </c>
      <c r="AU2219" s="140" t="s">
        <v>89</v>
      </c>
      <c r="AY2219" s="18" t="s">
        <v>150</v>
      </c>
      <c r="BE2219" s="141">
        <f>IF(N2219="základní",J2219,0)</f>
        <v>0</v>
      </c>
      <c r="BF2219" s="141">
        <f>IF(N2219="snížená",J2219,0)</f>
        <v>0</v>
      </c>
      <c r="BG2219" s="141">
        <f>IF(N2219="zákl. přenesená",J2219,0)</f>
        <v>0</v>
      </c>
      <c r="BH2219" s="141">
        <f>IF(N2219="sníž. přenesená",J2219,0)</f>
        <v>0</v>
      </c>
      <c r="BI2219" s="141">
        <f>IF(N2219="nulová",J2219,0)</f>
        <v>0</v>
      </c>
      <c r="BJ2219" s="18" t="s">
        <v>40</v>
      </c>
      <c r="BK2219" s="141">
        <f>ROUND(I2219*H2219,2)</f>
        <v>0</v>
      </c>
      <c r="BL2219" s="18" t="s">
        <v>244</v>
      </c>
      <c r="BM2219" s="140" t="s">
        <v>2679</v>
      </c>
    </row>
    <row r="2220" spans="2:65" s="13" customFormat="1">
      <c r="B2220" s="149"/>
      <c r="D2220" s="143" t="s">
        <v>159</v>
      </c>
      <c r="F2220" s="151" t="s">
        <v>2670</v>
      </c>
      <c r="H2220" s="152">
        <v>155.595</v>
      </c>
      <c r="I2220" s="153"/>
      <c r="L2220" s="149"/>
      <c r="M2220" s="154"/>
      <c r="T2220" s="155"/>
      <c r="AT2220" s="150" t="s">
        <v>159</v>
      </c>
      <c r="AU2220" s="150" t="s">
        <v>89</v>
      </c>
      <c r="AV2220" s="13" t="s">
        <v>89</v>
      </c>
      <c r="AW2220" s="13" t="s">
        <v>4</v>
      </c>
      <c r="AX2220" s="13" t="s">
        <v>40</v>
      </c>
      <c r="AY2220" s="150" t="s">
        <v>150</v>
      </c>
    </row>
    <row r="2221" spans="2:65" s="1" customFormat="1" ht="33" customHeight="1">
      <c r="B2221" s="34"/>
      <c r="C2221" s="129" t="s">
        <v>2680</v>
      </c>
      <c r="D2221" s="129" t="s">
        <v>152</v>
      </c>
      <c r="E2221" s="130" t="s">
        <v>2681</v>
      </c>
      <c r="F2221" s="131" t="s">
        <v>2682</v>
      </c>
      <c r="G2221" s="132" t="s">
        <v>155</v>
      </c>
      <c r="H2221" s="133">
        <v>141.44999999999999</v>
      </c>
      <c r="I2221" s="134"/>
      <c r="J2221" s="135">
        <f>ROUND(I2221*H2221,2)</f>
        <v>0</v>
      </c>
      <c r="K2221" s="131" t="s">
        <v>172</v>
      </c>
      <c r="L2221" s="34"/>
      <c r="M2221" s="136" t="s">
        <v>32</v>
      </c>
      <c r="N2221" s="137" t="s">
        <v>51</v>
      </c>
      <c r="P2221" s="138">
        <f>O2221*H2221</f>
        <v>0</v>
      </c>
      <c r="Q2221" s="138">
        <v>0</v>
      </c>
      <c r="R2221" s="138">
        <f>Q2221*H2221</f>
        <v>0</v>
      </c>
      <c r="S2221" s="138">
        <v>0</v>
      </c>
      <c r="T2221" s="139">
        <f>S2221*H2221</f>
        <v>0</v>
      </c>
      <c r="AR2221" s="140" t="s">
        <v>244</v>
      </c>
      <c r="AT2221" s="140" t="s">
        <v>152</v>
      </c>
      <c r="AU2221" s="140" t="s">
        <v>89</v>
      </c>
      <c r="AY2221" s="18" t="s">
        <v>150</v>
      </c>
      <c r="BE2221" s="141">
        <f>IF(N2221="základní",J2221,0)</f>
        <v>0</v>
      </c>
      <c r="BF2221" s="141">
        <f>IF(N2221="snížená",J2221,0)</f>
        <v>0</v>
      </c>
      <c r="BG2221" s="141">
        <f>IF(N2221="zákl. přenesená",J2221,0)</f>
        <v>0</v>
      </c>
      <c r="BH2221" s="141">
        <f>IF(N2221="sníž. přenesená",J2221,0)</f>
        <v>0</v>
      </c>
      <c r="BI2221" s="141">
        <f>IF(N2221="nulová",J2221,0)</f>
        <v>0</v>
      </c>
      <c r="BJ2221" s="18" t="s">
        <v>40</v>
      </c>
      <c r="BK2221" s="141">
        <f>ROUND(I2221*H2221,2)</f>
        <v>0</v>
      </c>
      <c r="BL2221" s="18" t="s">
        <v>244</v>
      </c>
      <c r="BM2221" s="140" t="s">
        <v>2683</v>
      </c>
    </row>
    <row r="2222" spans="2:65" s="1" customFormat="1">
      <c r="B2222" s="34"/>
      <c r="D2222" s="163" t="s">
        <v>174</v>
      </c>
      <c r="F2222" s="164" t="s">
        <v>2684</v>
      </c>
      <c r="I2222" s="165"/>
      <c r="L2222" s="34"/>
      <c r="M2222" s="166"/>
      <c r="T2222" s="55"/>
      <c r="AT2222" s="18" t="s">
        <v>174</v>
      </c>
      <c r="AU2222" s="18" t="s">
        <v>89</v>
      </c>
    </row>
    <row r="2223" spans="2:65" s="12" customFormat="1">
      <c r="B2223" s="142"/>
      <c r="D2223" s="143" t="s">
        <v>159</v>
      </c>
      <c r="E2223" s="144" t="s">
        <v>32</v>
      </c>
      <c r="F2223" s="145" t="s">
        <v>702</v>
      </c>
      <c r="H2223" s="144" t="s">
        <v>32</v>
      </c>
      <c r="I2223" s="146"/>
      <c r="L2223" s="142"/>
      <c r="M2223" s="147"/>
      <c r="T2223" s="148"/>
      <c r="AT2223" s="144" t="s">
        <v>159</v>
      </c>
      <c r="AU2223" s="144" t="s">
        <v>89</v>
      </c>
      <c r="AV2223" s="12" t="s">
        <v>40</v>
      </c>
      <c r="AW2223" s="12" t="s">
        <v>38</v>
      </c>
      <c r="AX2223" s="12" t="s">
        <v>80</v>
      </c>
      <c r="AY2223" s="144" t="s">
        <v>150</v>
      </c>
    </row>
    <row r="2224" spans="2:65" s="12" customFormat="1">
      <c r="B2224" s="142"/>
      <c r="D2224" s="143" t="s">
        <v>159</v>
      </c>
      <c r="E2224" s="144" t="s">
        <v>32</v>
      </c>
      <c r="F2224" s="145" t="s">
        <v>2536</v>
      </c>
      <c r="H2224" s="144" t="s">
        <v>32</v>
      </c>
      <c r="I2224" s="146"/>
      <c r="L2224" s="142"/>
      <c r="M2224" s="147"/>
      <c r="T2224" s="148"/>
      <c r="AT2224" s="144" t="s">
        <v>159</v>
      </c>
      <c r="AU2224" s="144" t="s">
        <v>89</v>
      </c>
      <c r="AV2224" s="12" t="s">
        <v>40</v>
      </c>
      <c r="AW2224" s="12" t="s">
        <v>38</v>
      </c>
      <c r="AX2224" s="12" t="s">
        <v>80</v>
      </c>
      <c r="AY2224" s="144" t="s">
        <v>150</v>
      </c>
    </row>
    <row r="2225" spans="2:65" s="12" customFormat="1">
      <c r="B2225" s="142"/>
      <c r="D2225" s="143" t="s">
        <v>159</v>
      </c>
      <c r="E2225" s="144" t="s">
        <v>32</v>
      </c>
      <c r="F2225" s="145" t="s">
        <v>2007</v>
      </c>
      <c r="H2225" s="144" t="s">
        <v>32</v>
      </c>
      <c r="I2225" s="146"/>
      <c r="L2225" s="142"/>
      <c r="M2225" s="147"/>
      <c r="T2225" s="148"/>
      <c r="AT2225" s="144" t="s">
        <v>159</v>
      </c>
      <c r="AU2225" s="144" t="s">
        <v>89</v>
      </c>
      <c r="AV2225" s="12" t="s">
        <v>40</v>
      </c>
      <c r="AW2225" s="12" t="s">
        <v>38</v>
      </c>
      <c r="AX2225" s="12" t="s">
        <v>80</v>
      </c>
      <c r="AY2225" s="144" t="s">
        <v>150</v>
      </c>
    </row>
    <row r="2226" spans="2:65" s="13" customFormat="1">
      <c r="B2226" s="149"/>
      <c r="D2226" s="143" t="s">
        <v>159</v>
      </c>
      <c r="E2226" s="150" t="s">
        <v>32</v>
      </c>
      <c r="F2226" s="151" t="s">
        <v>754</v>
      </c>
      <c r="H2226" s="152">
        <v>141.44999999999999</v>
      </c>
      <c r="I2226" s="153"/>
      <c r="L2226" s="149"/>
      <c r="M2226" s="154"/>
      <c r="T2226" s="155"/>
      <c r="AT2226" s="150" t="s">
        <v>159</v>
      </c>
      <c r="AU2226" s="150" t="s">
        <v>89</v>
      </c>
      <c r="AV2226" s="13" t="s">
        <v>89</v>
      </c>
      <c r="AW2226" s="13" t="s">
        <v>38</v>
      </c>
      <c r="AX2226" s="13" t="s">
        <v>40</v>
      </c>
      <c r="AY2226" s="150" t="s">
        <v>150</v>
      </c>
    </row>
    <row r="2227" spans="2:65" s="1" customFormat="1" ht="24.15" customHeight="1">
      <c r="B2227" s="34"/>
      <c r="C2227" s="184" t="s">
        <v>2685</v>
      </c>
      <c r="D2227" s="184" t="s">
        <v>874</v>
      </c>
      <c r="E2227" s="186" t="s">
        <v>2686</v>
      </c>
      <c r="F2227" s="187" t="s">
        <v>2687</v>
      </c>
      <c r="G2227" s="188" t="s">
        <v>165</v>
      </c>
      <c r="H2227" s="189">
        <v>12.448</v>
      </c>
      <c r="I2227" s="190"/>
      <c r="J2227" s="191">
        <f>ROUND(I2227*H2227,2)</f>
        <v>0</v>
      </c>
      <c r="K2227" s="187" t="s">
        <v>172</v>
      </c>
      <c r="L2227" s="192"/>
      <c r="M2227" s="193" t="s">
        <v>32</v>
      </c>
      <c r="N2227" s="194" t="s">
        <v>51</v>
      </c>
      <c r="P2227" s="138">
        <f>O2227*H2227</f>
        <v>0</v>
      </c>
      <c r="Q2227" s="138">
        <v>0.6</v>
      </c>
      <c r="R2227" s="138">
        <f>Q2227*H2227</f>
        <v>7.4687999999999999</v>
      </c>
      <c r="S2227" s="138">
        <v>0</v>
      </c>
      <c r="T2227" s="139">
        <f>S2227*H2227</f>
        <v>0</v>
      </c>
      <c r="AR2227" s="140" t="s">
        <v>1027</v>
      </c>
      <c r="AT2227" s="140" t="s">
        <v>874</v>
      </c>
      <c r="AU2227" s="140" t="s">
        <v>89</v>
      </c>
      <c r="AY2227" s="18" t="s">
        <v>150</v>
      </c>
      <c r="BE2227" s="141">
        <f>IF(N2227="základní",J2227,0)</f>
        <v>0</v>
      </c>
      <c r="BF2227" s="141">
        <f>IF(N2227="snížená",J2227,0)</f>
        <v>0</v>
      </c>
      <c r="BG2227" s="141">
        <f>IF(N2227="zákl. přenesená",J2227,0)</f>
        <v>0</v>
      </c>
      <c r="BH2227" s="141">
        <f>IF(N2227="sníž. přenesená",J2227,0)</f>
        <v>0</v>
      </c>
      <c r="BI2227" s="141">
        <f>IF(N2227="nulová",J2227,0)</f>
        <v>0</v>
      </c>
      <c r="BJ2227" s="18" t="s">
        <v>40</v>
      </c>
      <c r="BK2227" s="141">
        <f>ROUND(I2227*H2227,2)</f>
        <v>0</v>
      </c>
      <c r="BL2227" s="18" t="s">
        <v>244</v>
      </c>
      <c r="BM2227" s="140" t="s">
        <v>2688</v>
      </c>
    </row>
    <row r="2228" spans="2:65" s="13" customFormat="1">
      <c r="B2228" s="149"/>
      <c r="D2228" s="143" t="s">
        <v>159</v>
      </c>
      <c r="F2228" s="151" t="s">
        <v>2689</v>
      </c>
      <c r="H2228" s="152">
        <v>12.448</v>
      </c>
      <c r="I2228" s="153"/>
      <c r="L2228" s="149"/>
      <c r="M2228" s="154"/>
      <c r="T2228" s="155"/>
      <c r="AT2228" s="150" t="s">
        <v>159</v>
      </c>
      <c r="AU2228" s="150" t="s">
        <v>89</v>
      </c>
      <c r="AV2228" s="13" t="s">
        <v>89</v>
      </c>
      <c r="AW2228" s="13" t="s">
        <v>4</v>
      </c>
      <c r="AX2228" s="13" t="s">
        <v>40</v>
      </c>
      <c r="AY2228" s="150" t="s">
        <v>150</v>
      </c>
    </row>
    <row r="2229" spans="2:65" s="1" customFormat="1" ht="33" customHeight="1">
      <c r="B2229" s="34"/>
      <c r="C2229" s="129" t="s">
        <v>2690</v>
      </c>
      <c r="D2229" s="129" t="s">
        <v>152</v>
      </c>
      <c r="E2229" s="130" t="s">
        <v>2691</v>
      </c>
      <c r="F2229" s="131" t="s">
        <v>2692</v>
      </c>
      <c r="G2229" s="132" t="s">
        <v>155</v>
      </c>
      <c r="H2229" s="133">
        <v>141.44999999999999</v>
      </c>
      <c r="I2229" s="134"/>
      <c r="J2229" s="135">
        <f>ROUND(I2229*H2229,2)</f>
        <v>0</v>
      </c>
      <c r="K2229" s="131" t="s">
        <v>172</v>
      </c>
      <c r="L2229" s="34"/>
      <c r="M2229" s="136" t="s">
        <v>32</v>
      </c>
      <c r="N2229" s="137" t="s">
        <v>51</v>
      </c>
      <c r="P2229" s="138">
        <f>O2229*H2229</f>
        <v>0</v>
      </c>
      <c r="Q2229" s="138">
        <v>0</v>
      </c>
      <c r="R2229" s="138">
        <f>Q2229*H2229</f>
        <v>0</v>
      </c>
      <c r="S2229" s="138">
        <v>0</v>
      </c>
      <c r="T2229" s="139">
        <f>S2229*H2229</f>
        <v>0</v>
      </c>
      <c r="AR2229" s="140" t="s">
        <v>244</v>
      </c>
      <c r="AT2229" s="140" t="s">
        <v>152</v>
      </c>
      <c r="AU2229" s="140" t="s">
        <v>89</v>
      </c>
      <c r="AY2229" s="18" t="s">
        <v>150</v>
      </c>
      <c r="BE2229" s="141">
        <f>IF(N2229="základní",J2229,0)</f>
        <v>0</v>
      </c>
      <c r="BF2229" s="141">
        <f>IF(N2229="snížená",J2229,0)</f>
        <v>0</v>
      </c>
      <c r="BG2229" s="141">
        <f>IF(N2229="zákl. přenesená",J2229,0)</f>
        <v>0</v>
      </c>
      <c r="BH2229" s="141">
        <f>IF(N2229="sníž. přenesená",J2229,0)</f>
        <v>0</v>
      </c>
      <c r="BI2229" s="141">
        <f>IF(N2229="nulová",J2229,0)</f>
        <v>0</v>
      </c>
      <c r="BJ2229" s="18" t="s">
        <v>40</v>
      </c>
      <c r="BK2229" s="141">
        <f>ROUND(I2229*H2229,2)</f>
        <v>0</v>
      </c>
      <c r="BL2229" s="18" t="s">
        <v>244</v>
      </c>
      <c r="BM2229" s="140" t="s">
        <v>2693</v>
      </c>
    </row>
    <row r="2230" spans="2:65" s="1" customFormat="1">
      <c r="B2230" s="34"/>
      <c r="D2230" s="163" t="s">
        <v>174</v>
      </c>
      <c r="F2230" s="164" t="s">
        <v>2694</v>
      </c>
      <c r="I2230" s="165"/>
      <c r="L2230" s="34"/>
      <c r="M2230" s="166"/>
      <c r="T2230" s="55"/>
      <c r="AT2230" s="18" t="s">
        <v>174</v>
      </c>
      <c r="AU2230" s="18" t="s">
        <v>89</v>
      </c>
    </row>
    <row r="2231" spans="2:65" s="12" customFormat="1">
      <c r="B2231" s="142"/>
      <c r="D2231" s="143" t="s">
        <v>159</v>
      </c>
      <c r="E2231" s="144" t="s">
        <v>32</v>
      </c>
      <c r="F2231" s="145" t="s">
        <v>702</v>
      </c>
      <c r="H2231" s="144" t="s">
        <v>32</v>
      </c>
      <c r="I2231" s="146"/>
      <c r="L2231" s="142"/>
      <c r="M2231" s="147"/>
      <c r="T2231" s="148"/>
      <c r="AT2231" s="144" t="s">
        <v>159</v>
      </c>
      <c r="AU2231" s="144" t="s">
        <v>89</v>
      </c>
      <c r="AV2231" s="12" t="s">
        <v>40</v>
      </c>
      <c r="AW2231" s="12" t="s">
        <v>38</v>
      </c>
      <c r="AX2231" s="12" t="s">
        <v>80</v>
      </c>
      <c r="AY2231" s="144" t="s">
        <v>150</v>
      </c>
    </row>
    <row r="2232" spans="2:65" s="12" customFormat="1">
      <c r="B2232" s="142"/>
      <c r="D2232" s="143" t="s">
        <v>159</v>
      </c>
      <c r="E2232" s="144" t="s">
        <v>32</v>
      </c>
      <c r="F2232" s="145" t="s">
        <v>2536</v>
      </c>
      <c r="H2232" s="144" t="s">
        <v>32</v>
      </c>
      <c r="I2232" s="146"/>
      <c r="L2232" s="142"/>
      <c r="M2232" s="147"/>
      <c r="T2232" s="148"/>
      <c r="AT2232" s="144" t="s">
        <v>159</v>
      </c>
      <c r="AU2232" s="144" t="s">
        <v>89</v>
      </c>
      <c r="AV2232" s="12" t="s">
        <v>40</v>
      </c>
      <c r="AW2232" s="12" t="s">
        <v>38</v>
      </c>
      <c r="AX2232" s="12" t="s">
        <v>80</v>
      </c>
      <c r="AY2232" s="144" t="s">
        <v>150</v>
      </c>
    </row>
    <row r="2233" spans="2:65" s="12" customFormat="1">
      <c r="B2233" s="142"/>
      <c r="D2233" s="143" t="s">
        <v>159</v>
      </c>
      <c r="E2233" s="144" t="s">
        <v>32</v>
      </c>
      <c r="F2233" s="145" t="s">
        <v>2007</v>
      </c>
      <c r="H2233" s="144" t="s">
        <v>32</v>
      </c>
      <c r="I2233" s="146"/>
      <c r="L2233" s="142"/>
      <c r="M2233" s="147"/>
      <c r="T2233" s="148"/>
      <c r="AT2233" s="144" t="s">
        <v>159</v>
      </c>
      <c r="AU2233" s="144" t="s">
        <v>89</v>
      </c>
      <c r="AV2233" s="12" t="s">
        <v>40</v>
      </c>
      <c r="AW2233" s="12" t="s">
        <v>38</v>
      </c>
      <c r="AX2233" s="12" t="s">
        <v>80</v>
      </c>
      <c r="AY2233" s="144" t="s">
        <v>150</v>
      </c>
    </row>
    <row r="2234" spans="2:65" s="13" customFormat="1">
      <c r="B2234" s="149"/>
      <c r="D2234" s="143" t="s">
        <v>159</v>
      </c>
      <c r="E2234" s="150" t="s">
        <v>32</v>
      </c>
      <c r="F2234" s="151" t="s">
        <v>754</v>
      </c>
      <c r="H2234" s="152">
        <v>141.44999999999999</v>
      </c>
      <c r="I2234" s="153"/>
      <c r="L2234" s="149"/>
      <c r="M2234" s="154"/>
      <c r="T2234" s="155"/>
      <c r="AT2234" s="150" t="s">
        <v>159</v>
      </c>
      <c r="AU2234" s="150" t="s">
        <v>89</v>
      </c>
      <c r="AV2234" s="13" t="s">
        <v>89</v>
      </c>
      <c r="AW2234" s="13" t="s">
        <v>38</v>
      </c>
      <c r="AX2234" s="13" t="s">
        <v>40</v>
      </c>
      <c r="AY2234" s="150" t="s">
        <v>150</v>
      </c>
    </row>
    <row r="2235" spans="2:65" s="1" customFormat="1" ht="24.15" customHeight="1">
      <c r="B2235" s="34"/>
      <c r="C2235" s="184" t="s">
        <v>2695</v>
      </c>
      <c r="D2235" s="184" t="s">
        <v>874</v>
      </c>
      <c r="E2235" s="186" t="s">
        <v>2696</v>
      </c>
      <c r="F2235" s="187" t="s">
        <v>2697</v>
      </c>
      <c r="G2235" s="188" t="s">
        <v>155</v>
      </c>
      <c r="H2235" s="189">
        <v>141.44999999999999</v>
      </c>
      <c r="I2235" s="190"/>
      <c r="J2235" s="191">
        <f>ROUND(I2235*H2235,2)</f>
        <v>0</v>
      </c>
      <c r="K2235" s="187" t="s">
        <v>172</v>
      </c>
      <c r="L2235" s="192"/>
      <c r="M2235" s="193" t="s">
        <v>32</v>
      </c>
      <c r="N2235" s="194" t="s">
        <v>51</v>
      </c>
      <c r="P2235" s="138">
        <f>O2235*H2235</f>
        <v>0</v>
      </c>
      <c r="Q2235" s="138">
        <v>1.0999999999999999E-2</v>
      </c>
      <c r="R2235" s="138">
        <f>Q2235*H2235</f>
        <v>1.5559499999999997</v>
      </c>
      <c r="S2235" s="138">
        <v>0</v>
      </c>
      <c r="T2235" s="139">
        <f>S2235*H2235</f>
        <v>0</v>
      </c>
      <c r="AR2235" s="140" t="s">
        <v>1027</v>
      </c>
      <c r="AT2235" s="140" t="s">
        <v>874</v>
      </c>
      <c r="AU2235" s="140" t="s">
        <v>89</v>
      </c>
      <c r="AY2235" s="18" t="s">
        <v>150</v>
      </c>
      <c r="BE2235" s="141">
        <f>IF(N2235="základní",J2235,0)</f>
        <v>0</v>
      </c>
      <c r="BF2235" s="141">
        <f>IF(N2235="snížená",J2235,0)</f>
        <v>0</v>
      </c>
      <c r="BG2235" s="141">
        <f>IF(N2235="zákl. přenesená",J2235,0)</f>
        <v>0</v>
      </c>
      <c r="BH2235" s="141">
        <f>IF(N2235="sníž. přenesená",J2235,0)</f>
        <v>0</v>
      </c>
      <c r="BI2235" s="141">
        <f>IF(N2235="nulová",J2235,0)</f>
        <v>0</v>
      </c>
      <c r="BJ2235" s="18" t="s">
        <v>40</v>
      </c>
      <c r="BK2235" s="141">
        <f>ROUND(I2235*H2235,2)</f>
        <v>0</v>
      </c>
      <c r="BL2235" s="18" t="s">
        <v>244</v>
      </c>
      <c r="BM2235" s="140" t="s">
        <v>2698</v>
      </c>
    </row>
    <row r="2236" spans="2:65" s="1" customFormat="1" ht="49.05" customHeight="1">
      <c r="B2236" s="34"/>
      <c r="C2236" s="129" t="s">
        <v>2699</v>
      </c>
      <c r="D2236" s="129" t="s">
        <v>152</v>
      </c>
      <c r="E2236" s="130" t="s">
        <v>2700</v>
      </c>
      <c r="F2236" s="131" t="s">
        <v>2701</v>
      </c>
      <c r="G2236" s="132" t="s">
        <v>155</v>
      </c>
      <c r="H2236" s="133">
        <v>366.34300000000002</v>
      </c>
      <c r="I2236" s="134"/>
      <c r="J2236" s="135">
        <f>ROUND(I2236*H2236,2)</f>
        <v>0</v>
      </c>
      <c r="K2236" s="131" t="s">
        <v>172</v>
      </c>
      <c r="L2236" s="34"/>
      <c r="M2236" s="136" t="s">
        <v>32</v>
      </c>
      <c r="N2236" s="137" t="s">
        <v>51</v>
      </c>
      <c r="P2236" s="138">
        <f>O2236*H2236</f>
        <v>0</v>
      </c>
      <c r="Q2236" s="138">
        <v>7.6999999999999996E-4</v>
      </c>
      <c r="R2236" s="138">
        <f>Q2236*H2236</f>
        <v>0.28208411</v>
      </c>
      <c r="S2236" s="138">
        <v>0</v>
      </c>
      <c r="T2236" s="139">
        <f>S2236*H2236</f>
        <v>0</v>
      </c>
      <c r="AR2236" s="140" t="s">
        <v>244</v>
      </c>
      <c r="AT2236" s="140" t="s">
        <v>152</v>
      </c>
      <c r="AU2236" s="140" t="s">
        <v>89</v>
      </c>
      <c r="AY2236" s="18" t="s">
        <v>150</v>
      </c>
      <c r="BE2236" s="141">
        <f>IF(N2236="základní",J2236,0)</f>
        <v>0</v>
      </c>
      <c r="BF2236" s="141">
        <f>IF(N2236="snížená",J2236,0)</f>
        <v>0</v>
      </c>
      <c r="BG2236" s="141">
        <f>IF(N2236="zákl. přenesená",J2236,0)</f>
        <v>0</v>
      </c>
      <c r="BH2236" s="141">
        <f>IF(N2236="sníž. přenesená",J2236,0)</f>
        <v>0</v>
      </c>
      <c r="BI2236" s="141">
        <f>IF(N2236="nulová",J2236,0)</f>
        <v>0</v>
      </c>
      <c r="BJ2236" s="18" t="s">
        <v>40</v>
      </c>
      <c r="BK2236" s="141">
        <f>ROUND(I2236*H2236,2)</f>
        <v>0</v>
      </c>
      <c r="BL2236" s="18" t="s">
        <v>244</v>
      </c>
      <c r="BM2236" s="140" t="s">
        <v>2702</v>
      </c>
    </row>
    <row r="2237" spans="2:65" s="1" customFormat="1">
      <c r="B2237" s="34"/>
      <c r="D2237" s="163" t="s">
        <v>174</v>
      </c>
      <c r="F2237" s="164" t="s">
        <v>2703</v>
      </c>
      <c r="I2237" s="165"/>
      <c r="L2237" s="34"/>
      <c r="M2237" s="166"/>
      <c r="T2237" s="55"/>
      <c r="AT2237" s="18" t="s">
        <v>174</v>
      </c>
      <c r="AU2237" s="18" t="s">
        <v>89</v>
      </c>
    </row>
    <row r="2238" spans="2:65" s="12" customFormat="1">
      <c r="B2238" s="142"/>
      <c r="D2238" s="143" t="s">
        <v>159</v>
      </c>
      <c r="E2238" s="144" t="s">
        <v>32</v>
      </c>
      <c r="F2238" s="145" t="s">
        <v>702</v>
      </c>
      <c r="H2238" s="144" t="s">
        <v>32</v>
      </c>
      <c r="I2238" s="146"/>
      <c r="L2238" s="142"/>
      <c r="M2238" s="147"/>
      <c r="T2238" s="148"/>
      <c r="AT2238" s="144" t="s">
        <v>159</v>
      </c>
      <c r="AU2238" s="144" t="s">
        <v>89</v>
      </c>
      <c r="AV2238" s="12" t="s">
        <v>40</v>
      </c>
      <c r="AW2238" s="12" t="s">
        <v>38</v>
      </c>
      <c r="AX2238" s="12" t="s">
        <v>80</v>
      </c>
      <c r="AY2238" s="144" t="s">
        <v>150</v>
      </c>
    </row>
    <row r="2239" spans="2:65" s="12" customFormat="1">
      <c r="B2239" s="142"/>
      <c r="D2239" s="143" t="s">
        <v>159</v>
      </c>
      <c r="E2239" s="144" t="s">
        <v>32</v>
      </c>
      <c r="F2239" s="145" t="s">
        <v>2704</v>
      </c>
      <c r="H2239" s="144" t="s">
        <v>32</v>
      </c>
      <c r="I2239" s="146"/>
      <c r="L2239" s="142"/>
      <c r="M2239" s="147"/>
      <c r="T2239" s="148"/>
      <c r="AT2239" s="144" t="s">
        <v>159</v>
      </c>
      <c r="AU2239" s="144" t="s">
        <v>89</v>
      </c>
      <c r="AV2239" s="12" t="s">
        <v>40</v>
      </c>
      <c r="AW2239" s="12" t="s">
        <v>38</v>
      </c>
      <c r="AX2239" s="12" t="s">
        <v>80</v>
      </c>
      <c r="AY2239" s="144" t="s">
        <v>150</v>
      </c>
    </row>
    <row r="2240" spans="2:65" s="12" customFormat="1">
      <c r="B2240" s="142"/>
      <c r="D2240" s="143" t="s">
        <v>159</v>
      </c>
      <c r="E2240" s="144" t="s">
        <v>32</v>
      </c>
      <c r="F2240" s="145" t="s">
        <v>2705</v>
      </c>
      <c r="H2240" s="144" t="s">
        <v>32</v>
      </c>
      <c r="I2240" s="146"/>
      <c r="L2240" s="142"/>
      <c r="M2240" s="147"/>
      <c r="T2240" s="148"/>
      <c r="AT2240" s="144" t="s">
        <v>159</v>
      </c>
      <c r="AU2240" s="144" t="s">
        <v>89</v>
      </c>
      <c r="AV2240" s="12" t="s">
        <v>40</v>
      </c>
      <c r="AW2240" s="12" t="s">
        <v>38</v>
      </c>
      <c r="AX2240" s="12" t="s">
        <v>80</v>
      </c>
      <c r="AY2240" s="144" t="s">
        <v>150</v>
      </c>
    </row>
    <row r="2241" spans="2:65" s="12" customFormat="1">
      <c r="B2241" s="142"/>
      <c r="D2241" s="143" t="s">
        <v>159</v>
      </c>
      <c r="E2241" s="144" t="s">
        <v>32</v>
      </c>
      <c r="F2241" s="145" t="s">
        <v>2706</v>
      </c>
      <c r="H2241" s="144" t="s">
        <v>32</v>
      </c>
      <c r="I2241" s="146"/>
      <c r="L2241" s="142"/>
      <c r="M2241" s="147"/>
      <c r="T2241" s="148"/>
      <c r="AT2241" s="144" t="s">
        <v>159</v>
      </c>
      <c r="AU2241" s="144" t="s">
        <v>89</v>
      </c>
      <c r="AV2241" s="12" t="s">
        <v>40</v>
      </c>
      <c r="AW2241" s="12" t="s">
        <v>38</v>
      </c>
      <c r="AX2241" s="12" t="s">
        <v>80</v>
      </c>
      <c r="AY2241" s="144" t="s">
        <v>150</v>
      </c>
    </row>
    <row r="2242" spans="2:65" s="12" customFormat="1">
      <c r="B2242" s="142"/>
      <c r="D2242" s="143" t="s">
        <v>159</v>
      </c>
      <c r="E2242" s="144" t="s">
        <v>32</v>
      </c>
      <c r="F2242" s="145" t="s">
        <v>2707</v>
      </c>
      <c r="H2242" s="144" t="s">
        <v>32</v>
      </c>
      <c r="I2242" s="146"/>
      <c r="L2242" s="142"/>
      <c r="M2242" s="147"/>
      <c r="T2242" s="148"/>
      <c r="AT2242" s="144" t="s">
        <v>159</v>
      </c>
      <c r="AU2242" s="144" t="s">
        <v>89</v>
      </c>
      <c r="AV2242" s="12" t="s">
        <v>40</v>
      </c>
      <c r="AW2242" s="12" t="s">
        <v>38</v>
      </c>
      <c r="AX2242" s="12" t="s">
        <v>80</v>
      </c>
      <c r="AY2242" s="144" t="s">
        <v>150</v>
      </c>
    </row>
    <row r="2243" spans="2:65" s="12" customFormat="1">
      <c r="B2243" s="142"/>
      <c r="D2243" s="143" t="s">
        <v>159</v>
      </c>
      <c r="E2243" s="144" t="s">
        <v>32</v>
      </c>
      <c r="F2243" s="145" t="s">
        <v>2708</v>
      </c>
      <c r="H2243" s="144" t="s">
        <v>32</v>
      </c>
      <c r="I2243" s="146"/>
      <c r="L2243" s="142"/>
      <c r="M2243" s="147"/>
      <c r="T2243" s="148"/>
      <c r="AT2243" s="144" t="s">
        <v>159</v>
      </c>
      <c r="AU2243" s="144" t="s">
        <v>89</v>
      </c>
      <c r="AV2243" s="12" t="s">
        <v>40</v>
      </c>
      <c r="AW2243" s="12" t="s">
        <v>38</v>
      </c>
      <c r="AX2243" s="12" t="s">
        <v>80</v>
      </c>
      <c r="AY2243" s="144" t="s">
        <v>150</v>
      </c>
    </row>
    <row r="2244" spans="2:65" s="12" customFormat="1">
      <c r="B2244" s="142"/>
      <c r="D2244" s="143" t="s">
        <v>159</v>
      </c>
      <c r="E2244" s="144" t="s">
        <v>32</v>
      </c>
      <c r="F2244" s="145" t="s">
        <v>2709</v>
      </c>
      <c r="H2244" s="144" t="s">
        <v>32</v>
      </c>
      <c r="I2244" s="146"/>
      <c r="L2244" s="142"/>
      <c r="M2244" s="147"/>
      <c r="T2244" s="148"/>
      <c r="AT2244" s="144" t="s">
        <v>159</v>
      </c>
      <c r="AU2244" s="144" t="s">
        <v>89</v>
      </c>
      <c r="AV2244" s="12" t="s">
        <v>40</v>
      </c>
      <c r="AW2244" s="12" t="s">
        <v>38</v>
      </c>
      <c r="AX2244" s="12" t="s">
        <v>80</v>
      </c>
      <c r="AY2244" s="144" t="s">
        <v>150</v>
      </c>
    </row>
    <row r="2245" spans="2:65" s="12" customFormat="1">
      <c r="B2245" s="142"/>
      <c r="D2245" s="143" t="s">
        <v>159</v>
      </c>
      <c r="E2245" s="144" t="s">
        <v>32</v>
      </c>
      <c r="F2245" s="145" t="s">
        <v>2710</v>
      </c>
      <c r="H2245" s="144" t="s">
        <v>32</v>
      </c>
      <c r="I2245" s="146"/>
      <c r="L2245" s="142"/>
      <c r="M2245" s="147"/>
      <c r="T2245" s="148"/>
      <c r="AT2245" s="144" t="s">
        <v>159</v>
      </c>
      <c r="AU2245" s="144" t="s">
        <v>89</v>
      </c>
      <c r="AV2245" s="12" t="s">
        <v>40</v>
      </c>
      <c r="AW2245" s="12" t="s">
        <v>38</v>
      </c>
      <c r="AX2245" s="12" t="s">
        <v>80</v>
      </c>
      <c r="AY2245" s="144" t="s">
        <v>150</v>
      </c>
    </row>
    <row r="2246" spans="2:65" s="12" customFormat="1">
      <c r="B2246" s="142"/>
      <c r="D2246" s="143" t="s">
        <v>159</v>
      </c>
      <c r="E2246" s="144" t="s">
        <v>32</v>
      </c>
      <c r="F2246" s="145" t="s">
        <v>2711</v>
      </c>
      <c r="H2246" s="144" t="s">
        <v>32</v>
      </c>
      <c r="I2246" s="146"/>
      <c r="L2246" s="142"/>
      <c r="M2246" s="147"/>
      <c r="T2246" s="148"/>
      <c r="AT2246" s="144" t="s">
        <v>159</v>
      </c>
      <c r="AU2246" s="144" t="s">
        <v>89</v>
      </c>
      <c r="AV2246" s="12" t="s">
        <v>40</v>
      </c>
      <c r="AW2246" s="12" t="s">
        <v>38</v>
      </c>
      <c r="AX2246" s="12" t="s">
        <v>80</v>
      </c>
      <c r="AY2246" s="144" t="s">
        <v>150</v>
      </c>
    </row>
    <row r="2247" spans="2:65" s="12" customFormat="1">
      <c r="B2247" s="142"/>
      <c r="D2247" s="143" t="s">
        <v>159</v>
      </c>
      <c r="E2247" s="144" t="s">
        <v>32</v>
      </c>
      <c r="F2247" s="145" t="s">
        <v>2712</v>
      </c>
      <c r="H2247" s="144" t="s">
        <v>32</v>
      </c>
      <c r="I2247" s="146"/>
      <c r="L2247" s="142"/>
      <c r="M2247" s="147"/>
      <c r="T2247" s="148"/>
      <c r="AT2247" s="144" t="s">
        <v>159</v>
      </c>
      <c r="AU2247" s="144" t="s">
        <v>89</v>
      </c>
      <c r="AV2247" s="12" t="s">
        <v>40</v>
      </c>
      <c r="AW2247" s="12" t="s">
        <v>38</v>
      </c>
      <c r="AX2247" s="12" t="s">
        <v>80</v>
      </c>
      <c r="AY2247" s="144" t="s">
        <v>150</v>
      </c>
    </row>
    <row r="2248" spans="2:65" s="12" customFormat="1">
      <c r="B2248" s="142"/>
      <c r="D2248" s="143" t="s">
        <v>159</v>
      </c>
      <c r="E2248" s="144" t="s">
        <v>32</v>
      </c>
      <c r="F2248" s="145" t="s">
        <v>2713</v>
      </c>
      <c r="H2248" s="144" t="s">
        <v>32</v>
      </c>
      <c r="I2248" s="146"/>
      <c r="L2248" s="142"/>
      <c r="M2248" s="147"/>
      <c r="T2248" s="148"/>
      <c r="AT2248" s="144" t="s">
        <v>159</v>
      </c>
      <c r="AU2248" s="144" t="s">
        <v>89</v>
      </c>
      <c r="AV2248" s="12" t="s">
        <v>40</v>
      </c>
      <c r="AW2248" s="12" t="s">
        <v>38</v>
      </c>
      <c r="AX2248" s="12" t="s">
        <v>80</v>
      </c>
      <c r="AY2248" s="144" t="s">
        <v>150</v>
      </c>
    </row>
    <row r="2249" spans="2:65" s="12" customFormat="1">
      <c r="B2249" s="142"/>
      <c r="D2249" s="143" t="s">
        <v>159</v>
      </c>
      <c r="E2249" s="144" t="s">
        <v>32</v>
      </c>
      <c r="F2249" s="145" t="s">
        <v>2714</v>
      </c>
      <c r="H2249" s="144" t="s">
        <v>32</v>
      </c>
      <c r="I2249" s="146"/>
      <c r="L2249" s="142"/>
      <c r="M2249" s="147"/>
      <c r="T2249" s="148"/>
      <c r="AT2249" s="144" t="s">
        <v>159</v>
      </c>
      <c r="AU2249" s="144" t="s">
        <v>89</v>
      </c>
      <c r="AV2249" s="12" t="s">
        <v>40</v>
      </c>
      <c r="AW2249" s="12" t="s">
        <v>38</v>
      </c>
      <c r="AX2249" s="12" t="s">
        <v>80</v>
      </c>
      <c r="AY2249" s="144" t="s">
        <v>150</v>
      </c>
    </row>
    <row r="2250" spans="2:65" s="12" customFormat="1">
      <c r="B2250" s="142"/>
      <c r="D2250" s="143" t="s">
        <v>159</v>
      </c>
      <c r="E2250" s="144" t="s">
        <v>32</v>
      </c>
      <c r="F2250" s="145" t="s">
        <v>2715</v>
      </c>
      <c r="H2250" s="144" t="s">
        <v>32</v>
      </c>
      <c r="I2250" s="146"/>
      <c r="L2250" s="142"/>
      <c r="M2250" s="147"/>
      <c r="T2250" s="148"/>
      <c r="AT2250" s="144" t="s">
        <v>159</v>
      </c>
      <c r="AU2250" s="144" t="s">
        <v>89</v>
      </c>
      <c r="AV2250" s="12" t="s">
        <v>40</v>
      </c>
      <c r="AW2250" s="12" t="s">
        <v>38</v>
      </c>
      <c r="AX2250" s="12" t="s">
        <v>80</v>
      </c>
      <c r="AY2250" s="144" t="s">
        <v>150</v>
      </c>
    </row>
    <row r="2251" spans="2:65" s="13" customFormat="1">
      <c r="B2251" s="149"/>
      <c r="D2251" s="143" t="s">
        <v>159</v>
      </c>
      <c r="E2251" s="150" t="s">
        <v>32</v>
      </c>
      <c r="F2251" s="151" t="s">
        <v>757</v>
      </c>
      <c r="H2251" s="152">
        <v>366.34300000000002</v>
      </c>
      <c r="I2251" s="153"/>
      <c r="L2251" s="149"/>
      <c r="M2251" s="154"/>
      <c r="T2251" s="155"/>
      <c r="AT2251" s="150" t="s">
        <v>159</v>
      </c>
      <c r="AU2251" s="150" t="s">
        <v>89</v>
      </c>
      <c r="AV2251" s="13" t="s">
        <v>89</v>
      </c>
      <c r="AW2251" s="13" t="s">
        <v>38</v>
      </c>
      <c r="AX2251" s="13" t="s">
        <v>40</v>
      </c>
      <c r="AY2251" s="150" t="s">
        <v>150</v>
      </c>
    </row>
    <row r="2252" spans="2:65" s="1" customFormat="1" ht="24.15" customHeight="1">
      <c r="B2252" s="34"/>
      <c r="C2252" s="184" t="s">
        <v>2716</v>
      </c>
      <c r="D2252" s="184" t="s">
        <v>874</v>
      </c>
      <c r="E2252" s="186" t="s">
        <v>2717</v>
      </c>
      <c r="F2252" s="187" t="s">
        <v>2718</v>
      </c>
      <c r="G2252" s="188" t="s">
        <v>155</v>
      </c>
      <c r="H2252" s="189">
        <v>439.61200000000002</v>
      </c>
      <c r="I2252" s="190"/>
      <c r="J2252" s="191">
        <f>ROUND(I2252*H2252,2)</f>
        <v>0</v>
      </c>
      <c r="K2252" s="187" t="s">
        <v>172</v>
      </c>
      <c r="L2252" s="192"/>
      <c r="M2252" s="193" t="s">
        <v>32</v>
      </c>
      <c r="N2252" s="194" t="s">
        <v>51</v>
      </c>
      <c r="P2252" s="138">
        <f>O2252*H2252</f>
        <v>0</v>
      </c>
      <c r="Q2252" s="138">
        <v>1.7099999999999999E-3</v>
      </c>
      <c r="R2252" s="138">
        <f>Q2252*H2252</f>
        <v>0.75173652000000002</v>
      </c>
      <c r="S2252" s="138">
        <v>0</v>
      </c>
      <c r="T2252" s="139">
        <f>S2252*H2252</f>
        <v>0</v>
      </c>
      <c r="AR2252" s="140" t="s">
        <v>1027</v>
      </c>
      <c r="AT2252" s="140" t="s">
        <v>874</v>
      </c>
      <c r="AU2252" s="140" t="s">
        <v>89</v>
      </c>
      <c r="AY2252" s="18" t="s">
        <v>150</v>
      </c>
      <c r="BE2252" s="141">
        <f>IF(N2252="základní",J2252,0)</f>
        <v>0</v>
      </c>
      <c r="BF2252" s="141">
        <f>IF(N2252="snížená",J2252,0)</f>
        <v>0</v>
      </c>
      <c r="BG2252" s="141">
        <f>IF(N2252="zákl. přenesená",J2252,0)</f>
        <v>0</v>
      </c>
      <c r="BH2252" s="141">
        <f>IF(N2252="sníž. přenesená",J2252,0)</f>
        <v>0</v>
      </c>
      <c r="BI2252" s="141">
        <f>IF(N2252="nulová",J2252,0)</f>
        <v>0</v>
      </c>
      <c r="BJ2252" s="18" t="s">
        <v>40</v>
      </c>
      <c r="BK2252" s="141">
        <f>ROUND(I2252*H2252,2)</f>
        <v>0</v>
      </c>
      <c r="BL2252" s="18" t="s">
        <v>244</v>
      </c>
      <c r="BM2252" s="140" t="s">
        <v>2719</v>
      </c>
    </row>
    <row r="2253" spans="2:65" s="13" customFormat="1">
      <c r="B2253" s="149"/>
      <c r="D2253" s="143" t="s">
        <v>159</v>
      </c>
      <c r="F2253" s="151" t="s">
        <v>2720</v>
      </c>
      <c r="H2253" s="152">
        <v>439.61200000000002</v>
      </c>
      <c r="I2253" s="153"/>
      <c r="L2253" s="149"/>
      <c r="M2253" s="154"/>
      <c r="T2253" s="155"/>
      <c r="AT2253" s="150" t="s">
        <v>159</v>
      </c>
      <c r="AU2253" s="150" t="s">
        <v>89</v>
      </c>
      <c r="AV2253" s="13" t="s">
        <v>89</v>
      </c>
      <c r="AW2253" s="13" t="s">
        <v>4</v>
      </c>
      <c r="AX2253" s="13" t="s">
        <v>40</v>
      </c>
      <c r="AY2253" s="150" t="s">
        <v>150</v>
      </c>
    </row>
    <row r="2254" spans="2:65" s="1" customFormat="1" ht="49.05" customHeight="1">
      <c r="B2254" s="34"/>
      <c r="C2254" s="129" t="s">
        <v>2721</v>
      </c>
      <c r="D2254" s="129" t="s">
        <v>152</v>
      </c>
      <c r="E2254" s="130" t="s">
        <v>2722</v>
      </c>
      <c r="F2254" s="131" t="s">
        <v>2723</v>
      </c>
      <c r="G2254" s="132" t="s">
        <v>155</v>
      </c>
      <c r="H2254" s="133">
        <v>366.34300000000002</v>
      </c>
      <c r="I2254" s="134"/>
      <c r="J2254" s="135">
        <f>ROUND(I2254*H2254,2)</f>
        <v>0</v>
      </c>
      <c r="K2254" s="131" t="s">
        <v>172</v>
      </c>
      <c r="L2254" s="34"/>
      <c r="M2254" s="136" t="s">
        <v>32</v>
      </c>
      <c r="N2254" s="137" t="s">
        <v>51</v>
      </c>
      <c r="P2254" s="138">
        <f>O2254*H2254</f>
        <v>0</v>
      </c>
      <c r="Q2254" s="138">
        <v>1.8000000000000001E-4</v>
      </c>
      <c r="R2254" s="138">
        <f>Q2254*H2254</f>
        <v>6.5941740000000013E-2</v>
      </c>
      <c r="S2254" s="138">
        <v>0</v>
      </c>
      <c r="T2254" s="139">
        <f>S2254*H2254</f>
        <v>0</v>
      </c>
      <c r="AR2254" s="140" t="s">
        <v>244</v>
      </c>
      <c r="AT2254" s="140" t="s">
        <v>152</v>
      </c>
      <c r="AU2254" s="140" t="s">
        <v>89</v>
      </c>
      <c r="AY2254" s="18" t="s">
        <v>150</v>
      </c>
      <c r="BE2254" s="141">
        <f>IF(N2254="základní",J2254,0)</f>
        <v>0</v>
      </c>
      <c r="BF2254" s="141">
        <f>IF(N2254="snížená",J2254,0)</f>
        <v>0</v>
      </c>
      <c r="BG2254" s="141">
        <f>IF(N2254="zákl. přenesená",J2254,0)</f>
        <v>0</v>
      </c>
      <c r="BH2254" s="141">
        <f>IF(N2254="sníž. přenesená",J2254,0)</f>
        <v>0</v>
      </c>
      <c r="BI2254" s="141">
        <f>IF(N2254="nulová",J2254,0)</f>
        <v>0</v>
      </c>
      <c r="BJ2254" s="18" t="s">
        <v>40</v>
      </c>
      <c r="BK2254" s="141">
        <f>ROUND(I2254*H2254,2)</f>
        <v>0</v>
      </c>
      <c r="BL2254" s="18" t="s">
        <v>244</v>
      </c>
      <c r="BM2254" s="140" t="s">
        <v>2724</v>
      </c>
    </row>
    <row r="2255" spans="2:65" s="1" customFormat="1">
      <c r="B2255" s="34"/>
      <c r="D2255" s="163" t="s">
        <v>174</v>
      </c>
      <c r="F2255" s="164" t="s">
        <v>2725</v>
      </c>
      <c r="I2255" s="165"/>
      <c r="L2255" s="34"/>
      <c r="M2255" s="166"/>
      <c r="T2255" s="55"/>
      <c r="AT2255" s="18" t="s">
        <v>174</v>
      </c>
      <c r="AU2255" s="18" t="s">
        <v>89</v>
      </c>
    </row>
    <row r="2256" spans="2:65" s="12" customFormat="1">
      <c r="B2256" s="142"/>
      <c r="D2256" s="143" t="s">
        <v>159</v>
      </c>
      <c r="E2256" s="144" t="s">
        <v>32</v>
      </c>
      <c r="F2256" s="145" t="s">
        <v>702</v>
      </c>
      <c r="H2256" s="144" t="s">
        <v>32</v>
      </c>
      <c r="I2256" s="146"/>
      <c r="L2256" s="142"/>
      <c r="M2256" s="147"/>
      <c r="T2256" s="148"/>
      <c r="AT2256" s="144" t="s">
        <v>159</v>
      </c>
      <c r="AU2256" s="144" t="s">
        <v>89</v>
      </c>
      <c r="AV2256" s="12" t="s">
        <v>40</v>
      </c>
      <c r="AW2256" s="12" t="s">
        <v>38</v>
      </c>
      <c r="AX2256" s="12" t="s">
        <v>80</v>
      </c>
      <c r="AY2256" s="144" t="s">
        <v>150</v>
      </c>
    </row>
    <row r="2257" spans="2:65" s="12" customFormat="1">
      <c r="B2257" s="142"/>
      <c r="D2257" s="143" t="s">
        <v>159</v>
      </c>
      <c r="E2257" s="144" t="s">
        <v>32</v>
      </c>
      <c r="F2257" s="145" t="s">
        <v>2704</v>
      </c>
      <c r="H2257" s="144" t="s">
        <v>32</v>
      </c>
      <c r="I2257" s="146"/>
      <c r="L2257" s="142"/>
      <c r="M2257" s="147"/>
      <c r="T2257" s="148"/>
      <c r="AT2257" s="144" t="s">
        <v>159</v>
      </c>
      <c r="AU2257" s="144" t="s">
        <v>89</v>
      </c>
      <c r="AV2257" s="12" t="s">
        <v>40</v>
      </c>
      <c r="AW2257" s="12" t="s">
        <v>38</v>
      </c>
      <c r="AX2257" s="12" t="s">
        <v>80</v>
      </c>
      <c r="AY2257" s="144" t="s">
        <v>150</v>
      </c>
    </row>
    <row r="2258" spans="2:65" s="12" customFormat="1">
      <c r="B2258" s="142"/>
      <c r="D2258" s="143" t="s">
        <v>159</v>
      </c>
      <c r="E2258" s="144" t="s">
        <v>32</v>
      </c>
      <c r="F2258" s="145" t="s">
        <v>2705</v>
      </c>
      <c r="H2258" s="144" t="s">
        <v>32</v>
      </c>
      <c r="I2258" s="146"/>
      <c r="L2258" s="142"/>
      <c r="M2258" s="147"/>
      <c r="T2258" s="148"/>
      <c r="AT2258" s="144" t="s">
        <v>159</v>
      </c>
      <c r="AU2258" s="144" t="s">
        <v>89</v>
      </c>
      <c r="AV2258" s="12" t="s">
        <v>40</v>
      </c>
      <c r="AW2258" s="12" t="s">
        <v>38</v>
      </c>
      <c r="AX2258" s="12" t="s">
        <v>80</v>
      </c>
      <c r="AY2258" s="144" t="s">
        <v>150</v>
      </c>
    </row>
    <row r="2259" spans="2:65" s="12" customFormat="1">
      <c r="B2259" s="142"/>
      <c r="D2259" s="143" t="s">
        <v>159</v>
      </c>
      <c r="E2259" s="144" t="s">
        <v>32</v>
      </c>
      <c r="F2259" s="145" t="s">
        <v>2706</v>
      </c>
      <c r="H2259" s="144" t="s">
        <v>32</v>
      </c>
      <c r="I2259" s="146"/>
      <c r="L2259" s="142"/>
      <c r="M2259" s="147"/>
      <c r="T2259" s="148"/>
      <c r="AT2259" s="144" t="s">
        <v>159</v>
      </c>
      <c r="AU2259" s="144" t="s">
        <v>89</v>
      </c>
      <c r="AV2259" s="12" t="s">
        <v>40</v>
      </c>
      <c r="AW2259" s="12" t="s">
        <v>38</v>
      </c>
      <c r="AX2259" s="12" t="s">
        <v>80</v>
      </c>
      <c r="AY2259" s="144" t="s">
        <v>150</v>
      </c>
    </row>
    <row r="2260" spans="2:65" s="12" customFormat="1">
      <c r="B2260" s="142"/>
      <c r="D2260" s="143" t="s">
        <v>159</v>
      </c>
      <c r="E2260" s="144" t="s">
        <v>32</v>
      </c>
      <c r="F2260" s="145" t="s">
        <v>2707</v>
      </c>
      <c r="H2260" s="144" t="s">
        <v>32</v>
      </c>
      <c r="I2260" s="146"/>
      <c r="L2260" s="142"/>
      <c r="M2260" s="147"/>
      <c r="T2260" s="148"/>
      <c r="AT2260" s="144" t="s">
        <v>159</v>
      </c>
      <c r="AU2260" s="144" t="s">
        <v>89</v>
      </c>
      <c r="AV2260" s="12" t="s">
        <v>40</v>
      </c>
      <c r="AW2260" s="12" t="s">
        <v>38</v>
      </c>
      <c r="AX2260" s="12" t="s">
        <v>80</v>
      </c>
      <c r="AY2260" s="144" t="s">
        <v>150</v>
      </c>
    </row>
    <row r="2261" spans="2:65" s="12" customFormat="1">
      <c r="B2261" s="142"/>
      <c r="D2261" s="143" t="s">
        <v>159</v>
      </c>
      <c r="E2261" s="144" t="s">
        <v>32</v>
      </c>
      <c r="F2261" s="145" t="s">
        <v>2708</v>
      </c>
      <c r="H2261" s="144" t="s">
        <v>32</v>
      </c>
      <c r="I2261" s="146"/>
      <c r="L2261" s="142"/>
      <c r="M2261" s="147"/>
      <c r="T2261" s="148"/>
      <c r="AT2261" s="144" t="s">
        <v>159</v>
      </c>
      <c r="AU2261" s="144" t="s">
        <v>89</v>
      </c>
      <c r="AV2261" s="12" t="s">
        <v>40</v>
      </c>
      <c r="AW2261" s="12" t="s">
        <v>38</v>
      </c>
      <c r="AX2261" s="12" t="s">
        <v>80</v>
      </c>
      <c r="AY2261" s="144" t="s">
        <v>150</v>
      </c>
    </row>
    <row r="2262" spans="2:65" s="12" customFormat="1">
      <c r="B2262" s="142"/>
      <c r="D2262" s="143" t="s">
        <v>159</v>
      </c>
      <c r="E2262" s="144" t="s">
        <v>32</v>
      </c>
      <c r="F2262" s="145" t="s">
        <v>2709</v>
      </c>
      <c r="H2262" s="144" t="s">
        <v>32</v>
      </c>
      <c r="I2262" s="146"/>
      <c r="L2262" s="142"/>
      <c r="M2262" s="147"/>
      <c r="T2262" s="148"/>
      <c r="AT2262" s="144" t="s">
        <v>159</v>
      </c>
      <c r="AU2262" s="144" t="s">
        <v>89</v>
      </c>
      <c r="AV2262" s="12" t="s">
        <v>40</v>
      </c>
      <c r="AW2262" s="12" t="s">
        <v>38</v>
      </c>
      <c r="AX2262" s="12" t="s">
        <v>80</v>
      </c>
      <c r="AY2262" s="144" t="s">
        <v>150</v>
      </c>
    </row>
    <row r="2263" spans="2:65" s="12" customFormat="1">
      <c r="B2263" s="142"/>
      <c r="D2263" s="143" t="s">
        <v>159</v>
      </c>
      <c r="E2263" s="144" t="s">
        <v>32</v>
      </c>
      <c r="F2263" s="145" t="s">
        <v>2710</v>
      </c>
      <c r="H2263" s="144" t="s">
        <v>32</v>
      </c>
      <c r="I2263" s="146"/>
      <c r="L2263" s="142"/>
      <c r="M2263" s="147"/>
      <c r="T2263" s="148"/>
      <c r="AT2263" s="144" t="s">
        <v>159</v>
      </c>
      <c r="AU2263" s="144" t="s">
        <v>89</v>
      </c>
      <c r="AV2263" s="12" t="s">
        <v>40</v>
      </c>
      <c r="AW2263" s="12" t="s">
        <v>38</v>
      </c>
      <c r="AX2263" s="12" t="s">
        <v>80</v>
      </c>
      <c r="AY2263" s="144" t="s">
        <v>150</v>
      </c>
    </row>
    <row r="2264" spans="2:65" s="12" customFormat="1">
      <c r="B2264" s="142"/>
      <c r="D2264" s="143" t="s">
        <v>159</v>
      </c>
      <c r="E2264" s="144" t="s">
        <v>32</v>
      </c>
      <c r="F2264" s="145" t="s">
        <v>2711</v>
      </c>
      <c r="H2264" s="144" t="s">
        <v>32</v>
      </c>
      <c r="I2264" s="146"/>
      <c r="L2264" s="142"/>
      <c r="M2264" s="147"/>
      <c r="T2264" s="148"/>
      <c r="AT2264" s="144" t="s">
        <v>159</v>
      </c>
      <c r="AU2264" s="144" t="s">
        <v>89</v>
      </c>
      <c r="AV2264" s="12" t="s">
        <v>40</v>
      </c>
      <c r="AW2264" s="12" t="s">
        <v>38</v>
      </c>
      <c r="AX2264" s="12" t="s">
        <v>80</v>
      </c>
      <c r="AY2264" s="144" t="s">
        <v>150</v>
      </c>
    </row>
    <row r="2265" spans="2:65" s="12" customFormat="1">
      <c r="B2265" s="142"/>
      <c r="D2265" s="143" t="s">
        <v>159</v>
      </c>
      <c r="E2265" s="144" t="s">
        <v>32</v>
      </c>
      <c r="F2265" s="145" t="s">
        <v>2712</v>
      </c>
      <c r="H2265" s="144" t="s">
        <v>32</v>
      </c>
      <c r="I2265" s="146"/>
      <c r="L2265" s="142"/>
      <c r="M2265" s="147"/>
      <c r="T2265" s="148"/>
      <c r="AT2265" s="144" t="s">
        <v>159</v>
      </c>
      <c r="AU2265" s="144" t="s">
        <v>89</v>
      </c>
      <c r="AV2265" s="12" t="s">
        <v>40</v>
      </c>
      <c r="AW2265" s="12" t="s">
        <v>38</v>
      </c>
      <c r="AX2265" s="12" t="s">
        <v>80</v>
      </c>
      <c r="AY2265" s="144" t="s">
        <v>150</v>
      </c>
    </row>
    <row r="2266" spans="2:65" s="12" customFormat="1">
      <c r="B2266" s="142"/>
      <c r="D2266" s="143" t="s">
        <v>159</v>
      </c>
      <c r="E2266" s="144" t="s">
        <v>32</v>
      </c>
      <c r="F2266" s="145" t="s">
        <v>2713</v>
      </c>
      <c r="H2266" s="144" t="s">
        <v>32</v>
      </c>
      <c r="I2266" s="146"/>
      <c r="L2266" s="142"/>
      <c r="M2266" s="147"/>
      <c r="T2266" s="148"/>
      <c r="AT2266" s="144" t="s">
        <v>159</v>
      </c>
      <c r="AU2266" s="144" t="s">
        <v>89</v>
      </c>
      <c r="AV2266" s="12" t="s">
        <v>40</v>
      </c>
      <c r="AW2266" s="12" t="s">
        <v>38</v>
      </c>
      <c r="AX2266" s="12" t="s">
        <v>80</v>
      </c>
      <c r="AY2266" s="144" t="s">
        <v>150</v>
      </c>
    </row>
    <row r="2267" spans="2:65" s="12" customFormat="1">
      <c r="B2267" s="142"/>
      <c r="D2267" s="143" t="s">
        <v>159</v>
      </c>
      <c r="E2267" s="144" t="s">
        <v>32</v>
      </c>
      <c r="F2267" s="145" t="s">
        <v>2714</v>
      </c>
      <c r="H2267" s="144" t="s">
        <v>32</v>
      </c>
      <c r="I2267" s="146"/>
      <c r="L2267" s="142"/>
      <c r="M2267" s="147"/>
      <c r="T2267" s="148"/>
      <c r="AT2267" s="144" t="s">
        <v>159</v>
      </c>
      <c r="AU2267" s="144" t="s">
        <v>89</v>
      </c>
      <c r="AV2267" s="12" t="s">
        <v>40</v>
      </c>
      <c r="AW2267" s="12" t="s">
        <v>38</v>
      </c>
      <c r="AX2267" s="12" t="s">
        <v>80</v>
      </c>
      <c r="AY2267" s="144" t="s">
        <v>150</v>
      </c>
    </row>
    <row r="2268" spans="2:65" s="12" customFormat="1">
      <c r="B2268" s="142"/>
      <c r="D2268" s="143" t="s">
        <v>159</v>
      </c>
      <c r="E2268" s="144" t="s">
        <v>32</v>
      </c>
      <c r="F2268" s="145" t="s">
        <v>2715</v>
      </c>
      <c r="H2268" s="144" t="s">
        <v>32</v>
      </c>
      <c r="I2268" s="146"/>
      <c r="L2268" s="142"/>
      <c r="M2268" s="147"/>
      <c r="T2268" s="148"/>
      <c r="AT2268" s="144" t="s">
        <v>159</v>
      </c>
      <c r="AU2268" s="144" t="s">
        <v>89</v>
      </c>
      <c r="AV2268" s="12" t="s">
        <v>40</v>
      </c>
      <c r="AW2268" s="12" t="s">
        <v>38</v>
      </c>
      <c r="AX2268" s="12" t="s">
        <v>80</v>
      </c>
      <c r="AY2268" s="144" t="s">
        <v>150</v>
      </c>
    </row>
    <row r="2269" spans="2:65" s="13" customFormat="1">
      <c r="B2269" s="149"/>
      <c r="D2269" s="143" t="s">
        <v>159</v>
      </c>
      <c r="E2269" s="150" t="s">
        <v>32</v>
      </c>
      <c r="F2269" s="151" t="s">
        <v>757</v>
      </c>
      <c r="H2269" s="152">
        <v>366.34300000000002</v>
      </c>
      <c r="I2269" s="153"/>
      <c r="L2269" s="149"/>
      <c r="M2269" s="154"/>
      <c r="T2269" s="155"/>
      <c r="AT2269" s="150" t="s">
        <v>159</v>
      </c>
      <c r="AU2269" s="150" t="s">
        <v>89</v>
      </c>
      <c r="AV2269" s="13" t="s">
        <v>89</v>
      </c>
      <c r="AW2269" s="13" t="s">
        <v>38</v>
      </c>
      <c r="AX2269" s="13" t="s">
        <v>40</v>
      </c>
      <c r="AY2269" s="150" t="s">
        <v>150</v>
      </c>
    </row>
    <row r="2270" spans="2:65" s="1" customFormat="1" ht="24.15" customHeight="1">
      <c r="B2270" s="34"/>
      <c r="C2270" s="184" t="s">
        <v>2726</v>
      </c>
      <c r="D2270" s="184" t="s">
        <v>874</v>
      </c>
      <c r="E2270" s="186" t="s">
        <v>2717</v>
      </c>
      <c r="F2270" s="187" t="s">
        <v>2718</v>
      </c>
      <c r="G2270" s="188" t="s">
        <v>155</v>
      </c>
      <c r="H2270" s="189">
        <v>65.941999999999993</v>
      </c>
      <c r="I2270" s="190"/>
      <c r="J2270" s="191">
        <f>ROUND(I2270*H2270,2)</f>
        <v>0</v>
      </c>
      <c r="K2270" s="187" t="s">
        <v>172</v>
      </c>
      <c r="L2270" s="192"/>
      <c r="M2270" s="193" t="s">
        <v>32</v>
      </c>
      <c r="N2270" s="194" t="s">
        <v>51</v>
      </c>
      <c r="P2270" s="138">
        <f>O2270*H2270</f>
        <v>0</v>
      </c>
      <c r="Q2270" s="138">
        <v>1.7099999999999999E-3</v>
      </c>
      <c r="R2270" s="138">
        <f>Q2270*H2270</f>
        <v>0.11276081999999998</v>
      </c>
      <c r="S2270" s="138">
        <v>0</v>
      </c>
      <c r="T2270" s="139">
        <f>S2270*H2270</f>
        <v>0</v>
      </c>
      <c r="AR2270" s="140" t="s">
        <v>1027</v>
      </c>
      <c r="AT2270" s="140" t="s">
        <v>874</v>
      </c>
      <c r="AU2270" s="140" t="s">
        <v>89</v>
      </c>
      <c r="AY2270" s="18" t="s">
        <v>150</v>
      </c>
      <c r="BE2270" s="141">
        <f>IF(N2270="základní",J2270,0)</f>
        <v>0</v>
      </c>
      <c r="BF2270" s="141">
        <f>IF(N2270="snížená",J2270,0)</f>
        <v>0</v>
      </c>
      <c r="BG2270" s="141">
        <f>IF(N2270="zákl. přenesená",J2270,0)</f>
        <v>0</v>
      </c>
      <c r="BH2270" s="141">
        <f>IF(N2270="sníž. přenesená",J2270,0)</f>
        <v>0</v>
      </c>
      <c r="BI2270" s="141">
        <f>IF(N2270="nulová",J2270,0)</f>
        <v>0</v>
      </c>
      <c r="BJ2270" s="18" t="s">
        <v>40</v>
      </c>
      <c r="BK2270" s="141">
        <f>ROUND(I2270*H2270,2)</f>
        <v>0</v>
      </c>
      <c r="BL2270" s="18" t="s">
        <v>244</v>
      </c>
      <c r="BM2270" s="140" t="s">
        <v>2727</v>
      </c>
    </row>
    <row r="2271" spans="2:65" s="13" customFormat="1">
      <c r="B2271" s="149"/>
      <c r="D2271" s="143" t="s">
        <v>159</v>
      </c>
      <c r="F2271" s="151" t="s">
        <v>2728</v>
      </c>
      <c r="H2271" s="152">
        <v>65.941999999999993</v>
      </c>
      <c r="I2271" s="153"/>
      <c r="L2271" s="149"/>
      <c r="M2271" s="154"/>
      <c r="T2271" s="155"/>
      <c r="AT2271" s="150" t="s">
        <v>159</v>
      </c>
      <c r="AU2271" s="150" t="s">
        <v>89</v>
      </c>
      <c r="AV2271" s="13" t="s">
        <v>89</v>
      </c>
      <c r="AW2271" s="13" t="s">
        <v>4</v>
      </c>
      <c r="AX2271" s="13" t="s">
        <v>40</v>
      </c>
      <c r="AY2271" s="150" t="s">
        <v>150</v>
      </c>
    </row>
    <row r="2272" spans="2:65" s="1" customFormat="1" ht="37.799999999999997" customHeight="1">
      <c r="B2272" s="34"/>
      <c r="C2272" s="129" t="s">
        <v>2729</v>
      </c>
      <c r="D2272" s="129" t="s">
        <v>152</v>
      </c>
      <c r="E2272" s="130" t="s">
        <v>2730</v>
      </c>
      <c r="F2272" s="131" t="s">
        <v>2731</v>
      </c>
      <c r="G2272" s="132" t="s">
        <v>155</v>
      </c>
      <c r="H2272" s="133">
        <v>180</v>
      </c>
      <c r="I2272" s="134"/>
      <c r="J2272" s="135">
        <f>ROUND(I2272*H2272,2)</f>
        <v>0</v>
      </c>
      <c r="K2272" s="131" t="s">
        <v>172</v>
      </c>
      <c r="L2272" s="34"/>
      <c r="M2272" s="136" t="s">
        <v>32</v>
      </c>
      <c r="N2272" s="137" t="s">
        <v>51</v>
      </c>
      <c r="P2272" s="138">
        <f>O2272*H2272</f>
        <v>0</v>
      </c>
      <c r="Q2272" s="138">
        <v>2.8500000000000001E-3</v>
      </c>
      <c r="R2272" s="138">
        <f>Q2272*H2272</f>
        <v>0.51300000000000001</v>
      </c>
      <c r="S2272" s="138">
        <v>0</v>
      </c>
      <c r="T2272" s="139">
        <f>S2272*H2272</f>
        <v>0</v>
      </c>
      <c r="AR2272" s="140" t="s">
        <v>244</v>
      </c>
      <c r="AT2272" s="140" t="s">
        <v>152</v>
      </c>
      <c r="AU2272" s="140" t="s">
        <v>89</v>
      </c>
      <c r="AY2272" s="18" t="s">
        <v>150</v>
      </c>
      <c r="BE2272" s="141">
        <f>IF(N2272="základní",J2272,0)</f>
        <v>0</v>
      </c>
      <c r="BF2272" s="141">
        <f>IF(N2272="snížená",J2272,0)</f>
        <v>0</v>
      </c>
      <c r="BG2272" s="141">
        <f>IF(N2272="zákl. přenesená",J2272,0)</f>
        <v>0</v>
      </c>
      <c r="BH2272" s="141">
        <f>IF(N2272="sníž. přenesená",J2272,0)</f>
        <v>0</v>
      </c>
      <c r="BI2272" s="141">
        <f>IF(N2272="nulová",J2272,0)</f>
        <v>0</v>
      </c>
      <c r="BJ2272" s="18" t="s">
        <v>40</v>
      </c>
      <c r="BK2272" s="141">
        <f>ROUND(I2272*H2272,2)</f>
        <v>0</v>
      </c>
      <c r="BL2272" s="18" t="s">
        <v>244</v>
      </c>
      <c r="BM2272" s="140" t="s">
        <v>2732</v>
      </c>
    </row>
    <row r="2273" spans="2:65" s="1" customFormat="1">
      <c r="B2273" s="34"/>
      <c r="D2273" s="163" t="s">
        <v>174</v>
      </c>
      <c r="F2273" s="164" t="s">
        <v>2733</v>
      </c>
      <c r="I2273" s="165"/>
      <c r="L2273" s="34"/>
      <c r="M2273" s="166"/>
      <c r="T2273" s="55"/>
      <c r="AT2273" s="18" t="s">
        <v>174</v>
      </c>
      <c r="AU2273" s="18" t="s">
        <v>89</v>
      </c>
    </row>
    <row r="2274" spans="2:65" s="12" customFormat="1">
      <c r="B2274" s="142"/>
      <c r="D2274" s="143" t="s">
        <v>159</v>
      </c>
      <c r="E2274" s="144" t="s">
        <v>32</v>
      </c>
      <c r="F2274" s="145" t="s">
        <v>702</v>
      </c>
      <c r="H2274" s="144" t="s">
        <v>32</v>
      </c>
      <c r="I2274" s="146"/>
      <c r="L2274" s="142"/>
      <c r="M2274" s="147"/>
      <c r="T2274" s="148"/>
      <c r="AT2274" s="144" t="s">
        <v>159</v>
      </c>
      <c r="AU2274" s="144" t="s">
        <v>89</v>
      </c>
      <c r="AV2274" s="12" t="s">
        <v>40</v>
      </c>
      <c r="AW2274" s="12" t="s">
        <v>38</v>
      </c>
      <c r="AX2274" s="12" t="s">
        <v>80</v>
      </c>
      <c r="AY2274" s="144" t="s">
        <v>150</v>
      </c>
    </row>
    <row r="2275" spans="2:65" s="12" customFormat="1">
      <c r="B2275" s="142"/>
      <c r="D2275" s="143" t="s">
        <v>159</v>
      </c>
      <c r="E2275" s="144" t="s">
        <v>32</v>
      </c>
      <c r="F2275" s="145" t="s">
        <v>2734</v>
      </c>
      <c r="H2275" s="144" t="s">
        <v>32</v>
      </c>
      <c r="I2275" s="146"/>
      <c r="L2275" s="142"/>
      <c r="M2275" s="147"/>
      <c r="T2275" s="148"/>
      <c r="AT2275" s="144" t="s">
        <v>159</v>
      </c>
      <c r="AU2275" s="144" t="s">
        <v>89</v>
      </c>
      <c r="AV2275" s="12" t="s">
        <v>40</v>
      </c>
      <c r="AW2275" s="12" t="s">
        <v>38</v>
      </c>
      <c r="AX2275" s="12" t="s">
        <v>80</v>
      </c>
      <c r="AY2275" s="144" t="s">
        <v>150</v>
      </c>
    </row>
    <row r="2276" spans="2:65" s="12" customFormat="1" ht="20.399999999999999">
      <c r="B2276" s="142"/>
      <c r="D2276" s="143" t="s">
        <v>159</v>
      </c>
      <c r="E2276" s="144" t="s">
        <v>32</v>
      </c>
      <c r="F2276" s="145" t="s">
        <v>2735</v>
      </c>
      <c r="H2276" s="144" t="s">
        <v>32</v>
      </c>
      <c r="I2276" s="146"/>
      <c r="L2276" s="142"/>
      <c r="M2276" s="147"/>
      <c r="T2276" s="148"/>
      <c r="AT2276" s="144" t="s">
        <v>159</v>
      </c>
      <c r="AU2276" s="144" t="s">
        <v>89</v>
      </c>
      <c r="AV2276" s="12" t="s">
        <v>40</v>
      </c>
      <c r="AW2276" s="12" t="s">
        <v>38</v>
      </c>
      <c r="AX2276" s="12" t="s">
        <v>80</v>
      </c>
      <c r="AY2276" s="144" t="s">
        <v>150</v>
      </c>
    </row>
    <row r="2277" spans="2:65" s="13" customFormat="1">
      <c r="B2277" s="149"/>
      <c r="D2277" s="143" t="s">
        <v>159</v>
      </c>
      <c r="E2277" s="150" t="s">
        <v>32</v>
      </c>
      <c r="F2277" s="151" t="s">
        <v>763</v>
      </c>
      <c r="H2277" s="152">
        <v>180</v>
      </c>
      <c r="I2277" s="153"/>
      <c r="L2277" s="149"/>
      <c r="M2277" s="154"/>
      <c r="T2277" s="155"/>
      <c r="AT2277" s="150" t="s">
        <v>159</v>
      </c>
      <c r="AU2277" s="150" t="s">
        <v>89</v>
      </c>
      <c r="AV2277" s="13" t="s">
        <v>89</v>
      </c>
      <c r="AW2277" s="13" t="s">
        <v>38</v>
      </c>
      <c r="AX2277" s="13" t="s">
        <v>40</v>
      </c>
      <c r="AY2277" s="150" t="s">
        <v>150</v>
      </c>
    </row>
    <row r="2278" spans="2:65" s="1" customFormat="1" ht="49.05" customHeight="1">
      <c r="B2278" s="34"/>
      <c r="C2278" s="129" t="s">
        <v>2736</v>
      </c>
      <c r="D2278" s="129" t="s">
        <v>152</v>
      </c>
      <c r="E2278" s="130" t="s">
        <v>2737</v>
      </c>
      <c r="F2278" s="131" t="s">
        <v>2738</v>
      </c>
      <c r="G2278" s="132" t="s">
        <v>282</v>
      </c>
      <c r="H2278" s="133">
        <v>25.387</v>
      </c>
      <c r="I2278" s="134"/>
      <c r="J2278" s="135">
        <f>ROUND(I2278*H2278,2)</f>
        <v>0</v>
      </c>
      <c r="K2278" s="131" t="s">
        <v>172</v>
      </c>
      <c r="L2278" s="34"/>
      <c r="M2278" s="136" t="s">
        <v>32</v>
      </c>
      <c r="N2278" s="137" t="s">
        <v>51</v>
      </c>
      <c r="P2278" s="138">
        <f>O2278*H2278</f>
        <v>0</v>
      </c>
      <c r="Q2278" s="138">
        <v>0</v>
      </c>
      <c r="R2278" s="138">
        <f>Q2278*H2278</f>
        <v>0</v>
      </c>
      <c r="S2278" s="138">
        <v>0</v>
      </c>
      <c r="T2278" s="139">
        <f>S2278*H2278</f>
        <v>0</v>
      </c>
      <c r="AR2278" s="140" t="s">
        <v>244</v>
      </c>
      <c r="AT2278" s="140" t="s">
        <v>152</v>
      </c>
      <c r="AU2278" s="140" t="s">
        <v>89</v>
      </c>
      <c r="AY2278" s="18" t="s">
        <v>150</v>
      </c>
      <c r="BE2278" s="141">
        <f>IF(N2278="základní",J2278,0)</f>
        <v>0</v>
      </c>
      <c r="BF2278" s="141">
        <f>IF(N2278="snížená",J2278,0)</f>
        <v>0</v>
      </c>
      <c r="BG2278" s="141">
        <f>IF(N2278="zákl. přenesená",J2278,0)</f>
        <v>0</v>
      </c>
      <c r="BH2278" s="141">
        <f>IF(N2278="sníž. přenesená",J2278,0)</f>
        <v>0</v>
      </c>
      <c r="BI2278" s="141">
        <f>IF(N2278="nulová",J2278,0)</f>
        <v>0</v>
      </c>
      <c r="BJ2278" s="18" t="s">
        <v>40</v>
      </c>
      <c r="BK2278" s="141">
        <f>ROUND(I2278*H2278,2)</f>
        <v>0</v>
      </c>
      <c r="BL2278" s="18" t="s">
        <v>244</v>
      </c>
      <c r="BM2278" s="140" t="s">
        <v>2739</v>
      </c>
    </row>
    <row r="2279" spans="2:65" s="1" customFormat="1">
      <c r="B2279" s="34"/>
      <c r="D2279" s="163" t="s">
        <v>174</v>
      </c>
      <c r="F2279" s="164" t="s">
        <v>2740</v>
      </c>
      <c r="I2279" s="165"/>
      <c r="L2279" s="34"/>
      <c r="M2279" s="166"/>
      <c r="T2279" s="55"/>
      <c r="AT2279" s="18" t="s">
        <v>174</v>
      </c>
      <c r="AU2279" s="18" t="s">
        <v>89</v>
      </c>
    </row>
    <row r="2280" spans="2:65" s="11" customFormat="1" ht="22.8" customHeight="1">
      <c r="B2280" s="117"/>
      <c r="D2280" s="118" t="s">
        <v>79</v>
      </c>
      <c r="E2280" s="127" t="s">
        <v>2741</v>
      </c>
      <c r="F2280" s="127" t="s">
        <v>2742</v>
      </c>
      <c r="I2280" s="120"/>
      <c r="J2280" s="128">
        <f>BK2280</f>
        <v>0</v>
      </c>
      <c r="L2280" s="117"/>
      <c r="M2280" s="122"/>
      <c r="P2280" s="123">
        <f>SUM(P2281:P2399)</f>
        <v>0</v>
      </c>
      <c r="R2280" s="123">
        <f>SUM(R2281:R2399)</f>
        <v>154.67998313999999</v>
      </c>
      <c r="T2280" s="124">
        <f>SUM(T2281:T2399)</f>
        <v>0</v>
      </c>
      <c r="AR2280" s="118" t="s">
        <v>89</v>
      </c>
      <c r="AT2280" s="125" t="s">
        <v>79</v>
      </c>
      <c r="AU2280" s="125" t="s">
        <v>40</v>
      </c>
      <c r="AY2280" s="118" t="s">
        <v>150</v>
      </c>
      <c r="BK2280" s="126">
        <f>SUM(BK2281:BK2399)</f>
        <v>0</v>
      </c>
    </row>
    <row r="2281" spans="2:65" s="1" customFormat="1" ht="24.15" customHeight="1">
      <c r="B2281" s="34"/>
      <c r="C2281" s="129" t="s">
        <v>2743</v>
      </c>
      <c r="D2281" s="129" t="s">
        <v>152</v>
      </c>
      <c r="E2281" s="130" t="s">
        <v>2744</v>
      </c>
      <c r="F2281" s="131" t="s">
        <v>2745</v>
      </c>
      <c r="G2281" s="132" t="s">
        <v>155</v>
      </c>
      <c r="H2281" s="133">
        <v>1137.75</v>
      </c>
      <c r="I2281" s="134"/>
      <c r="J2281" s="135">
        <f>ROUND(I2281*H2281,2)</f>
        <v>0</v>
      </c>
      <c r="K2281" s="131" t="s">
        <v>172</v>
      </c>
      <c r="L2281" s="34"/>
      <c r="M2281" s="136" t="s">
        <v>32</v>
      </c>
      <c r="N2281" s="137" t="s">
        <v>51</v>
      </c>
      <c r="P2281" s="138">
        <f>O2281*H2281</f>
        <v>0</v>
      </c>
      <c r="Q2281" s="138">
        <v>2.4000000000000001E-4</v>
      </c>
      <c r="R2281" s="138">
        <f>Q2281*H2281</f>
        <v>0.27306000000000002</v>
      </c>
      <c r="S2281" s="138">
        <v>0</v>
      </c>
      <c r="T2281" s="139">
        <f>S2281*H2281</f>
        <v>0</v>
      </c>
      <c r="AR2281" s="140" t="s">
        <v>244</v>
      </c>
      <c r="AT2281" s="140" t="s">
        <v>152</v>
      </c>
      <c r="AU2281" s="140" t="s">
        <v>89</v>
      </c>
      <c r="AY2281" s="18" t="s">
        <v>150</v>
      </c>
      <c r="BE2281" s="141">
        <f>IF(N2281="základní",J2281,0)</f>
        <v>0</v>
      </c>
      <c r="BF2281" s="141">
        <f>IF(N2281="snížená",J2281,0)</f>
        <v>0</v>
      </c>
      <c r="BG2281" s="141">
        <f>IF(N2281="zákl. přenesená",J2281,0)</f>
        <v>0</v>
      </c>
      <c r="BH2281" s="141">
        <f>IF(N2281="sníž. přenesená",J2281,0)</f>
        <v>0</v>
      </c>
      <c r="BI2281" s="141">
        <f>IF(N2281="nulová",J2281,0)</f>
        <v>0</v>
      </c>
      <c r="BJ2281" s="18" t="s">
        <v>40</v>
      </c>
      <c r="BK2281" s="141">
        <f>ROUND(I2281*H2281,2)</f>
        <v>0</v>
      </c>
      <c r="BL2281" s="18" t="s">
        <v>244</v>
      </c>
      <c r="BM2281" s="140" t="s">
        <v>2746</v>
      </c>
    </row>
    <row r="2282" spans="2:65" s="1" customFormat="1">
      <c r="B2282" s="34"/>
      <c r="D2282" s="163" t="s">
        <v>174</v>
      </c>
      <c r="F2282" s="164" t="s">
        <v>2747</v>
      </c>
      <c r="I2282" s="165"/>
      <c r="L2282" s="34"/>
      <c r="M2282" s="166"/>
      <c r="T2282" s="55"/>
      <c r="AT2282" s="18" t="s">
        <v>174</v>
      </c>
      <c r="AU2282" s="18" t="s">
        <v>89</v>
      </c>
    </row>
    <row r="2283" spans="2:65" s="12" customFormat="1">
      <c r="B2283" s="142"/>
      <c r="D2283" s="143" t="s">
        <v>159</v>
      </c>
      <c r="E2283" s="144" t="s">
        <v>32</v>
      </c>
      <c r="F2283" s="145" t="s">
        <v>702</v>
      </c>
      <c r="H2283" s="144" t="s">
        <v>32</v>
      </c>
      <c r="I2283" s="146"/>
      <c r="L2283" s="142"/>
      <c r="M2283" s="147"/>
      <c r="T2283" s="148"/>
      <c r="AT2283" s="144" t="s">
        <v>159</v>
      </c>
      <c r="AU2283" s="144" t="s">
        <v>89</v>
      </c>
      <c r="AV2283" s="12" t="s">
        <v>40</v>
      </c>
      <c r="AW2283" s="12" t="s">
        <v>38</v>
      </c>
      <c r="AX2283" s="12" t="s">
        <v>80</v>
      </c>
      <c r="AY2283" s="144" t="s">
        <v>150</v>
      </c>
    </row>
    <row r="2284" spans="2:65" s="12" customFormat="1">
      <c r="B2284" s="142"/>
      <c r="D2284" s="143" t="s">
        <v>159</v>
      </c>
      <c r="E2284" s="144" t="s">
        <v>32</v>
      </c>
      <c r="F2284" s="145" t="s">
        <v>2748</v>
      </c>
      <c r="H2284" s="144" t="s">
        <v>32</v>
      </c>
      <c r="I2284" s="146"/>
      <c r="L2284" s="142"/>
      <c r="M2284" s="147"/>
      <c r="T2284" s="148"/>
      <c r="AT2284" s="144" t="s">
        <v>159</v>
      </c>
      <c r="AU2284" s="144" t="s">
        <v>89</v>
      </c>
      <c r="AV2284" s="12" t="s">
        <v>40</v>
      </c>
      <c r="AW2284" s="12" t="s">
        <v>38</v>
      </c>
      <c r="AX2284" s="12" t="s">
        <v>80</v>
      </c>
      <c r="AY2284" s="144" t="s">
        <v>150</v>
      </c>
    </row>
    <row r="2285" spans="2:65" s="12" customFormat="1">
      <c r="B2285" s="142"/>
      <c r="D2285" s="143" t="s">
        <v>159</v>
      </c>
      <c r="E2285" s="144" t="s">
        <v>32</v>
      </c>
      <c r="F2285" s="145" t="s">
        <v>2749</v>
      </c>
      <c r="H2285" s="144" t="s">
        <v>32</v>
      </c>
      <c r="I2285" s="146"/>
      <c r="L2285" s="142"/>
      <c r="M2285" s="147"/>
      <c r="T2285" s="148"/>
      <c r="AT2285" s="144" t="s">
        <v>159</v>
      </c>
      <c r="AU2285" s="144" t="s">
        <v>89</v>
      </c>
      <c r="AV2285" s="12" t="s">
        <v>40</v>
      </c>
      <c r="AW2285" s="12" t="s">
        <v>38</v>
      </c>
      <c r="AX2285" s="12" t="s">
        <v>80</v>
      </c>
      <c r="AY2285" s="144" t="s">
        <v>150</v>
      </c>
    </row>
    <row r="2286" spans="2:65" s="12" customFormat="1">
      <c r="B2286" s="142"/>
      <c r="D2286" s="143" t="s">
        <v>159</v>
      </c>
      <c r="E2286" s="144" t="s">
        <v>32</v>
      </c>
      <c r="F2286" s="145" t="s">
        <v>2750</v>
      </c>
      <c r="H2286" s="144" t="s">
        <v>32</v>
      </c>
      <c r="I2286" s="146"/>
      <c r="L2286" s="142"/>
      <c r="M2286" s="147"/>
      <c r="T2286" s="148"/>
      <c r="AT2286" s="144" t="s">
        <v>159</v>
      </c>
      <c r="AU2286" s="144" t="s">
        <v>89</v>
      </c>
      <c r="AV2286" s="12" t="s">
        <v>40</v>
      </c>
      <c r="AW2286" s="12" t="s">
        <v>38</v>
      </c>
      <c r="AX2286" s="12" t="s">
        <v>80</v>
      </c>
      <c r="AY2286" s="144" t="s">
        <v>150</v>
      </c>
    </row>
    <row r="2287" spans="2:65" s="12" customFormat="1">
      <c r="B2287" s="142"/>
      <c r="D2287" s="143" t="s">
        <v>159</v>
      </c>
      <c r="E2287" s="144" t="s">
        <v>32</v>
      </c>
      <c r="F2287" s="145" t="s">
        <v>2751</v>
      </c>
      <c r="H2287" s="144" t="s">
        <v>32</v>
      </c>
      <c r="I2287" s="146"/>
      <c r="L2287" s="142"/>
      <c r="M2287" s="147"/>
      <c r="T2287" s="148"/>
      <c r="AT2287" s="144" t="s">
        <v>159</v>
      </c>
      <c r="AU2287" s="144" t="s">
        <v>89</v>
      </c>
      <c r="AV2287" s="12" t="s">
        <v>40</v>
      </c>
      <c r="AW2287" s="12" t="s">
        <v>38</v>
      </c>
      <c r="AX2287" s="12" t="s">
        <v>80</v>
      </c>
      <c r="AY2287" s="144" t="s">
        <v>150</v>
      </c>
    </row>
    <row r="2288" spans="2:65" s="13" customFormat="1">
      <c r="B2288" s="149"/>
      <c r="D2288" s="143" t="s">
        <v>159</v>
      </c>
      <c r="E2288" s="150" t="s">
        <v>32</v>
      </c>
      <c r="F2288" s="151" t="s">
        <v>768</v>
      </c>
      <c r="H2288" s="152">
        <v>1137.75</v>
      </c>
      <c r="I2288" s="153"/>
      <c r="L2288" s="149"/>
      <c r="M2288" s="154"/>
      <c r="T2288" s="155"/>
      <c r="AT2288" s="150" t="s">
        <v>159</v>
      </c>
      <c r="AU2288" s="150" t="s">
        <v>89</v>
      </c>
      <c r="AV2288" s="13" t="s">
        <v>89</v>
      </c>
      <c r="AW2288" s="13" t="s">
        <v>38</v>
      </c>
      <c r="AX2288" s="13" t="s">
        <v>40</v>
      </c>
      <c r="AY2288" s="150" t="s">
        <v>150</v>
      </c>
    </row>
    <row r="2289" spans="2:65" s="1" customFormat="1" ht="24.15" customHeight="1">
      <c r="B2289" s="34"/>
      <c r="C2289" s="184" t="s">
        <v>443</v>
      </c>
      <c r="D2289" s="184" t="s">
        <v>874</v>
      </c>
      <c r="E2289" s="186" t="s">
        <v>2752</v>
      </c>
      <c r="F2289" s="187" t="s">
        <v>2753</v>
      </c>
      <c r="G2289" s="188" t="s">
        <v>155</v>
      </c>
      <c r="H2289" s="189">
        <v>193.03200000000001</v>
      </c>
      <c r="I2289" s="190"/>
      <c r="J2289" s="191">
        <f>ROUND(I2289*H2289,2)</f>
        <v>0</v>
      </c>
      <c r="K2289" s="187" t="s">
        <v>172</v>
      </c>
      <c r="L2289" s="192"/>
      <c r="M2289" s="193" t="s">
        <v>32</v>
      </c>
      <c r="N2289" s="194" t="s">
        <v>51</v>
      </c>
      <c r="P2289" s="138">
        <f>O2289*H2289</f>
        <v>0</v>
      </c>
      <c r="Q2289" s="138">
        <v>4.0000000000000001E-3</v>
      </c>
      <c r="R2289" s="138">
        <f>Q2289*H2289</f>
        <v>0.77212800000000004</v>
      </c>
      <c r="S2289" s="138">
        <v>0</v>
      </c>
      <c r="T2289" s="139">
        <f>S2289*H2289</f>
        <v>0</v>
      </c>
      <c r="AR2289" s="140" t="s">
        <v>1027</v>
      </c>
      <c r="AT2289" s="140" t="s">
        <v>874</v>
      </c>
      <c r="AU2289" s="140" t="s">
        <v>89</v>
      </c>
      <c r="AY2289" s="18" t="s">
        <v>150</v>
      </c>
      <c r="BE2289" s="141">
        <f>IF(N2289="základní",J2289,0)</f>
        <v>0</v>
      </c>
      <c r="BF2289" s="141">
        <f>IF(N2289="snížená",J2289,0)</f>
        <v>0</v>
      </c>
      <c r="BG2289" s="141">
        <f>IF(N2289="zákl. přenesená",J2289,0)</f>
        <v>0</v>
      </c>
      <c r="BH2289" s="141">
        <f>IF(N2289="sníž. přenesená",J2289,0)</f>
        <v>0</v>
      </c>
      <c r="BI2289" s="141">
        <f>IF(N2289="nulová",J2289,0)</f>
        <v>0</v>
      </c>
      <c r="BJ2289" s="18" t="s">
        <v>40</v>
      </c>
      <c r="BK2289" s="141">
        <f>ROUND(I2289*H2289,2)</f>
        <v>0</v>
      </c>
      <c r="BL2289" s="18" t="s">
        <v>244</v>
      </c>
      <c r="BM2289" s="140" t="s">
        <v>2754</v>
      </c>
    </row>
    <row r="2290" spans="2:65" s="12" customFormat="1">
      <c r="B2290" s="142"/>
      <c r="D2290" s="143" t="s">
        <v>159</v>
      </c>
      <c r="E2290" s="144" t="s">
        <v>32</v>
      </c>
      <c r="F2290" s="145" t="s">
        <v>702</v>
      </c>
      <c r="H2290" s="144" t="s">
        <v>32</v>
      </c>
      <c r="I2290" s="146"/>
      <c r="L2290" s="142"/>
      <c r="M2290" s="147"/>
      <c r="T2290" s="148"/>
      <c r="AT2290" s="144" t="s">
        <v>159</v>
      </c>
      <c r="AU2290" s="144" t="s">
        <v>89</v>
      </c>
      <c r="AV2290" s="12" t="s">
        <v>40</v>
      </c>
      <c r="AW2290" s="12" t="s">
        <v>38</v>
      </c>
      <c r="AX2290" s="12" t="s">
        <v>80</v>
      </c>
      <c r="AY2290" s="144" t="s">
        <v>150</v>
      </c>
    </row>
    <row r="2291" spans="2:65" s="12" customFormat="1">
      <c r="B2291" s="142"/>
      <c r="D2291" s="143" t="s">
        <v>159</v>
      </c>
      <c r="E2291" s="144" t="s">
        <v>32</v>
      </c>
      <c r="F2291" s="145" t="s">
        <v>2750</v>
      </c>
      <c r="H2291" s="144" t="s">
        <v>32</v>
      </c>
      <c r="I2291" s="146"/>
      <c r="L2291" s="142"/>
      <c r="M2291" s="147"/>
      <c r="T2291" s="148"/>
      <c r="AT2291" s="144" t="s">
        <v>159</v>
      </c>
      <c r="AU2291" s="144" t="s">
        <v>89</v>
      </c>
      <c r="AV2291" s="12" t="s">
        <v>40</v>
      </c>
      <c r="AW2291" s="12" t="s">
        <v>38</v>
      </c>
      <c r="AX2291" s="12" t="s">
        <v>80</v>
      </c>
      <c r="AY2291" s="144" t="s">
        <v>150</v>
      </c>
    </row>
    <row r="2292" spans="2:65" s="13" customFormat="1">
      <c r="B2292" s="149"/>
      <c r="D2292" s="143" t="s">
        <v>159</v>
      </c>
      <c r="E2292" s="150" t="s">
        <v>32</v>
      </c>
      <c r="F2292" s="151" t="s">
        <v>772</v>
      </c>
      <c r="H2292" s="152">
        <v>183.84</v>
      </c>
      <c r="I2292" s="153"/>
      <c r="L2292" s="149"/>
      <c r="M2292" s="154"/>
      <c r="T2292" s="155"/>
      <c r="AT2292" s="150" t="s">
        <v>159</v>
      </c>
      <c r="AU2292" s="150" t="s">
        <v>89</v>
      </c>
      <c r="AV2292" s="13" t="s">
        <v>89</v>
      </c>
      <c r="AW2292" s="13" t="s">
        <v>38</v>
      </c>
      <c r="AX2292" s="13" t="s">
        <v>40</v>
      </c>
      <c r="AY2292" s="150" t="s">
        <v>150</v>
      </c>
    </row>
    <row r="2293" spans="2:65" s="13" customFormat="1">
      <c r="B2293" s="149"/>
      <c r="D2293" s="143" t="s">
        <v>159</v>
      </c>
      <c r="F2293" s="151" t="s">
        <v>2755</v>
      </c>
      <c r="H2293" s="152">
        <v>193.03200000000001</v>
      </c>
      <c r="I2293" s="153"/>
      <c r="L2293" s="149"/>
      <c r="M2293" s="154"/>
      <c r="T2293" s="155"/>
      <c r="AT2293" s="150" t="s">
        <v>159</v>
      </c>
      <c r="AU2293" s="150" t="s">
        <v>89</v>
      </c>
      <c r="AV2293" s="13" t="s">
        <v>89</v>
      </c>
      <c r="AW2293" s="13" t="s">
        <v>4</v>
      </c>
      <c r="AX2293" s="13" t="s">
        <v>40</v>
      </c>
      <c r="AY2293" s="150" t="s">
        <v>150</v>
      </c>
    </row>
    <row r="2294" spans="2:65" s="1" customFormat="1" ht="24.15" customHeight="1">
      <c r="B2294" s="34"/>
      <c r="C2294" s="184" t="s">
        <v>2756</v>
      </c>
      <c r="D2294" s="184" t="s">
        <v>874</v>
      </c>
      <c r="E2294" s="186" t="s">
        <v>2757</v>
      </c>
      <c r="F2294" s="187" t="s">
        <v>2758</v>
      </c>
      <c r="G2294" s="188" t="s">
        <v>155</v>
      </c>
      <c r="H2294" s="189">
        <v>193.03200000000001</v>
      </c>
      <c r="I2294" s="190"/>
      <c r="J2294" s="191">
        <f>ROUND(I2294*H2294,2)</f>
        <v>0</v>
      </c>
      <c r="K2294" s="187" t="s">
        <v>172</v>
      </c>
      <c r="L2294" s="192"/>
      <c r="M2294" s="193" t="s">
        <v>32</v>
      </c>
      <c r="N2294" s="194" t="s">
        <v>51</v>
      </c>
      <c r="P2294" s="138">
        <f>O2294*H2294</f>
        <v>0</v>
      </c>
      <c r="Q2294" s="138">
        <v>5.0000000000000001E-3</v>
      </c>
      <c r="R2294" s="138">
        <f>Q2294*H2294</f>
        <v>0.96516000000000013</v>
      </c>
      <c r="S2294" s="138">
        <v>0</v>
      </c>
      <c r="T2294" s="139">
        <f>S2294*H2294</f>
        <v>0</v>
      </c>
      <c r="AR2294" s="140" t="s">
        <v>1027</v>
      </c>
      <c r="AT2294" s="140" t="s">
        <v>874</v>
      </c>
      <c r="AU2294" s="140" t="s">
        <v>89</v>
      </c>
      <c r="AY2294" s="18" t="s">
        <v>150</v>
      </c>
      <c r="BE2294" s="141">
        <f>IF(N2294="základní",J2294,0)</f>
        <v>0</v>
      </c>
      <c r="BF2294" s="141">
        <f>IF(N2294="snížená",J2294,0)</f>
        <v>0</v>
      </c>
      <c r="BG2294" s="141">
        <f>IF(N2294="zákl. přenesená",J2294,0)</f>
        <v>0</v>
      </c>
      <c r="BH2294" s="141">
        <f>IF(N2294="sníž. přenesená",J2294,0)</f>
        <v>0</v>
      </c>
      <c r="BI2294" s="141">
        <f>IF(N2294="nulová",J2294,0)</f>
        <v>0</v>
      </c>
      <c r="BJ2294" s="18" t="s">
        <v>40</v>
      </c>
      <c r="BK2294" s="141">
        <f>ROUND(I2294*H2294,2)</f>
        <v>0</v>
      </c>
      <c r="BL2294" s="18" t="s">
        <v>244</v>
      </c>
      <c r="BM2294" s="140" t="s">
        <v>2759</v>
      </c>
    </row>
    <row r="2295" spans="2:65" s="12" customFormat="1">
      <c r="B2295" s="142"/>
      <c r="D2295" s="143" t="s">
        <v>159</v>
      </c>
      <c r="E2295" s="144" t="s">
        <v>32</v>
      </c>
      <c r="F2295" s="145" t="s">
        <v>702</v>
      </c>
      <c r="H2295" s="144" t="s">
        <v>32</v>
      </c>
      <c r="I2295" s="146"/>
      <c r="L2295" s="142"/>
      <c r="M2295" s="147"/>
      <c r="T2295" s="148"/>
      <c r="AT2295" s="144" t="s">
        <v>159</v>
      </c>
      <c r="AU2295" s="144" t="s">
        <v>89</v>
      </c>
      <c r="AV2295" s="12" t="s">
        <v>40</v>
      </c>
      <c r="AW2295" s="12" t="s">
        <v>38</v>
      </c>
      <c r="AX2295" s="12" t="s">
        <v>80</v>
      </c>
      <c r="AY2295" s="144" t="s">
        <v>150</v>
      </c>
    </row>
    <row r="2296" spans="2:65" s="12" customFormat="1">
      <c r="B2296" s="142"/>
      <c r="D2296" s="143" t="s">
        <v>159</v>
      </c>
      <c r="E2296" s="144" t="s">
        <v>32</v>
      </c>
      <c r="F2296" s="145" t="s">
        <v>2750</v>
      </c>
      <c r="H2296" s="144" t="s">
        <v>32</v>
      </c>
      <c r="I2296" s="146"/>
      <c r="L2296" s="142"/>
      <c r="M2296" s="147"/>
      <c r="T2296" s="148"/>
      <c r="AT2296" s="144" t="s">
        <v>159</v>
      </c>
      <c r="AU2296" s="144" t="s">
        <v>89</v>
      </c>
      <c r="AV2296" s="12" t="s">
        <v>40</v>
      </c>
      <c r="AW2296" s="12" t="s">
        <v>38</v>
      </c>
      <c r="AX2296" s="12" t="s">
        <v>80</v>
      </c>
      <c r="AY2296" s="144" t="s">
        <v>150</v>
      </c>
    </row>
    <row r="2297" spans="2:65" s="13" customFormat="1">
      <c r="B2297" s="149"/>
      <c r="D2297" s="143" t="s">
        <v>159</v>
      </c>
      <c r="E2297" s="150" t="s">
        <v>32</v>
      </c>
      <c r="F2297" s="151" t="s">
        <v>775</v>
      </c>
      <c r="H2297" s="152">
        <v>183.84</v>
      </c>
      <c r="I2297" s="153"/>
      <c r="L2297" s="149"/>
      <c r="M2297" s="154"/>
      <c r="T2297" s="155"/>
      <c r="AT2297" s="150" t="s">
        <v>159</v>
      </c>
      <c r="AU2297" s="150" t="s">
        <v>89</v>
      </c>
      <c r="AV2297" s="13" t="s">
        <v>89</v>
      </c>
      <c r="AW2297" s="13" t="s">
        <v>38</v>
      </c>
      <c r="AX2297" s="13" t="s">
        <v>40</v>
      </c>
      <c r="AY2297" s="150" t="s">
        <v>150</v>
      </c>
    </row>
    <row r="2298" spans="2:65" s="13" customFormat="1">
      <c r="B2298" s="149"/>
      <c r="D2298" s="143" t="s">
        <v>159</v>
      </c>
      <c r="F2298" s="151" t="s">
        <v>2755</v>
      </c>
      <c r="H2298" s="152">
        <v>193.03200000000001</v>
      </c>
      <c r="I2298" s="153"/>
      <c r="L2298" s="149"/>
      <c r="M2298" s="154"/>
      <c r="T2298" s="155"/>
      <c r="AT2298" s="150" t="s">
        <v>159</v>
      </c>
      <c r="AU2298" s="150" t="s">
        <v>89</v>
      </c>
      <c r="AV2298" s="13" t="s">
        <v>89</v>
      </c>
      <c r="AW2298" s="13" t="s">
        <v>4</v>
      </c>
      <c r="AX2298" s="13" t="s">
        <v>40</v>
      </c>
      <c r="AY2298" s="150" t="s">
        <v>150</v>
      </c>
    </row>
    <row r="2299" spans="2:65" s="1" customFormat="1" ht="24.15" customHeight="1">
      <c r="B2299" s="34"/>
      <c r="C2299" s="184" t="s">
        <v>2760</v>
      </c>
      <c r="D2299" s="184" t="s">
        <v>874</v>
      </c>
      <c r="E2299" s="186" t="s">
        <v>2761</v>
      </c>
      <c r="F2299" s="187" t="s">
        <v>2762</v>
      </c>
      <c r="G2299" s="188" t="s">
        <v>155</v>
      </c>
      <c r="H2299" s="189">
        <v>1001.606</v>
      </c>
      <c r="I2299" s="190"/>
      <c r="J2299" s="191">
        <f>ROUND(I2299*H2299,2)</f>
        <v>0</v>
      </c>
      <c r="K2299" s="187" t="s">
        <v>172</v>
      </c>
      <c r="L2299" s="192"/>
      <c r="M2299" s="193" t="s">
        <v>32</v>
      </c>
      <c r="N2299" s="194" t="s">
        <v>51</v>
      </c>
      <c r="P2299" s="138">
        <f>O2299*H2299</f>
        <v>0</v>
      </c>
      <c r="Q2299" s="138">
        <v>6.0000000000000001E-3</v>
      </c>
      <c r="R2299" s="138">
        <f>Q2299*H2299</f>
        <v>6.0096360000000004</v>
      </c>
      <c r="S2299" s="138">
        <v>0</v>
      </c>
      <c r="T2299" s="139">
        <f>S2299*H2299</f>
        <v>0</v>
      </c>
      <c r="AR2299" s="140" t="s">
        <v>1027</v>
      </c>
      <c r="AT2299" s="140" t="s">
        <v>874</v>
      </c>
      <c r="AU2299" s="140" t="s">
        <v>89</v>
      </c>
      <c r="AY2299" s="18" t="s">
        <v>150</v>
      </c>
      <c r="BE2299" s="141">
        <f>IF(N2299="základní",J2299,0)</f>
        <v>0</v>
      </c>
      <c r="BF2299" s="141">
        <f>IF(N2299="snížená",J2299,0)</f>
        <v>0</v>
      </c>
      <c r="BG2299" s="141">
        <f>IF(N2299="zákl. přenesená",J2299,0)</f>
        <v>0</v>
      </c>
      <c r="BH2299" s="141">
        <f>IF(N2299="sníž. přenesená",J2299,0)</f>
        <v>0</v>
      </c>
      <c r="BI2299" s="141">
        <f>IF(N2299="nulová",J2299,0)</f>
        <v>0</v>
      </c>
      <c r="BJ2299" s="18" t="s">
        <v>40</v>
      </c>
      <c r="BK2299" s="141">
        <f>ROUND(I2299*H2299,2)</f>
        <v>0</v>
      </c>
      <c r="BL2299" s="18" t="s">
        <v>244</v>
      </c>
      <c r="BM2299" s="140" t="s">
        <v>2763</v>
      </c>
    </row>
    <row r="2300" spans="2:65" s="12" customFormat="1">
      <c r="B2300" s="142"/>
      <c r="D2300" s="143" t="s">
        <v>159</v>
      </c>
      <c r="E2300" s="144" t="s">
        <v>32</v>
      </c>
      <c r="F2300" s="145" t="s">
        <v>702</v>
      </c>
      <c r="H2300" s="144" t="s">
        <v>32</v>
      </c>
      <c r="I2300" s="146"/>
      <c r="L2300" s="142"/>
      <c r="M2300" s="147"/>
      <c r="T2300" s="148"/>
      <c r="AT2300" s="144" t="s">
        <v>159</v>
      </c>
      <c r="AU2300" s="144" t="s">
        <v>89</v>
      </c>
      <c r="AV2300" s="12" t="s">
        <v>40</v>
      </c>
      <c r="AW2300" s="12" t="s">
        <v>38</v>
      </c>
      <c r="AX2300" s="12" t="s">
        <v>80</v>
      </c>
      <c r="AY2300" s="144" t="s">
        <v>150</v>
      </c>
    </row>
    <row r="2301" spans="2:65" s="12" customFormat="1">
      <c r="B2301" s="142"/>
      <c r="D2301" s="143" t="s">
        <v>159</v>
      </c>
      <c r="E2301" s="144" t="s">
        <v>32</v>
      </c>
      <c r="F2301" s="145" t="s">
        <v>2749</v>
      </c>
      <c r="H2301" s="144" t="s">
        <v>32</v>
      </c>
      <c r="I2301" s="146"/>
      <c r="L2301" s="142"/>
      <c r="M2301" s="147"/>
      <c r="T2301" s="148"/>
      <c r="AT2301" s="144" t="s">
        <v>159</v>
      </c>
      <c r="AU2301" s="144" t="s">
        <v>89</v>
      </c>
      <c r="AV2301" s="12" t="s">
        <v>40</v>
      </c>
      <c r="AW2301" s="12" t="s">
        <v>38</v>
      </c>
      <c r="AX2301" s="12" t="s">
        <v>80</v>
      </c>
      <c r="AY2301" s="144" t="s">
        <v>150</v>
      </c>
    </row>
    <row r="2302" spans="2:65" s="12" customFormat="1">
      <c r="B2302" s="142"/>
      <c r="D2302" s="143" t="s">
        <v>159</v>
      </c>
      <c r="E2302" s="144" t="s">
        <v>32</v>
      </c>
      <c r="F2302" s="145" t="s">
        <v>2751</v>
      </c>
      <c r="H2302" s="144" t="s">
        <v>32</v>
      </c>
      <c r="I2302" s="146"/>
      <c r="L2302" s="142"/>
      <c r="M2302" s="147"/>
      <c r="T2302" s="148"/>
      <c r="AT2302" s="144" t="s">
        <v>159</v>
      </c>
      <c r="AU2302" s="144" t="s">
        <v>89</v>
      </c>
      <c r="AV2302" s="12" t="s">
        <v>40</v>
      </c>
      <c r="AW2302" s="12" t="s">
        <v>38</v>
      </c>
      <c r="AX2302" s="12" t="s">
        <v>80</v>
      </c>
      <c r="AY2302" s="144" t="s">
        <v>150</v>
      </c>
    </row>
    <row r="2303" spans="2:65" s="13" customFormat="1">
      <c r="B2303" s="149"/>
      <c r="D2303" s="143" t="s">
        <v>159</v>
      </c>
      <c r="E2303" s="150" t="s">
        <v>32</v>
      </c>
      <c r="F2303" s="151" t="s">
        <v>778</v>
      </c>
      <c r="H2303" s="152">
        <v>953.91</v>
      </c>
      <c r="I2303" s="153"/>
      <c r="L2303" s="149"/>
      <c r="M2303" s="154"/>
      <c r="T2303" s="155"/>
      <c r="AT2303" s="150" t="s">
        <v>159</v>
      </c>
      <c r="AU2303" s="150" t="s">
        <v>89</v>
      </c>
      <c r="AV2303" s="13" t="s">
        <v>89</v>
      </c>
      <c r="AW2303" s="13" t="s">
        <v>38</v>
      </c>
      <c r="AX2303" s="13" t="s">
        <v>40</v>
      </c>
      <c r="AY2303" s="150" t="s">
        <v>150</v>
      </c>
    </row>
    <row r="2304" spans="2:65" s="13" customFormat="1">
      <c r="B2304" s="149"/>
      <c r="D2304" s="143" t="s">
        <v>159</v>
      </c>
      <c r="F2304" s="151" t="s">
        <v>2764</v>
      </c>
      <c r="H2304" s="152">
        <v>1001.606</v>
      </c>
      <c r="I2304" s="153"/>
      <c r="L2304" s="149"/>
      <c r="M2304" s="154"/>
      <c r="T2304" s="155"/>
      <c r="AT2304" s="150" t="s">
        <v>159</v>
      </c>
      <c r="AU2304" s="150" t="s">
        <v>89</v>
      </c>
      <c r="AV2304" s="13" t="s">
        <v>89</v>
      </c>
      <c r="AW2304" s="13" t="s">
        <v>4</v>
      </c>
      <c r="AX2304" s="13" t="s">
        <v>40</v>
      </c>
      <c r="AY2304" s="150" t="s">
        <v>150</v>
      </c>
    </row>
    <row r="2305" spans="2:65" s="1" customFormat="1" ht="24.15" customHeight="1">
      <c r="B2305" s="34"/>
      <c r="C2305" s="184" t="s">
        <v>2765</v>
      </c>
      <c r="D2305" s="184" t="s">
        <v>874</v>
      </c>
      <c r="E2305" s="186" t="s">
        <v>2766</v>
      </c>
      <c r="F2305" s="187" t="s">
        <v>2767</v>
      </c>
      <c r="G2305" s="188" t="s">
        <v>155</v>
      </c>
      <c r="H2305" s="189">
        <v>1001.606</v>
      </c>
      <c r="I2305" s="190"/>
      <c r="J2305" s="191">
        <f>ROUND(I2305*H2305,2)</f>
        <v>0</v>
      </c>
      <c r="K2305" s="187" t="s">
        <v>172</v>
      </c>
      <c r="L2305" s="192"/>
      <c r="M2305" s="193" t="s">
        <v>32</v>
      </c>
      <c r="N2305" s="194" t="s">
        <v>51</v>
      </c>
      <c r="P2305" s="138">
        <f>O2305*H2305</f>
        <v>0</v>
      </c>
      <c r="Q2305" s="138">
        <v>8.9999999999999993E-3</v>
      </c>
      <c r="R2305" s="138">
        <f>Q2305*H2305</f>
        <v>9.0144539999999989</v>
      </c>
      <c r="S2305" s="138">
        <v>0</v>
      </c>
      <c r="T2305" s="139">
        <f>S2305*H2305</f>
        <v>0</v>
      </c>
      <c r="AR2305" s="140" t="s">
        <v>1027</v>
      </c>
      <c r="AT2305" s="140" t="s">
        <v>874</v>
      </c>
      <c r="AU2305" s="140" t="s">
        <v>89</v>
      </c>
      <c r="AY2305" s="18" t="s">
        <v>150</v>
      </c>
      <c r="BE2305" s="141">
        <f>IF(N2305="základní",J2305,0)</f>
        <v>0</v>
      </c>
      <c r="BF2305" s="141">
        <f>IF(N2305="snížená",J2305,0)</f>
        <v>0</v>
      </c>
      <c r="BG2305" s="141">
        <f>IF(N2305="zákl. přenesená",J2305,0)</f>
        <v>0</v>
      </c>
      <c r="BH2305" s="141">
        <f>IF(N2305="sníž. přenesená",J2305,0)</f>
        <v>0</v>
      </c>
      <c r="BI2305" s="141">
        <f>IF(N2305="nulová",J2305,0)</f>
        <v>0</v>
      </c>
      <c r="BJ2305" s="18" t="s">
        <v>40</v>
      </c>
      <c r="BK2305" s="141">
        <f>ROUND(I2305*H2305,2)</f>
        <v>0</v>
      </c>
      <c r="BL2305" s="18" t="s">
        <v>244</v>
      </c>
      <c r="BM2305" s="140" t="s">
        <v>2768</v>
      </c>
    </row>
    <row r="2306" spans="2:65" s="12" customFormat="1">
      <c r="B2306" s="142"/>
      <c r="D2306" s="143" t="s">
        <v>159</v>
      </c>
      <c r="E2306" s="144" t="s">
        <v>32</v>
      </c>
      <c r="F2306" s="145" t="s">
        <v>702</v>
      </c>
      <c r="H2306" s="144" t="s">
        <v>32</v>
      </c>
      <c r="I2306" s="146"/>
      <c r="L2306" s="142"/>
      <c r="M2306" s="147"/>
      <c r="T2306" s="148"/>
      <c r="AT2306" s="144" t="s">
        <v>159</v>
      </c>
      <c r="AU2306" s="144" t="s">
        <v>89</v>
      </c>
      <c r="AV2306" s="12" t="s">
        <v>40</v>
      </c>
      <c r="AW2306" s="12" t="s">
        <v>38</v>
      </c>
      <c r="AX2306" s="12" t="s">
        <v>80</v>
      </c>
      <c r="AY2306" s="144" t="s">
        <v>150</v>
      </c>
    </row>
    <row r="2307" spans="2:65" s="12" customFormat="1">
      <c r="B2307" s="142"/>
      <c r="D2307" s="143" t="s">
        <v>159</v>
      </c>
      <c r="E2307" s="144" t="s">
        <v>32</v>
      </c>
      <c r="F2307" s="145" t="s">
        <v>2749</v>
      </c>
      <c r="H2307" s="144" t="s">
        <v>32</v>
      </c>
      <c r="I2307" s="146"/>
      <c r="L2307" s="142"/>
      <c r="M2307" s="147"/>
      <c r="T2307" s="148"/>
      <c r="AT2307" s="144" t="s">
        <v>159</v>
      </c>
      <c r="AU2307" s="144" t="s">
        <v>89</v>
      </c>
      <c r="AV2307" s="12" t="s">
        <v>40</v>
      </c>
      <c r="AW2307" s="12" t="s">
        <v>38</v>
      </c>
      <c r="AX2307" s="12" t="s">
        <v>80</v>
      </c>
      <c r="AY2307" s="144" t="s">
        <v>150</v>
      </c>
    </row>
    <row r="2308" spans="2:65" s="12" customFormat="1">
      <c r="B2308" s="142"/>
      <c r="D2308" s="143" t="s">
        <v>159</v>
      </c>
      <c r="E2308" s="144" t="s">
        <v>32</v>
      </c>
      <c r="F2308" s="145" t="s">
        <v>2751</v>
      </c>
      <c r="H2308" s="144" t="s">
        <v>32</v>
      </c>
      <c r="I2308" s="146"/>
      <c r="L2308" s="142"/>
      <c r="M2308" s="147"/>
      <c r="T2308" s="148"/>
      <c r="AT2308" s="144" t="s">
        <v>159</v>
      </c>
      <c r="AU2308" s="144" t="s">
        <v>89</v>
      </c>
      <c r="AV2308" s="12" t="s">
        <v>40</v>
      </c>
      <c r="AW2308" s="12" t="s">
        <v>38</v>
      </c>
      <c r="AX2308" s="12" t="s">
        <v>80</v>
      </c>
      <c r="AY2308" s="144" t="s">
        <v>150</v>
      </c>
    </row>
    <row r="2309" spans="2:65" s="13" customFormat="1">
      <c r="B2309" s="149"/>
      <c r="D2309" s="143" t="s">
        <v>159</v>
      </c>
      <c r="E2309" s="150" t="s">
        <v>32</v>
      </c>
      <c r="F2309" s="151" t="s">
        <v>778</v>
      </c>
      <c r="H2309" s="152">
        <v>953.91</v>
      </c>
      <c r="I2309" s="153"/>
      <c r="L2309" s="149"/>
      <c r="M2309" s="154"/>
      <c r="T2309" s="155"/>
      <c r="AT2309" s="150" t="s">
        <v>159</v>
      </c>
      <c r="AU2309" s="150" t="s">
        <v>89</v>
      </c>
      <c r="AV2309" s="13" t="s">
        <v>89</v>
      </c>
      <c r="AW2309" s="13" t="s">
        <v>38</v>
      </c>
      <c r="AX2309" s="13" t="s">
        <v>40</v>
      </c>
      <c r="AY2309" s="150" t="s">
        <v>150</v>
      </c>
    </row>
    <row r="2310" spans="2:65" s="13" customFormat="1">
      <c r="B2310" s="149"/>
      <c r="D2310" s="143" t="s">
        <v>159</v>
      </c>
      <c r="F2310" s="151" t="s">
        <v>2764</v>
      </c>
      <c r="H2310" s="152">
        <v>1001.606</v>
      </c>
      <c r="I2310" s="153"/>
      <c r="L2310" s="149"/>
      <c r="M2310" s="154"/>
      <c r="T2310" s="155"/>
      <c r="AT2310" s="150" t="s">
        <v>159</v>
      </c>
      <c r="AU2310" s="150" t="s">
        <v>89</v>
      </c>
      <c r="AV2310" s="13" t="s">
        <v>89</v>
      </c>
      <c r="AW2310" s="13" t="s">
        <v>4</v>
      </c>
      <c r="AX2310" s="13" t="s">
        <v>40</v>
      </c>
      <c r="AY2310" s="150" t="s">
        <v>150</v>
      </c>
    </row>
    <row r="2311" spans="2:65" s="1" customFormat="1" ht="49.05" customHeight="1">
      <c r="B2311" s="34"/>
      <c r="C2311" s="129" t="s">
        <v>2769</v>
      </c>
      <c r="D2311" s="129" t="s">
        <v>152</v>
      </c>
      <c r="E2311" s="130" t="s">
        <v>2770</v>
      </c>
      <c r="F2311" s="131" t="s">
        <v>2771</v>
      </c>
      <c r="G2311" s="132" t="s">
        <v>155</v>
      </c>
      <c r="H2311" s="133">
        <v>2.84</v>
      </c>
      <c r="I2311" s="134"/>
      <c r="J2311" s="135">
        <f>ROUND(I2311*H2311,2)</f>
        <v>0</v>
      </c>
      <c r="K2311" s="131" t="s">
        <v>172</v>
      </c>
      <c r="L2311" s="34"/>
      <c r="M2311" s="136" t="s">
        <v>32</v>
      </c>
      <c r="N2311" s="137" t="s">
        <v>51</v>
      </c>
      <c r="P2311" s="138">
        <f>O2311*H2311</f>
        <v>0</v>
      </c>
      <c r="Q2311" s="138">
        <v>1.2E-4</v>
      </c>
      <c r="R2311" s="138">
        <f>Q2311*H2311</f>
        <v>3.4079999999999999E-4</v>
      </c>
      <c r="S2311" s="138">
        <v>0</v>
      </c>
      <c r="T2311" s="139">
        <f>S2311*H2311</f>
        <v>0</v>
      </c>
      <c r="AR2311" s="140" t="s">
        <v>244</v>
      </c>
      <c r="AT2311" s="140" t="s">
        <v>152</v>
      </c>
      <c r="AU2311" s="140" t="s">
        <v>89</v>
      </c>
      <c r="AY2311" s="18" t="s">
        <v>150</v>
      </c>
      <c r="BE2311" s="141">
        <f>IF(N2311="základní",J2311,0)</f>
        <v>0</v>
      </c>
      <c r="BF2311" s="141">
        <f>IF(N2311="snížená",J2311,0)</f>
        <v>0</v>
      </c>
      <c r="BG2311" s="141">
        <f>IF(N2311="zákl. přenesená",J2311,0)</f>
        <v>0</v>
      </c>
      <c r="BH2311" s="141">
        <f>IF(N2311="sníž. přenesená",J2311,0)</f>
        <v>0</v>
      </c>
      <c r="BI2311" s="141">
        <f>IF(N2311="nulová",J2311,0)</f>
        <v>0</v>
      </c>
      <c r="BJ2311" s="18" t="s">
        <v>40</v>
      </c>
      <c r="BK2311" s="141">
        <f>ROUND(I2311*H2311,2)</f>
        <v>0</v>
      </c>
      <c r="BL2311" s="18" t="s">
        <v>244</v>
      </c>
      <c r="BM2311" s="140" t="s">
        <v>2772</v>
      </c>
    </row>
    <row r="2312" spans="2:65" s="1" customFormat="1">
      <c r="B2312" s="34"/>
      <c r="D2312" s="163" t="s">
        <v>174</v>
      </c>
      <c r="F2312" s="164" t="s">
        <v>2773</v>
      </c>
      <c r="I2312" s="165"/>
      <c r="L2312" s="34"/>
      <c r="M2312" s="166"/>
      <c r="T2312" s="55"/>
      <c r="AT2312" s="18" t="s">
        <v>174</v>
      </c>
      <c r="AU2312" s="18" t="s">
        <v>89</v>
      </c>
    </row>
    <row r="2313" spans="2:65" s="12" customFormat="1">
      <c r="B2313" s="142"/>
      <c r="D2313" s="143" t="s">
        <v>159</v>
      </c>
      <c r="E2313" s="144" t="s">
        <v>32</v>
      </c>
      <c r="F2313" s="145" t="s">
        <v>702</v>
      </c>
      <c r="H2313" s="144" t="s">
        <v>32</v>
      </c>
      <c r="I2313" s="146"/>
      <c r="L2313" s="142"/>
      <c r="M2313" s="147"/>
      <c r="T2313" s="148"/>
      <c r="AT2313" s="144" t="s">
        <v>159</v>
      </c>
      <c r="AU2313" s="144" t="s">
        <v>89</v>
      </c>
      <c r="AV2313" s="12" t="s">
        <v>40</v>
      </c>
      <c r="AW2313" s="12" t="s">
        <v>38</v>
      </c>
      <c r="AX2313" s="12" t="s">
        <v>80</v>
      </c>
      <c r="AY2313" s="144" t="s">
        <v>150</v>
      </c>
    </row>
    <row r="2314" spans="2:65" s="12" customFormat="1">
      <c r="B2314" s="142"/>
      <c r="D2314" s="143" t="s">
        <v>159</v>
      </c>
      <c r="E2314" s="144" t="s">
        <v>32</v>
      </c>
      <c r="F2314" s="145" t="s">
        <v>2536</v>
      </c>
      <c r="H2314" s="144" t="s">
        <v>32</v>
      </c>
      <c r="I2314" s="146"/>
      <c r="L2314" s="142"/>
      <c r="M2314" s="147"/>
      <c r="T2314" s="148"/>
      <c r="AT2314" s="144" t="s">
        <v>159</v>
      </c>
      <c r="AU2314" s="144" t="s">
        <v>89</v>
      </c>
      <c r="AV2314" s="12" t="s">
        <v>40</v>
      </c>
      <c r="AW2314" s="12" t="s">
        <v>38</v>
      </c>
      <c r="AX2314" s="12" t="s">
        <v>80</v>
      </c>
      <c r="AY2314" s="144" t="s">
        <v>150</v>
      </c>
    </row>
    <row r="2315" spans="2:65" s="12" customFormat="1">
      <c r="B2315" s="142"/>
      <c r="D2315" s="143" t="s">
        <v>159</v>
      </c>
      <c r="E2315" s="144" t="s">
        <v>32</v>
      </c>
      <c r="F2315" s="145" t="s">
        <v>2774</v>
      </c>
      <c r="H2315" s="144" t="s">
        <v>32</v>
      </c>
      <c r="I2315" s="146"/>
      <c r="L2315" s="142"/>
      <c r="M2315" s="147"/>
      <c r="T2315" s="148"/>
      <c r="AT2315" s="144" t="s">
        <v>159</v>
      </c>
      <c r="AU2315" s="144" t="s">
        <v>89</v>
      </c>
      <c r="AV2315" s="12" t="s">
        <v>40</v>
      </c>
      <c r="AW2315" s="12" t="s">
        <v>38</v>
      </c>
      <c r="AX2315" s="12" t="s">
        <v>80</v>
      </c>
      <c r="AY2315" s="144" t="s">
        <v>150</v>
      </c>
    </row>
    <row r="2316" spans="2:65" s="12" customFormat="1">
      <c r="B2316" s="142"/>
      <c r="D2316" s="143" t="s">
        <v>159</v>
      </c>
      <c r="E2316" s="144" t="s">
        <v>32</v>
      </c>
      <c r="F2316" s="145" t="s">
        <v>2446</v>
      </c>
      <c r="H2316" s="144" t="s">
        <v>32</v>
      </c>
      <c r="I2316" s="146"/>
      <c r="L2316" s="142"/>
      <c r="M2316" s="147"/>
      <c r="T2316" s="148"/>
      <c r="AT2316" s="144" t="s">
        <v>159</v>
      </c>
      <c r="AU2316" s="144" t="s">
        <v>89</v>
      </c>
      <c r="AV2316" s="12" t="s">
        <v>40</v>
      </c>
      <c r="AW2316" s="12" t="s">
        <v>38</v>
      </c>
      <c r="AX2316" s="12" t="s">
        <v>80</v>
      </c>
      <c r="AY2316" s="144" t="s">
        <v>150</v>
      </c>
    </row>
    <row r="2317" spans="2:65" s="13" customFormat="1">
      <c r="B2317" s="149"/>
      <c r="D2317" s="143" t="s">
        <v>159</v>
      </c>
      <c r="E2317" s="150" t="s">
        <v>32</v>
      </c>
      <c r="F2317" s="151" t="s">
        <v>782</v>
      </c>
      <c r="H2317" s="152">
        <v>2.84</v>
      </c>
      <c r="I2317" s="153"/>
      <c r="L2317" s="149"/>
      <c r="M2317" s="154"/>
      <c r="T2317" s="155"/>
      <c r="AT2317" s="150" t="s">
        <v>159</v>
      </c>
      <c r="AU2317" s="150" t="s">
        <v>89</v>
      </c>
      <c r="AV2317" s="13" t="s">
        <v>89</v>
      </c>
      <c r="AW2317" s="13" t="s">
        <v>38</v>
      </c>
      <c r="AX2317" s="13" t="s">
        <v>40</v>
      </c>
      <c r="AY2317" s="150" t="s">
        <v>150</v>
      </c>
    </row>
    <row r="2318" spans="2:65" s="1" customFormat="1" ht="24.15" customHeight="1">
      <c r="B2318" s="34"/>
      <c r="C2318" s="184" t="s">
        <v>2775</v>
      </c>
      <c r="D2318" s="184" t="s">
        <v>874</v>
      </c>
      <c r="E2318" s="186" t="s">
        <v>2776</v>
      </c>
      <c r="F2318" s="187" t="s">
        <v>2777</v>
      </c>
      <c r="G2318" s="188" t="s">
        <v>155</v>
      </c>
      <c r="H2318" s="189">
        <v>2.9820000000000002</v>
      </c>
      <c r="I2318" s="190"/>
      <c r="J2318" s="191">
        <f>ROUND(I2318*H2318,2)</f>
        <v>0</v>
      </c>
      <c r="K2318" s="187" t="s">
        <v>172</v>
      </c>
      <c r="L2318" s="192"/>
      <c r="M2318" s="193" t="s">
        <v>32</v>
      </c>
      <c r="N2318" s="194" t="s">
        <v>51</v>
      </c>
      <c r="P2318" s="138">
        <f>O2318*H2318</f>
        <v>0</v>
      </c>
      <c r="Q2318" s="138">
        <v>2.4E-2</v>
      </c>
      <c r="R2318" s="138">
        <f>Q2318*H2318</f>
        <v>7.1568000000000007E-2</v>
      </c>
      <c r="S2318" s="138">
        <v>0</v>
      </c>
      <c r="T2318" s="139">
        <f>S2318*H2318</f>
        <v>0</v>
      </c>
      <c r="AR2318" s="140" t="s">
        <v>1027</v>
      </c>
      <c r="AT2318" s="140" t="s">
        <v>874</v>
      </c>
      <c r="AU2318" s="140" t="s">
        <v>89</v>
      </c>
      <c r="AY2318" s="18" t="s">
        <v>150</v>
      </c>
      <c r="BE2318" s="141">
        <f>IF(N2318="základní",J2318,0)</f>
        <v>0</v>
      </c>
      <c r="BF2318" s="141">
        <f>IF(N2318="snížená",J2318,0)</f>
        <v>0</v>
      </c>
      <c r="BG2318" s="141">
        <f>IF(N2318="zákl. přenesená",J2318,0)</f>
        <v>0</v>
      </c>
      <c r="BH2318" s="141">
        <f>IF(N2318="sníž. přenesená",J2318,0)</f>
        <v>0</v>
      </c>
      <c r="BI2318" s="141">
        <f>IF(N2318="nulová",J2318,0)</f>
        <v>0</v>
      </c>
      <c r="BJ2318" s="18" t="s">
        <v>40</v>
      </c>
      <c r="BK2318" s="141">
        <f>ROUND(I2318*H2318,2)</f>
        <v>0</v>
      </c>
      <c r="BL2318" s="18" t="s">
        <v>244</v>
      </c>
      <c r="BM2318" s="140" t="s">
        <v>2778</v>
      </c>
    </row>
    <row r="2319" spans="2:65" s="12" customFormat="1">
      <c r="B2319" s="142"/>
      <c r="D2319" s="143" t="s">
        <v>159</v>
      </c>
      <c r="E2319" s="144" t="s">
        <v>32</v>
      </c>
      <c r="F2319" s="145" t="s">
        <v>702</v>
      </c>
      <c r="H2319" s="144" t="s">
        <v>32</v>
      </c>
      <c r="I2319" s="146"/>
      <c r="L2319" s="142"/>
      <c r="M2319" s="147"/>
      <c r="T2319" s="148"/>
      <c r="AT2319" s="144" t="s">
        <v>159</v>
      </c>
      <c r="AU2319" s="144" t="s">
        <v>89</v>
      </c>
      <c r="AV2319" s="12" t="s">
        <v>40</v>
      </c>
      <c r="AW2319" s="12" t="s">
        <v>38</v>
      </c>
      <c r="AX2319" s="12" t="s">
        <v>80</v>
      </c>
      <c r="AY2319" s="144" t="s">
        <v>150</v>
      </c>
    </row>
    <row r="2320" spans="2:65" s="12" customFormat="1">
      <c r="B2320" s="142"/>
      <c r="D2320" s="143" t="s">
        <v>159</v>
      </c>
      <c r="E2320" s="144" t="s">
        <v>32</v>
      </c>
      <c r="F2320" s="145" t="s">
        <v>2446</v>
      </c>
      <c r="H2320" s="144" t="s">
        <v>32</v>
      </c>
      <c r="I2320" s="146"/>
      <c r="L2320" s="142"/>
      <c r="M2320" s="147"/>
      <c r="T2320" s="148"/>
      <c r="AT2320" s="144" t="s">
        <v>159</v>
      </c>
      <c r="AU2320" s="144" t="s">
        <v>89</v>
      </c>
      <c r="AV2320" s="12" t="s">
        <v>40</v>
      </c>
      <c r="AW2320" s="12" t="s">
        <v>38</v>
      </c>
      <c r="AX2320" s="12" t="s">
        <v>80</v>
      </c>
      <c r="AY2320" s="144" t="s">
        <v>150</v>
      </c>
    </row>
    <row r="2321" spans="2:65" s="13" customFormat="1">
      <c r="B2321" s="149"/>
      <c r="D2321" s="143" t="s">
        <v>159</v>
      </c>
      <c r="E2321" s="150" t="s">
        <v>32</v>
      </c>
      <c r="F2321" s="151" t="s">
        <v>785</v>
      </c>
      <c r="H2321" s="152">
        <v>2.84</v>
      </c>
      <c r="I2321" s="153"/>
      <c r="L2321" s="149"/>
      <c r="M2321" s="154"/>
      <c r="T2321" s="155"/>
      <c r="AT2321" s="150" t="s">
        <v>159</v>
      </c>
      <c r="AU2321" s="150" t="s">
        <v>89</v>
      </c>
      <c r="AV2321" s="13" t="s">
        <v>89</v>
      </c>
      <c r="AW2321" s="13" t="s">
        <v>38</v>
      </c>
      <c r="AX2321" s="13" t="s">
        <v>40</v>
      </c>
      <c r="AY2321" s="150" t="s">
        <v>150</v>
      </c>
    </row>
    <row r="2322" spans="2:65" s="13" customFormat="1">
      <c r="B2322" s="149"/>
      <c r="D2322" s="143" t="s">
        <v>159</v>
      </c>
      <c r="F2322" s="151" t="s">
        <v>2779</v>
      </c>
      <c r="H2322" s="152">
        <v>2.9820000000000002</v>
      </c>
      <c r="I2322" s="153"/>
      <c r="L2322" s="149"/>
      <c r="M2322" s="154"/>
      <c r="T2322" s="155"/>
      <c r="AT2322" s="150" t="s">
        <v>159</v>
      </c>
      <c r="AU2322" s="150" t="s">
        <v>89</v>
      </c>
      <c r="AV2322" s="13" t="s">
        <v>89</v>
      </c>
      <c r="AW2322" s="13" t="s">
        <v>4</v>
      </c>
      <c r="AX2322" s="13" t="s">
        <v>40</v>
      </c>
      <c r="AY2322" s="150" t="s">
        <v>150</v>
      </c>
    </row>
    <row r="2323" spans="2:65" s="1" customFormat="1" ht="49.05" customHeight="1">
      <c r="B2323" s="34"/>
      <c r="C2323" s="129" t="s">
        <v>2780</v>
      </c>
      <c r="D2323" s="129" t="s">
        <v>152</v>
      </c>
      <c r="E2323" s="130" t="s">
        <v>2781</v>
      </c>
      <c r="F2323" s="131" t="s">
        <v>2782</v>
      </c>
      <c r="G2323" s="132" t="s">
        <v>155</v>
      </c>
      <c r="H2323" s="133">
        <v>278.64999999999998</v>
      </c>
      <c r="I2323" s="134"/>
      <c r="J2323" s="135">
        <f>ROUND(I2323*H2323,2)</f>
        <v>0</v>
      </c>
      <c r="K2323" s="131" t="s">
        <v>172</v>
      </c>
      <c r="L2323" s="34"/>
      <c r="M2323" s="136" t="s">
        <v>32</v>
      </c>
      <c r="N2323" s="137" t="s">
        <v>51</v>
      </c>
      <c r="P2323" s="138">
        <f>O2323*H2323</f>
        <v>0</v>
      </c>
      <c r="Q2323" s="138">
        <v>2.4000000000000001E-4</v>
      </c>
      <c r="R2323" s="138">
        <f>Q2323*H2323</f>
        <v>6.6875999999999991E-2</v>
      </c>
      <c r="S2323" s="138">
        <v>0</v>
      </c>
      <c r="T2323" s="139">
        <f>S2323*H2323</f>
        <v>0</v>
      </c>
      <c r="AR2323" s="140" t="s">
        <v>244</v>
      </c>
      <c r="AT2323" s="140" t="s">
        <v>152</v>
      </c>
      <c r="AU2323" s="140" t="s">
        <v>89</v>
      </c>
      <c r="AY2323" s="18" t="s">
        <v>150</v>
      </c>
      <c r="BE2323" s="141">
        <f>IF(N2323="základní",J2323,0)</f>
        <v>0</v>
      </c>
      <c r="BF2323" s="141">
        <f>IF(N2323="snížená",J2323,0)</f>
        <v>0</v>
      </c>
      <c r="BG2323" s="141">
        <f>IF(N2323="zákl. přenesená",J2323,0)</f>
        <v>0</v>
      </c>
      <c r="BH2323" s="141">
        <f>IF(N2323="sníž. přenesená",J2323,0)</f>
        <v>0</v>
      </c>
      <c r="BI2323" s="141">
        <f>IF(N2323="nulová",J2323,0)</f>
        <v>0</v>
      </c>
      <c r="BJ2323" s="18" t="s">
        <v>40</v>
      </c>
      <c r="BK2323" s="141">
        <f>ROUND(I2323*H2323,2)</f>
        <v>0</v>
      </c>
      <c r="BL2323" s="18" t="s">
        <v>244</v>
      </c>
      <c r="BM2323" s="140" t="s">
        <v>2783</v>
      </c>
    </row>
    <row r="2324" spans="2:65" s="1" customFormat="1">
      <c r="B2324" s="34"/>
      <c r="D2324" s="163" t="s">
        <v>174</v>
      </c>
      <c r="F2324" s="164" t="s">
        <v>2784</v>
      </c>
      <c r="I2324" s="165"/>
      <c r="L2324" s="34"/>
      <c r="M2324" s="166"/>
      <c r="T2324" s="55"/>
      <c r="AT2324" s="18" t="s">
        <v>174</v>
      </c>
      <c r="AU2324" s="18" t="s">
        <v>89</v>
      </c>
    </row>
    <row r="2325" spans="2:65" s="12" customFormat="1">
      <c r="B2325" s="142"/>
      <c r="D2325" s="143" t="s">
        <v>159</v>
      </c>
      <c r="E2325" s="144" t="s">
        <v>32</v>
      </c>
      <c r="F2325" s="145" t="s">
        <v>702</v>
      </c>
      <c r="H2325" s="144" t="s">
        <v>32</v>
      </c>
      <c r="I2325" s="146"/>
      <c r="L2325" s="142"/>
      <c r="M2325" s="147"/>
      <c r="T2325" s="148"/>
      <c r="AT2325" s="144" t="s">
        <v>159</v>
      </c>
      <c r="AU2325" s="144" t="s">
        <v>89</v>
      </c>
      <c r="AV2325" s="12" t="s">
        <v>40</v>
      </c>
      <c r="AW2325" s="12" t="s">
        <v>38</v>
      </c>
      <c r="AX2325" s="12" t="s">
        <v>80</v>
      </c>
      <c r="AY2325" s="144" t="s">
        <v>150</v>
      </c>
    </row>
    <row r="2326" spans="2:65" s="12" customFormat="1">
      <c r="B2326" s="142"/>
      <c r="D2326" s="143" t="s">
        <v>159</v>
      </c>
      <c r="E2326" s="144" t="s">
        <v>32</v>
      </c>
      <c r="F2326" s="145" t="s">
        <v>2004</v>
      </c>
      <c r="H2326" s="144" t="s">
        <v>32</v>
      </c>
      <c r="I2326" s="146"/>
      <c r="L2326" s="142"/>
      <c r="M2326" s="147"/>
      <c r="T2326" s="148"/>
      <c r="AT2326" s="144" t="s">
        <v>159</v>
      </c>
      <c r="AU2326" s="144" t="s">
        <v>89</v>
      </c>
      <c r="AV2326" s="12" t="s">
        <v>40</v>
      </c>
      <c r="AW2326" s="12" t="s">
        <v>38</v>
      </c>
      <c r="AX2326" s="12" t="s">
        <v>80</v>
      </c>
      <c r="AY2326" s="144" t="s">
        <v>150</v>
      </c>
    </row>
    <row r="2327" spans="2:65" s="12" customFormat="1">
      <c r="B2327" s="142"/>
      <c r="D2327" s="143" t="s">
        <v>159</v>
      </c>
      <c r="E2327" s="144" t="s">
        <v>32</v>
      </c>
      <c r="F2327" s="145" t="s">
        <v>2785</v>
      </c>
      <c r="H2327" s="144" t="s">
        <v>32</v>
      </c>
      <c r="I2327" s="146"/>
      <c r="L2327" s="142"/>
      <c r="M2327" s="147"/>
      <c r="T2327" s="148"/>
      <c r="AT2327" s="144" t="s">
        <v>159</v>
      </c>
      <c r="AU2327" s="144" t="s">
        <v>89</v>
      </c>
      <c r="AV2327" s="12" t="s">
        <v>40</v>
      </c>
      <c r="AW2327" s="12" t="s">
        <v>38</v>
      </c>
      <c r="AX2327" s="12" t="s">
        <v>80</v>
      </c>
      <c r="AY2327" s="144" t="s">
        <v>150</v>
      </c>
    </row>
    <row r="2328" spans="2:65" s="12" customFormat="1">
      <c r="B2328" s="142"/>
      <c r="D2328" s="143" t="s">
        <v>159</v>
      </c>
      <c r="E2328" s="144" t="s">
        <v>32</v>
      </c>
      <c r="F2328" s="145" t="s">
        <v>2005</v>
      </c>
      <c r="H2328" s="144" t="s">
        <v>32</v>
      </c>
      <c r="I2328" s="146"/>
      <c r="L2328" s="142"/>
      <c r="M2328" s="147"/>
      <c r="T2328" s="148"/>
      <c r="AT2328" s="144" t="s">
        <v>159</v>
      </c>
      <c r="AU2328" s="144" t="s">
        <v>89</v>
      </c>
      <c r="AV2328" s="12" t="s">
        <v>40</v>
      </c>
      <c r="AW2328" s="12" t="s">
        <v>38</v>
      </c>
      <c r="AX2328" s="12" t="s">
        <v>80</v>
      </c>
      <c r="AY2328" s="144" t="s">
        <v>150</v>
      </c>
    </row>
    <row r="2329" spans="2:65" s="13" customFormat="1">
      <c r="B2329" s="149"/>
      <c r="D2329" s="143" t="s">
        <v>159</v>
      </c>
      <c r="E2329" s="150" t="s">
        <v>32</v>
      </c>
      <c r="F2329" s="151" t="s">
        <v>789</v>
      </c>
      <c r="H2329" s="152">
        <v>278.64999999999998</v>
      </c>
      <c r="I2329" s="153"/>
      <c r="L2329" s="149"/>
      <c r="M2329" s="154"/>
      <c r="T2329" s="155"/>
      <c r="AT2329" s="150" t="s">
        <v>159</v>
      </c>
      <c r="AU2329" s="150" t="s">
        <v>89</v>
      </c>
      <c r="AV2329" s="13" t="s">
        <v>89</v>
      </c>
      <c r="AW2329" s="13" t="s">
        <v>38</v>
      </c>
      <c r="AX2329" s="13" t="s">
        <v>40</v>
      </c>
      <c r="AY2329" s="150" t="s">
        <v>150</v>
      </c>
    </row>
    <row r="2330" spans="2:65" s="1" customFormat="1" ht="24.15" customHeight="1">
      <c r="B2330" s="34"/>
      <c r="C2330" s="184" t="s">
        <v>2786</v>
      </c>
      <c r="D2330" s="184" t="s">
        <v>874</v>
      </c>
      <c r="E2330" s="186" t="s">
        <v>2776</v>
      </c>
      <c r="F2330" s="187" t="s">
        <v>2777</v>
      </c>
      <c r="G2330" s="188" t="s">
        <v>155</v>
      </c>
      <c r="H2330" s="189">
        <v>585.16499999999996</v>
      </c>
      <c r="I2330" s="190"/>
      <c r="J2330" s="191">
        <f>ROUND(I2330*H2330,2)</f>
        <v>0</v>
      </c>
      <c r="K2330" s="187" t="s">
        <v>172</v>
      </c>
      <c r="L2330" s="192"/>
      <c r="M2330" s="193" t="s">
        <v>32</v>
      </c>
      <c r="N2330" s="194" t="s">
        <v>51</v>
      </c>
      <c r="P2330" s="138">
        <f>O2330*H2330</f>
        <v>0</v>
      </c>
      <c r="Q2330" s="138">
        <v>2.4E-2</v>
      </c>
      <c r="R2330" s="138">
        <f>Q2330*H2330</f>
        <v>14.04396</v>
      </c>
      <c r="S2330" s="138">
        <v>0</v>
      </c>
      <c r="T2330" s="139">
        <f>S2330*H2330</f>
        <v>0</v>
      </c>
      <c r="AR2330" s="140" t="s">
        <v>1027</v>
      </c>
      <c r="AT2330" s="140" t="s">
        <v>874</v>
      </c>
      <c r="AU2330" s="140" t="s">
        <v>89</v>
      </c>
      <c r="AY2330" s="18" t="s">
        <v>150</v>
      </c>
      <c r="BE2330" s="141">
        <f>IF(N2330="základní",J2330,0)</f>
        <v>0</v>
      </c>
      <c r="BF2330" s="141">
        <f>IF(N2330="snížená",J2330,0)</f>
        <v>0</v>
      </c>
      <c r="BG2330" s="141">
        <f>IF(N2330="zákl. přenesená",J2330,0)</f>
        <v>0</v>
      </c>
      <c r="BH2330" s="141">
        <f>IF(N2330="sníž. přenesená",J2330,0)</f>
        <v>0</v>
      </c>
      <c r="BI2330" s="141">
        <f>IF(N2330="nulová",J2330,0)</f>
        <v>0</v>
      </c>
      <c r="BJ2330" s="18" t="s">
        <v>40</v>
      </c>
      <c r="BK2330" s="141">
        <f>ROUND(I2330*H2330,2)</f>
        <v>0</v>
      </c>
      <c r="BL2330" s="18" t="s">
        <v>244</v>
      </c>
      <c r="BM2330" s="140" t="s">
        <v>2787</v>
      </c>
    </row>
    <row r="2331" spans="2:65" s="12" customFormat="1">
      <c r="B2331" s="142"/>
      <c r="D2331" s="143" t="s">
        <v>159</v>
      </c>
      <c r="E2331" s="144" t="s">
        <v>32</v>
      </c>
      <c r="F2331" s="145" t="s">
        <v>702</v>
      </c>
      <c r="H2331" s="144" t="s">
        <v>32</v>
      </c>
      <c r="I2331" s="146"/>
      <c r="L2331" s="142"/>
      <c r="M2331" s="147"/>
      <c r="T2331" s="148"/>
      <c r="AT2331" s="144" t="s">
        <v>159</v>
      </c>
      <c r="AU2331" s="144" t="s">
        <v>89</v>
      </c>
      <c r="AV2331" s="12" t="s">
        <v>40</v>
      </c>
      <c r="AW2331" s="12" t="s">
        <v>38</v>
      </c>
      <c r="AX2331" s="12" t="s">
        <v>80</v>
      </c>
      <c r="AY2331" s="144" t="s">
        <v>150</v>
      </c>
    </row>
    <row r="2332" spans="2:65" s="12" customFormat="1">
      <c r="B2332" s="142"/>
      <c r="D2332" s="143" t="s">
        <v>159</v>
      </c>
      <c r="E2332" s="144" t="s">
        <v>32</v>
      </c>
      <c r="F2332" s="145" t="s">
        <v>2005</v>
      </c>
      <c r="H2332" s="144" t="s">
        <v>32</v>
      </c>
      <c r="I2332" s="146"/>
      <c r="L2332" s="142"/>
      <c r="M2332" s="147"/>
      <c r="T2332" s="148"/>
      <c r="AT2332" s="144" t="s">
        <v>159</v>
      </c>
      <c r="AU2332" s="144" t="s">
        <v>89</v>
      </c>
      <c r="AV2332" s="12" t="s">
        <v>40</v>
      </c>
      <c r="AW2332" s="12" t="s">
        <v>38</v>
      </c>
      <c r="AX2332" s="12" t="s">
        <v>80</v>
      </c>
      <c r="AY2332" s="144" t="s">
        <v>150</v>
      </c>
    </row>
    <row r="2333" spans="2:65" s="13" customFormat="1">
      <c r="B2333" s="149"/>
      <c r="D2333" s="143" t="s">
        <v>159</v>
      </c>
      <c r="E2333" s="150" t="s">
        <v>32</v>
      </c>
      <c r="F2333" s="151" t="s">
        <v>794</v>
      </c>
      <c r="H2333" s="152">
        <v>278.64999999999998</v>
      </c>
      <c r="I2333" s="153"/>
      <c r="L2333" s="149"/>
      <c r="M2333" s="154"/>
      <c r="T2333" s="155"/>
      <c r="AT2333" s="150" t="s">
        <v>159</v>
      </c>
      <c r="AU2333" s="150" t="s">
        <v>89</v>
      </c>
      <c r="AV2333" s="13" t="s">
        <v>89</v>
      </c>
      <c r="AW2333" s="13" t="s">
        <v>38</v>
      </c>
      <c r="AX2333" s="13" t="s">
        <v>40</v>
      </c>
      <c r="AY2333" s="150" t="s">
        <v>150</v>
      </c>
    </row>
    <row r="2334" spans="2:65" s="13" customFormat="1">
      <c r="B2334" s="149"/>
      <c r="D2334" s="143" t="s">
        <v>159</v>
      </c>
      <c r="F2334" s="151" t="s">
        <v>2788</v>
      </c>
      <c r="H2334" s="152">
        <v>585.16499999999996</v>
      </c>
      <c r="I2334" s="153"/>
      <c r="L2334" s="149"/>
      <c r="M2334" s="154"/>
      <c r="T2334" s="155"/>
      <c r="AT2334" s="150" t="s">
        <v>159</v>
      </c>
      <c r="AU2334" s="150" t="s">
        <v>89</v>
      </c>
      <c r="AV2334" s="13" t="s">
        <v>89</v>
      </c>
      <c r="AW2334" s="13" t="s">
        <v>4</v>
      </c>
      <c r="AX2334" s="13" t="s">
        <v>40</v>
      </c>
      <c r="AY2334" s="150" t="s">
        <v>150</v>
      </c>
    </row>
    <row r="2335" spans="2:65" s="1" customFormat="1" ht="37.799999999999997" customHeight="1">
      <c r="B2335" s="34"/>
      <c r="C2335" s="129" t="s">
        <v>2789</v>
      </c>
      <c r="D2335" s="129" t="s">
        <v>152</v>
      </c>
      <c r="E2335" s="130" t="s">
        <v>2790</v>
      </c>
      <c r="F2335" s="131" t="s">
        <v>2791</v>
      </c>
      <c r="G2335" s="132" t="s">
        <v>155</v>
      </c>
      <c r="H2335" s="133">
        <v>5530.02</v>
      </c>
      <c r="I2335" s="134"/>
      <c r="J2335" s="135">
        <f>ROUND(I2335*H2335,2)</f>
        <v>0</v>
      </c>
      <c r="K2335" s="131" t="s">
        <v>172</v>
      </c>
      <c r="L2335" s="34"/>
      <c r="M2335" s="136" t="s">
        <v>32</v>
      </c>
      <c r="N2335" s="137" t="s">
        <v>51</v>
      </c>
      <c r="P2335" s="138">
        <f>O2335*H2335</f>
        <v>0</v>
      </c>
      <c r="Q2335" s="138">
        <v>0</v>
      </c>
      <c r="R2335" s="138">
        <f>Q2335*H2335</f>
        <v>0</v>
      </c>
      <c r="S2335" s="138">
        <v>0</v>
      </c>
      <c r="T2335" s="139">
        <f>S2335*H2335</f>
        <v>0</v>
      </c>
      <c r="AR2335" s="140" t="s">
        <v>244</v>
      </c>
      <c r="AT2335" s="140" t="s">
        <v>152</v>
      </c>
      <c r="AU2335" s="140" t="s">
        <v>89</v>
      </c>
      <c r="AY2335" s="18" t="s">
        <v>150</v>
      </c>
      <c r="BE2335" s="141">
        <f>IF(N2335="základní",J2335,0)</f>
        <v>0</v>
      </c>
      <c r="BF2335" s="141">
        <f>IF(N2335="snížená",J2335,0)</f>
        <v>0</v>
      </c>
      <c r="BG2335" s="141">
        <f>IF(N2335="zákl. přenesená",J2335,0)</f>
        <v>0</v>
      </c>
      <c r="BH2335" s="141">
        <f>IF(N2335="sníž. přenesená",J2335,0)</f>
        <v>0</v>
      </c>
      <c r="BI2335" s="141">
        <f>IF(N2335="nulová",J2335,0)</f>
        <v>0</v>
      </c>
      <c r="BJ2335" s="18" t="s">
        <v>40</v>
      </c>
      <c r="BK2335" s="141">
        <f>ROUND(I2335*H2335,2)</f>
        <v>0</v>
      </c>
      <c r="BL2335" s="18" t="s">
        <v>244</v>
      </c>
      <c r="BM2335" s="140" t="s">
        <v>2792</v>
      </c>
    </row>
    <row r="2336" spans="2:65" s="1" customFormat="1">
      <c r="B2336" s="34"/>
      <c r="D2336" s="163" t="s">
        <v>174</v>
      </c>
      <c r="F2336" s="164" t="s">
        <v>2793</v>
      </c>
      <c r="I2336" s="165"/>
      <c r="L2336" s="34"/>
      <c r="M2336" s="166"/>
      <c r="T2336" s="55"/>
      <c r="AT2336" s="18" t="s">
        <v>174</v>
      </c>
      <c r="AU2336" s="18" t="s">
        <v>89</v>
      </c>
    </row>
    <row r="2337" spans="2:65" s="12" customFormat="1">
      <c r="B2337" s="142"/>
      <c r="D2337" s="143" t="s">
        <v>159</v>
      </c>
      <c r="E2337" s="144" t="s">
        <v>32</v>
      </c>
      <c r="F2337" s="145" t="s">
        <v>702</v>
      </c>
      <c r="H2337" s="144" t="s">
        <v>32</v>
      </c>
      <c r="I2337" s="146"/>
      <c r="L2337" s="142"/>
      <c r="M2337" s="147"/>
      <c r="T2337" s="148"/>
      <c r="AT2337" s="144" t="s">
        <v>159</v>
      </c>
      <c r="AU2337" s="144" t="s">
        <v>89</v>
      </c>
      <c r="AV2337" s="12" t="s">
        <v>40</v>
      </c>
      <c r="AW2337" s="12" t="s">
        <v>38</v>
      </c>
      <c r="AX2337" s="12" t="s">
        <v>80</v>
      </c>
      <c r="AY2337" s="144" t="s">
        <v>150</v>
      </c>
    </row>
    <row r="2338" spans="2:65" s="12" customFormat="1">
      <c r="B2338" s="142"/>
      <c r="D2338" s="143" t="s">
        <v>159</v>
      </c>
      <c r="E2338" s="144" t="s">
        <v>32</v>
      </c>
      <c r="F2338" s="145" t="s">
        <v>2004</v>
      </c>
      <c r="H2338" s="144" t="s">
        <v>32</v>
      </c>
      <c r="I2338" s="146"/>
      <c r="L2338" s="142"/>
      <c r="M2338" s="147"/>
      <c r="T2338" s="148"/>
      <c r="AT2338" s="144" t="s">
        <v>159</v>
      </c>
      <c r="AU2338" s="144" t="s">
        <v>89</v>
      </c>
      <c r="AV2338" s="12" t="s">
        <v>40</v>
      </c>
      <c r="AW2338" s="12" t="s">
        <v>38</v>
      </c>
      <c r="AX2338" s="12" t="s">
        <v>80</v>
      </c>
      <c r="AY2338" s="144" t="s">
        <v>150</v>
      </c>
    </row>
    <row r="2339" spans="2:65" s="12" customFormat="1">
      <c r="B2339" s="142"/>
      <c r="D2339" s="143" t="s">
        <v>159</v>
      </c>
      <c r="E2339" s="144" t="s">
        <v>32</v>
      </c>
      <c r="F2339" s="145" t="s">
        <v>2794</v>
      </c>
      <c r="H2339" s="144" t="s">
        <v>32</v>
      </c>
      <c r="I2339" s="146"/>
      <c r="L2339" s="142"/>
      <c r="M2339" s="147"/>
      <c r="T2339" s="148"/>
      <c r="AT2339" s="144" t="s">
        <v>159</v>
      </c>
      <c r="AU2339" s="144" t="s">
        <v>89</v>
      </c>
      <c r="AV2339" s="12" t="s">
        <v>40</v>
      </c>
      <c r="AW2339" s="12" t="s">
        <v>38</v>
      </c>
      <c r="AX2339" s="12" t="s">
        <v>80</v>
      </c>
      <c r="AY2339" s="144" t="s">
        <v>150</v>
      </c>
    </row>
    <row r="2340" spans="2:65" s="12" customFormat="1">
      <c r="B2340" s="142"/>
      <c r="D2340" s="143" t="s">
        <v>159</v>
      </c>
      <c r="E2340" s="144" t="s">
        <v>32</v>
      </c>
      <c r="F2340" s="145" t="s">
        <v>2005</v>
      </c>
      <c r="H2340" s="144" t="s">
        <v>32</v>
      </c>
      <c r="I2340" s="146"/>
      <c r="L2340" s="142"/>
      <c r="M2340" s="147"/>
      <c r="T2340" s="148"/>
      <c r="AT2340" s="144" t="s">
        <v>159</v>
      </c>
      <c r="AU2340" s="144" t="s">
        <v>89</v>
      </c>
      <c r="AV2340" s="12" t="s">
        <v>40</v>
      </c>
      <c r="AW2340" s="12" t="s">
        <v>38</v>
      </c>
      <c r="AX2340" s="12" t="s">
        <v>80</v>
      </c>
      <c r="AY2340" s="144" t="s">
        <v>150</v>
      </c>
    </row>
    <row r="2341" spans="2:65" s="12" customFormat="1">
      <c r="B2341" s="142"/>
      <c r="D2341" s="143" t="s">
        <v>159</v>
      </c>
      <c r="E2341" s="144" t="s">
        <v>32</v>
      </c>
      <c r="F2341" s="145" t="s">
        <v>2008</v>
      </c>
      <c r="H2341" s="144" t="s">
        <v>32</v>
      </c>
      <c r="I2341" s="146"/>
      <c r="L2341" s="142"/>
      <c r="M2341" s="147"/>
      <c r="T2341" s="148"/>
      <c r="AT2341" s="144" t="s">
        <v>159</v>
      </c>
      <c r="AU2341" s="144" t="s">
        <v>89</v>
      </c>
      <c r="AV2341" s="12" t="s">
        <v>40</v>
      </c>
      <c r="AW2341" s="12" t="s">
        <v>38</v>
      </c>
      <c r="AX2341" s="12" t="s">
        <v>80</v>
      </c>
      <c r="AY2341" s="144" t="s">
        <v>150</v>
      </c>
    </row>
    <row r="2342" spans="2:65" s="12" customFormat="1">
      <c r="B2342" s="142"/>
      <c r="D2342" s="143" t="s">
        <v>159</v>
      </c>
      <c r="E2342" s="144" t="s">
        <v>32</v>
      </c>
      <c r="F2342" s="145" t="s">
        <v>2774</v>
      </c>
      <c r="H2342" s="144" t="s">
        <v>32</v>
      </c>
      <c r="I2342" s="146"/>
      <c r="L2342" s="142"/>
      <c r="M2342" s="147"/>
      <c r="T2342" s="148"/>
      <c r="AT2342" s="144" t="s">
        <v>159</v>
      </c>
      <c r="AU2342" s="144" t="s">
        <v>89</v>
      </c>
      <c r="AV2342" s="12" t="s">
        <v>40</v>
      </c>
      <c r="AW2342" s="12" t="s">
        <v>38</v>
      </c>
      <c r="AX2342" s="12" t="s">
        <v>80</v>
      </c>
      <c r="AY2342" s="144" t="s">
        <v>150</v>
      </c>
    </row>
    <row r="2343" spans="2:65" s="12" customFormat="1">
      <c r="B2343" s="142"/>
      <c r="D2343" s="143" t="s">
        <v>159</v>
      </c>
      <c r="E2343" s="144" t="s">
        <v>32</v>
      </c>
      <c r="F2343" s="145" t="s">
        <v>2006</v>
      </c>
      <c r="H2343" s="144" t="s">
        <v>32</v>
      </c>
      <c r="I2343" s="146"/>
      <c r="L2343" s="142"/>
      <c r="M2343" s="147"/>
      <c r="T2343" s="148"/>
      <c r="AT2343" s="144" t="s">
        <v>159</v>
      </c>
      <c r="AU2343" s="144" t="s">
        <v>89</v>
      </c>
      <c r="AV2343" s="12" t="s">
        <v>40</v>
      </c>
      <c r="AW2343" s="12" t="s">
        <v>38</v>
      </c>
      <c r="AX2343" s="12" t="s">
        <v>80</v>
      </c>
      <c r="AY2343" s="144" t="s">
        <v>150</v>
      </c>
    </row>
    <row r="2344" spans="2:65" s="12" customFormat="1">
      <c r="B2344" s="142"/>
      <c r="D2344" s="143" t="s">
        <v>159</v>
      </c>
      <c r="E2344" s="144" t="s">
        <v>32</v>
      </c>
      <c r="F2344" s="145" t="s">
        <v>2007</v>
      </c>
      <c r="H2344" s="144" t="s">
        <v>32</v>
      </c>
      <c r="I2344" s="146"/>
      <c r="L2344" s="142"/>
      <c r="M2344" s="147"/>
      <c r="T2344" s="148"/>
      <c r="AT2344" s="144" t="s">
        <v>159</v>
      </c>
      <c r="AU2344" s="144" t="s">
        <v>89</v>
      </c>
      <c r="AV2344" s="12" t="s">
        <v>40</v>
      </c>
      <c r="AW2344" s="12" t="s">
        <v>38</v>
      </c>
      <c r="AX2344" s="12" t="s">
        <v>80</v>
      </c>
      <c r="AY2344" s="144" t="s">
        <v>150</v>
      </c>
    </row>
    <row r="2345" spans="2:65" s="12" customFormat="1">
      <c r="B2345" s="142"/>
      <c r="D2345" s="143" t="s">
        <v>159</v>
      </c>
      <c r="E2345" s="144" t="s">
        <v>32</v>
      </c>
      <c r="F2345" s="145" t="s">
        <v>2008</v>
      </c>
      <c r="H2345" s="144" t="s">
        <v>32</v>
      </c>
      <c r="I2345" s="146"/>
      <c r="L2345" s="142"/>
      <c r="M2345" s="147"/>
      <c r="T2345" s="148"/>
      <c r="AT2345" s="144" t="s">
        <v>159</v>
      </c>
      <c r="AU2345" s="144" t="s">
        <v>89</v>
      </c>
      <c r="AV2345" s="12" t="s">
        <v>40</v>
      </c>
      <c r="AW2345" s="12" t="s">
        <v>38</v>
      </c>
      <c r="AX2345" s="12" t="s">
        <v>80</v>
      </c>
      <c r="AY2345" s="144" t="s">
        <v>150</v>
      </c>
    </row>
    <row r="2346" spans="2:65" s="13" customFormat="1">
      <c r="B2346" s="149"/>
      <c r="D2346" s="143" t="s">
        <v>159</v>
      </c>
      <c r="E2346" s="150" t="s">
        <v>32</v>
      </c>
      <c r="F2346" s="151" t="s">
        <v>797</v>
      </c>
      <c r="H2346" s="152">
        <v>5530.02</v>
      </c>
      <c r="I2346" s="153"/>
      <c r="L2346" s="149"/>
      <c r="M2346" s="154"/>
      <c r="T2346" s="155"/>
      <c r="AT2346" s="150" t="s">
        <v>159</v>
      </c>
      <c r="AU2346" s="150" t="s">
        <v>89</v>
      </c>
      <c r="AV2346" s="13" t="s">
        <v>89</v>
      </c>
      <c r="AW2346" s="13" t="s">
        <v>38</v>
      </c>
      <c r="AX2346" s="13" t="s">
        <v>40</v>
      </c>
      <c r="AY2346" s="150" t="s">
        <v>150</v>
      </c>
    </row>
    <row r="2347" spans="2:65" s="1" customFormat="1" ht="24.15" customHeight="1">
      <c r="B2347" s="34"/>
      <c r="C2347" s="184" t="s">
        <v>2795</v>
      </c>
      <c r="D2347" s="184" t="s">
        <v>874</v>
      </c>
      <c r="E2347" s="186" t="s">
        <v>2796</v>
      </c>
      <c r="F2347" s="187" t="s">
        <v>2797</v>
      </c>
      <c r="G2347" s="188" t="s">
        <v>155</v>
      </c>
      <c r="H2347" s="189">
        <v>2732.0059999999999</v>
      </c>
      <c r="I2347" s="190"/>
      <c r="J2347" s="191">
        <f>ROUND(I2347*H2347,2)</f>
        <v>0</v>
      </c>
      <c r="K2347" s="187" t="s">
        <v>172</v>
      </c>
      <c r="L2347" s="192"/>
      <c r="M2347" s="193" t="s">
        <v>32</v>
      </c>
      <c r="N2347" s="194" t="s">
        <v>51</v>
      </c>
      <c r="P2347" s="138">
        <f>O2347*H2347</f>
        <v>0</v>
      </c>
      <c r="Q2347" s="138">
        <v>1.2E-2</v>
      </c>
      <c r="R2347" s="138">
        <f>Q2347*H2347</f>
        <v>32.784072000000002</v>
      </c>
      <c r="S2347" s="138">
        <v>0</v>
      </c>
      <c r="T2347" s="139">
        <f>S2347*H2347</f>
        <v>0</v>
      </c>
      <c r="AR2347" s="140" t="s">
        <v>1027</v>
      </c>
      <c r="AT2347" s="140" t="s">
        <v>874</v>
      </c>
      <c r="AU2347" s="140" t="s">
        <v>89</v>
      </c>
      <c r="AY2347" s="18" t="s">
        <v>150</v>
      </c>
      <c r="BE2347" s="141">
        <f>IF(N2347="základní",J2347,0)</f>
        <v>0</v>
      </c>
      <c r="BF2347" s="141">
        <f>IF(N2347="snížená",J2347,0)</f>
        <v>0</v>
      </c>
      <c r="BG2347" s="141">
        <f>IF(N2347="zákl. přenesená",J2347,0)</f>
        <v>0</v>
      </c>
      <c r="BH2347" s="141">
        <f>IF(N2347="sníž. přenesená",J2347,0)</f>
        <v>0</v>
      </c>
      <c r="BI2347" s="141">
        <f>IF(N2347="nulová",J2347,0)</f>
        <v>0</v>
      </c>
      <c r="BJ2347" s="18" t="s">
        <v>40</v>
      </c>
      <c r="BK2347" s="141">
        <f>ROUND(I2347*H2347,2)</f>
        <v>0</v>
      </c>
      <c r="BL2347" s="18" t="s">
        <v>244</v>
      </c>
      <c r="BM2347" s="140" t="s">
        <v>2798</v>
      </c>
    </row>
    <row r="2348" spans="2:65" s="12" customFormat="1">
      <c r="B2348" s="142"/>
      <c r="D2348" s="143" t="s">
        <v>159</v>
      </c>
      <c r="E2348" s="144" t="s">
        <v>32</v>
      </c>
      <c r="F2348" s="145" t="s">
        <v>702</v>
      </c>
      <c r="H2348" s="144" t="s">
        <v>32</v>
      </c>
      <c r="I2348" s="146"/>
      <c r="L2348" s="142"/>
      <c r="M2348" s="147"/>
      <c r="T2348" s="148"/>
      <c r="AT2348" s="144" t="s">
        <v>159</v>
      </c>
      <c r="AU2348" s="144" t="s">
        <v>89</v>
      </c>
      <c r="AV2348" s="12" t="s">
        <v>40</v>
      </c>
      <c r="AW2348" s="12" t="s">
        <v>38</v>
      </c>
      <c r="AX2348" s="12" t="s">
        <v>80</v>
      </c>
      <c r="AY2348" s="144" t="s">
        <v>150</v>
      </c>
    </row>
    <row r="2349" spans="2:65" s="12" customFormat="1">
      <c r="B2349" s="142"/>
      <c r="D2349" s="143" t="s">
        <v>159</v>
      </c>
      <c r="E2349" s="144" t="s">
        <v>32</v>
      </c>
      <c r="F2349" s="145" t="s">
        <v>2799</v>
      </c>
      <c r="H2349" s="144" t="s">
        <v>32</v>
      </c>
      <c r="I2349" s="146"/>
      <c r="L2349" s="142"/>
      <c r="M2349" s="147"/>
      <c r="T2349" s="148"/>
      <c r="AT2349" s="144" t="s">
        <v>159</v>
      </c>
      <c r="AU2349" s="144" t="s">
        <v>89</v>
      </c>
      <c r="AV2349" s="12" t="s">
        <v>40</v>
      </c>
      <c r="AW2349" s="12" t="s">
        <v>38</v>
      </c>
      <c r="AX2349" s="12" t="s">
        <v>80</v>
      </c>
      <c r="AY2349" s="144" t="s">
        <v>150</v>
      </c>
    </row>
    <row r="2350" spans="2:65" s="13" customFormat="1">
      <c r="B2350" s="149"/>
      <c r="D2350" s="143" t="s">
        <v>159</v>
      </c>
      <c r="E2350" s="150" t="s">
        <v>32</v>
      </c>
      <c r="F2350" s="151" t="s">
        <v>801</v>
      </c>
      <c r="H2350" s="152">
        <v>2601.91</v>
      </c>
      <c r="I2350" s="153"/>
      <c r="L2350" s="149"/>
      <c r="M2350" s="154"/>
      <c r="T2350" s="155"/>
      <c r="AT2350" s="150" t="s">
        <v>159</v>
      </c>
      <c r="AU2350" s="150" t="s">
        <v>89</v>
      </c>
      <c r="AV2350" s="13" t="s">
        <v>89</v>
      </c>
      <c r="AW2350" s="13" t="s">
        <v>38</v>
      </c>
      <c r="AX2350" s="13" t="s">
        <v>40</v>
      </c>
      <c r="AY2350" s="150" t="s">
        <v>150</v>
      </c>
    </row>
    <row r="2351" spans="2:65" s="13" customFormat="1">
      <c r="B2351" s="149"/>
      <c r="D2351" s="143" t="s">
        <v>159</v>
      </c>
      <c r="F2351" s="151" t="s">
        <v>2800</v>
      </c>
      <c r="H2351" s="152">
        <v>2732.0059999999999</v>
      </c>
      <c r="I2351" s="153"/>
      <c r="L2351" s="149"/>
      <c r="M2351" s="154"/>
      <c r="T2351" s="155"/>
      <c r="AT2351" s="150" t="s">
        <v>159</v>
      </c>
      <c r="AU2351" s="150" t="s">
        <v>89</v>
      </c>
      <c r="AV2351" s="13" t="s">
        <v>89</v>
      </c>
      <c r="AW2351" s="13" t="s">
        <v>4</v>
      </c>
      <c r="AX2351" s="13" t="s">
        <v>40</v>
      </c>
      <c r="AY2351" s="150" t="s">
        <v>150</v>
      </c>
    </row>
    <row r="2352" spans="2:65" s="1" customFormat="1" ht="24.15" customHeight="1">
      <c r="B2352" s="34"/>
      <c r="C2352" s="184" t="s">
        <v>2801</v>
      </c>
      <c r="D2352" s="184" t="s">
        <v>874</v>
      </c>
      <c r="E2352" s="186" t="s">
        <v>2776</v>
      </c>
      <c r="F2352" s="187" t="s">
        <v>2777</v>
      </c>
      <c r="G2352" s="188" t="s">
        <v>155</v>
      </c>
      <c r="H2352" s="189">
        <v>3074.5160000000001</v>
      </c>
      <c r="I2352" s="190"/>
      <c r="J2352" s="191">
        <f>ROUND(I2352*H2352,2)</f>
        <v>0</v>
      </c>
      <c r="K2352" s="187" t="s">
        <v>172</v>
      </c>
      <c r="L2352" s="192"/>
      <c r="M2352" s="193" t="s">
        <v>32</v>
      </c>
      <c r="N2352" s="194" t="s">
        <v>51</v>
      </c>
      <c r="P2352" s="138">
        <f>O2352*H2352</f>
        <v>0</v>
      </c>
      <c r="Q2352" s="138">
        <v>2.4E-2</v>
      </c>
      <c r="R2352" s="138">
        <f>Q2352*H2352</f>
        <v>73.788384000000008</v>
      </c>
      <c r="S2352" s="138">
        <v>0</v>
      </c>
      <c r="T2352" s="139">
        <f>S2352*H2352</f>
        <v>0</v>
      </c>
      <c r="AR2352" s="140" t="s">
        <v>1027</v>
      </c>
      <c r="AT2352" s="140" t="s">
        <v>874</v>
      </c>
      <c r="AU2352" s="140" t="s">
        <v>89</v>
      </c>
      <c r="AY2352" s="18" t="s">
        <v>150</v>
      </c>
      <c r="BE2352" s="141">
        <f>IF(N2352="základní",J2352,0)</f>
        <v>0</v>
      </c>
      <c r="BF2352" s="141">
        <f>IF(N2352="snížená",J2352,0)</f>
        <v>0</v>
      </c>
      <c r="BG2352" s="141">
        <f>IF(N2352="zákl. přenesená",J2352,0)</f>
        <v>0</v>
      </c>
      <c r="BH2352" s="141">
        <f>IF(N2352="sníž. přenesená",J2352,0)</f>
        <v>0</v>
      </c>
      <c r="BI2352" s="141">
        <f>IF(N2352="nulová",J2352,0)</f>
        <v>0</v>
      </c>
      <c r="BJ2352" s="18" t="s">
        <v>40</v>
      </c>
      <c r="BK2352" s="141">
        <f>ROUND(I2352*H2352,2)</f>
        <v>0</v>
      </c>
      <c r="BL2352" s="18" t="s">
        <v>244</v>
      </c>
      <c r="BM2352" s="140" t="s">
        <v>2802</v>
      </c>
    </row>
    <row r="2353" spans="2:65" s="12" customFormat="1">
      <c r="B2353" s="142"/>
      <c r="D2353" s="143" t="s">
        <v>159</v>
      </c>
      <c r="E2353" s="144" t="s">
        <v>32</v>
      </c>
      <c r="F2353" s="145" t="s">
        <v>702</v>
      </c>
      <c r="H2353" s="144" t="s">
        <v>32</v>
      </c>
      <c r="I2353" s="146"/>
      <c r="L2353" s="142"/>
      <c r="M2353" s="147"/>
      <c r="T2353" s="148"/>
      <c r="AT2353" s="144" t="s">
        <v>159</v>
      </c>
      <c r="AU2353" s="144" t="s">
        <v>89</v>
      </c>
      <c r="AV2353" s="12" t="s">
        <v>40</v>
      </c>
      <c r="AW2353" s="12" t="s">
        <v>38</v>
      </c>
      <c r="AX2353" s="12" t="s">
        <v>80</v>
      </c>
      <c r="AY2353" s="144" t="s">
        <v>150</v>
      </c>
    </row>
    <row r="2354" spans="2:65" s="12" customFormat="1">
      <c r="B2354" s="142"/>
      <c r="D2354" s="143" t="s">
        <v>159</v>
      </c>
      <c r="E2354" s="144" t="s">
        <v>32</v>
      </c>
      <c r="F2354" s="145" t="s">
        <v>2803</v>
      </c>
      <c r="H2354" s="144" t="s">
        <v>32</v>
      </c>
      <c r="I2354" s="146"/>
      <c r="L2354" s="142"/>
      <c r="M2354" s="147"/>
      <c r="T2354" s="148"/>
      <c r="AT2354" s="144" t="s">
        <v>159</v>
      </c>
      <c r="AU2354" s="144" t="s">
        <v>89</v>
      </c>
      <c r="AV2354" s="12" t="s">
        <v>40</v>
      </c>
      <c r="AW2354" s="12" t="s">
        <v>38</v>
      </c>
      <c r="AX2354" s="12" t="s">
        <v>80</v>
      </c>
      <c r="AY2354" s="144" t="s">
        <v>150</v>
      </c>
    </row>
    <row r="2355" spans="2:65" s="13" customFormat="1">
      <c r="B2355" s="149"/>
      <c r="D2355" s="143" t="s">
        <v>159</v>
      </c>
      <c r="E2355" s="150" t="s">
        <v>32</v>
      </c>
      <c r="F2355" s="151" t="s">
        <v>806</v>
      </c>
      <c r="H2355" s="152">
        <v>2928.11</v>
      </c>
      <c r="I2355" s="153"/>
      <c r="L2355" s="149"/>
      <c r="M2355" s="154"/>
      <c r="T2355" s="155"/>
      <c r="AT2355" s="150" t="s">
        <v>159</v>
      </c>
      <c r="AU2355" s="150" t="s">
        <v>89</v>
      </c>
      <c r="AV2355" s="13" t="s">
        <v>89</v>
      </c>
      <c r="AW2355" s="13" t="s">
        <v>38</v>
      </c>
      <c r="AX2355" s="13" t="s">
        <v>40</v>
      </c>
      <c r="AY2355" s="150" t="s">
        <v>150</v>
      </c>
    </row>
    <row r="2356" spans="2:65" s="13" customFormat="1">
      <c r="B2356" s="149"/>
      <c r="D2356" s="143" t="s">
        <v>159</v>
      </c>
      <c r="F2356" s="151" t="s">
        <v>2804</v>
      </c>
      <c r="H2356" s="152">
        <v>3074.5160000000001</v>
      </c>
      <c r="I2356" s="153"/>
      <c r="L2356" s="149"/>
      <c r="M2356" s="154"/>
      <c r="T2356" s="155"/>
      <c r="AT2356" s="150" t="s">
        <v>159</v>
      </c>
      <c r="AU2356" s="150" t="s">
        <v>89</v>
      </c>
      <c r="AV2356" s="13" t="s">
        <v>89</v>
      </c>
      <c r="AW2356" s="13" t="s">
        <v>4</v>
      </c>
      <c r="AX2356" s="13" t="s">
        <v>40</v>
      </c>
      <c r="AY2356" s="150" t="s">
        <v>150</v>
      </c>
    </row>
    <row r="2357" spans="2:65" s="1" customFormat="1" ht="37.799999999999997" customHeight="1">
      <c r="B2357" s="34"/>
      <c r="C2357" s="129" t="s">
        <v>2805</v>
      </c>
      <c r="D2357" s="129" t="s">
        <v>152</v>
      </c>
      <c r="E2357" s="130" t="s">
        <v>2806</v>
      </c>
      <c r="F2357" s="131" t="s">
        <v>2807</v>
      </c>
      <c r="G2357" s="132" t="s">
        <v>155</v>
      </c>
      <c r="H2357" s="133">
        <v>607.69000000000005</v>
      </c>
      <c r="I2357" s="134"/>
      <c r="J2357" s="135">
        <f>ROUND(I2357*H2357,2)</f>
        <v>0</v>
      </c>
      <c r="K2357" s="131" t="s">
        <v>172</v>
      </c>
      <c r="L2357" s="34"/>
      <c r="M2357" s="136" t="s">
        <v>32</v>
      </c>
      <c r="N2357" s="137" t="s">
        <v>51</v>
      </c>
      <c r="P2357" s="138">
        <f>O2357*H2357</f>
        <v>0</v>
      </c>
      <c r="Q2357" s="138">
        <v>0</v>
      </c>
      <c r="R2357" s="138">
        <f>Q2357*H2357</f>
        <v>0</v>
      </c>
      <c r="S2357" s="138">
        <v>0</v>
      </c>
      <c r="T2357" s="139">
        <f>S2357*H2357</f>
        <v>0</v>
      </c>
      <c r="AR2357" s="140" t="s">
        <v>244</v>
      </c>
      <c r="AT2357" s="140" t="s">
        <v>152</v>
      </c>
      <c r="AU2357" s="140" t="s">
        <v>89</v>
      </c>
      <c r="AY2357" s="18" t="s">
        <v>150</v>
      </c>
      <c r="BE2357" s="141">
        <f>IF(N2357="základní",J2357,0)</f>
        <v>0</v>
      </c>
      <c r="BF2357" s="141">
        <f>IF(N2357="snížená",J2357,0)</f>
        <v>0</v>
      </c>
      <c r="BG2357" s="141">
        <f>IF(N2357="zákl. přenesená",J2357,0)</f>
        <v>0</v>
      </c>
      <c r="BH2357" s="141">
        <f>IF(N2357="sníž. přenesená",J2357,0)</f>
        <v>0</v>
      </c>
      <c r="BI2357" s="141">
        <f>IF(N2357="nulová",J2357,0)</f>
        <v>0</v>
      </c>
      <c r="BJ2357" s="18" t="s">
        <v>40</v>
      </c>
      <c r="BK2357" s="141">
        <f>ROUND(I2357*H2357,2)</f>
        <v>0</v>
      </c>
      <c r="BL2357" s="18" t="s">
        <v>244</v>
      </c>
      <c r="BM2357" s="140" t="s">
        <v>2808</v>
      </c>
    </row>
    <row r="2358" spans="2:65" s="1" customFormat="1">
      <c r="B2358" s="34"/>
      <c r="D2358" s="163" t="s">
        <v>174</v>
      </c>
      <c r="F2358" s="164" t="s">
        <v>2809</v>
      </c>
      <c r="I2358" s="165"/>
      <c r="L2358" s="34"/>
      <c r="M2358" s="166"/>
      <c r="T2358" s="55"/>
      <c r="AT2358" s="18" t="s">
        <v>174</v>
      </c>
      <c r="AU2358" s="18" t="s">
        <v>89</v>
      </c>
    </row>
    <row r="2359" spans="2:65" s="12" customFormat="1">
      <c r="B2359" s="142"/>
      <c r="D2359" s="143" t="s">
        <v>159</v>
      </c>
      <c r="E2359" s="144" t="s">
        <v>32</v>
      </c>
      <c r="F2359" s="145" t="s">
        <v>702</v>
      </c>
      <c r="H2359" s="144" t="s">
        <v>32</v>
      </c>
      <c r="I2359" s="146"/>
      <c r="L2359" s="142"/>
      <c r="M2359" s="147"/>
      <c r="T2359" s="148"/>
      <c r="AT2359" s="144" t="s">
        <v>159</v>
      </c>
      <c r="AU2359" s="144" t="s">
        <v>89</v>
      </c>
      <c r="AV2359" s="12" t="s">
        <v>40</v>
      </c>
      <c r="AW2359" s="12" t="s">
        <v>38</v>
      </c>
      <c r="AX2359" s="12" t="s">
        <v>80</v>
      </c>
      <c r="AY2359" s="144" t="s">
        <v>150</v>
      </c>
    </row>
    <row r="2360" spans="2:65" s="12" customFormat="1">
      <c r="B2360" s="142"/>
      <c r="D2360" s="143" t="s">
        <v>159</v>
      </c>
      <c r="E2360" s="144" t="s">
        <v>32</v>
      </c>
      <c r="F2360" s="145" t="s">
        <v>2810</v>
      </c>
      <c r="H2360" s="144" t="s">
        <v>32</v>
      </c>
      <c r="I2360" s="146"/>
      <c r="L2360" s="142"/>
      <c r="M2360" s="147"/>
      <c r="T2360" s="148"/>
      <c r="AT2360" s="144" t="s">
        <v>159</v>
      </c>
      <c r="AU2360" s="144" t="s">
        <v>89</v>
      </c>
      <c r="AV2360" s="12" t="s">
        <v>40</v>
      </c>
      <c r="AW2360" s="12" t="s">
        <v>38</v>
      </c>
      <c r="AX2360" s="12" t="s">
        <v>80</v>
      </c>
      <c r="AY2360" s="144" t="s">
        <v>150</v>
      </c>
    </row>
    <row r="2361" spans="2:65" s="12" customFormat="1">
      <c r="B2361" s="142"/>
      <c r="D2361" s="143" t="s">
        <v>159</v>
      </c>
      <c r="E2361" s="144" t="s">
        <v>32</v>
      </c>
      <c r="F2361" s="145" t="s">
        <v>2811</v>
      </c>
      <c r="H2361" s="144" t="s">
        <v>32</v>
      </c>
      <c r="I2361" s="146"/>
      <c r="L2361" s="142"/>
      <c r="M2361" s="147"/>
      <c r="T2361" s="148"/>
      <c r="AT2361" s="144" t="s">
        <v>159</v>
      </c>
      <c r="AU2361" s="144" t="s">
        <v>89</v>
      </c>
      <c r="AV2361" s="12" t="s">
        <v>40</v>
      </c>
      <c r="AW2361" s="12" t="s">
        <v>38</v>
      </c>
      <c r="AX2361" s="12" t="s">
        <v>80</v>
      </c>
      <c r="AY2361" s="144" t="s">
        <v>150</v>
      </c>
    </row>
    <row r="2362" spans="2:65" s="12" customFormat="1">
      <c r="B2362" s="142"/>
      <c r="D2362" s="143" t="s">
        <v>159</v>
      </c>
      <c r="E2362" s="144" t="s">
        <v>32</v>
      </c>
      <c r="F2362" s="145" t="s">
        <v>2006</v>
      </c>
      <c r="H2362" s="144" t="s">
        <v>32</v>
      </c>
      <c r="I2362" s="146"/>
      <c r="L2362" s="142"/>
      <c r="M2362" s="147"/>
      <c r="T2362" s="148"/>
      <c r="AT2362" s="144" t="s">
        <v>159</v>
      </c>
      <c r="AU2362" s="144" t="s">
        <v>89</v>
      </c>
      <c r="AV2362" s="12" t="s">
        <v>40</v>
      </c>
      <c r="AW2362" s="12" t="s">
        <v>38</v>
      </c>
      <c r="AX2362" s="12" t="s">
        <v>80</v>
      </c>
      <c r="AY2362" s="144" t="s">
        <v>150</v>
      </c>
    </row>
    <row r="2363" spans="2:65" s="12" customFormat="1">
      <c r="B2363" s="142"/>
      <c r="D2363" s="143" t="s">
        <v>159</v>
      </c>
      <c r="E2363" s="144" t="s">
        <v>32</v>
      </c>
      <c r="F2363" s="145" t="s">
        <v>2007</v>
      </c>
      <c r="H2363" s="144" t="s">
        <v>32</v>
      </c>
      <c r="I2363" s="146"/>
      <c r="L2363" s="142"/>
      <c r="M2363" s="147"/>
      <c r="T2363" s="148"/>
      <c r="AT2363" s="144" t="s">
        <v>159</v>
      </c>
      <c r="AU2363" s="144" t="s">
        <v>89</v>
      </c>
      <c r="AV2363" s="12" t="s">
        <v>40</v>
      </c>
      <c r="AW2363" s="12" t="s">
        <v>38</v>
      </c>
      <c r="AX2363" s="12" t="s">
        <v>80</v>
      </c>
      <c r="AY2363" s="144" t="s">
        <v>150</v>
      </c>
    </row>
    <row r="2364" spans="2:65" s="12" customFormat="1">
      <c r="B2364" s="142"/>
      <c r="D2364" s="143" t="s">
        <v>159</v>
      </c>
      <c r="E2364" s="144" t="s">
        <v>32</v>
      </c>
      <c r="F2364" s="145" t="s">
        <v>2446</v>
      </c>
      <c r="H2364" s="144" t="s">
        <v>32</v>
      </c>
      <c r="I2364" s="146"/>
      <c r="L2364" s="142"/>
      <c r="M2364" s="147"/>
      <c r="T2364" s="148"/>
      <c r="AT2364" s="144" t="s">
        <v>159</v>
      </c>
      <c r="AU2364" s="144" t="s">
        <v>89</v>
      </c>
      <c r="AV2364" s="12" t="s">
        <v>40</v>
      </c>
      <c r="AW2364" s="12" t="s">
        <v>38</v>
      </c>
      <c r="AX2364" s="12" t="s">
        <v>80</v>
      </c>
      <c r="AY2364" s="144" t="s">
        <v>150</v>
      </c>
    </row>
    <row r="2365" spans="2:65" s="13" customFormat="1">
      <c r="B2365" s="149"/>
      <c r="D2365" s="143" t="s">
        <v>159</v>
      </c>
      <c r="E2365" s="150" t="s">
        <v>32</v>
      </c>
      <c r="F2365" s="151" t="s">
        <v>811</v>
      </c>
      <c r="H2365" s="152">
        <v>607.69000000000005</v>
      </c>
      <c r="I2365" s="153"/>
      <c r="L2365" s="149"/>
      <c r="M2365" s="154"/>
      <c r="T2365" s="155"/>
      <c r="AT2365" s="150" t="s">
        <v>159</v>
      </c>
      <c r="AU2365" s="150" t="s">
        <v>89</v>
      </c>
      <c r="AV2365" s="13" t="s">
        <v>89</v>
      </c>
      <c r="AW2365" s="13" t="s">
        <v>38</v>
      </c>
      <c r="AX2365" s="13" t="s">
        <v>40</v>
      </c>
      <c r="AY2365" s="150" t="s">
        <v>150</v>
      </c>
    </row>
    <row r="2366" spans="2:65" s="1" customFormat="1" ht="24.15" customHeight="1">
      <c r="B2366" s="34"/>
      <c r="C2366" s="184" t="s">
        <v>2812</v>
      </c>
      <c r="D2366" s="184" t="s">
        <v>874</v>
      </c>
      <c r="E2366" s="186" t="s">
        <v>2796</v>
      </c>
      <c r="F2366" s="187" t="s">
        <v>2797</v>
      </c>
      <c r="G2366" s="188" t="s">
        <v>155</v>
      </c>
      <c r="H2366" s="189">
        <v>1276.1489999999999</v>
      </c>
      <c r="I2366" s="190"/>
      <c r="J2366" s="191">
        <f>ROUND(I2366*H2366,2)</f>
        <v>0</v>
      </c>
      <c r="K2366" s="187" t="s">
        <v>172</v>
      </c>
      <c r="L2366" s="192"/>
      <c r="M2366" s="193" t="s">
        <v>32</v>
      </c>
      <c r="N2366" s="194" t="s">
        <v>51</v>
      </c>
      <c r="P2366" s="138">
        <f>O2366*H2366</f>
        <v>0</v>
      </c>
      <c r="Q2366" s="138">
        <v>1.2E-2</v>
      </c>
      <c r="R2366" s="138">
        <f>Q2366*H2366</f>
        <v>15.313787999999999</v>
      </c>
      <c r="S2366" s="138">
        <v>0</v>
      </c>
      <c r="T2366" s="139">
        <f>S2366*H2366</f>
        <v>0</v>
      </c>
      <c r="AR2366" s="140" t="s">
        <v>1027</v>
      </c>
      <c r="AT2366" s="140" t="s">
        <v>874</v>
      </c>
      <c r="AU2366" s="140" t="s">
        <v>89</v>
      </c>
      <c r="AY2366" s="18" t="s">
        <v>150</v>
      </c>
      <c r="BE2366" s="141">
        <f>IF(N2366="základní",J2366,0)</f>
        <v>0</v>
      </c>
      <c r="BF2366" s="141">
        <f>IF(N2366="snížená",J2366,0)</f>
        <v>0</v>
      </c>
      <c r="BG2366" s="141">
        <f>IF(N2366="zákl. přenesená",J2366,0)</f>
        <v>0</v>
      </c>
      <c r="BH2366" s="141">
        <f>IF(N2366="sníž. přenesená",J2366,0)</f>
        <v>0</v>
      </c>
      <c r="BI2366" s="141">
        <f>IF(N2366="nulová",J2366,0)</f>
        <v>0</v>
      </c>
      <c r="BJ2366" s="18" t="s">
        <v>40</v>
      </c>
      <c r="BK2366" s="141">
        <f>ROUND(I2366*H2366,2)</f>
        <v>0</v>
      </c>
      <c r="BL2366" s="18" t="s">
        <v>244</v>
      </c>
      <c r="BM2366" s="140" t="s">
        <v>2813</v>
      </c>
    </row>
    <row r="2367" spans="2:65" s="12" customFormat="1">
      <c r="B2367" s="142"/>
      <c r="D2367" s="143" t="s">
        <v>159</v>
      </c>
      <c r="E2367" s="144" t="s">
        <v>32</v>
      </c>
      <c r="F2367" s="145" t="s">
        <v>702</v>
      </c>
      <c r="H2367" s="144" t="s">
        <v>32</v>
      </c>
      <c r="I2367" s="146"/>
      <c r="L2367" s="142"/>
      <c r="M2367" s="147"/>
      <c r="T2367" s="148"/>
      <c r="AT2367" s="144" t="s">
        <v>159</v>
      </c>
      <c r="AU2367" s="144" t="s">
        <v>89</v>
      </c>
      <c r="AV2367" s="12" t="s">
        <v>40</v>
      </c>
      <c r="AW2367" s="12" t="s">
        <v>38</v>
      </c>
      <c r="AX2367" s="12" t="s">
        <v>80</v>
      </c>
      <c r="AY2367" s="144" t="s">
        <v>150</v>
      </c>
    </row>
    <row r="2368" spans="2:65" s="12" customFormat="1">
      <c r="B2368" s="142"/>
      <c r="D2368" s="143" t="s">
        <v>159</v>
      </c>
      <c r="E2368" s="144" t="s">
        <v>32</v>
      </c>
      <c r="F2368" s="145" t="s">
        <v>2814</v>
      </c>
      <c r="H2368" s="144" t="s">
        <v>32</v>
      </c>
      <c r="I2368" s="146"/>
      <c r="L2368" s="142"/>
      <c r="M2368" s="147"/>
      <c r="T2368" s="148"/>
      <c r="AT2368" s="144" t="s">
        <v>159</v>
      </c>
      <c r="AU2368" s="144" t="s">
        <v>89</v>
      </c>
      <c r="AV2368" s="12" t="s">
        <v>40</v>
      </c>
      <c r="AW2368" s="12" t="s">
        <v>38</v>
      </c>
      <c r="AX2368" s="12" t="s">
        <v>80</v>
      </c>
      <c r="AY2368" s="144" t="s">
        <v>150</v>
      </c>
    </row>
    <row r="2369" spans="2:65" s="13" customFormat="1">
      <c r="B2369" s="149"/>
      <c r="D2369" s="143" t="s">
        <v>159</v>
      </c>
      <c r="E2369" s="150" t="s">
        <v>32</v>
      </c>
      <c r="F2369" s="151" t="s">
        <v>815</v>
      </c>
      <c r="H2369" s="152">
        <v>607.69000000000005</v>
      </c>
      <c r="I2369" s="153"/>
      <c r="L2369" s="149"/>
      <c r="M2369" s="154"/>
      <c r="T2369" s="155"/>
      <c r="AT2369" s="150" t="s">
        <v>159</v>
      </c>
      <c r="AU2369" s="150" t="s">
        <v>89</v>
      </c>
      <c r="AV2369" s="13" t="s">
        <v>89</v>
      </c>
      <c r="AW2369" s="13" t="s">
        <v>38</v>
      </c>
      <c r="AX2369" s="13" t="s">
        <v>40</v>
      </c>
      <c r="AY2369" s="150" t="s">
        <v>150</v>
      </c>
    </row>
    <row r="2370" spans="2:65" s="13" customFormat="1">
      <c r="B2370" s="149"/>
      <c r="D2370" s="143" t="s">
        <v>159</v>
      </c>
      <c r="F2370" s="151" t="s">
        <v>2815</v>
      </c>
      <c r="H2370" s="152">
        <v>1276.1489999999999</v>
      </c>
      <c r="I2370" s="153"/>
      <c r="L2370" s="149"/>
      <c r="M2370" s="154"/>
      <c r="T2370" s="155"/>
      <c r="AT2370" s="150" t="s">
        <v>159</v>
      </c>
      <c r="AU2370" s="150" t="s">
        <v>89</v>
      </c>
      <c r="AV2370" s="13" t="s">
        <v>89</v>
      </c>
      <c r="AW2370" s="13" t="s">
        <v>4</v>
      </c>
      <c r="AX2370" s="13" t="s">
        <v>40</v>
      </c>
      <c r="AY2370" s="150" t="s">
        <v>150</v>
      </c>
    </row>
    <row r="2371" spans="2:65" s="1" customFormat="1" ht="33" customHeight="1">
      <c r="B2371" s="34"/>
      <c r="C2371" s="129" t="s">
        <v>2816</v>
      </c>
      <c r="D2371" s="129" t="s">
        <v>152</v>
      </c>
      <c r="E2371" s="130" t="s">
        <v>2817</v>
      </c>
      <c r="F2371" s="131" t="s">
        <v>2818</v>
      </c>
      <c r="G2371" s="132" t="s">
        <v>693</v>
      </c>
      <c r="H2371" s="133">
        <v>619.25400000000002</v>
      </c>
      <c r="I2371" s="134"/>
      <c r="J2371" s="135">
        <f>ROUND(I2371*H2371,2)</f>
        <v>0</v>
      </c>
      <c r="K2371" s="131" t="s">
        <v>172</v>
      </c>
      <c r="L2371" s="34"/>
      <c r="M2371" s="136" t="s">
        <v>32</v>
      </c>
      <c r="N2371" s="137" t="s">
        <v>51</v>
      </c>
      <c r="P2371" s="138">
        <f>O2371*H2371</f>
        <v>0</v>
      </c>
      <c r="Q2371" s="138">
        <v>3.0000000000000001E-5</v>
      </c>
      <c r="R2371" s="138">
        <f>Q2371*H2371</f>
        <v>1.857762E-2</v>
      </c>
      <c r="S2371" s="138">
        <v>0</v>
      </c>
      <c r="T2371" s="139">
        <f>S2371*H2371</f>
        <v>0</v>
      </c>
      <c r="AR2371" s="140" t="s">
        <v>244</v>
      </c>
      <c r="AT2371" s="140" t="s">
        <v>152</v>
      </c>
      <c r="AU2371" s="140" t="s">
        <v>89</v>
      </c>
      <c r="AY2371" s="18" t="s">
        <v>150</v>
      </c>
      <c r="BE2371" s="141">
        <f>IF(N2371="základní",J2371,0)</f>
        <v>0</v>
      </c>
      <c r="BF2371" s="141">
        <f>IF(N2371="snížená",J2371,0)</f>
        <v>0</v>
      </c>
      <c r="BG2371" s="141">
        <f>IF(N2371="zákl. přenesená",J2371,0)</f>
        <v>0</v>
      </c>
      <c r="BH2371" s="141">
        <f>IF(N2371="sníž. přenesená",J2371,0)</f>
        <v>0</v>
      </c>
      <c r="BI2371" s="141">
        <f>IF(N2371="nulová",J2371,0)</f>
        <v>0</v>
      </c>
      <c r="BJ2371" s="18" t="s">
        <v>40</v>
      </c>
      <c r="BK2371" s="141">
        <f>ROUND(I2371*H2371,2)</f>
        <v>0</v>
      </c>
      <c r="BL2371" s="18" t="s">
        <v>244</v>
      </c>
      <c r="BM2371" s="140" t="s">
        <v>2819</v>
      </c>
    </row>
    <row r="2372" spans="2:65" s="1" customFormat="1">
      <c r="B2372" s="34"/>
      <c r="D2372" s="163" t="s">
        <v>174</v>
      </c>
      <c r="F2372" s="164" t="s">
        <v>2820</v>
      </c>
      <c r="I2372" s="165"/>
      <c r="L2372" s="34"/>
      <c r="M2372" s="166"/>
      <c r="T2372" s="55"/>
      <c r="AT2372" s="18" t="s">
        <v>174</v>
      </c>
      <c r="AU2372" s="18" t="s">
        <v>89</v>
      </c>
    </row>
    <row r="2373" spans="2:65" s="12" customFormat="1">
      <c r="B2373" s="142"/>
      <c r="D2373" s="143" t="s">
        <v>159</v>
      </c>
      <c r="E2373" s="144" t="s">
        <v>32</v>
      </c>
      <c r="F2373" s="145" t="s">
        <v>702</v>
      </c>
      <c r="H2373" s="144" t="s">
        <v>32</v>
      </c>
      <c r="I2373" s="146"/>
      <c r="L2373" s="142"/>
      <c r="M2373" s="147"/>
      <c r="T2373" s="148"/>
      <c r="AT2373" s="144" t="s">
        <v>159</v>
      </c>
      <c r="AU2373" s="144" t="s">
        <v>89</v>
      </c>
      <c r="AV2373" s="12" t="s">
        <v>40</v>
      </c>
      <c r="AW2373" s="12" t="s">
        <v>38</v>
      </c>
      <c r="AX2373" s="12" t="s">
        <v>80</v>
      </c>
      <c r="AY2373" s="144" t="s">
        <v>150</v>
      </c>
    </row>
    <row r="2374" spans="2:65" s="12" customFormat="1">
      <c r="B2374" s="142"/>
      <c r="D2374" s="143" t="s">
        <v>159</v>
      </c>
      <c r="E2374" s="144" t="s">
        <v>32</v>
      </c>
      <c r="F2374" s="145" t="s">
        <v>2821</v>
      </c>
      <c r="H2374" s="144" t="s">
        <v>32</v>
      </c>
      <c r="I2374" s="146"/>
      <c r="L2374" s="142"/>
      <c r="M2374" s="147"/>
      <c r="T2374" s="148"/>
      <c r="AT2374" s="144" t="s">
        <v>159</v>
      </c>
      <c r="AU2374" s="144" t="s">
        <v>89</v>
      </c>
      <c r="AV2374" s="12" t="s">
        <v>40</v>
      </c>
      <c r="AW2374" s="12" t="s">
        <v>38</v>
      </c>
      <c r="AX2374" s="12" t="s">
        <v>80</v>
      </c>
      <c r="AY2374" s="144" t="s">
        <v>150</v>
      </c>
    </row>
    <row r="2375" spans="2:65" s="13" customFormat="1">
      <c r="B2375" s="149"/>
      <c r="D2375" s="143" t="s">
        <v>159</v>
      </c>
      <c r="E2375" s="150" t="s">
        <v>32</v>
      </c>
      <c r="F2375" s="151" t="s">
        <v>818</v>
      </c>
      <c r="H2375" s="152">
        <v>619.25400000000002</v>
      </c>
      <c r="I2375" s="153"/>
      <c r="L2375" s="149"/>
      <c r="M2375" s="154"/>
      <c r="T2375" s="155"/>
      <c r="AT2375" s="150" t="s">
        <v>159</v>
      </c>
      <c r="AU2375" s="150" t="s">
        <v>89</v>
      </c>
      <c r="AV2375" s="13" t="s">
        <v>89</v>
      </c>
      <c r="AW2375" s="13" t="s">
        <v>38</v>
      </c>
      <c r="AX2375" s="13" t="s">
        <v>40</v>
      </c>
      <c r="AY2375" s="150" t="s">
        <v>150</v>
      </c>
    </row>
    <row r="2376" spans="2:65" s="1" customFormat="1" ht="24.15" customHeight="1">
      <c r="B2376" s="34"/>
      <c r="C2376" s="184" t="s">
        <v>2822</v>
      </c>
      <c r="D2376" s="184" t="s">
        <v>874</v>
      </c>
      <c r="E2376" s="186" t="s">
        <v>2823</v>
      </c>
      <c r="F2376" s="187" t="s">
        <v>2824</v>
      </c>
      <c r="G2376" s="188" t="s">
        <v>693</v>
      </c>
      <c r="H2376" s="189">
        <v>650.21699999999998</v>
      </c>
      <c r="I2376" s="190"/>
      <c r="J2376" s="191">
        <f>ROUND(I2376*H2376,2)</f>
        <v>0</v>
      </c>
      <c r="K2376" s="187" t="s">
        <v>172</v>
      </c>
      <c r="L2376" s="192"/>
      <c r="M2376" s="193" t="s">
        <v>32</v>
      </c>
      <c r="N2376" s="194" t="s">
        <v>51</v>
      </c>
      <c r="P2376" s="138">
        <f>O2376*H2376</f>
        <v>0</v>
      </c>
      <c r="Q2376" s="138">
        <v>9.6000000000000002E-4</v>
      </c>
      <c r="R2376" s="138">
        <f>Q2376*H2376</f>
        <v>0.62420832000000004</v>
      </c>
      <c r="S2376" s="138">
        <v>0</v>
      </c>
      <c r="T2376" s="139">
        <f>S2376*H2376</f>
        <v>0</v>
      </c>
      <c r="AR2376" s="140" t="s">
        <v>1027</v>
      </c>
      <c r="AT2376" s="140" t="s">
        <v>874</v>
      </c>
      <c r="AU2376" s="140" t="s">
        <v>89</v>
      </c>
      <c r="AY2376" s="18" t="s">
        <v>150</v>
      </c>
      <c r="BE2376" s="141">
        <f>IF(N2376="základní",J2376,0)</f>
        <v>0</v>
      </c>
      <c r="BF2376" s="141">
        <f>IF(N2376="snížená",J2376,0)</f>
        <v>0</v>
      </c>
      <c r="BG2376" s="141">
        <f>IF(N2376="zákl. přenesená",J2376,0)</f>
        <v>0</v>
      </c>
      <c r="BH2376" s="141">
        <f>IF(N2376="sníž. přenesená",J2376,0)</f>
        <v>0</v>
      </c>
      <c r="BI2376" s="141">
        <f>IF(N2376="nulová",J2376,0)</f>
        <v>0</v>
      </c>
      <c r="BJ2376" s="18" t="s">
        <v>40</v>
      </c>
      <c r="BK2376" s="141">
        <f>ROUND(I2376*H2376,2)</f>
        <v>0</v>
      </c>
      <c r="BL2376" s="18" t="s">
        <v>244</v>
      </c>
      <c r="BM2376" s="140" t="s">
        <v>2825</v>
      </c>
    </row>
    <row r="2377" spans="2:65" s="12" customFormat="1">
      <c r="B2377" s="142"/>
      <c r="D2377" s="143" t="s">
        <v>159</v>
      </c>
      <c r="E2377" s="144" t="s">
        <v>32</v>
      </c>
      <c r="F2377" s="145" t="s">
        <v>702</v>
      </c>
      <c r="H2377" s="144" t="s">
        <v>32</v>
      </c>
      <c r="I2377" s="146"/>
      <c r="L2377" s="142"/>
      <c r="M2377" s="147"/>
      <c r="T2377" s="148"/>
      <c r="AT2377" s="144" t="s">
        <v>159</v>
      </c>
      <c r="AU2377" s="144" t="s">
        <v>89</v>
      </c>
      <c r="AV2377" s="12" t="s">
        <v>40</v>
      </c>
      <c r="AW2377" s="12" t="s">
        <v>38</v>
      </c>
      <c r="AX2377" s="12" t="s">
        <v>80</v>
      </c>
      <c r="AY2377" s="144" t="s">
        <v>150</v>
      </c>
    </row>
    <row r="2378" spans="2:65" s="12" customFormat="1">
      <c r="B2378" s="142"/>
      <c r="D2378" s="143" t="s">
        <v>159</v>
      </c>
      <c r="E2378" s="144" t="s">
        <v>32</v>
      </c>
      <c r="F2378" s="145" t="s">
        <v>2821</v>
      </c>
      <c r="H2378" s="144" t="s">
        <v>32</v>
      </c>
      <c r="I2378" s="146"/>
      <c r="L2378" s="142"/>
      <c r="M2378" s="147"/>
      <c r="T2378" s="148"/>
      <c r="AT2378" s="144" t="s">
        <v>159</v>
      </c>
      <c r="AU2378" s="144" t="s">
        <v>89</v>
      </c>
      <c r="AV2378" s="12" t="s">
        <v>40</v>
      </c>
      <c r="AW2378" s="12" t="s">
        <v>38</v>
      </c>
      <c r="AX2378" s="12" t="s">
        <v>80</v>
      </c>
      <c r="AY2378" s="144" t="s">
        <v>150</v>
      </c>
    </row>
    <row r="2379" spans="2:65" s="13" customFormat="1">
      <c r="B2379" s="149"/>
      <c r="D2379" s="143" t="s">
        <v>159</v>
      </c>
      <c r="E2379" s="150" t="s">
        <v>32</v>
      </c>
      <c r="F2379" s="151" t="s">
        <v>818</v>
      </c>
      <c r="H2379" s="152">
        <v>619.25400000000002</v>
      </c>
      <c r="I2379" s="153"/>
      <c r="L2379" s="149"/>
      <c r="M2379" s="154"/>
      <c r="T2379" s="155"/>
      <c r="AT2379" s="150" t="s">
        <v>159</v>
      </c>
      <c r="AU2379" s="150" t="s">
        <v>89</v>
      </c>
      <c r="AV2379" s="13" t="s">
        <v>89</v>
      </c>
      <c r="AW2379" s="13" t="s">
        <v>38</v>
      </c>
      <c r="AX2379" s="13" t="s">
        <v>40</v>
      </c>
      <c r="AY2379" s="150" t="s">
        <v>150</v>
      </c>
    </row>
    <row r="2380" spans="2:65" s="13" customFormat="1">
      <c r="B2380" s="149"/>
      <c r="D2380" s="143" t="s">
        <v>159</v>
      </c>
      <c r="F2380" s="151" t="s">
        <v>2826</v>
      </c>
      <c r="H2380" s="152">
        <v>650.21699999999998</v>
      </c>
      <c r="I2380" s="153"/>
      <c r="L2380" s="149"/>
      <c r="M2380" s="154"/>
      <c r="T2380" s="155"/>
      <c r="AT2380" s="150" t="s">
        <v>159</v>
      </c>
      <c r="AU2380" s="150" t="s">
        <v>89</v>
      </c>
      <c r="AV2380" s="13" t="s">
        <v>89</v>
      </c>
      <c r="AW2380" s="13" t="s">
        <v>4</v>
      </c>
      <c r="AX2380" s="13" t="s">
        <v>40</v>
      </c>
      <c r="AY2380" s="150" t="s">
        <v>150</v>
      </c>
    </row>
    <row r="2381" spans="2:65" s="1" customFormat="1" ht="37.799999999999997" customHeight="1">
      <c r="B2381" s="34"/>
      <c r="C2381" s="129" t="s">
        <v>2827</v>
      </c>
      <c r="D2381" s="129" t="s">
        <v>152</v>
      </c>
      <c r="E2381" s="130" t="s">
        <v>2828</v>
      </c>
      <c r="F2381" s="131" t="s">
        <v>2829</v>
      </c>
      <c r="G2381" s="132" t="s">
        <v>155</v>
      </c>
      <c r="H2381" s="133">
        <v>138.66999999999999</v>
      </c>
      <c r="I2381" s="134"/>
      <c r="J2381" s="135">
        <f>ROUND(I2381*H2381,2)</f>
        <v>0</v>
      </c>
      <c r="K2381" s="131" t="s">
        <v>172</v>
      </c>
      <c r="L2381" s="34"/>
      <c r="M2381" s="136" t="s">
        <v>32</v>
      </c>
      <c r="N2381" s="137" t="s">
        <v>51</v>
      </c>
      <c r="P2381" s="138">
        <f>O2381*H2381</f>
        <v>0</v>
      </c>
      <c r="Q2381" s="138">
        <v>1.2E-4</v>
      </c>
      <c r="R2381" s="138">
        <f>Q2381*H2381</f>
        <v>1.66404E-2</v>
      </c>
      <c r="S2381" s="138">
        <v>0</v>
      </c>
      <c r="T2381" s="139">
        <f>S2381*H2381</f>
        <v>0</v>
      </c>
      <c r="AR2381" s="140" t="s">
        <v>244</v>
      </c>
      <c r="AT2381" s="140" t="s">
        <v>152</v>
      </c>
      <c r="AU2381" s="140" t="s">
        <v>89</v>
      </c>
      <c r="AY2381" s="18" t="s">
        <v>150</v>
      </c>
      <c r="BE2381" s="141">
        <f>IF(N2381="základní",J2381,0)</f>
        <v>0</v>
      </c>
      <c r="BF2381" s="141">
        <f>IF(N2381="snížená",J2381,0)</f>
        <v>0</v>
      </c>
      <c r="BG2381" s="141">
        <f>IF(N2381="zákl. přenesená",J2381,0)</f>
        <v>0</v>
      </c>
      <c r="BH2381" s="141">
        <f>IF(N2381="sníž. přenesená",J2381,0)</f>
        <v>0</v>
      </c>
      <c r="BI2381" s="141">
        <f>IF(N2381="nulová",J2381,0)</f>
        <v>0</v>
      </c>
      <c r="BJ2381" s="18" t="s">
        <v>40</v>
      </c>
      <c r="BK2381" s="141">
        <f>ROUND(I2381*H2381,2)</f>
        <v>0</v>
      </c>
      <c r="BL2381" s="18" t="s">
        <v>244</v>
      </c>
      <c r="BM2381" s="140" t="s">
        <v>2830</v>
      </c>
    </row>
    <row r="2382" spans="2:65" s="1" customFormat="1">
      <c r="B2382" s="34"/>
      <c r="D2382" s="163" t="s">
        <v>174</v>
      </c>
      <c r="F2382" s="164" t="s">
        <v>2831</v>
      </c>
      <c r="I2382" s="165"/>
      <c r="L2382" s="34"/>
      <c r="M2382" s="166"/>
      <c r="T2382" s="55"/>
      <c r="AT2382" s="18" t="s">
        <v>174</v>
      </c>
      <c r="AU2382" s="18" t="s">
        <v>89</v>
      </c>
    </row>
    <row r="2383" spans="2:65" s="12" customFormat="1">
      <c r="B2383" s="142"/>
      <c r="D2383" s="143" t="s">
        <v>159</v>
      </c>
      <c r="E2383" s="144" t="s">
        <v>32</v>
      </c>
      <c r="F2383" s="145" t="s">
        <v>702</v>
      </c>
      <c r="H2383" s="144" t="s">
        <v>32</v>
      </c>
      <c r="I2383" s="146"/>
      <c r="L2383" s="142"/>
      <c r="M2383" s="147"/>
      <c r="T2383" s="148"/>
      <c r="AT2383" s="144" t="s">
        <v>159</v>
      </c>
      <c r="AU2383" s="144" t="s">
        <v>89</v>
      </c>
      <c r="AV2383" s="12" t="s">
        <v>40</v>
      </c>
      <c r="AW2383" s="12" t="s">
        <v>38</v>
      </c>
      <c r="AX2383" s="12" t="s">
        <v>80</v>
      </c>
      <c r="AY2383" s="144" t="s">
        <v>150</v>
      </c>
    </row>
    <row r="2384" spans="2:65" s="12" customFormat="1">
      <c r="B2384" s="142"/>
      <c r="D2384" s="143" t="s">
        <v>159</v>
      </c>
      <c r="E2384" s="144" t="s">
        <v>32</v>
      </c>
      <c r="F2384" s="145" t="s">
        <v>2447</v>
      </c>
      <c r="H2384" s="144" t="s">
        <v>32</v>
      </c>
      <c r="I2384" s="146"/>
      <c r="L2384" s="142"/>
      <c r="M2384" s="147"/>
      <c r="T2384" s="148"/>
      <c r="AT2384" s="144" t="s">
        <v>159</v>
      </c>
      <c r="AU2384" s="144" t="s">
        <v>89</v>
      </c>
      <c r="AV2384" s="12" t="s">
        <v>40</v>
      </c>
      <c r="AW2384" s="12" t="s">
        <v>38</v>
      </c>
      <c r="AX2384" s="12" t="s">
        <v>80</v>
      </c>
      <c r="AY2384" s="144" t="s">
        <v>150</v>
      </c>
    </row>
    <row r="2385" spans="2:65" s="12" customFormat="1">
      <c r="B2385" s="142"/>
      <c r="D2385" s="143" t="s">
        <v>159</v>
      </c>
      <c r="E2385" s="144" t="s">
        <v>32</v>
      </c>
      <c r="F2385" s="145" t="s">
        <v>2448</v>
      </c>
      <c r="H2385" s="144" t="s">
        <v>32</v>
      </c>
      <c r="I2385" s="146"/>
      <c r="L2385" s="142"/>
      <c r="M2385" s="147"/>
      <c r="T2385" s="148"/>
      <c r="AT2385" s="144" t="s">
        <v>159</v>
      </c>
      <c r="AU2385" s="144" t="s">
        <v>89</v>
      </c>
      <c r="AV2385" s="12" t="s">
        <v>40</v>
      </c>
      <c r="AW2385" s="12" t="s">
        <v>38</v>
      </c>
      <c r="AX2385" s="12" t="s">
        <v>80</v>
      </c>
      <c r="AY2385" s="144" t="s">
        <v>150</v>
      </c>
    </row>
    <row r="2386" spans="2:65" s="12" customFormat="1">
      <c r="B2386" s="142"/>
      <c r="D2386" s="143" t="s">
        <v>159</v>
      </c>
      <c r="E2386" s="144" t="s">
        <v>32</v>
      </c>
      <c r="F2386" s="145" t="s">
        <v>2449</v>
      </c>
      <c r="H2386" s="144" t="s">
        <v>32</v>
      </c>
      <c r="I2386" s="146"/>
      <c r="L2386" s="142"/>
      <c r="M2386" s="147"/>
      <c r="T2386" s="148"/>
      <c r="AT2386" s="144" t="s">
        <v>159</v>
      </c>
      <c r="AU2386" s="144" t="s">
        <v>89</v>
      </c>
      <c r="AV2386" s="12" t="s">
        <v>40</v>
      </c>
      <c r="AW2386" s="12" t="s">
        <v>38</v>
      </c>
      <c r="AX2386" s="12" t="s">
        <v>80</v>
      </c>
      <c r="AY2386" s="144" t="s">
        <v>150</v>
      </c>
    </row>
    <row r="2387" spans="2:65" s="13" customFormat="1">
      <c r="B2387" s="149"/>
      <c r="D2387" s="143" t="s">
        <v>159</v>
      </c>
      <c r="E2387" s="150" t="s">
        <v>32</v>
      </c>
      <c r="F2387" s="151" t="s">
        <v>822</v>
      </c>
      <c r="H2387" s="152">
        <v>138.66999999999999</v>
      </c>
      <c r="I2387" s="153"/>
      <c r="L2387" s="149"/>
      <c r="M2387" s="154"/>
      <c r="T2387" s="155"/>
      <c r="AT2387" s="150" t="s">
        <v>159</v>
      </c>
      <c r="AU2387" s="150" t="s">
        <v>89</v>
      </c>
      <c r="AV2387" s="13" t="s">
        <v>89</v>
      </c>
      <c r="AW2387" s="13" t="s">
        <v>38</v>
      </c>
      <c r="AX2387" s="13" t="s">
        <v>40</v>
      </c>
      <c r="AY2387" s="150" t="s">
        <v>150</v>
      </c>
    </row>
    <row r="2388" spans="2:65" s="1" customFormat="1" ht="16.5" customHeight="1">
      <c r="B2388" s="34"/>
      <c r="C2388" s="184" t="s">
        <v>2832</v>
      </c>
      <c r="D2388" s="184" t="s">
        <v>874</v>
      </c>
      <c r="E2388" s="186" t="s">
        <v>2833</v>
      </c>
      <c r="F2388" s="187" t="s">
        <v>2834</v>
      </c>
      <c r="G2388" s="188" t="s">
        <v>165</v>
      </c>
      <c r="H2388" s="189">
        <v>30.571000000000002</v>
      </c>
      <c r="I2388" s="190"/>
      <c r="J2388" s="191">
        <f>ROUND(I2388*H2388,2)</f>
        <v>0</v>
      </c>
      <c r="K2388" s="187" t="s">
        <v>172</v>
      </c>
      <c r="L2388" s="192"/>
      <c r="M2388" s="193" t="s">
        <v>32</v>
      </c>
      <c r="N2388" s="194" t="s">
        <v>51</v>
      </c>
      <c r="P2388" s="138">
        <f>O2388*H2388</f>
        <v>0</v>
      </c>
      <c r="Q2388" s="138">
        <v>0.03</v>
      </c>
      <c r="R2388" s="138">
        <f>Q2388*H2388</f>
        <v>0.91713</v>
      </c>
      <c r="S2388" s="138">
        <v>0</v>
      </c>
      <c r="T2388" s="139">
        <f>S2388*H2388</f>
        <v>0</v>
      </c>
      <c r="AR2388" s="140" t="s">
        <v>1027</v>
      </c>
      <c r="AT2388" s="140" t="s">
        <v>874</v>
      </c>
      <c r="AU2388" s="140" t="s">
        <v>89</v>
      </c>
      <c r="AY2388" s="18" t="s">
        <v>150</v>
      </c>
      <c r="BE2388" s="141">
        <f>IF(N2388="základní",J2388,0)</f>
        <v>0</v>
      </c>
      <c r="BF2388" s="141">
        <f>IF(N2388="snížená",J2388,0)</f>
        <v>0</v>
      </c>
      <c r="BG2388" s="141">
        <f>IF(N2388="zákl. přenesená",J2388,0)</f>
        <v>0</v>
      </c>
      <c r="BH2388" s="141">
        <f>IF(N2388="sníž. přenesená",J2388,0)</f>
        <v>0</v>
      </c>
      <c r="BI2388" s="141">
        <f>IF(N2388="nulová",J2388,0)</f>
        <v>0</v>
      </c>
      <c r="BJ2388" s="18" t="s">
        <v>40</v>
      </c>
      <c r="BK2388" s="141">
        <f>ROUND(I2388*H2388,2)</f>
        <v>0</v>
      </c>
      <c r="BL2388" s="18" t="s">
        <v>244</v>
      </c>
      <c r="BM2388" s="140" t="s">
        <v>2835</v>
      </c>
    </row>
    <row r="2389" spans="2:65" s="12" customFormat="1">
      <c r="B2389" s="142"/>
      <c r="D2389" s="143" t="s">
        <v>159</v>
      </c>
      <c r="E2389" s="144" t="s">
        <v>32</v>
      </c>
      <c r="F2389" s="145" t="s">
        <v>702</v>
      </c>
      <c r="H2389" s="144" t="s">
        <v>32</v>
      </c>
      <c r="I2389" s="146"/>
      <c r="L2389" s="142"/>
      <c r="M2389" s="147"/>
      <c r="T2389" s="148"/>
      <c r="AT2389" s="144" t="s">
        <v>159</v>
      </c>
      <c r="AU2389" s="144" t="s">
        <v>89</v>
      </c>
      <c r="AV2389" s="12" t="s">
        <v>40</v>
      </c>
      <c r="AW2389" s="12" t="s">
        <v>38</v>
      </c>
      <c r="AX2389" s="12" t="s">
        <v>80</v>
      </c>
      <c r="AY2389" s="144" t="s">
        <v>150</v>
      </c>
    </row>
    <row r="2390" spans="2:65" s="12" customFormat="1">
      <c r="B2390" s="142"/>
      <c r="D2390" s="143" t="s">
        <v>159</v>
      </c>
      <c r="E2390" s="144" t="s">
        <v>32</v>
      </c>
      <c r="F2390" s="145" t="s">
        <v>2836</v>
      </c>
      <c r="H2390" s="144" t="s">
        <v>32</v>
      </c>
      <c r="I2390" s="146"/>
      <c r="L2390" s="142"/>
      <c r="M2390" s="147"/>
      <c r="T2390" s="148"/>
      <c r="AT2390" s="144" t="s">
        <v>159</v>
      </c>
      <c r="AU2390" s="144" t="s">
        <v>89</v>
      </c>
      <c r="AV2390" s="12" t="s">
        <v>40</v>
      </c>
      <c r="AW2390" s="12" t="s">
        <v>38</v>
      </c>
      <c r="AX2390" s="12" t="s">
        <v>80</v>
      </c>
      <c r="AY2390" s="144" t="s">
        <v>150</v>
      </c>
    </row>
    <row r="2391" spans="2:65" s="12" customFormat="1">
      <c r="B2391" s="142"/>
      <c r="D2391" s="143" t="s">
        <v>159</v>
      </c>
      <c r="E2391" s="144" t="s">
        <v>32</v>
      </c>
      <c r="F2391" s="145" t="s">
        <v>2837</v>
      </c>
      <c r="H2391" s="144" t="s">
        <v>32</v>
      </c>
      <c r="I2391" s="146"/>
      <c r="L2391" s="142"/>
      <c r="M2391" s="147"/>
      <c r="T2391" s="148"/>
      <c r="AT2391" s="144" t="s">
        <v>159</v>
      </c>
      <c r="AU2391" s="144" t="s">
        <v>89</v>
      </c>
      <c r="AV2391" s="12" t="s">
        <v>40</v>
      </c>
      <c r="AW2391" s="12" t="s">
        <v>38</v>
      </c>
      <c r="AX2391" s="12" t="s">
        <v>80</v>
      </c>
      <c r="AY2391" s="144" t="s">
        <v>150</v>
      </c>
    </row>
    <row r="2392" spans="2:65" s="12" customFormat="1">
      <c r="B2392" s="142"/>
      <c r="D2392" s="143" t="s">
        <v>159</v>
      </c>
      <c r="E2392" s="144" t="s">
        <v>32</v>
      </c>
      <c r="F2392" s="145" t="s">
        <v>2838</v>
      </c>
      <c r="H2392" s="144" t="s">
        <v>32</v>
      </c>
      <c r="I2392" s="146"/>
      <c r="L2392" s="142"/>
      <c r="M2392" s="147"/>
      <c r="T2392" s="148"/>
      <c r="AT2392" s="144" t="s">
        <v>159</v>
      </c>
      <c r="AU2392" s="144" t="s">
        <v>89</v>
      </c>
      <c r="AV2392" s="12" t="s">
        <v>40</v>
      </c>
      <c r="AW2392" s="12" t="s">
        <v>38</v>
      </c>
      <c r="AX2392" s="12" t="s">
        <v>80</v>
      </c>
      <c r="AY2392" s="144" t="s">
        <v>150</v>
      </c>
    </row>
    <row r="2393" spans="2:65" s="12" customFormat="1">
      <c r="B2393" s="142"/>
      <c r="D2393" s="143" t="s">
        <v>159</v>
      </c>
      <c r="E2393" s="144" t="s">
        <v>32</v>
      </c>
      <c r="F2393" s="145" t="s">
        <v>2839</v>
      </c>
      <c r="H2393" s="144" t="s">
        <v>32</v>
      </c>
      <c r="I2393" s="146"/>
      <c r="L2393" s="142"/>
      <c r="M2393" s="147"/>
      <c r="T2393" s="148"/>
      <c r="AT2393" s="144" t="s">
        <v>159</v>
      </c>
      <c r="AU2393" s="144" t="s">
        <v>89</v>
      </c>
      <c r="AV2393" s="12" t="s">
        <v>40</v>
      </c>
      <c r="AW2393" s="12" t="s">
        <v>38</v>
      </c>
      <c r="AX2393" s="12" t="s">
        <v>80</v>
      </c>
      <c r="AY2393" s="144" t="s">
        <v>150</v>
      </c>
    </row>
    <row r="2394" spans="2:65" s="12" customFormat="1">
      <c r="B2394" s="142"/>
      <c r="D2394" s="143" t="s">
        <v>159</v>
      </c>
      <c r="E2394" s="144" t="s">
        <v>32</v>
      </c>
      <c r="F2394" s="145" t="s">
        <v>2840</v>
      </c>
      <c r="H2394" s="144" t="s">
        <v>32</v>
      </c>
      <c r="I2394" s="146"/>
      <c r="L2394" s="142"/>
      <c r="M2394" s="147"/>
      <c r="T2394" s="148"/>
      <c r="AT2394" s="144" t="s">
        <v>159</v>
      </c>
      <c r="AU2394" s="144" t="s">
        <v>89</v>
      </c>
      <c r="AV2394" s="12" t="s">
        <v>40</v>
      </c>
      <c r="AW2394" s="12" t="s">
        <v>38</v>
      </c>
      <c r="AX2394" s="12" t="s">
        <v>80</v>
      </c>
      <c r="AY2394" s="144" t="s">
        <v>150</v>
      </c>
    </row>
    <row r="2395" spans="2:65" s="12" customFormat="1">
      <c r="B2395" s="142"/>
      <c r="D2395" s="143" t="s">
        <v>159</v>
      </c>
      <c r="E2395" s="144" t="s">
        <v>32</v>
      </c>
      <c r="F2395" s="145" t="s">
        <v>2841</v>
      </c>
      <c r="H2395" s="144" t="s">
        <v>32</v>
      </c>
      <c r="I2395" s="146"/>
      <c r="L2395" s="142"/>
      <c r="M2395" s="147"/>
      <c r="T2395" s="148"/>
      <c r="AT2395" s="144" t="s">
        <v>159</v>
      </c>
      <c r="AU2395" s="144" t="s">
        <v>89</v>
      </c>
      <c r="AV2395" s="12" t="s">
        <v>40</v>
      </c>
      <c r="AW2395" s="12" t="s">
        <v>38</v>
      </c>
      <c r="AX2395" s="12" t="s">
        <v>80</v>
      </c>
      <c r="AY2395" s="144" t="s">
        <v>150</v>
      </c>
    </row>
    <row r="2396" spans="2:65" s="13" customFormat="1">
      <c r="B2396" s="149"/>
      <c r="D2396" s="143" t="s">
        <v>159</v>
      </c>
      <c r="E2396" s="150" t="s">
        <v>32</v>
      </c>
      <c r="F2396" s="151" t="s">
        <v>825</v>
      </c>
      <c r="H2396" s="152">
        <v>29.114999999999998</v>
      </c>
      <c r="I2396" s="153"/>
      <c r="L2396" s="149"/>
      <c r="M2396" s="154"/>
      <c r="T2396" s="155"/>
      <c r="AT2396" s="150" t="s">
        <v>159</v>
      </c>
      <c r="AU2396" s="150" t="s">
        <v>89</v>
      </c>
      <c r="AV2396" s="13" t="s">
        <v>89</v>
      </c>
      <c r="AW2396" s="13" t="s">
        <v>38</v>
      </c>
      <c r="AX2396" s="13" t="s">
        <v>40</v>
      </c>
      <c r="AY2396" s="150" t="s">
        <v>150</v>
      </c>
    </row>
    <row r="2397" spans="2:65" s="13" customFormat="1">
      <c r="B2397" s="149"/>
      <c r="D2397" s="143" t="s">
        <v>159</v>
      </c>
      <c r="F2397" s="151" t="s">
        <v>2842</v>
      </c>
      <c r="H2397" s="152">
        <v>30.571000000000002</v>
      </c>
      <c r="I2397" s="153"/>
      <c r="L2397" s="149"/>
      <c r="M2397" s="154"/>
      <c r="T2397" s="155"/>
      <c r="AT2397" s="150" t="s">
        <v>159</v>
      </c>
      <c r="AU2397" s="150" t="s">
        <v>89</v>
      </c>
      <c r="AV2397" s="13" t="s">
        <v>89</v>
      </c>
      <c r="AW2397" s="13" t="s">
        <v>4</v>
      </c>
      <c r="AX2397" s="13" t="s">
        <v>40</v>
      </c>
      <c r="AY2397" s="150" t="s">
        <v>150</v>
      </c>
    </row>
    <row r="2398" spans="2:65" s="1" customFormat="1" ht="55.5" customHeight="1">
      <c r="B2398" s="34"/>
      <c r="C2398" s="129" t="s">
        <v>2843</v>
      </c>
      <c r="D2398" s="129" t="s">
        <v>152</v>
      </c>
      <c r="E2398" s="130" t="s">
        <v>2844</v>
      </c>
      <c r="F2398" s="131" t="s">
        <v>2845</v>
      </c>
      <c r="G2398" s="132" t="s">
        <v>282</v>
      </c>
      <c r="H2398" s="133">
        <v>154.68</v>
      </c>
      <c r="I2398" s="134"/>
      <c r="J2398" s="135">
        <f>ROUND(I2398*H2398,2)</f>
        <v>0</v>
      </c>
      <c r="K2398" s="131" t="s">
        <v>172</v>
      </c>
      <c r="L2398" s="34"/>
      <c r="M2398" s="136" t="s">
        <v>32</v>
      </c>
      <c r="N2398" s="137" t="s">
        <v>51</v>
      </c>
      <c r="P2398" s="138">
        <f>O2398*H2398</f>
        <v>0</v>
      </c>
      <c r="Q2398" s="138">
        <v>0</v>
      </c>
      <c r="R2398" s="138">
        <f>Q2398*H2398</f>
        <v>0</v>
      </c>
      <c r="S2398" s="138">
        <v>0</v>
      </c>
      <c r="T2398" s="139">
        <f>S2398*H2398</f>
        <v>0</v>
      </c>
      <c r="AR2398" s="140" t="s">
        <v>244</v>
      </c>
      <c r="AT2398" s="140" t="s">
        <v>152</v>
      </c>
      <c r="AU2398" s="140" t="s">
        <v>89</v>
      </c>
      <c r="AY2398" s="18" t="s">
        <v>150</v>
      </c>
      <c r="BE2398" s="141">
        <f>IF(N2398="základní",J2398,0)</f>
        <v>0</v>
      </c>
      <c r="BF2398" s="141">
        <f>IF(N2398="snížená",J2398,0)</f>
        <v>0</v>
      </c>
      <c r="BG2398" s="141">
        <f>IF(N2398="zákl. přenesená",J2398,0)</f>
        <v>0</v>
      </c>
      <c r="BH2398" s="141">
        <f>IF(N2398="sníž. přenesená",J2398,0)</f>
        <v>0</v>
      </c>
      <c r="BI2398" s="141">
        <f>IF(N2398="nulová",J2398,0)</f>
        <v>0</v>
      </c>
      <c r="BJ2398" s="18" t="s">
        <v>40</v>
      </c>
      <c r="BK2398" s="141">
        <f>ROUND(I2398*H2398,2)</f>
        <v>0</v>
      </c>
      <c r="BL2398" s="18" t="s">
        <v>244</v>
      </c>
      <c r="BM2398" s="140" t="s">
        <v>2846</v>
      </c>
    </row>
    <row r="2399" spans="2:65" s="1" customFormat="1">
      <c r="B2399" s="34"/>
      <c r="D2399" s="163" t="s">
        <v>174</v>
      </c>
      <c r="F2399" s="164" t="s">
        <v>2847</v>
      </c>
      <c r="I2399" s="165"/>
      <c r="L2399" s="34"/>
      <c r="M2399" s="166"/>
      <c r="T2399" s="55"/>
      <c r="AT2399" s="18" t="s">
        <v>174</v>
      </c>
      <c r="AU2399" s="18" t="s">
        <v>89</v>
      </c>
    </row>
    <row r="2400" spans="2:65" s="11" customFormat="1" ht="22.8" customHeight="1">
      <c r="B2400" s="117"/>
      <c r="D2400" s="118" t="s">
        <v>79</v>
      </c>
      <c r="E2400" s="127" t="s">
        <v>2848</v>
      </c>
      <c r="F2400" s="127" t="s">
        <v>2849</v>
      </c>
      <c r="I2400" s="120"/>
      <c r="J2400" s="128">
        <f>BK2400</f>
        <v>0</v>
      </c>
      <c r="L2400" s="117"/>
      <c r="M2400" s="122"/>
      <c r="P2400" s="123">
        <f>SUM(P2401:P2402)</f>
        <v>0</v>
      </c>
      <c r="R2400" s="123">
        <f>SUM(R2401:R2402)</f>
        <v>0</v>
      </c>
      <c r="T2400" s="124">
        <f>SUM(T2401:T2402)</f>
        <v>0</v>
      </c>
      <c r="AR2400" s="118" t="s">
        <v>89</v>
      </c>
      <c r="AT2400" s="125" t="s">
        <v>79</v>
      </c>
      <c r="AU2400" s="125" t="s">
        <v>40</v>
      </c>
      <c r="AY2400" s="118" t="s">
        <v>150</v>
      </c>
      <c r="BK2400" s="126">
        <f>SUM(BK2401:BK2402)</f>
        <v>0</v>
      </c>
    </row>
    <row r="2401" spans="2:65" s="1" customFormat="1" ht="24.15" customHeight="1">
      <c r="B2401" s="34"/>
      <c r="C2401" s="129" t="s">
        <v>2850</v>
      </c>
      <c r="D2401" s="129" t="s">
        <v>152</v>
      </c>
      <c r="E2401" s="130" t="s">
        <v>2851</v>
      </c>
      <c r="F2401" s="131" t="s">
        <v>2852</v>
      </c>
      <c r="G2401" s="132" t="s">
        <v>171</v>
      </c>
      <c r="H2401" s="133">
        <v>1</v>
      </c>
      <c r="I2401" s="134"/>
      <c r="J2401" s="135">
        <f>ROUND(I2401*H2401,2)</f>
        <v>0</v>
      </c>
      <c r="K2401" s="131" t="s">
        <v>156</v>
      </c>
      <c r="L2401" s="34"/>
      <c r="M2401" s="136" t="s">
        <v>32</v>
      </c>
      <c r="N2401" s="137" t="s">
        <v>51</v>
      </c>
      <c r="P2401" s="138">
        <f>O2401*H2401</f>
        <v>0</v>
      </c>
      <c r="Q2401" s="138">
        <v>0</v>
      </c>
      <c r="R2401" s="138">
        <f>Q2401*H2401</f>
        <v>0</v>
      </c>
      <c r="S2401" s="138">
        <v>0</v>
      </c>
      <c r="T2401" s="139">
        <f>S2401*H2401</f>
        <v>0</v>
      </c>
      <c r="AR2401" s="140" t="s">
        <v>244</v>
      </c>
      <c r="AT2401" s="140" t="s">
        <v>152</v>
      </c>
      <c r="AU2401" s="140" t="s">
        <v>89</v>
      </c>
      <c r="AY2401" s="18" t="s">
        <v>150</v>
      </c>
      <c r="BE2401" s="141">
        <f>IF(N2401="základní",J2401,0)</f>
        <v>0</v>
      </c>
      <c r="BF2401" s="141">
        <f>IF(N2401="snížená",J2401,0)</f>
        <v>0</v>
      </c>
      <c r="BG2401" s="141">
        <f>IF(N2401="zákl. přenesená",J2401,0)</f>
        <v>0</v>
      </c>
      <c r="BH2401" s="141">
        <f>IF(N2401="sníž. přenesená",J2401,0)</f>
        <v>0</v>
      </c>
      <c r="BI2401" s="141">
        <f>IF(N2401="nulová",J2401,0)</f>
        <v>0</v>
      </c>
      <c r="BJ2401" s="18" t="s">
        <v>40</v>
      </c>
      <c r="BK2401" s="141">
        <f>ROUND(I2401*H2401,2)</f>
        <v>0</v>
      </c>
      <c r="BL2401" s="18" t="s">
        <v>244</v>
      </c>
      <c r="BM2401" s="140" t="s">
        <v>2853</v>
      </c>
    </row>
    <row r="2402" spans="2:65" s="1" customFormat="1" ht="16.5" customHeight="1">
      <c r="B2402" s="34"/>
      <c r="C2402" s="129" t="s">
        <v>2854</v>
      </c>
      <c r="D2402" s="129" t="s">
        <v>152</v>
      </c>
      <c r="E2402" s="130" t="s">
        <v>2855</v>
      </c>
      <c r="F2402" s="131" t="s">
        <v>2856</v>
      </c>
      <c r="G2402" s="132" t="s">
        <v>2526</v>
      </c>
      <c r="H2402" s="202"/>
      <c r="I2402" s="134"/>
      <c r="J2402" s="135">
        <f>ROUND(I2402*H2402,2)</f>
        <v>0</v>
      </c>
      <c r="K2402" s="131" t="s">
        <v>156</v>
      </c>
      <c r="L2402" s="34"/>
      <c r="M2402" s="136" t="s">
        <v>32</v>
      </c>
      <c r="N2402" s="137" t="s">
        <v>51</v>
      </c>
      <c r="P2402" s="138">
        <f>O2402*H2402</f>
        <v>0</v>
      </c>
      <c r="Q2402" s="138">
        <v>0</v>
      </c>
      <c r="R2402" s="138">
        <f>Q2402*H2402</f>
        <v>0</v>
      </c>
      <c r="S2402" s="138">
        <v>0</v>
      </c>
      <c r="T2402" s="139">
        <f>S2402*H2402</f>
        <v>0</v>
      </c>
      <c r="AR2402" s="140" t="s">
        <v>244</v>
      </c>
      <c r="AT2402" s="140" t="s">
        <v>152</v>
      </c>
      <c r="AU2402" s="140" t="s">
        <v>89</v>
      </c>
      <c r="AY2402" s="18" t="s">
        <v>150</v>
      </c>
      <c r="BE2402" s="141">
        <f>IF(N2402="základní",J2402,0)</f>
        <v>0</v>
      </c>
      <c r="BF2402" s="141">
        <f>IF(N2402="snížená",J2402,0)</f>
        <v>0</v>
      </c>
      <c r="BG2402" s="141">
        <f>IF(N2402="zákl. přenesená",J2402,0)</f>
        <v>0</v>
      </c>
      <c r="BH2402" s="141">
        <f>IF(N2402="sníž. přenesená",J2402,0)</f>
        <v>0</v>
      </c>
      <c r="BI2402" s="141">
        <f>IF(N2402="nulová",J2402,0)</f>
        <v>0</v>
      </c>
      <c r="BJ2402" s="18" t="s">
        <v>40</v>
      </c>
      <c r="BK2402" s="141">
        <f>ROUND(I2402*H2402,2)</f>
        <v>0</v>
      </c>
      <c r="BL2402" s="18" t="s">
        <v>244</v>
      </c>
      <c r="BM2402" s="140" t="s">
        <v>2857</v>
      </c>
    </row>
    <row r="2403" spans="2:65" s="11" customFormat="1" ht="22.8" customHeight="1">
      <c r="B2403" s="117"/>
      <c r="D2403" s="118" t="s">
        <v>79</v>
      </c>
      <c r="E2403" s="127" t="s">
        <v>2858</v>
      </c>
      <c r="F2403" s="127" t="s">
        <v>2859</v>
      </c>
      <c r="I2403" s="120"/>
      <c r="J2403" s="128">
        <f>BK2403</f>
        <v>0</v>
      </c>
      <c r="L2403" s="117"/>
      <c r="M2403" s="122"/>
      <c r="P2403" s="123">
        <f>P2404</f>
        <v>0</v>
      </c>
      <c r="R2403" s="123">
        <f>R2404</f>
        <v>0</v>
      </c>
      <c r="T2403" s="124">
        <f>T2404</f>
        <v>0</v>
      </c>
      <c r="AR2403" s="118" t="s">
        <v>89</v>
      </c>
      <c r="AT2403" s="125" t="s">
        <v>79</v>
      </c>
      <c r="AU2403" s="125" t="s">
        <v>40</v>
      </c>
      <c r="AY2403" s="118" t="s">
        <v>150</v>
      </c>
      <c r="BK2403" s="126">
        <f>BK2404</f>
        <v>0</v>
      </c>
    </row>
    <row r="2404" spans="2:65" s="1" customFormat="1" ht="16.5" customHeight="1">
      <c r="B2404" s="34"/>
      <c r="C2404" s="129" t="s">
        <v>2860</v>
      </c>
      <c r="D2404" s="129" t="s">
        <v>152</v>
      </c>
      <c r="E2404" s="130" t="s">
        <v>2861</v>
      </c>
      <c r="F2404" s="131" t="s">
        <v>2862</v>
      </c>
      <c r="G2404" s="132" t="s">
        <v>171</v>
      </c>
      <c r="H2404" s="133">
        <v>1</v>
      </c>
      <c r="I2404" s="134"/>
      <c r="J2404" s="135">
        <f>ROUND(I2404*H2404,2)</f>
        <v>0</v>
      </c>
      <c r="K2404" s="131" t="s">
        <v>156</v>
      </c>
      <c r="L2404" s="34"/>
      <c r="M2404" s="136" t="s">
        <v>32</v>
      </c>
      <c r="N2404" s="137" t="s">
        <v>51</v>
      </c>
      <c r="P2404" s="138">
        <f>O2404*H2404</f>
        <v>0</v>
      </c>
      <c r="Q2404" s="138">
        <v>0</v>
      </c>
      <c r="R2404" s="138">
        <f>Q2404*H2404</f>
        <v>0</v>
      </c>
      <c r="S2404" s="138">
        <v>0</v>
      </c>
      <c r="T2404" s="139">
        <f>S2404*H2404</f>
        <v>0</v>
      </c>
      <c r="AR2404" s="140" t="s">
        <v>244</v>
      </c>
      <c r="AT2404" s="140" t="s">
        <v>152</v>
      </c>
      <c r="AU2404" s="140" t="s">
        <v>89</v>
      </c>
      <c r="AY2404" s="18" t="s">
        <v>150</v>
      </c>
      <c r="BE2404" s="141">
        <f>IF(N2404="základní",J2404,0)</f>
        <v>0</v>
      </c>
      <c r="BF2404" s="141">
        <f>IF(N2404="snížená",J2404,0)</f>
        <v>0</v>
      </c>
      <c r="BG2404" s="141">
        <f>IF(N2404="zákl. přenesená",J2404,0)</f>
        <v>0</v>
      </c>
      <c r="BH2404" s="141">
        <f>IF(N2404="sníž. přenesená",J2404,0)</f>
        <v>0</v>
      </c>
      <c r="BI2404" s="141">
        <f>IF(N2404="nulová",J2404,0)</f>
        <v>0</v>
      </c>
      <c r="BJ2404" s="18" t="s">
        <v>40</v>
      </c>
      <c r="BK2404" s="141">
        <f>ROUND(I2404*H2404,2)</f>
        <v>0</v>
      </c>
      <c r="BL2404" s="18" t="s">
        <v>244</v>
      </c>
      <c r="BM2404" s="140" t="s">
        <v>2863</v>
      </c>
    </row>
    <row r="2405" spans="2:65" s="11" customFormat="1" ht="22.8" customHeight="1">
      <c r="B2405" s="117"/>
      <c r="D2405" s="118" t="s">
        <v>79</v>
      </c>
      <c r="E2405" s="127" t="s">
        <v>2864</v>
      </c>
      <c r="F2405" s="127" t="s">
        <v>2865</v>
      </c>
      <c r="I2405" s="120"/>
      <c r="J2405" s="128">
        <f>BK2405</f>
        <v>0</v>
      </c>
      <c r="L2405" s="117"/>
      <c r="M2405" s="122"/>
      <c r="P2405" s="123">
        <f>SUM(P2406:P2411)</f>
        <v>0</v>
      </c>
      <c r="R2405" s="123">
        <f>SUM(R2406:R2411)</f>
        <v>0</v>
      </c>
      <c r="T2405" s="124">
        <f>SUM(T2406:T2411)</f>
        <v>0</v>
      </c>
      <c r="AR2405" s="118" t="s">
        <v>89</v>
      </c>
      <c r="AT2405" s="125" t="s">
        <v>79</v>
      </c>
      <c r="AU2405" s="125" t="s">
        <v>40</v>
      </c>
      <c r="AY2405" s="118" t="s">
        <v>150</v>
      </c>
      <c r="BK2405" s="126">
        <f>SUM(BK2406:BK2411)</f>
        <v>0</v>
      </c>
    </row>
    <row r="2406" spans="2:65" s="1" customFormat="1" ht="37.799999999999997" customHeight="1">
      <c r="B2406" s="34"/>
      <c r="C2406" s="129" t="s">
        <v>2866</v>
      </c>
      <c r="D2406" s="129" t="s">
        <v>152</v>
      </c>
      <c r="E2406" s="130" t="s">
        <v>2867</v>
      </c>
      <c r="F2406" s="131" t="s">
        <v>2868</v>
      </c>
      <c r="G2406" s="132" t="s">
        <v>155</v>
      </c>
      <c r="H2406" s="133">
        <v>5200</v>
      </c>
      <c r="I2406" s="134"/>
      <c r="J2406" s="135">
        <f>ROUND(I2406*H2406,2)</f>
        <v>0</v>
      </c>
      <c r="K2406" s="131" t="s">
        <v>156</v>
      </c>
      <c r="L2406" s="34"/>
      <c r="M2406" s="136" t="s">
        <v>32</v>
      </c>
      <c r="N2406" s="137" t="s">
        <v>51</v>
      </c>
      <c r="P2406" s="138">
        <f>O2406*H2406</f>
        <v>0</v>
      </c>
      <c r="Q2406" s="138">
        <v>0</v>
      </c>
      <c r="R2406" s="138">
        <f>Q2406*H2406</f>
        <v>0</v>
      </c>
      <c r="S2406" s="138">
        <v>0</v>
      </c>
      <c r="T2406" s="139">
        <f>S2406*H2406</f>
        <v>0</v>
      </c>
      <c r="AR2406" s="140" t="s">
        <v>244</v>
      </c>
      <c r="AT2406" s="140" t="s">
        <v>152</v>
      </c>
      <c r="AU2406" s="140" t="s">
        <v>89</v>
      </c>
      <c r="AY2406" s="18" t="s">
        <v>150</v>
      </c>
      <c r="BE2406" s="141">
        <f>IF(N2406="základní",J2406,0)</f>
        <v>0</v>
      </c>
      <c r="BF2406" s="141">
        <f>IF(N2406="snížená",J2406,0)</f>
        <v>0</v>
      </c>
      <c r="BG2406" s="141">
        <f>IF(N2406="zákl. přenesená",J2406,0)</f>
        <v>0</v>
      </c>
      <c r="BH2406" s="141">
        <f>IF(N2406="sníž. přenesená",J2406,0)</f>
        <v>0</v>
      </c>
      <c r="BI2406" s="141">
        <f>IF(N2406="nulová",J2406,0)</f>
        <v>0</v>
      </c>
      <c r="BJ2406" s="18" t="s">
        <v>40</v>
      </c>
      <c r="BK2406" s="141">
        <f>ROUND(I2406*H2406,2)</f>
        <v>0</v>
      </c>
      <c r="BL2406" s="18" t="s">
        <v>244</v>
      </c>
      <c r="BM2406" s="140" t="s">
        <v>2869</v>
      </c>
    </row>
    <row r="2407" spans="2:65" s="1" customFormat="1" ht="19.2">
      <c r="B2407" s="34"/>
      <c r="D2407" s="143" t="s">
        <v>195</v>
      </c>
      <c r="F2407" s="167" t="s">
        <v>2870</v>
      </c>
      <c r="I2407" s="165"/>
      <c r="L2407" s="34"/>
      <c r="M2407" s="166"/>
      <c r="T2407" s="55"/>
      <c r="AT2407" s="18" t="s">
        <v>195</v>
      </c>
      <c r="AU2407" s="18" t="s">
        <v>89</v>
      </c>
    </row>
    <row r="2408" spans="2:65" s="1" customFormat="1" ht="16.5" customHeight="1">
      <c r="B2408" s="34"/>
      <c r="C2408" s="129" t="s">
        <v>2871</v>
      </c>
      <c r="D2408" s="129" t="s">
        <v>152</v>
      </c>
      <c r="E2408" s="130" t="s">
        <v>2872</v>
      </c>
      <c r="F2408" s="131" t="s">
        <v>2873</v>
      </c>
      <c r="G2408" s="132" t="s">
        <v>171</v>
      </c>
      <c r="H2408" s="133">
        <v>1</v>
      </c>
      <c r="I2408" s="134"/>
      <c r="J2408" s="135">
        <f>ROUND(I2408*H2408,2)</f>
        <v>0</v>
      </c>
      <c r="K2408" s="131" t="s">
        <v>156</v>
      </c>
      <c r="L2408" s="34"/>
      <c r="M2408" s="136" t="s">
        <v>32</v>
      </c>
      <c r="N2408" s="137" t="s">
        <v>51</v>
      </c>
      <c r="P2408" s="138">
        <f>O2408*H2408</f>
        <v>0</v>
      </c>
      <c r="Q2408" s="138">
        <v>0</v>
      </c>
      <c r="R2408" s="138">
        <f>Q2408*H2408</f>
        <v>0</v>
      </c>
      <c r="S2408" s="138">
        <v>0</v>
      </c>
      <c r="T2408" s="139">
        <f>S2408*H2408</f>
        <v>0</v>
      </c>
      <c r="AR2408" s="140" t="s">
        <v>244</v>
      </c>
      <c r="AT2408" s="140" t="s">
        <v>152</v>
      </c>
      <c r="AU2408" s="140" t="s">
        <v>89</v>
      </c>
      <c r="AY2408" s="18" t="s">
        <v>150</v>
      </c>
      <c r="BE2408" s="141">
        <f>IF(N2408="základní",J2408,0)</f>
        <v>0</v>
      </c>
      <c r="BF2408" s="141">
        <f>IF(N2408="snížená",J2408,0)</f>
        <v>0</v>
      </c>
      <c r="BG2408" s="141">
        <f>IF(N2408="zákl. přenesená",J2408,0)</f>
        <v>0</v>
      </c>
      <c r="BH2408" s="141">
        <f>IF(N2408="sníž. přenesená",J2408,0)</f>
        <v>0</v>
      </c>
      <c r="BI2408" s="141">
        <f>IF(N2408="nulová",J2408,0)</f>
        <v>0</v>
      </c>
      <c r="BJ2408" s="18" t="s">
        <v>40</v>
      </c>
      <c r="BK2408" s="141">
        <f>ROUND(I2408*H2408,2)</f>
        <v>0</v>
      </c>
      <c r="BL2408" s="18" t="s">
        <v>244</v>
      </c>
      <c r="BM2408" s="140" t="s">
        <v>2874</v>
      </c>
    </row>
    <row r="2409" spans="2:65" s="1" customFormat="1" ht="16.5" customHeight="1">
      <c r="B2409" s="34"/>
      <c r="C2409" s="129" t="s">
        <v>2875</v>
      </c>
      <c r="D2409" s="129" t="s">
        <v>152</v>
      </c>
      <c r="E2409" s="130" t="s">
        <v>2876</v>
      </c>
      <c r="F2409" s="131" t="s">
        <v>2877</v>
      </c>
      <c r="G2409" s="132" t="s">
        <v>171</v>
      </c>
      <c r="H2409" s="133">
        <v>1</v>
      </c>
      <c r="I2409" s="134"/>
      <c r="J2409" s="135">
        <f>ROUND(I2409*H2409,2)</f>
        <v>0</v>
      </c>
      <c r="K2409" s="131" t="s">
        <v>156</v>
      </c>
      <c r="L2409" s="34"/>
      <c r="M2409" s="136" t="s">
        <v>32</v>
      </c>
      <c r="N2409" s="137" t="s">
        <v>51</v>
      </c>
      <c r="P2409" s="138">
        <f>O2409*H2409</f>
        <v>0</v>
      </c>
      <c r="Q2409" s="138">
        <v>0</v>
      </c>
      <c r="R2409" s="138">
        <f>Q2409*H2409</f>
        <v>0</v>
      </c>
      <c r="S2409" s="138">
        <v>0</v>
      </c>
      <c r="T2409" s="139">
        <f>S2409*H2409</f>
        <v>0</v>
      </c>
      <c r="AR2409" s="140" t="s">
        <v>244</v>
      </c>
      <c r="AT2409" s="140" t="s">
        <v>152</v>
      </c>
      <c r="AU2409" s="140" t="s">
        <v>89</v>
      </c>
      <c r="AY2409" s="18" t="s">
        <v>150</v>
      </c>
      <c r="BE2409" s="141">
        <f>IF(N2409="základní",J2409,0)</f>
        <v>0</v>
      </c>
      <c r="BF2409" s="141">
        <f>IF(N2409="snížená",J2409,0)</f>
        <v>0</v>
      </c>
      <c r="BG2409" s="141">
        <f>IF(N2409="zákl. přenesená",J2409,0)</f>
        <v>0</v>
      </c>
      <c r="BH2409" s="141">
        <f>IF(N2409="sníž. přenesená",J2409,0)</f>
        <v>0</v>
      </c>
      <c r="BI2409" s="141">
        <f>IF(N2409="nulová",J2409,0)</f>
        <v>0</v>
      </c>
      <c r="BJ2409" s="18" t="s">
        <v>40</v>
      </c>
      <c r="BK2409" s="141">
        <f>ROUND(I2409*H2409,2)</f>
        <v>0</v>
      </c>
      <c r="BL2409" s="18" t="s">
        <v>244</v>
      </c>
      <c r="BM2409" s="140" t="s">
        <v>2878</v>
      </c>
    </row>
    <row r="2410" spans="2:65" s="1" customFormat="1" ht="33" customHeight="1">
      <c r="B2410" s="34"/>
      <c r="C2410" s="129" t="s">
        <v>2879</v>
      </c>
      <c r="D2410" s="129" t="s">
        <v>152</v>
      </c>
      <c r="E2410" s="130" t="s">
        <v>2880</v>
      </c>
      <c r="F2410" s="131" t="s">
        <v>2881</v>
      </c>
      <c r="G2410" s="132" t="s">
        <v>2526</v>
      </c>
      <c r="H2410" s="202"/>
      <c r="I2410" s="134"/>
      <c r="J2410" s="135">
        <f>ROUND(I2410*H2410,2)</f>
        <v>0</v>
      </c>
      <c r="K2410" s="131" t="s">
        <v>156</v>
      </c>
      <c r="L2410" s="34"/>
      <c r="M2410" s="136" t="s">
        <v>32</v>
      </c>
      <c r="N2410" s="137" t="s">
        <v>51</v>
      </c>
      <c r="P2410" s="138">
        <f>O2410*H2410</f>
        <v>0</v>
      </c>
      <c r="Q2410" s="138">
        <v>0</v>
      </c>
      <c r="R2410" s="138">
        <f>Q2410*H2410</f>
        <v>0</v>
      </c>
      <c r="S2410" s="138">
        <v>0</v>
      </c>
      <c r="T2410" s="139">
        <f>S2410*H2410</f>
        <v>0</v>
      </c>
      <c r="AR2410" s="140" t="s">
        <v>244</v>
      </c>
      <c r="AT2410" s="140" t="s">
        <v>152</v>
      </c>
      <c r="AU2410" s="140" t="s">
        <v>89</v>
      </c>
      <c r="AY2410" s="18" t="s">
        <v>150</v>
      </c>
      <c r="BE2410" s="141">
        <f>IF(N2410="základní",J2410,0)</f>
        <v>0</v>
      </c>
      <c r="BF2410" s="141">
        <f>IF(N2410="snížená",J2410,0)</f>
        <v>0</v>
      </c>
      <c r="BG2410" s="141">
        <f>IF(N2410="zákl. přenesená",J2410,0)</f>
        <v>0</v>
      </c>
      <c r="BH2410" s="141">
        <f>IF(N2410="sníž. přenesená",J2410,0)</f>
        <v>0</v>
      </c>
      <c r="BI2410" s="141">
        <f>IF(N2410="nulová",J2410,0)</f>
        <v>0</v>
      </c>
      <c r="BJ2410" s="18" t="s">
        <v>40</v>
      </c>
      <c r="BK2410" s="141">
        <f>ROUND(I2410*H2410,2)</f>
        <v>0</v>
      </c>
      <c r="BL2410" s="18" t="s">
        <v>244</v>
      </c>
      <c r="BM2410" s="140" t="s">
        <v>2882</v>
      </c>
    </row>
    <row r="2411" spans="2:65" s="1" customFormat="1" ht="19.2">
      <c r="B2411" s="34"/>
      <c r="D2411" s="143" t="s">
        <v>195</v>
      </c>
      <c r="F2411" s="167" t="s">
        <v>2883</v>
      </c>
      <c r="I2411" s="165"/>
      <c r="L2411" s="34"/>
      <c r="M2411" s="166"/>
      <c r="T2411" s="55"/>
      <c r="AT2411" s="18" t="s">
        <v>195</v>
      </c>
      <c r="AU2411" s="18" t="s">
        <v>89</v>
      </c>
    </row>
    <row r="2412" spans="2:65" s="11" customFormat="1" ht="22.8" customHeight="1">
      <c r="B2412" s="117"/>
      <c r="D2412" s="118" t="s">
        <v>79</v>
      </c>
      <c r="E2412" s="127" t="s">
        <v>2884</v>
      </c>
      <c r="F2412" s="127" t="s">
        <v>2885</v>
      </c>
      <c r="I2412" s="120"/>
      <c r="J2412" s="128">
        <f>BK2412</f>
        <v>0</v>
      </c>
      <c r="L2412" s="117"/>
      <c r="M2412" s="122"/>
      <c r="P2412" s="123">
        <f>P2413</f>
        <v>0</v>
      </c>
      <c r="R2412" s="123">
        <f>R2413</f>
        <v>0</v>
      </c>
      <c r="T2412" s="124">
        <f>T2413</f>
        <v>0</v>
      </c>
      <c r="AR2412" s="118" t="s">
        <v>89</v>
      </c>
      <c r="AT2412" s="125" t="s">
        <v>79</v>
      </c>
      <c r="AU2412" s="125" t="s">
        <v>40</v>
      </c>
      <c r="AY2412" s="118" t="s">
        <v>150</v>
      </c>
      <c r="BK2412" s="126">
        <f>BK2413</f>
        <v>0</v>
      </c>
    </row>
    <row r="2413" spans="2:65" s="1" customFormat="1" ht="21.75" customHeight="1">
      <c r="B2413" s="34"/>
      <c r="C2413" s="129" t="s">
        <v>2886</v>
      </c>
      <c r="D2413" s="129" t="s">
        <v>152</v>
      </c>
      <c r="E2413" s="130" t="s">
        <v>2887</v>
      </c>
      <c r="F2413" s="131" t="s">
        <v>2888</v>
      </c>
      <c r="G2413" s="132" t="s">
        <v>171</v>
      </c>
      <c r="H2413" s="133">
        <v>1</v>
      </c>
      <c r="I2413" s="134"/>
      <c r="J2413" s="135">
        <f>ROUND(I2413*H2413,2)</f>
        <v>0</v>
      </c>
      <c r="K2413" s="131" t="s">
        <v>156</v>
      </c>
      <c r="L2413" s="34"/>
      <c r="M2413" s="136" t="s">
        <v>32</v>
      </c>
      <c r="N2413" s="137" t="s">
        <v>51</v>
      </c>
      <c r="P2413" s="138">
        <f>O2413*H2413</f>
        <v>0</v>
      </c>
      <c r="Q2413" s="138">
        <v>0</v>
      </c>
      <c r="R2413" s="138">
        <f>Q2413*H2413</f>
        <v>0</v>
      </c>
      <c r="S2413" s="138">
        <v>0</v>
      </c>
      <c r="T2413" s="139">
        <f>S2413*H2413</f>
        <v>0</v>
      </c>
      <c r="AR2413" s="140" t="s">
        <v>244</v>
      </c>
      <c r="AT2413" s="140" t="s">
        <v>152</v>
      </c>
      <c r="AU2413" s="140" t="s">
        <v>89</v>
      </c>
      <c r="AY2413" s="18" t="s">
        <v>150</v>
      </c>
      <c r="BE2413" s="141">
        <f>IF(N2413="základní",J2413,0)</f>
        <v>0</v>
      </c>
      <c r="BF2413" s="141">
        <f>IF(N2413="snížená",J2413,0)</f>
        <v>0</v>
      </c>
      <c r="BG2413" s="141">
        <f>IF(N2413="zákl. přenesená",J2413,0)</f>
        <v>0</v>
      </c>
      <c r="BH2413" s="141">
        <f>IF(N2413="sníž. přenesená",J2413,0)</f>
        <v>0</v>
      </c>
      <c r="BI2413" s="141">
        <f>IF(N2413="nulová",J2413,0)</f>
        <v>0</v>
      </c>
      <c r="BJ2413" s="18" t="s">
        <v>40</v>
      </c>
      <c r="BK2413" s="141">
        <f>ROUND(I2413*H2413,2)</f>
        <v>0</v>
      </c>
      <c r="BL2413" s="18" t="s">
        <v>244</v>
      </c>
      <c r="BM2413" s="140" t="s">
        <v>2889</v>
      </c>
    </row>
    <row r="2414" spans="2:65" s="11" customFormat="1" ht="22.8" customHeight="1">
      <c r="B2414" s="117"/>
      <c r="D2414" s="118" t="s">
        <v>79</v>
      </c>
      <c r="E2414" s="127" t="s">
        <v>2890</v>
      </c>
      <c r="F2414" s="127" t="s">
        <v>2891</v>
      </c>
      <c r="I2414" s="120"/>
      <c r="J2414" s="128">
        <f>BK2414</f>
        <v>0</v>
      </c>
      <c r="L2414" s="117"/>
      <c r="M2414" s="122"/>
      <c r="P2414" s="123">
        <f>SUM(P2415:P2421)</f>
        <v>0</v>
      </c>
      <c r="R2414" s="123">
        <f>SUM(R2415:R2421)</f>
        <v>0</v>
      </c>
      <c r="T2414" s="124">
        <f>SUM(T2415:T2421)</f>
        <v>0</v>
      </c>
      <c r="AR2414" s="118" t="s">
        <v>89</v>
      </c>
      <c r="AT2414" s="125" t="s">
        <v>79</v>
      </c>
      <c r="AU2414" s="125" t="s">
        <v>40</v>
      </c>
      <c r="AY2414" s="118" t="s">
        <v>150</v>
      </c>
      <c r="BK2414" s="126">
        <f>SUM(BK2415:BK2421)</f>
        <v>0</v>
      </c>
    </row>
    <row r="2415" spans="2:65" s="1" customFormat="1" ht="16.5" customHeight="1">
      <c r="B2415" s="34"/>
      <c r="C2415" s="129" t="s">
        <v>2892</v>
      </c>
      <c r="D2415" s="129" t="s">
        <v>152</v>
      </c>
      <c r="E2415" s="130" t="s">
        <v>2893</v>
      </c>
      <c r="F2415" s="131" t="s">
        <v>2894</v>
      </c>
      <c r="G2415" s="132" t="s">
        <v>171</v>
      </c>
      <c r="H2415" s="133">
        <v>1</v>
      </c>
      <c r="I2415" s="134"/>
      <c r="J2415" s="135">
        <f t="shared" ref="J2415:J2421" si="0">ROUND(I2415*H2415,2)</f>
        <v>0</v>
      </c>
      <c r="K2415" s="131" t="s">
        <v>156</v>
      </c>
      <c r="L2415" s="34"/>
      <c r="M2415" s="136" t="s">
        <v>32</v>
      </c>
      <c r="N2415" s="137" t="s">
        <v>51</v>
      </c>
      <c r="P2415" s="138">
        <f t="shared" ref="P2415:P2421" si="1">O2415*H2415</f>
        <v>0</v>
      </c>
      <c r="Q2415" s="138">
        <v>0</v>
      </c>
      <c r="R2415" s="138">
        <f t="shared" ref="R2415:R2421" si="2">Q2415*H2415</f>
        <v>0</v>
      </c>
      <c r="S2415" s="138">
        <v>0</v>
      </c>
      <c r="T2415" s="139">
        <f t="shared" ref="T2415:T2421" si="3">S2415*H2415</f>
        <v>0</v>
      </c>
      <c r="AR2415" s="140" t="s">
        <v>244</v>
      </c>
      <c r="AT2415" s="140" t="s">
        <v>152</v>
      </c>
      <c r="AU2415" s="140" t="s">
        <v>89</v>
      </c>
      <c r="AY2415" s="18" t="s">
        <v>150</v>
      </c>
      <c r="BE2415" s="141">
        <f t="shared" ref="BE2415:BE2421" si="4">IF(N2415="základní",J2415,0)</f>
        <v>0</v>
      </c>
      <c r="BF2415" s="141">
        <f t="shared" ref="BF2415:BF2421" si="5">IF(N2415="snížená",J2415,0)</f>
        <v>0</v>
      </c>
      <c r="BG2415" s="141">
        <f t="shared" ref="BG2415:BG2421" si="6">IF(N2415="zákl. přenesená",J2415,0)</f>
        <v>0</v>
      </c>
      <c r="BH2415" s="141">
        <f t="shared" ref="BH2415:BH2421" si="7">IF(N2415="sníž. přenesená",J2415,0)</f>
        <v>0</v>
      </c>
      <c r="BI2415" s="141">
        <f t="shared" ref="BI2415:BI2421" si="8">IF(N2415="nulová",J2415,0)</f>
        <v>0</v>
      </c>
      <c r="BJ2415" s="18" t="s">
        <v>40</v>
      </c>
      <c r="BK2415" s="141">
        <f t="shared" ref="BK2415:BK2421" si="9">ROUND(I2415*H2415,2)</f>
        <v>0</v>
      </c>
      <c r="BL2415" s="18" t="s">
        <v>244</v>
      </c>
      <c r="BM2415" s="140" t="s">
        <v>2895</v>
      </c>
    </row>
    <row r="2416" spans="2:65" s="1" customFormat="1" ht="21.75" customHeight="1">
      <c r="B2416" s="34"/>
      <c r="C2416" s="129" t="s">
        <v>2896</v>
      </c>
      <c r="D2416" s="129" t="s">
        <v>152</v>
      </c>
      <c r="E2416" s="130" t="s">
        <v>2897</v>
      </c>
      <c r="F2416" s="131" t="s">
        <v>2898</v>
      </c>
      <c r="G2416" s="132" t="s">
        <v>171</v>
      </c>
      <c r="H2416" s="133">
        <v>1</v>
      </c>
      <c r="I2416" s="134"/>
      <c r="J2416" s="135">
        <f t="shared" si="0"/>
        <v>0</v>
      </c>
      <c r="K2416" s="131" t="s">
        <v>156</v>
      </c>
      <c r="L2416" s="34"/>
      <c r="M2416" s="136" t="s">
        <v>32</v>
      </c>
      <c r="N2416" s="137" t="s">
        <v>51</v>
      </c>
      <c r="P2416" s="138">
        <f t="shared" si="1"/>
        <v>0</v>
      </c>
      <c r="Q2416" s="138">
        <v>0</v>
      </c>
      <c r="R2416" s="138">
        <f t="shared" si="2"/>
        <v>0</v>
      </c>
      <c r="S2416" s="138">
        <v>0</v>
      </c>
      <c r="T2416" s="139">
        <f t="shared" si="3"/>
        <v>0</v>
      </c>
      <c r="AR2416" s="140" t="s">
        <v>244</v>
      </c>
      <c r="AT2416" s="140" t="s">
        <v>152</v>
      </c>
      <c r="AU2416" s="140" t="s">
        <v>89</v>
      </c>
      <c r="AY2416" s="18" t="s">
        <v>150</v>
      </c>
      <c r="BE2416" s="141">
        <f t="shared" si="4"/>
        <v>0</v>
      </c>
      <c r="BF2416" s="141">
        <f t="shared" si="5"/>
        <v>0</v>
      </c>
      <c r="BG2416" s="141">
        <f t="shared" si="6"/>
        <v>0</v>
      </c>
      <c r="BH2416" s="141">
        <f t="shared" si="7"/>
        <v>0</v>
      </c>
      <c r="BI2416" s="141">
        <f t="shared" si="8"/>
        <v>0</v>
      </c>
      <c r="BJ2416" s="18" t="s">
        <v>40</v>
      </c>
      <c r="BK2416" s="141">
        <f t="shared" si="9"/>
        <v>0</v>
      </c>
      <c r="BL2416" s="18" t="s">
        <v>244</v>
      </c>
      <c r="BM2416" s="140" t="s">
        <v>2899</v>
      </c>
    </row>
    <row r="2417" spans="2:65" s="1" customFormat="1" ht="24.15" customHeight="1">
      <c r="B2417" s="34"/>
      <c r="C2417" s="129" t="s">
        <v>2900</v>
      </c>
      <c r="D2417" s="129" t="s">
        <v>152</v>
      </c>
      <c r="E2417" s="130" t="s">
        <v>2901</v>
      </c>
      <c r="F2417" s="131" t="s">
        <v>2902</v>
      </c>
      <c r="G2417" s="132" t="s">
        <v>171</v>
      </c>
      <c r="H2417" s="133">
        <v>1</v>
      </c>
      <c r="I2417" s="134"/>
      <c r="J2417" s="135">
        <f t="shared" si="0"/>
        <v>0</v>
      </c>
      <c r="K2417" s="131" t="s">
        <v>156</v>
      </c>
      <c r="L2417" s="34"/>
      <c r="M2417" s="136" t="s">
        <v>32</v>
      </c>
      <c r="N2417" s="137" t="s">
        <v>51</v>
      </c>
      <c r="P2417" s="138">
        <f t="shared" si="1"/>
        <v>0</v>
      </c>
      <c r="Q2417" s="138">
        <v>0</v>
      </c>
      <c r="R2417" s="138">
        <f t="shared" si="2"/>
        <v>0</v>
      </c>
      <c r="S2417" s="138">
        <v>0</v>
      </c>
      <c r="T2417" s="139">
        <f t="shared" si="3"/>
        <v>0</v>
      </c>
      <c r="AR2417" s="140" t="s">
        <v>244</v>
      </c>
      <c r="AT2417" s="140" t="s">
        <v>152</v>
      </c>
      <c r="AU2417" s="140" t="s">
        <v>89</v>
      </c>
      <c r="AY2417" s="18" t="s">
        <v>150</v>
      </c>
      <c r="BE2417" s="141">
        <f t="shared" si="4"/>
        <v>0</v>
      </c>
      <c r="BF2417" s="141">
        <f t="shared" si="5"/>
        <v>0</v>
      </c>
      <c r="BG2417" s="141">
        <f t="shared" si="6"/>
        <v>0</v>
      </c>
      <c r="BH2417" s="141">
        <f t="shared" si="7"/>
        <v>0</v>
      </c>
      <c r="BI2417" s="141">
        <f t="shared" si="8"/>
        <v>0</v>
      </c>
      <c r="BJ2417" s="18" t="s">
        <v>40</v>
      </c>
      <c r="BK2417" s="141">
        <f t="shared" si="9"/>
        <v>0</v>
      </c>
      <c r="BL2417" s="18" t="s">
        <v>244</v>
      </c>
      <c r="BM2417" s="140" t="s">
        <v>2903</v>
      </c>
    </row>
    <row r="2418" spans="2:65" s="1" customFormat="1" ht="24.15" customHeight="1">
      <c r="B2418" s="34"/>
      <c r="C2418" s="129" t="s">
        <v>2904</v>
      </c>
      <c r="D2418" s="129" t="s">
        <v>152</v>
      </c>
      <c r="E2418" s="130" t="s">
        <v>2905</v>
      </c>
      <c r="F2418" s="131" t="s">
        <v>2906</v>
      </c>
      <c r="G2418" s="132" t="s">
        <v>171</v>
      </c>
      <c r="H2418" s="133">
        <v>1</v>
      </c>
      <c r="I2418" s="134"/>
      <c r="J2418" s="135">
        <f t="shared" si="0"/>
        <v>0</v>
      </c>
      <c r="K2418" s="131" t="s">
        <v>156</v>
      </c>
      <c r="L2418" s="34"/>
      <c r="M2418" s="136" t="s">
        <v>32</v>
      </c>
      <c r="N2418" s="137" t="s">
        <v>51</v>
      </c>
      <c r="P2418" s="138">
        <f t="shared" si="1"/>
        <v>0</v>
      </c>
      <c r="Q2418" s="138">
        <v>0</v>
      </c>
      <c r="R2418" s="138">
        <f t="shared" si="2"/>
        <v>0</v>
      </c>
      <c r="S2418" s="138">
        <v>0</v>
      </c>
      <c r="T2418" s="139">
        <f t="shared" si="3"/>
        <v>0</v>
      </c>
      <c r="AR2418" s="140" t="s">
        <v>244</v>
      </c>
      <c r="AT2418" s="140" t="s">
        <v>152</v>
      </c>
      <c r="AU2418" s="140" t="s">
        <v>89</v>
      </c>
      <c r="AY2418" s="18" t="s">
        <v>150</v>
      </c>
      <c r="BE2418" s="141">
        <f t="shared" si="4"/>
        <v>0</v>
      </c>
      <c r="BF2418" s="141">
        <f t="shared" si="5"/>
        <v>0</v>
      </c>
      <c r="BG2418" s="141">
        <f t="shared" si="6"/>
        <v>0</v>
      </c>
      <c r="BH2418" s="141">
        <f t="shared" si="7"/>
        <v>0</v>
      </c>
      <c r="BI2418" s="141">
        <f t="shared" si="8"/>
        <v>0</v>
      </c>
      <c r="BJ2418" s="18" t="s">
        <v>40</v>
      </c>
      <c r="BK2418" s="141">
        <f t="shared" si="9"/>
        <v>0</v>
      </c>
      <c r="BL2418" s="18" t="s">
        <v>244</v>
      </c>
      <c r="BM2418" s="140" t="s">
        <v>2907</v>
      </c>
    </row>
    <row r="2419" spans="2:65" s="1" customFormat="1" ht="16.5" customHeight="1">
      <c r="B2419" s="34"/>
      <c r="C2419" s="129" t="s">
        <v>416</v>
      </c>
      <c r="D2419" s="129" t="s">
        <v>152</v>
      </c>
      <c r="E2419" s="130" t="s">
        <v>2908</v>
      </c>
      <c r="F2419" s="131" t="s">
        <v>2909</v>
      </c>
      <c r="G2419" s="132" t="s">
        <v>171</v>
      </c>
      <c r="H2419" s="133">
        <v>1</v>
      </c>
      <c r="I2419" s="134"/>
      <c r="J2419" s="135">
        <f t="shared" si="0"/>
        <v>0</v>
      </c>
      <c r="K2419" s="131" t="s">
        <v>156</v>
      </c>
      <c r="L2419" s="34"/>
      <c r="M2419" s="136" t="s">
        <v>32</v>
      </c>
      <c r="N2419" s="137" t="s">
        <v>51</v>
      </c>
      <c r="P2419" s="138">
        <f t="shared" si="1"/>
        <v>0</v>
      </c>
      <c r="Q2419" s="138">
        <v>0</v>
      </c>
      <c r="R2419" s="138">
        <f t="shared" si="2"/>
        <v>0</v>
      </c>
      <c r="S2419" s="138">
        <v>0</v>
      </c>
      <c r="T2419" s="139">
        <f t="shared" si="3"/>
        <v>0</v>
      </c>
      <c r="AR2419" s="140" t="s">
        <v>244</v>
      </c>
      <c r="AT2419" s="140" t="s">
        <v>152</v>
      </c>
      <c r="AU2419" s="140" t="s">
        <v>89</v>
      </c>
      <c r="AY2419" s="18" t="s">
        <v>150</v>
      </c>
      <c r="BE2419" s="141">
        <f t="shared" si="4"/>
        <v>0</v>
      </c>
      <c r="BF2419" s="141">
        <f t="shared" si="5"/>
        <v>0</v>
      </c>
      <c r="BG2419" s="141">
        <f t="shared" si="6"/>
        <v>0</v>
      </c>
      <c r="BH2419" s="141">
        <f t="shared" si="7"/>
        <v>0</v>
      </c>
      <c r="BI2419" s="141">
        <f t="shared" si="8"/>
        <v>0</v>
      </c>
      <c r="BJ2419" s="18" t="s">
        <v>40</v>
      </c>
      <c r="BK2419" s="141">
        <f t="shared" si="9"/>
        <v>0</v>
      </c>
      <c r="BL2419" s="18" t="s">
        <v>244</v>
      </c>
      <c r="BM2419" s="140" t="s">
        <v>2910</v>
      </c>
    </row>
    <row r="2420" spans="2:65" s="1" customFormat="1" ht="16.5" customHeight="1">
      <c r="B2420" s="34"/>
      <c r="C2420" s="129" t="s">
        <v>2911</v>
      </c>
      <c r="D2420" s="129" t="s">
        <v>152</v>
      </c>
      <c r="E2420" s="130" t="s">
        <v>2912</v>
      </c>
      <c r="F2420" s="131" t="s">
        <v>2913</v>
      </c>
      <c r="G2420" s="132" t="s">
        <v>171</v>
      </c>
      <c r="H2420" s="133">
        <v>1</v>
      </c>
      <c r="I2420" s="134"/>
      <c r="J2420" s="135">
        <f t="shared" si="0"/>
        <v>0</v>
      </c>
      <c r="K2420" s="131" t="s">
        <v>156</v>
      </c>
      <c r="L2420" s="34"/>
      <c r="M2420" s="136" t="s">
        <v>32</v>
      </c>
      <c r="N2420" s="137" t="s">
        <v>51</v>
      </c>
      <c r="P2420" s="138">
        <f t="shared" si="1"/>
        <v>0</v>
      </c>
      <c r="Q2420" s="138">
        <v>0</v>
      </c>
      <c r="R2420" s="138">
        <f t="shared" si="2"/>
        <v>0</v>
      </c>
      <c r="S2420" s="138">
        <v>0</v>
      </c>
      <c r="T2420" s="139">
        <f t="shared" si="3"/>
        <v>0</v>
      </c>
      <c r="AR2420" s="140" t="s">
        <v>244</v>
      </c>
      <c r="AT2420" s="140" t="s">
        <v>152</v>
      </c>
      <c r="AU2420" s="140" t="s">
        <v>89</v>
      </c>
      <c r="AY2420" s="18" t="s">
        <v>150</v>
      </c>
      <c r="BE2420" s="141">
        <f t="shared" si="4"/>
        <v>0</v>
      </c>
      <c r="BF2420" s="141">
        <f t="shared" si="5"/>
        <v>0</v>
      </c>
      <c r="BG2420" s="141">
        <f t="shared" si="6"/>
        <v>0</v>
      </c>
      <c r="BH2420" s="141">
        <f t="shared" si="7"/>
        <v>0</v>
      </c>
      <c r="BI2420" s="141">
        <f t="shared" si="8"/>
        <v>0</v>
      </c>
      <c r="BJ2420" s="18" t="s">
        <v>40</v>
      </c>
      <c r="BK2420" s="141">
        <f t="shared" si="9"/>
        <v>0</v>
      </c>
      <c r="BL2420" s="18" t="s">
        <v>244</v>
      </c>
      <c r="BM2420" s="140" t="s">
        <v>2914</v>
      </c>
    </row>
    <row r="2421" spans="2:65" s="1" customFormat="1" ht="16.5" customHeight="1">
      <c r="B2421" s="34"/>
      <c r="C2421" s="129" t="s">
        <v>2915</v>
      </c>
      <c r="D2421" s="129" t="s">
        <v>152</v>
      </c>
      <c r="E2421" s="130" t="s">
        <v>2916</v>
      </c>
      <c r="F2421" s="131" t="s">
        <v>2917</v>
      </c>
      <c r="G2421" s="132" t="s">
        <v>171</v>
      </c>
      <c r="H2421" s="133">
        <v>1</v>
      </c>
      <c r="I2421" s="134"/>
      <c r="J2421" s="135">
        <f t="shared" si="0"/>
        <v>0</v>
      </c>
      <c r="K2421" s="131" t="s">
        <v>156</v>
      </c>
      <c r="L2421" s="34"/>
      <c r="M2421" s="136" t="s">
        <v>32</v>
      </c>
      <c r="N2421" s="137" t="s">
        <v>51</v>
      </c>
      <c r="P2421" s="138">
        <f t="shared" si="1"/>
        <v>0</v>
      </c>
      <c r="Q2421" s="138">
        <v>0</v>
      </c>
      <c r="R2421" s="138">
        <f t="shared" si="2"/>
        <v>0</v>
      </c>
      <c r="S2421" s="138">
        <v>0</v>
      </c>
      <c r="T2421" s="139">
        <f t="shared" si="3"/>
        <v>0</v>
      </c>
      <c r="AR2421" s="140" t="s">
        <v>244</v>
      </c>
      <c r="AT2421" s="140" t="s">
        <v>152</v>
      </c>
      <c r="AU2421" s="140" t="s">
        <v>89</v>
      </c>
      <c r="AY2421" s="18" t="s">
        <v>150</v>
      </c>
      <c r="BE2421" s="141">
        <f t="shared" si="4"/>
        <v>0</v>
      </c>
      <c r="BF2421" s="141">
        <f t="shared" si="5"/>
        <v>0</v>
      </c>
      <c r="BG2421" s="141">
        <f t="shared" si="6"/>
        <v>0</v>
      </c>
      <c r="BH2421" s="141">
        <f t="shared" si="7"/>
        <v>0</v>
      </c>
      <c r="BI2421" s="141">
        <f t="shared" si="8"/>
        <v>0</v>
      </c>
      <c r="BJ2421" s="18" t="s">
        <v>40</v>
      </c>
      <c r="BK2421" s="141">
        <f t="shared" si="9"/>
        <v>0</v>
      </c>
      <c r="BL2421" s="18" t="s">
        <v>244</v>
      </c>
      <c r="BM2421" s="140" t="s">
        <v>2918</v>
      </c>
    </row>
    <row r="2422" spans="2:65" s="11" customFormat="1" ht="22.8" customHeight="1">
      <c r="B2422" s="117"/>
      <c r="D2422" s="118" t="s">
        <v>79</v>
      </c>
      <c r="E2422" s="127" t="s">
        <v>2919</v>
      </c>
      <c r="F2422" s="127" t="s">
        <v>2920</v>
      </c>
      <c r="I2422" s="120"/>
      <c r="J2422" s="128">
        <f>BK2422</f>
        <v>0</v>
      </c>
      <c r="L2422" s="117"/>
      <c r="M2422" s="122"/>
      <c r="P2422" s="123">
        <f>SUM(P2423:P2425)</f>
        <v>0</v>
      </c>
      <c r="R2422" s="123">
        <f>SUM(R2423:R2425)</f>
        <v>0</v>
      </c>
      <c r="T2422" s="124">
        <f>SUM(T2423:T2425)</f>
        <v>0</v>
      </c>
      <c r="AR2422" s="118" t="s">
        <v>89</v>
      </c>
      <c r="AT2422" s="125" t="s">
        <v>79</v>
      </c>
      <c r="AU2422" s="125" t="s">
        <v>40</v>
      </c>
      <c r="AY2422" s="118" t="s">
        <v>150</v>
      </c>
      <c r="BK2422" s="126">
        <f>SUM(BK2423:BK2425)</f>
        <v>0</v>
      </c>
    </row>
    <row r="2423" spans="2:65" s="1" customFormat="1" ht="44.25" customHeight="1">
      <c r="B2423" s="34"/>
      <c r="C2423" s="129" t="s">
        <v>2921</v>
      </c>
      <c r="D2423" s="129" t="s">
        <v>152</v>
      </c>
      <c r="E2423" s="130" t="s">
        <v>2922</v>
      </c>
      <c r="F2423" s="131" t="s">
        <v>2923</v>
      </c>
      <c r="G2423" s="132" t="s">
        <v>2924</v>
      </c>
      <c r="H2423" s="133">
        <v>1</v>
      </c>
      <c r="I2423" s="134"/>
      <c r="J2423" s="135">
        <f>ROUND(I2423*H2423,2)</f>
        <v>0</v>
      </c>
      <c r="K2423" s="131" t="s">
        <v>156</v>
      </c>
      <c r="L2423" s="34"/>
      <c r="M2423" s="136" t="s">
        <v>32</v>
      </c>
      <c r="N2423" s="137" t="s">
        <v>51</v>
      </c>
      <c r="P2423" s="138">
        <f>O2423*H2423</f>
        <v>0</v>
      </c>
      <c r="Q2423" s="138">
        <v>0</v>
      </c>
      <c r="R2423" s="138">
        <f>Q2423*H2423</f>
        <v>0</v>
      </c>
      <c r="S2423" s="138">
        <v>0</v>
      </c>
      <c r="T2423" s="139">
        <f>S2423*H2423</f>
        <v>0</v>
      </c>
      <c r="AR2423" s="140" t="s">
        <v>244</v>
      </c>
      <c r="AT2423" s="140" t="s">
        <v>152</v>
      </c>
      <c r="AU2423" s="140" t="s">
        <v>89</v>
      </c>
      <c r="AY2423" s="18" t="s">
        <v>150</v>
      </c>
      <c r="BE2423" s="141">
        <f>IF(N2423="základní",J2423,0)</f>
        <v>0</v>
      </c>
      <c r="BF2423" s="141">
        <f>IF(N2423="snížená",J2423,0)</f>
        <v>0</v>
      </c>
      <c r="BG2423" s="141">
        <f>IF(N2423="zákl. přenesená",J2423,0)</f>
        <v>0</v>
      </c>
      <c r="BH2423" s="141">
        <f>IF(N2423="sníž. přenesená",J2423,0)</f>
        <v>0</v>
      </c>
      <c r="BI2423" s="141">
        <f>IF(N2423="nulová",J2423,0)</f>
        <v>0</v>
      </c>
      <c r="BJ2423" s="18" t="s">
        <v>40</v>
      </c>
      <c r="BK2423" s="141">
        <f>ROUND(I2423*H2423,2)</f>
        <v>0</v>
      </c>
      <c r="BL2423" s="18" t="s">
        <v>244</v>
      </c>
      <c r="BM2423" s="140" t="s">
        <v>2925</v>
      </c>
    </row>
    <row r="2424" spans="2:65" s="1" customFormat="1" ht="24.15" customHeight="1">
      <c r="B2424" s="34"/>
      <c r="C2424" s="129" t="s">
        <v>2926</v>
      </c>
      <c r="D2424" s="129" t="s">
        <v>152</v>
      </c>
      <c r="E2424" s="130" t="s">
        <v>2927</v>
      </c>
      <c r="F2424" s="131" t="s">
        <v>2928</v>
      </c>
      <c r="G2424" s="132" t="s">
        <v>2526</v>
      </c>
      <c r="H2424" s="202"/>
      <c r="I2424" s="134"/>
      <c r="J2424" s="135">
        <f>ROUND(I2424*H2424,2)</f>
        <v>0</v>
      </c>
      <c r="K2424" s="131" t="s">
        <v>156</v>
      </c>
      <c r="L2424" s="34"/>
      <c r="M2424" s="136" t="s">
        <v>32</v>
      </c>
      <c r="N2424" s="137" t="s">
        <v>51</v>
      </c>
      <c r="P2424" s="138">
        <f>O2424*H2424</f>
        <v>0</v>
      </c>
      <c r="Q2424" s="138">
        <v>0</v>
      </c>
      <c r="R2424" s="138">
        <f>Q2424*H2424</f>
        <v>0</v>
      </c>
      <c r="S2424" s="138">
        <v>0</v>
      </c>
      <c r="T2424" s="139">
        <f>S2424*H2424</f>
        <v>0</v>
      </c>
      <c r="AR2424" s="140" t="s">
        <v>244</v>
      </c>
      <c r="AT2424" s="140" t="s">
        <v>152</v>
      </c>
      <c r="AU2424" s="140" t="s">
        <v>89</v>
      </c>
      <c r="AY2424" s="18" t="s">
        <v>150</v>
      </c>
      <c r="BE2424" s="141">
        <f>IF(N2424="základní",J2424,0)</f>
        <v>0</v>
      </c>
      <c r="BF2424" s="141">
        <f>IF(N2424="snížená",J2424,0)</f>
        <v>0</v>
      </c>
      <c r="BG2424" s="141">
        <f>IF(N2424="zákl. přenesená",J2424,0)</f>
        <v>0</v>
      </c>
      <c r="BH2424" s="141">
        <f>IF(N2424="sníž. přenesená",J2424,0)</f>
        <v>0</v>
      </c>
      <c r="BI2424" s="141">
        <f>IF(N2424="nulová",J2424,0)</f>
        <v>0</v>
      </c>
      <c r="BJ2424" s="18" t="s">
        <v>40</v>
      </c>
      <c r="BK2424" s="141">
        <f>ROUND(I2424*H2424,2)</f>
        <v>0</v>
      </c>
      <c r="BL2424" s="18" t="s">
        <v>244</v>
      </c>
      <c r="BM2424" s="140" t="s">
        <v>2929</v>
      </c>
    </row>
    <row r="2425" spans="2:65" s="1" customFormat="1" ht="19.2">
      <c r="B2425" s="34"/>
      <c r="D2425" s="143" t="s">
        <v>195</v>
      </c>
      <c r="F2425" s="167" t="s">
        <v>2883</v>
      </c>
      <c r="I2425" s="165"/>
      <c r="L2425" s="34"/>
      <c r="M2425" s="166"/>
      <c r="T2425" s="55"/>
      <c r="AT2425" s="18" t="s">
        <v>195</v>
      </c>
      <c r="AU2425" s="18" t="s">
        <v>89</v>
      </c>
    </row>
    <row r="2426" spans="2:65" s="11" customFormat="1" ht="22.8" customHeight="1">
      <c r="B2426" s="117"/>
      <c r="D2426" s="118" t="s">
        <v>79</v>
      </c>
      <c r="E2426" s="127" t="s">
        <v>2930</v>
      </c>
      <c r="F2426" s="127" t="s">
        <v>2931</v>
      </c>
      <c r="I2426" s="120"/>
      <c r="J2426" s="128">
        <f>BK2426</f>
        <v>0</v>
      </c>
      <c r="L2426" s="117"/>
      <c r="M2426" s="122"/>
      <c r="P2426" s="123">
        <f>SUM(P2427:P2479)</f>
        <v>0</v>
      </c>
      <c r="R2426" s="123">
        <f>SUM(R2427:R2479)</f>
        <v>4.0156205199999997</v>
      </c>
      <c r="T2426" s="124">
        <f>SUM(T2427:T2479)</f>
        <v>0</v>
      </c>
      <c r="AR2426" s="118" t="s">
        <v>89</v>
      </c>
      <c r="AT2426" s="125" t="s">
        <v>79</v>
      </c>
      <c r="AU2426" s="125" t="s">
        <v>40</v>
      </c>
      <c r="AY2426" s="118" t="s">
        <v>150</v>
      </c>
      <c r="BK2426" s="126">
        <f>SUM(BK2427:BK2479)</f>
        <v>0</v>
      </c>
    </row>
    <row r="2427" spans="2:65" s="1" customFormat="1" ht="24.15" customHeight="1">
      <c r="B2427" s="34"/>
      <c r="C2427" s="129" t="s">
        <v>2932</v>
      </c>
      <c r="D2427" s="129" t="s">
        <v>152</v>
      </c>
      <c r="E2427" s="130" t="s">
        <v>2933</v>
      </c>
      <c r="F2427" s="131" t="s">
        <v>2934</v>
      </c>
      <c r="G2427" s="132" t="s">
        <v>171</v>
      </c>
      <c r="H2427" s="133">
        <v>1</v>
      </c>
      <c r="I2427" s="134"/>
      <c r="J2427" s="135">
        <f>ROUND(I2427*H2427,2)</f>
        <v>0</v>
      </c>
      <c r="K2427" s="131" t="s">
        <v>156</v>
      </c>
      <c r="L2427" s="34"/>
      <c r="M2427" s="136" t="s">
        <v>32</v>
      </c>
      <c r="N2427" s="137" t="s">
        <v>51</v>
      </c>
      <c r="P2427" s="138">
        <f>O2427*H2427</f>
        <v>0</v>
      </c>
      <c r="Q2427" s="138">
        <v>0</v>
      </c>
      <c r="R2427" s="138">
        <f>Q2427*H2427</f>
        <v>0</v>
      </c>
      <c r="S2427" s="138">
        <v>0</v>
      </c>
      <c r="T2427" s="139">
        <f>S2427*H2427</f>
        <v>0</v>
      </c>
      <c r="AR2427" s="140" t="s">
        <v>244</v>
      </c>
      <c r="AT2427" s="140" t="s">
        <v>152</v>
      </c>
      <c r="AU2427" s="140" t="s">
        <v>89</v>
      </c>
      <c r="AY2427" s="18" t="s">
        <v>150</v>
      </c>
      <c r="BE2427" s="141">
        <f>IF(N2427="základní",J2427,0)</f>
        <v>0</v>
      </c>
      <c r="BF2427" s="141">
        <f>IF(N2427="snížená",J2427,0)</f>
        <v>0</v>
      </c>
      <c r="BG2427" s="141">
        <f>IF(N2427="zákl. přenesená",J2427,0)</f>
        <v>0</v>
      </c>
      <c r="BH2427" s="141">
        <f>IF(N2427="sníž. přenesená",J2427,0)</f>
        <v>0</v>
      </c>
      <c r="BI2427" s="141">
        <f>IF(N2427="nulová",J2427,0)</f>
        <v>0</v>
      </c>
      <c r="BJ2427" s="18" t="s">
        <v>40</v>
      </c>
      <c r="BK2427" s="141">
        <f>ROUND(I2427*H2427,2)</f>
        <v>0</v>
      </c>
      <c r="BL2427" s="18" t="s">
        <v>244</v>
      </c>
      <c r="BM2427" s="140" t="s">
        <v>2935</v>
      </c>
    </row>
    <row r="2428" spans="2:65" s="1" customFormat="1" ht="33" customHeight="1">
      <c r="B2428" s="34"/>
      <c r="C2428" s="129" t="s">
        <v>2936</v>
      </c>
      <c r="D2428" s="129" t="s">
        <v>152</v>
      </c>
      <c r="E2428" s="130" t="s">
        <v>2937</v>
      </c>
      <c r="F2428" s="131" t="s">
        <v>2938</v>
      </c>
      <c r="G2428" s="132" t="s">
        <v>155</v>
      </c>
      <c r="H2428" s="133">
        <v>163.435</v>
      </c>
      <c r="I2428" s="134"/>
      <c r="J2428" s="135">
        <f>ROUND(I2428*H2428,2)</f>
        <v>0</v>
      </c>
      <c r="K2428" s="131" t="s">
        <v>172</v>
      </c>
      <c r="L2428" s="34"/>
      <c r="M2428" s="136" t="s">
        <v>32</v>
      </c>
      <c r="N2428" s="137" t="s">
        <v>51</v>
      </c>
      <c r="P2428" s="138">
        <f>O2428*H2428</f>
        <v>0</v>
      </c>
      <c r="Q2428" s="138">
        <v>0</v>
      </c>
      <c r="R2428" s="138">
        <f>Q2428*H2428</f>
        <v>0</v>
      </c>
      <c r="S2428" s="138">
        <v>0</v>
      </c>
      <c r="T2428" s="139">
        <f>S2428*H2428</f>
        <v>0</v>
      </c>
      <c r="AR2428" s="140" t="s">
        <v>244</v>
      </c>
      <c r="AT2428" s="140" t="s">
        <v>152</v>
      </c>
      <c r="AU2428" s="140" t="s">
        <v>89</v>
      </c>
      <c r="AY2428" s="18" t="s">
        <v>150</v>
      </c>
      <c r="BE2428" s="141">
        <f>IF(N2428="základní",J2428,0)</f>
        <v>0</v>
      </c>
      <c r="BF2428" s="141">
        <f>IF(N2428="snížená",J2428,0)</f>
        <v>0</v>
      </c>
      <c r="BG2428" s="141">
        <f>IF(N2428="zákl. přenesená",J2428,0)</f>
        <v>0</v>
      </c>
      <c r="BH2428" s="141">
        <f>IF(N2428="sníž. přenesená",J2428,0)</f>
        <v>0</v>
      </c>
      <c r="BI2428" s="141">
        <f>IF(N2428="nulová",J2428,0)</f>
        <v>0</v>
      </c>
      <c r="BJ2428" s="18" t="s">
        <v>40</v>
      </c>
      <c r="BK2428" s="141">
        <f>ROUND(I2428*H2428,2)</f>
        <v>0</v>
      </c>
      <c r="BL2428" s="18" t="s">
        <v>244</v>
      </c>
      <c r="BM2428" s="140" t="s">
        <v>2939</v>
      </c>
    </row>
    <row r="2429" spans="2:65" s="1" customFormat="1">
      <c r="B2429" s="34"/>
      <c r="D2429" s="163" t="s">
        <v>174</v>
      </c>
      <c r="F2429" s="164" t="s">
        <v>2940</v>
      </c>
      <c r="I2429" s="165"/>
      <c r="L2429" s="34"/>
      <c r="M2429" s="166"/>
      <c r="T2429" s="55"/>
      <c r="AT2429" s="18" t="s">
        <v>174</v>
      </c>
      <c r="AU2429" s="18" t="s">
        <v>89</v>
      </c>
    </row>
    <row r="2430" spans="2:65" s="12" customFormat="1">
      <c r="B2430" s="142"/>
      <c r="D2430" s="143" t="s">
        <v>159</v>
      </c>
      <c r="E2430" s="144" t="s">
        <v>32</v>
      </c>
      <c r="F2430" s="145" t="s">
        <v>702</v>
      </c>
      <c r="H2430" s="144" t="s">
        <v>32</v>
      </c>
      <c r="I2430" s="146"/>
      <c r="L2430" s="142"/>
      <c r="M2430" s="147"/>
      <c r="T2430" s="148"/>
      <c r="AT2430" s="144" t="s">
        <v>159</v>
      </c>
      <c r="AU2430" s="144" t="s">
        <v>89</v>
      </c>
      <c r="AV2430" s="12" t="s">
        <v>40</v>
      </c>
      <c r="AW2430" s="12" t="s">
        <v>38</v>
      </c>
      <c r="AX2430" s="12" t="s">
        <v>80</v>
      </c>
      <c r="AY2430" s="144" t="s">
        <v>150</v>
      </c>
    </row>
    <row r="2431" spans="2:65" s="12" customFormat="1">
      <c r="B2431" s="142"/>
      <c r="D2431" s="143" t="s">
        <v>159</v>
      </c>
      <c r="E2431" s="144" t="s">
        <v>32</v>
      </c>
      <c r="F2431" s="145" t="s">
        <v>2941</v>
      </c>
      <c r="H2431" s="144" t="s">
        <v>32</v>
      </c>
      <c r="I2431" s="146"/>
      <c r="L2431" s="142"/>
      <c r="M2431" s="147"/>
      <c r="T2431" s="148"/>
      <c r="AT2431" s="144" t="s">
        <v>159</v>
      </c>
      <c r="AU2431" s="144" t="s">
        <v>89</v>
      </c>
      <c r="AV2431" s="12" t="s">
        <v>40</v>
      </c>
      <c r="AW2431" s="12" t="s">
        <v>38</v>
      </c>
      <c r="AX2431" s="12" t="s">
        <v>80</v>
      </c>
      <c r="AY2431" s="144" t="s">
        <v>150</v>
      </c>
    </row>
    <row r="2432" spans="2:65" s="12" customFormat="1">
      <c r="B2432" s="142"/>
      <c r="D2432" s="143" t="s">
        <v>159</v>
      </c>
      <c r="E2432" s="144" t="s">
        <v>32</v>
      </c>
      <c r="F2432" s="145" t="s">
        <v>2942</v>
      </c>
      <c r="H2432" s="144" t="s">
        <v>32</v>
      </c>
      <c r="I2432" s="146"/>
      <c r="L2432" s="142"/>
      <c r="M2432" s="147"/>
      <c r="T2432" s="148"/>
      <c r="AT2432" s="144" t="s">
        <v>159</v>
      </c>
      <c r="AU2432" s="144" t="s">
        <v>89</v>
      </c>
      <c r="AV2432" s="12" t="s">
        <v>40</v>
      </c>
      <c r="AW2432" s="12" t="s">
        <v>38</v>
      </c>
      <c r="AX2432" s="12" t="s">
        <v>80</v>
      </c>
      <c r="AY2432" s="144" t="s">
        <v>150</v>
      </c>
    </row>
    <row r="2433" spans="2:65" s="12" customFormat="1">
      <c r="B2433" s="142"/>
      <c r="D2433" s="143" t="s">
        <v>159</v>
      </c>
      <c r="E2433" s="144" t="s">
        <v>32</v>
      </c>
      <c r="F2433" s="145" t="s">
        <v>1476</v>
      </c>
      <c r="H2433" s="144" t="s">
        <v>32</v>
      </c>
      <c r="I2433" s="146"/>
      <c r="L2433" s="142"/>
      <c r="M2433" s="147"/>
      <c r="T2433" s="148"/>
      <c r="AT2433" s="144" t="s">
        <v>159</v>
      </c>
      <c r="AU2433" s="144" t="s">
        <v>89</v>
      </c>
      <c r="AV2433" s="12" t="s">
        <v>40</v>
      </c>
      <c r="AW2433" s="12" t="s">
        <v>38</v>
      </c>
      <c r="AX2433" s="12" t="s">
        <v>80</v>
      </c>
      <c r="AY2433" s="144" t="s">
        <v>150</v>
      </c>
    </row>
    <row r="2434" spans="2:65" s="12" customFormat="1">
      <c r="B2434" s="142"/>
      <c r="D2434" s="143" t="s">
        <v>159</v>
      </c>
      <c r="E2434" s="144" t="s">
        <v>32</v>
      </c>
      <c r="F2434" s="145" t="s">
        <v>2943</v>
      </c>
      <c r="H2434" s="144" t="s">
        <v>32</v>
      </c>
      <c r="I2434" s="146"/>
      <c r="L2434" s="142"/>
      <c r="M2434" s="147"/>
      <c r="T2434" s="148"/>
      <c r="AT2434" s="144" t="s">
        <v>159</v>
      </c>
      <c r="AU2434" s="144" t="s">
        <v>89</v>
      </c>
      <c r="AV2434" s="12" t="s">
        <v>40</v>
      </c>
      <c r="AW2434" s="12" t="s">
        <v>38</v>
      </c>
      <c r="AX2434" s="12" t="s">
        <v>80</v>
      </c>
      <c r="AY2434" s="144" t="s">
        <v>150</v>
      </c>
    </row>
    <row r="2435" spans="2:65" s="13" customFormat="1">
      <c r="B2435" s="149"/>
      <c r="D2435" s="143" t="s">
        <v>159</v>
      </c>
      <c r="E2435" s="150" t="s">
        <v>32</v>
      </c>
      <c r="F2435" s="151" t="s">
        <v>829</v>
      </c>
      <c r="H2435" s="152">
        <v>163.435</v>
      </c>
      <c r="I2435" s="153"/>
      <c r="L2435" s="149"/>
      <c r="M2435" s="154"/>
      <c r="T2435" s="155"/>
      <c r="AT2435" s="150" t="s">
        <v>159</v>
      </c>
      <c r="AU2435" s="150" t="s">
        <v>89</v>
      </c>
      <c r="AV2435" s="13" t="s">
        <v>89</v>
      </c>
      <c r="AW2435" s="13" t="s">
        <v>38</v>
      </c>
      <c r="AX2435" s="13" t="s">
        <v>40</v>
      </c>
      <c r="AY2435" s="150" t="s">
        <v>150</v>
      </c>
    </row>
    <row r="2436" spans="2:65" s="1" customFormat="1" ht="24.15" customHeight="1">
      <c r="B2436" s="34"/>
      <c r="C2436" s="184" t="s">
        <v>2944</v>
      </c>
      <c r="D2436" s="184" t="s">
        <v>874</v>
      </c>
      <c r="E2436" s="186" t="s">
        <v>2945</v>
      </c>
      <c r="F2436" s="187" t="s">
        <v>2946</v>
      </c>
      <c r="G2436" s="188" t="s">
        <v>155</v>
      </c>
      <c r="H2436" s="189">
        <v>179.779</v>
      </c>
      <c r="I2436" s="190"/>
      <c r="J2436" s="191">
        <f>ROUND(I2436*H2436,2)</f>
        <v>0</v>
      </c>
      <c r="K2436" s="187" t="s">
        <v>172</v>
      </c>
      <c r="L2436" s="192"/>
      <c r="M2436" s="193" t="s">
        <v>32</v>
      </c>
      <c r="N2436" s="194" t="s">
        <v>51</v>
      </c>
      <c r="P2436" s="138">
        <f>O2436*H2436</f>
        <v>0</v>
      </c>
      <c r="Q2436" s="138">
        <v>1.4880000000000001E-2</v>
      </c>
      <c r="R2436" s="138">
        <f>Q2436*H2436</f>
        <v>2.6751115200000002</v>
      </c>
      <c r="S2436" s="138">
        <v>0</v>
      </c>
      <c r="T2436" s="139">
        <f>S2436*H2436</f>
        <v>0</v>
      </c>
      <c r="AR2436" s="140" t="s">
        <v>1027</v>
      </c>
      <c r="AT2436" s="140" t="s">
        <v>874</v>
      </c>
      <c r="AU2436" s="140" t="s">
        <v>89</v>
      </c>
      <c r="AY2436" s="18" t="s">
        <v>150</v>
      </c>
      <c r="BE2436" s="141">
        <f>IF(N2436="základní",J2436,0)</f>
        <v>0</v>
      </c>
      <c r="BF2436" s="141">
        <f>IF(N2436="snížená",J2436,0)</f>
        <v>0</v>
      </c>
      <c r="BG2436" s="141">
        <f>IF(N2436="zákl. přenesená",J2436,0)</f>
        <v>0</v>
      </c>
      <c r="BH2436" s="141">
        <f>IF(N2436="sníž. přenesená",J2436,0)</f>
        <v>0</v>
      </c>
      <c r="BI2436" s="141">
        <f>IF(N2436="nulová",J2436,0)</f>
        <v>0</v>
      </c>
      <c r="BJ2436" s="18" t="s">
        <v>40</v>
      </c>
      <c r="BK2436" s="141">
        <f>ROUND(I2436*H2436,2)</f>
        <v>0</v>
      </c>
      <c r="BL2436" s="18" t="s">
        <v>244</v>
      </c>
      <c r="BM2436" s="140" t="s">
        <v>2947</v>
      </c>
    </row>
    <row r="2437" spans="2:65" s="13" customFormat="1">
      <c r="B2437" s="149"/>
      <c r="D2437" s="143" t="s">
        <v>159</v>
      </c>
      <c r="F2437" s="151" t="s">
        <v>2948</v>
      </c>
      <c r="H2437" s="152">
        <v>179.779</v>
      </c>
      <c r="I2437" s="153"/>
      <c r="L2437" s="149"/>
      <c r="M2437" s="154"/>
      <c r="T2437" s="155"/>
      <c r="AT2437" s="150" t="s">
        <v>159</v>
      </c>
      <c r="AU2437" s="150" t="s">
        <v>89</v>
      </c>
      <c r="AV2437" s="13" t="s">
        <v>89</v>
      </c>
      <c r="AW2437" s="13" t="s">
        <v>4</v>
      </c>
      <c r="AX2437" s="13" t="s">
        <v>40</v>
      </c>
      <c r="AY2437" s="150" t="s">
        <v>150</v>
      </c>
    </row>
    <row r="2438" spans="2:65" s="1" customFormat="1" ht="16.5" customHeight="1">
      <c r="B2438" s="34"/>
      <c r="C2438" s="129" t="s">
        <v>2949</v>
      </c>
      <c r="D2438" s="129" t="s">
        <v>152</v>
      </c>
      <c r="E2438" s="130" t="s">
        <v>2950</v>
      </c>
      <c r="F2438" s="131" t="s">
        <v>2951</v>
      </c>
      <c r="G2438" s="132" t="s">
        <v>693</v>
      </c>
      <c r="H2438" s="133">
        <v>284.27800000000002</v>
      </c>
      <c r="I2438" s="134"/>
      <c r="J2438" s="135">
        <f>ROUND(I2438*H2438,2)</f>
        <v>0</v>
      </c>
      <c r="K2438" s="131" t="s">
        <v>172</v>
      </c>
      <c r="L2438" s="34"/>
      <c r="M2438" s="136" t="s">
        <v>32</v>
      </c>
      <c r="N2438" s="137" t="s">
        <v>51</v>
      </c>
      <c r="P2438" s="138">
        <f>O2438*H2438</f>
        <v>0</v>
      </c>
      <c r="Q2438" s="138">
        <v>0</v>
      </c>
      <c r="R2438" s="138">
        <f>Q2438*H2438</f>
        <v>0</v>
      </c>
      <c r="S2438" s="138">
        <v>0</v>
      </c>
      <c r="T2438" s="139">
        <f>S2438*H2438</f>
        <v>0</v>
      </c>
      <c r="AR2438" s="140" t="s">
        <v>244</v>
      </c>
      <c r="AT2438" s="140" t="s">
        <v>152</v>
      </c>
      <c r="AU2438" s="140" t="s">
        <v>89</v>
      </c>
      <c r="AY2438" s="18" t="s">
        <v>150</v>
      </c>
      <c r="BE2438" s="141">
        <f>IF(N2438="základní",J2438,0)</f>
        <v>0</v>
      </c>
      <c r="BF2438" s="141">
        <f>IF(N2438="snížená",J2438,0)</f>
        <v>0</v>
      </c>
      <c r="BG2438" s="141">
        <f>IF(N2438="zákl. přenesená",J2438,0)</f>
        <v>0</v>
      </c>
      <c r="BH2438" s="141">
        <f>IF(N2438="sníž. přenesená",J2438,0)</f>
        <v>0</v>
      </c>
      <c r="BI2438" s="141">
        <f>IF(N2438="nulová",J2438,0)</f>
        <v>0</v>
      </c>
      <c r="BJ2438" s="18" t="s">
        <v>40</v>
      </c>
      <c r="BK2438" s="141">
        <f>ROUND(I2438*H2438,2)</f>
        <v>0</v>
      </c>
      <c r="BL2438" s="18" t="s">
        <v>244</v>
      </c>
      <c r="BM2438" s="140" t="s">
        <v>2952</v>
      </c>
    </row>
    <row r="2439" spans="2:65" s="1" customFormat="1">
      <c r="B2439" s="34"/>
      <c r="D2439" s="163" t="s">
        <v>174</v>
      </c>
      <c r="F2439" s="164" t="s">
        <v>2953</v>
      </c>
      <c r="I2439" s="165"/>
      <c r="L2439" s="34"/>
      <c r="M2439" s="166"/>
      <c r="T2439" s="55"/>
      <c r="AT2439" s="18" t="s">
        <v>174</v>
      </c>
      <c r="AU2439" s="18" t="s">
        <v>89</v>
      </c>
    </row>
    <row r="2440" spans="2:65" s="12" customFormat="1">
      <c r="B2440" s="142"/>
      <c r="D2440" s="143" t="s">
        <v>159</v>
      </c>
      <c r="E2440" s="144" t="s">
        <v>32</v>
      </c>
      <c r="F2440" s="145" t="s">
        <v>702</v>
      </c>
      <c r="H2440" s="144" t="s">
        <v>32</v>
      </c>
      <c r="I2440" s="146"/>
      <c r="L2440" s="142"/>
      <c r="M2440" s="147"/>
      <c r="T2440" s="148"/>
      <c r="AT2440" s="144" t="s">
        <v>159</v>
      </c>
      <c r="AU2440" s="144" t="s">
        <v>89</v>
      </c>
      <c r="AV2440" s="12" t="s">
        <v>40</v>
      </c>
      <c r="AW2440" s="12" t="s">
        <v>38</v>
      </c>
      <c r="AX2440" s="12" t="s">
        <v>80</v>
      </c>
      <c r="AY2440" s="144" t="s">
        <v>150</v>
      </c>
    </row>
    <row r="2441" spans="2:65" s="12" customFormat="1">
      <c r="B2441" s="142"/>
      <c r="D2441" s="143" t="s">
        <v>159</v>
      </c>
      <c r="E2441" s="144" t="s">
        <v>32</v>
      </c>
      <c r="F2441" s="145" t="s">
        <v>2954</v>
      </c>
      <c r="H2441" s="144" t="s">
        <v>32</v>
      </c>
      <c r="I2441" s="146"/>
      <c r="L2441" s="142"/>
      <c r="M2441" s="147"/>
      <c r="T2441" s="148"/>
      <c r="AT2441" s="144" t="s">
        <v>159</v>
      </c>
      <c r="AU2441" s="144" t="s">
        <v>89</v>
      </c>
      <c r="AV2441" s="12" t="s">
        <v>40</v>
      </c>
      <c r="AW2441" s="12" t="s">
        <v>38</v>
      </c>
      <c r="AX2441" s="12" t="s">
        <v>80</v>
      </c>
      <c r="AY2441" s="144" t="s">
        <v>150</v>
      </c>
    </row>
    <row r="2442" spans="2:65" s="12" customFormat="1">
      <c r="B2442" s="142"/>
      <c r="D2442" s="143" t="s">
        <v>159</v>
      </c>
      <c r="E2442" s="144" t="s">
        <v>32</v>
      </c>
      <c r="F2442" s="145" t="s">
        <v>2955</v>
      </c>
      <c r="H2442" s="144" t="s">
        <v>32</v>
      </c>
      <c r="I2442" s="146"/>
      <c r="L2442" s="142"/>
      <c r="M2442" s="147"/>
      <c r="T2442" s="148"/>
      <c r="AT2442" s="144" t="s">
        <v>159</v>
      </c>
      <c r="AU2442" s="144" t="s">
        <v>89</v>
      </c>
      <c r="AV2442" s="12" t="s">
        <v>40</v>
      </c>
      <c r="AW2442" s="12" t="s">
        <v>38</v>
      </c>
      <c r="AX2442" s="12" t="s">
        <v>80</v>
      </c>
      <c r="AY2442" s="144" t="s">
        <v>150</v>
      </c>
    </row>
    <row r="2443" spans="2:65" s="13" customFormat="1">
      <c r="B2443" s="149"/>
      <c r="D2443" s="143" t="s">
        <v>159</v>
      </c>
      <c r="E2443" s="150" t="s">
        <v>32</v>
      </c>
      <c r="F2443" s="151" t="s">
        <v>833</v>
      </c>
      <c r="H2443" s="152">
        <v>284.27800000000002</v>
      </c>
      <c r="I2443" s="153"/>
      <c r="L2443" s="149"/>
      <c r="M2443" s="154"/>
      <c r="T2443" s="155"/>
      <c r="AT2443" s="150" t="s">
        <v>159</v>
      </c>
      <c r="AU2443" s="150" t="s">
        <v>89</v>
      </c>
      <c r="AV2443" s="13" t="s">
        <v>89</v>
      </c>
      <c r="AW2443" s="13" t="s">
        <v>38</v>
      </c>
      <c r="AX2443" s="13" t="s">
        <v>40</v>
      </c>
      <c r="AY2443" s="150" t="s">
        <v>150</v>
      </c>
    </row>
    <row r="2444" spans="2:65" s="1" customFormat="1" ht="24.15" customHeight="1">
      <c r="B2444" s="34"/>
      <c r="C2444" s="184" t="s">
        <v>2956</v>
      </c>
      <c r="D2444" s="184" t="s">
        <v>874</v>
      </c>
      <c r="E2444" s="186" t="s">
        <v>2957</v>
      </c>
      <c r="F2444" s="187" t="s">
        <v>2958</v>
      </c>
      <c r="G2444" s="188" t="s">
        <v>165</v>
      </c>
      <c r="H2444" s="189">
        <v>0.75</v>
      </c>
      <c r="I2444" s="190"/>
      <c r="J2444" s="191">
        <f>ROUND(I2444*H2444,2)</f>
        <v>0</v>
      </c>
      <c r="K2444" s="187" t="s">
        <v>172</v>
      </c>
      <c r="L2444" s="192"/>
      <c r="M2444" s="193" t="s">
        <v>32</v>
      </c>
      <c r="N2444" s="194" t="s">
        <v>51</v>
      </c>
      <c r="P2444" s="138">
        <f>O2444*H2444</f>
        <v>0</v>
      </c>
      <c r="Q2444" s="138">
        <v>0.55000000000000004</v>
      </c>
      <c r="R2444" s="138">
        <f>Q2444*H2444</f>
        <v>0.41250000000000003</v>
      </c>
      <c r="S2444" s="138">
        <v>0</v>
      </c>
      <c r="T2444" s="139">
        <f>S2444*H2444</f>
        <v>0</v>
      </c>
      <c r="AR2444" s="140" t="s">
        <v>1027</v>
      </c>
      <c r="AT2444" s="140" t="s">
        <v>874</v>
      </c>
      <c r="AU2444" s="140" t="s">
        <v>89</v>
      </c>
      <c r="AY2444" s="18" t="s">
        <v>150</v>
      </c>
      <c r="BE2444" s="141">
        <f>IF(N2444="základní",J2444,0)</f>
        <v>0</v>
      </c>
      <c r="BF2444" s="141">
        <f>IF(N2444="snížená",J2444,0)</f>
        <v>0</v>
      </c>
      <c r="BG2444" s="141">
        <f>IF(N2444="zákl. přenesená",J2444,0)</f>
        <v>0</v>
      </c>
      <c r="BH2444" s="141">
        <f>IF(N2444="sníž. přenesená",J2444,0)</f>
        <v>0</v>
      </c>
      <c r="BI2444" s="141">
        <f>IF(N2444="nulová",J2444,0)</f>
        <v>0</v>
      </c>
      <c r="BJ2444" s="18" t="s">
        <v>40</v>
      </c>
      <c r="BK2444" s="141">
        <f>ROUND(I2444*H2444,2)</f>
        <v>0</v>
      </c>
      <c r="BL2444" s="18" t="s">
        <v>244</v>
      </c>
      <c r="BM2444" s="140" t="s">
        <v>2959</v>
      </c>
    </row>
    <row r="2445" spans="2:65" s="13" customFormat="1">
      <c r="B2445" s="149"/>
      <c r="D2445" s="143" t="s">
        <v>159</v>
      </c>
      <c r="F2445" s="151" t="s">
        <v>2960</v>
      </c>
      <c r="H2445" s="152">
        <v>0.75</v>
      </c>
      <c r="I2445" s="153"/>
      <c r="L2445" s="149"/>
      <c r="M2445" s="154"/>
      <c r="T2445" s="155"/>
      <c r="AT2445" s="150" t="s">
        <v>159</v>
      </c>
      <c r="AU2445" s="150" t="s">
        <v>89</v>
      </c>
      <c r="AV2445" s="13" t="s">
        <v>89</v>
      </c>
      <c r="AW2445" s="13" t="s">
        <v>4</v>
      </c>
      <c r="AX2445" s="13" t="s">
        <v>40</v>
      </c>
      <c r="AY2445" s="150" t="s">
        <v>150</v>
      </c>
    </row>
    <row r="2446" spans="2:65" s="1" customFormat="1" ht="33" customHeight="1">
      <c r="B2446" s="34"/>
      <c r="C2446" s="129" t="s">
        <v>2961</v>
      </c>
      <c r="D2446" s="129" t="s">
        <v>152</v>
      </c>
      <c r="E2446" s="130" t="s">
        <v>2962</v>
      </c>
      <c r="F2446" s="131" t="s">
        <v>2963</v>
      </c>
      <c r="G2446" s="132" t="s">
        <v>155</v>
      </c>
      <c r="H2446" s="133">
        <v>63.52</v>
      </c>
      <c r="I2446" s="134"/>
      <c r="J2446" s="135">
        <f>ROUND(I2446*H2446,2)</f>
        <v>0</v>
      </c>
      <c r="K2446" s="131" t="s">
        <v>172</v>
      </c>
      <c r="L2446" s="34"/>
      <c r="M2446" s="136" t="s">
        <v>32</v>
      </c>
      <c r="N2446" s="137" t="s">
        <v>51</v>
      </c>
      <c r="P2446" s="138">
        <f>O2446*H2446</f>
        <v>0</v>
      </c>
      <c r="Q2446" s="138">
        <v>0</v>
      </c>
      <c r="R2446" s="138">
        <f>Q2446*H2446</f>
        <v>0</v>
      </c>
      <c r="S2446" s="138">
        <v>0</v>
      </c>
      <c r="T2446" s="139">
        <f>S2446*H2446</f>
        <v>0</v>
      </c>
      <c r="AR2446" s="140" t="s">
        <v>244</v>
      </c>
      <c r="AT2446" s="140" t="s">
        <v>152</v>
      </c>
      <c r="AU2446" s="140" t="s">
        <v>89</v>
      </c>
      <c r="AY2446" s="18" t="s">
        <v>150</v>
      </c>
      <c r="BE2446" s="141">
        <f>IF(N2446="základní",J2446,0)</f>
        <v>0</v>
      </c>
      <c r="BF2446" s="141">
        <f>IF(N2446="snížená",J2446,0)</f>
        <v>0</v>
      </c>
      <c r="BG2446" s="141">
        <f>IF(N2446="zákl. přenesená",J2446,0)</f>
        <v>0</v>
      </c>
      <c r="BH2446" s="141">
        <f>IF(N2446="sníž. přenesená",J2446,0)</f>
        <v>0</v>
      </c>
      <c r="BI2446" s="141">
        <f>IF(N2446="nulová",J2446,0)</f>
        <v>0</v>
      </c>
      <c r="BJ2446" s="18" t="s">
        <v>40</v>
      </c>
      <c r="BK2446" s="141">
        <f>ROUND(I2446*H2446,2)</f>
        <v>0</v>
      </c>
      <c r="BL2446" s="18" t="s">
        <v>244</v>
      </c>
      <c r="BM2446" s="140" t="s">
        <v>2964</v>
      </c>
    </row>
    <row r="2447" spans="2:65" s="1" customFormat="1">
      <c r="B2447" s="34"/>
      <c r="D2447" s="163" t="s">
        <v>174</v>
      </c>
      <c r="F2447" s="164" t="s">
        <v>2965</v>
      </c>
      <c r="I2447" s="165"/>
      <c r="L2447" s="34"/>
      <c r="M2447" s="166"/>
      <c r="T2447" s="55"/>
      <c r="AT2447" s="18" t="s">
        <v>174</v>
      </c>
      <c r="AU2447" s="18" t="s">
        <v>89</v>
      </c>
    </row>
    <row r="2448" spans="2:65" s="12" customFormat="1">
      <c r="B2448" s="142"/>
      <c r="D2448" s="143" t="s">
        <v>159</v>
      </c>
      <c r="E2448" s="144" t="s">
        <v>32</v>
      </c>
      <c r="F2448" s="145" t="s">
        <v>702</v>
      </c>
      <c r="H2448" s="144" t="s">
        <v>32</v>
      </c>
      <c r="I2448" s="146"/>
      <c r="L2448" s="142"/>
      <c r="M2448" s="147"/>
      <c r="T2448" s="148"/>
      <c r="AT2448" s="144" t="s">
        <v>159</v>
      </c>
      <c r="AU2448" s="144" t="s">
        <v>89</v>
      </c>
      <c r="AV2448" s="12" t="s">
        <v>40</v>
      </c>
      <c r="AW2448" s="12" t="s">
        <v>38</v>
      </c>
      <c r="AX2448" s="12" t="s">
        <v>80</v>
      </c>
      <c r="AY2448" s="144" t="s">
        <v>150</v>
      </c>
    </row>
    <row r="2449" spans="2:65" s="12" customFormat="1">
      <c r="B2449" s="142"/>
      <c r="D2449" s="143" t="s">
        <v>159</v>
      </c>
      <c r="E2449" s="144" t="s">
        <v>32</v>
      </c>
      <c r="F2449" s="145" t="s">
        <v>2966</v>
      </c>
      <c r="H2449" s="144" t="s">
        <v>32</v>
      </c>
      <c r="I2449" s="146"/>
      <c r="L2449" s="142"/>
      <c r="M2449" s="147"/>
      <c r="T2449" s="148"/>
      <c r="AT2449" s="144" t="s">
        <v>159</v>
      </c>
      <c r="AU2449" s="144" t="s">
        <v>89</v>
      </c>
      <c r="AV2449" s="12" t="s">
        <v>40</v>
      </c>
      <c r="AW2449" s="12" t="s">
        <v>38</v>
      </c>
      <c r="AX2449" s="12" t="s">
        <v>80</v>
      </c>
      <c r="AY2449" s="144" t="s">
        <v>150</v>
      </c>
    </row>
    <row r="2450" spans="2:65" s="12" customFormat="1">
      <c r="B2450" s="142"/>
      <c r="D2450" s="143" t="s">
        <v>159</v>
      </c>
      <c r="E2450" s="144" t="s">
        <v>32</v>
      </c>
      <c r="F2450" s="145" t="s">
        <v>2386</v>
      </c>
      <c r="H2450" s="144" t="s">
        <v>32</v>
      </c>
      <c r="I2450" s="146"/>
      <c r="L2450" s="142"/>
      <c r="M2450" s="147"/>
      <c r="T2450" s="148"/>
      <c r="AT2450" s="144" t="s">
        <v>159</v>
      </c>
      <c r="AU2450" s="144" t="s">
        <v>89</v>
      </c>
      <c r="AV2450" s="12" t="s">
        <v>40</v>
      </c>
      <c r="AW2450" s="12" t="s">
        <v>38</v>
      </c>
      <c r="AX2450" s="12" t="s">
        <v>80</v>
      </c>
      <c r="AY2450" s="144" t="s">
        <v>150</v>
      </c>
    </row>
    <row r="2451" spans="2:65" s="12" customFormat="1">
      <c r="B2451" s="142"/>
      <c r="D2451" s="143" t="s">
        <v>159</v>
      </c>
      <c r="E2451" s="144" t="s">
        <v>32</v>
      </c>
      <c r="F2451" s="145" t="s">
        <v>2387</v>
      </c>
      <c r="H2451" s="144" t="s">
        <v>32</v>
      </c>
      <c r="I2451" s="146"/>
      <c r="L2451" s="142"/>
      <c r="M2451" s="147"/>
      <c r="T2451" s="148"/>
      <c r="AT2451" s="144" t="s">
        <v>159</v>
      </c>
      <c r="AU2451" s="144" t="s">
        <v>89</v>
      </c>
      <c r="AV2451" s="12" t="s">
        <v>40</v>
      </c>
      <c r="AW2451" s="12" t="s">
        <v>38</v>
      </c>
      <c r="AX2451" s="12" t="s">
        <v>80</v>
      </c>
      <c r="AY2451" s="144" t="s">
        <v>150</v>
      </c>
    </row>
    <row r="2452" spans="2:65" s="12" customFormat="1">
      <c r="B2452" s="142"/>
      <c r="D2452" s="143" t="s">
        <v>159</v>
      </c>
      <c r="E2452" s="144" t="s">
        <v>32</v>
      </c>
      <c r="F2452" s="145" t="s">
        <v>2388</v>
      </c>
      <c r="H2452" s="144" t="s">
        <v>32</v>
      </c>
      <c r="I2452" s="146"/>
      <c r="L2452" s="142"/>
      <c r="M2452" s="147"/>
      <c r="T2452" s="148"/>
      <c r="AT2452" s="144" t="s">
        <v>159</v>
      </c>
      <c r="AU2452" s="144" t="s">
        <v>89</v>
      </c>
      <c r="AV2452" s="12" t="s">
        <v>40</v>
      </c>
      <c r="AW2452" s="12" t="s">
        <v>38</v>
      </c>
      <c r="AX2452" s="12" t="s">
        <v>80</v>
      </c>
      <c r="AY2452" s="144" t="s">
        <v>150</v>
      </c>
    </row>
    <row r="2453" spans="2:65" s="12" customFormat="1">
      <c r="B2453" s="142"/>
      <c r="D2453" s="143" t="s">
        <v>159</v>
      </c>
      <c r="E2453" s="144" t="s">
        <v>32</v>
      </c>
      <c r="F2453" s="145" t="s">
        <v>2389</v>
      </c>
      <c r="H2453" s="144" t="s">
        <v>32</v>
      </c>
      <c r="I2453" s="146"/>
      <c r="L2453" s="142"/>
      <c r="M2453" s="147"/>
      <c r="T2453" s="148"/>
      <c r="AT2453" s="144" t="s">
        <v>159</v>
      </c>
      <c r="AU2453" s="144" t="s">
        <v>89</v>
      </c>
      <c r="AV2453" s="12" t="s">
        <v>40</v>
      </c>
      <c r="AW2453" s="12" t="s">
        <v>38</v>
      </c>
      <c r="AX2453" s="12" t="s">
        <v>80</v>
      </c>
      <c r="AY2453" s="144" t="s">
        <v>150</v>
      </c>
    </row>
    <row r="2454" spans="2:65" s="13" customFormat="1">
      <c r="B2454" s="149"/>
      <c r="D2454" s="143" t="s">
        <v>159</v>
      </c>
      <c r="E2454" s="150" t="s">
        <v>32</v>
      </c>
      <c r="F2454" s="151" t="s">
        <v>837</v>
      </c>
      <c r="H2454" s="152">
        <v>63.52</v>
      </c>
      <c r="I2454" s="153"/>
      <c r="L2454" s="149"/>
      <c r="M2454" s="154"/>
      <c r="T2454" s="155"/>
      <c r="AT2454" s="150" t="s">
        <v>159</v>
      </c>
      <c r="AU2454" s="150" t="s">
        <v>89</v>
      </c>
      <c r="AV2454" s="13" t="s">
        <v>89</v>
      </c>
      <c r="AW2454" s="13" t="s">
        <v>38</v>
      </c>
      <c r="AX2454" s="13" t="s">
        <v>40</v>
      </c>
      <c r="AY2454" s="150" t="s">
        <v>150</v>
      </c>
    </row>
    <row r="2455" spans="2:65" s="1" customFormat="1" ht="24.15" customHeight="1">
      <c r="B2455" s="34"/>
      <c r="C2455" s="184" t="s">
        <v>2967</v>
      </c>
      <c r="D2455" s="184" t="s">
        <v>874</v>
      </c>
      <c r="E2455" s="186" t="s">
        <v>2968</v>
      </c>
      <c r="F2455" s="187" t="s">
        <v>2969</v>
      </c>
      <c r="G2455" s="188" t="s">
        <v>155</v>
      </c>
      <c r="H2455" s="189">
        <v>69.872</v>
      </c>
      <c r="I2455" s="190"/>
      <c r="J2455" s="191">
        <f>ROUND(I2455*H2455,2)</f>
        <v>0</v>
      </c>
      <c r="K2455" s="187" t="s">
        <v>172</v>
      </c>
      <c r="L2455" s="192"/>
      <c r="M2455" s="193" t="s">
        <v>32</v>
      </c>
      <c r="N2455" s="194" t="s">
        <v>51</v>
      </c>
      <c r="P2455" s="138">
        <f>O2455*H2455</f>
        <v>0</v>
      </c>
      <c r="Q2455" s="138">
        <v>9.4999999999999998E-3</v>
      </c>
      <c r="R2455" s="138">
        <f>Q2455*H2455</f>
        <v>0.66378399999999993</v>
      </c>
      <c r="S2455" s="138">
        <v>0</v>
      </c>
      <c r="T2455" s="139">
        <f>S2455*H2455</f>
        <v>0</v>
      </c>
      <c r="AR2455" s="140" t="s">
        <v>1027</v>
      </c>
      <c r="AT2455" s="140" t="s">
        <v>874</v>
      </c>
      <c r="AU2455" s="140" t="s">
        <v>89</v>
      </c>
      <c r="AY2455" s="18" t="s">
        <v>150</v>
      </c>
      <c r="BE2455" s="141">
        <f>IF(N2455="základní",J2455,0)</f>
        <v>0</v>
      </c>
      <c r="BF2455" s="141">
        <f>IF(N2455="snížená",J2455,0)</f>
        <v>0</v>
      </c>
      <c r="BG2455" s="141">
        <f>IF(N2455="zákl. přenesená",J2455,0)</f>
        <v>0</v>
      </c>
      <c r="BH2455" s="141">
        <f>IF(N2455="sníž. přenesená",J2455,0)</f>
        <v>0</v>
      </c>
      <c r="BI2455" s="141">
        <f>IF(N2455="nulová",J2455,0)</f>
        <v>0</v>
      </c>
      <c r="BJ2455" s="18" t="s">
        <v>40</v>
      </c>
      <c r="BK2455" s="141">
        <f>ROUND(I2455*H2455,2)</f>
        <v>0</v>
      </c>
      <c r="BL2455" s="18" t="s">
        <v>244</v>
      </c>
      <c r="BM2455" s="140" t="s">
        <v>2970</v>
      </c>
    </row>
    <row r="2456" spans="2:65" s="13" customFormat="1">
      <c r="B2456" s="149"/>
      <c r="D2456" s="143" t="s">
        <v>159</v>
      </c>
      <c r="F2456" s="151" t="s">
        <v>2971</v>
      </c>
      <c r="H2456" s="152">
        <v>69.872</v>
      </c>
      <c r="I2456" s="153"/>
      <c r="L2456" s="149"/>
      <c r="M2456" s="154"/>
      <c r="T2456" s="155"/>
      <c r="AT2456" s="150" t="s">
        <v>159</v>
      </c>
      <c r="AU2456" s="150" t="s">
        <v>89</v>
      </c>
      <c r="AV2456" s="13" t="s">
        <v>89</v>
      </c>
      <c r="AW2456" s="13" t="s">
        <v>4</v>
      </c>
      <c r="AX2456" s="13" t="s">
        <v>40</v>
      </c>
      <c r="AY2456" s="150" t="s">
        <v>150</v>
      </c>
    </row>
    <row r="2457" spans="2:65" s="1" customFormat="1" ht="16.5" customHeight="1">
      <c r="B2457" s="34"/>
      <c r="C2457" s="129" t="s">
        <v>2972</v>
      </c>
      <c r="D2457" s="129" t="s">
        <v>152</v>
      </c>
      <c r="E2457" s="130" t="s">
        <v>2973</v>
      </c>
      <c r="F2457" s="131" t="s">
        <v>2974</v>
      </c>
      <c r="G2457" s="132" t="s">
        <v>693</v>
      </c>
      <c r="H2457" s="133">
        <v>105.824</v>
      </c>
      <c r="I2457" s="134"/>
      <c r="J2457" s="135">
        <f>ROUND(I2457*H2457,2)</f>
        <v>0</v>
      </c>
      <c r="K2457" s="131" t="s">
        <v>172</v>
      </c>
      <c r="L2457" s="34"/>
      <c r="M2457" s="136" t="s">
        <v>32</v>
      </c>
      <c r="N2457" s="137" t="s">
        <v>51</v>
      </c>
      <c r="P2457" s="138">
        <f>O2457*H2457</f>
        <v>0</v>
      </c>
      <c r="Q2457" s="138">
        <v>0</v>
      </c>
      <c r="R2457" s="138">
        <f>Q2457*H2457</f>
        <v>0</v>
      </c>
      <c r="S2457" s="138">
        <v>0</v>
      </c>
      <c r="T2457" s="139">
        <f>S2457*H2457</f>
        <v>0</v>
      </c>
      <c r="AR2457" s="140" t="s">
        <v>244</v>
      </c>
      <c r="AT2457" s="140" t="s">
        <v>152</v>
      </c>
      <c r="AU2457" s="140" t="s">
        <v>89</v>
      </c>
      <c r="AY2457" s="18" t="s">
        <v>150</v>
      </c>
      <c r="BE2457" s="141">
        <f>IF(N2457="základní",J2457,0)</f>
        <v>0</v>
      </c>
      <c r="BF2457" s="141">
        <f>IF(N2457="snížená",J2457,0)</f>
        <v>0</v>
      </c>
      <c r="BG2457" s="141">
        <f>IF(N2457="zákl. přenesená",J2457,0)</f>
        <v>0</v>
      </c>
      <c r="BH2457" s="141">
        <f>IF(N2457="sníž. přenesená",J2457,0)</f>
        <v>0</v>
      </c>
      <c r="BI2457" s="141">
        <f>IF(N2457="nulová",J2457,0)</f>
        <v>0</v>
      </c>
      <c r="BJ2457" s="18" t="s">
        <v>40</v>
      </c>
      <c r="BK2457" s="141">
        <f>ROUND(I2457*H2457,2)</f>
        <v>0</v>
      </c>
      <c r="BL2457" s="18" t="s">
        <v>244</v>
      </c>
      <c r="BM2457" s="140" t="s">
        <v>2975</v>
      </c>
    </row>
    <row r="2458" spans="2:65" s="1" customFormat="1">
      <c r="B2458" s="34"/>
      <c r="D2458" s="163" t="s">
        <v>174</v>
      </c>
      <c r="F2458" s="164" t="s">
        <v>2976</v>
      </c>
      <c r="I2458" s="165"/>
      <c r="L2458" s="34"/>
      <c r="M2458" s="166"/>
      <c r="T2458" s="55"/>
      <c r="AT2458" s="18" t="s">
        <v>174</v>
      </c>
      <c r="AU2458" s="18" t="s">
        <v>89</v>
      </c>
    </row>
    <row r="2459" spans="2:65" s="12" customFormat="1">
      <c r="B2459" s="142"/>
      <c r="D2459" s="143" t="s">
        <v>159</v>
      </c>
      <c r="E2459" s="144" t="s">
        <v>32</v>
      </c>
      <c r="F2459" s="145" t="s">
        <v>702</v>
      </c>
      <c r="H2459" s="144" t="s">
        <v>32</v>
      </c>
      <c r="I2459" s="146"/>
      <c r="L2459" s="142"/>
      <c r="M2459" s="147"/>
      <c r="T2459" s="148"/>
      <c r="AT2459" s="144" t="s">
        <v>159</v>
      </c>
      <c r="AU2459" s="144" t="s">
        <v>89</v>
      </c>
      <c r="AV2459" s="12" t="s">
        <v>40</v>
      </c>
      <c r="AW2459" s="12" t="s">
        <v>38</v>
      </c>
      <c r="AX2459" s="12" t="s">
        <v>80</v>
      </c>
      <c r="AY2459" s="144" t="s">
        <v>150</v>
      </c>
    </row>
    <row r="2460" spans="2:65" s="12" customFormat="1">
      <c r="B2460" s="142"/>
      <c r="D2460" s="143" t="s">
        <v>159</v>
      </c>
      <c r="E2460" s="144" t="s">
        <v>32</v>
      </c>
      <c r="F2460" s="145" t="s">
        <v>2954</v>
      </c>
      <c r="H2460" s="144" t="s">
        <v>32</v>
      </c>
      <c r="I2460" s="146"/>
      <c r="L2460" s="142"/>
      <c r="M2460" s="147"/>
      <c r="T2460" s="148"/>
      <c r="AT2460" s="144" t="s">
        <v>159</v>
      </c>
      <c r="AU2460" s="144" t="s">
        <v>89</v>
      </c>
      <c r="AV2460" s="12" t="s">
        <v>40</v>
      </c>
      <c r="AW2460" s="12" t="s">
        <v>38</v>
      </c>
      <c r="AX2460" s="12" t="s">
        <v>80</v>
      </c>
      <c r="AY2460" s="144" t="s">
        <v>150</v>
      </c>
    </row>
    <row r="2461" spans="2:65" s="12" customFormat="1">
      <c r="B2461" s="142"/>
      <c r="D2461" s="143" t="s">
        <v>159</v>
      </c>
      <c r="E2461" s="144" t="s">
        <v>32</v>
      </c>
      <c r="F2461" s="145" t="s">
        <v>2977</v>
      </c>
      <c r="H2461" s="144" t="s">
        <v>32</v>
      </c>
      <c r="I2461" s="146"/>
      <c r="L2461" s="142"/>
      <c r="M2461" s="147"/>
      <c r="T2461" s="148"/>
      <c r="AT2461" s="144" t="s">
        <v>159</v>
      </c>
      <c r="AU2461" s="144" t="s">
        <v>89</v>
      </c>
      <c r="AV2461" s="12" t="s">
        <v>40</v>
      </c>
      <c r="AW2461" s="12" t="s">
        <v>38</v>
      </c>
      <c r="AX2461" s="12" t="s">
        <v>80</v>
      </c>
      <c r="AY2461" s="144" t="s">
        <v>150</v>
      </c>
    </row>
    <row r="2462" spans="2:65" s="13" customFormat="1">
      <c r="B2462" s="149"/>
      <c r="D2462" s="143" t="s">
        <v>159</v>
      </c>
      <c r="E2462" s="150" t="s">
        <v>32</v>
      </c>
      <c r="F2462" s="151" t="s">
        <v>840</v>
      </c>
      <c r="H2462" s="152">
        <v>105.824</v>
      </c>
      <c r="I2462" s="153"/>
      <c r="L2462" s="149"/>
      <c r="M2462" s="154"/>
      <c r="T2462" s="155"/>
      <c r="AT2462" s="150" t="s">
        <v>159</v>
      </c>
      <c r="AU2462" s="150" t="s">
        <v>89</v>
      </c>
      <c r="AV2462" s="13" t="s">
        <v>89</v>
      </c>
      <c r="AW2462" s="13" t="s">
        <v>38</v>
      </c>
      <c r="AX2462" s="13" t="s">
        <v>40</v>
      </c>
      <c r="AY2462" s="150" t="s">
        <v>150</v>
      </c>
    </row>
    <row r="2463" spans="2:65" s="1" customFormat="1" ht="24.15" customHeight="1">
      <c r="B2463" s="34"/>
      <c r="C2463" s="184" t="s">
        <v>2978</v>
      </c>
      <c r="D2463" s="184" t="s">
        <v>874</v>
      </c>
      <c r="E2463" s="186" t="s">
        <v>2957</v>
      </c>
      <c r="F2463" s="187" t="s">
        <v>2958</v>
      </c>
      <c r="G2463" s="188" t="s">
        <v>165</v>
      </c>
      <c r="H2463" s="189">
        <v>0.27900000000000003</v>
      </c>
      <c r="I2463" s="190"/>
      <c r="J2463" s="191">
        <f>ROUND(I2463*H2463,2)</f>
        <v>0</v>
      </c>
      <c r="K2463" s="187" t="s">
        <v>172</v>
      </c>
      <c r="L2463" s="192"/>
      <c r="M2463" s="193" t="s">
        <v>32</v>
      </c>
      <c r="N2463" s="194" t="s">
        <v>51</v>
      </c>
      <c r="P2463" s="138">
        <f>O2463*H2463</f>
        <v>0</v>
      </c>
      <c r="Q2463" s="138">
        <v>0.55000000000000004</v>
      </c>
      <c r="R2463" s="138">
        <f>Q2463*H2463</f>
        <v>0.15345000000000003</v>
      </c>
      <c r="S2463" s="138">
        <v>0</v>
      </c>
      <c r="T2463" s="139">
        <f>S2463*H2463</f>
        <v>0</v>
      </c>
      <c r="AR2463" s="140" t="s">
        <v>1027</v>
      </c>
      <c r="AT2463" s="140" t="s">
        <v>874</v>
      </c>
      <c r="AU2463" s="140" t="s">
        <v>89</v>
      </c>
      <c r="AY2463" s="18" t="s">
        <v>150</v>
      </c>
      <c r="BE2463" s="141">
        <f>IF(N2463="základní",J2463,0)</f>
        <v>0</v>
      </c>
      <c r="BF2463" s="141">
        <f>IF(N2463="snížená",J2463,0)</f>
        <v>0</v>
      </c>
      <c r="BG2463" s="141">
        <f>IF(N2463="zákl. přenesená",J2463,0)</f>
        <v>0</v>
      </c>
      <c r="BH2463" s="141">
        <f>IF(N2463="sníž. přenesená",J2463,0)</f>
        <v>0</v>
      </c>
      <c r="BI2463" s="141">
        <f>IF(N2463="nulová",J2463,0)</f>
        <v>0</v>
      </c>
      <c r="BJ2463" s="18" t="s">
        <v>40</v>
      </c>
      <c r="BK2463" s="141">
        <f>ROUND(I2463*H2463,2)</f>
        <v>0</v>
      </c>
      <c r="BL2463" s="18" t="s">
        <v>244</v>
      </c>
      <c r="BM2463" s="140" t="s">
        <v>2979</v>
      </c>
    </row>
    <row r="2464" spans="2:65" s="13" customFormat="1">
      <c r="B2464" s="149"/>
      <c r="D2464" s="143" t="s">
        <v>159</v>
      </c>
      <c r="F2464" s="151" t="s">
        <v>2980</v>
      </c>
      <c r="H2464" s="152">
        <v>0.27900000000000003</v>
      </c>
      <c r="I2464" s="153"/>
      <c r="L2464" s="149"/>
      <c r="M2464" s="154"/>
      <c r="T2464" s="155"/>
      <c r="AT2464" s="150" t="s">
        <v>159</v>
      </c>
      <c r="AU2464" s="150" t="s">
        <v>89</v>
      </c>
      <c r="AV2464" s="13" t="s">
        <v>89</v>
      </c>
      <c r="AW2464" s="13" t="s">
        <v>4</v>
      </c>
      <c r="AX2464" s="13" t="s">
        <v>40</v>
      </c>
      <c r="AY2464" s="150" t="s">
        <v>150</v>
      </c>
    </row>
    <row r="2465" spans="2:65" s="1" customFormat="1" ht="24.15" customHeight="1">
      <c r="B2465" s="34"/>
      <c r="C2465" s="129" t="s">
        <v>2981</v>
      </c>
      <c r="D2465" s="129" t="s">
        <v>152</v>
      </c>
      <c r="E2465" s="130" t="s">
        <v>2982</v>
      </c>
      <c r="F2465" s="131" t="s">
        <v>2983</v>
      </c>
      <c r="G2465" s="132" t="s">
        <v>155</v>
      </c>
      <c r="H2465" s="133">
        <v>3.1360000000000001</v>
      </c>
      <c r="I2465" s="134"/>
      <c r="J2465" s="135">
        <f>ROUND(I2465*H2465,2)</f>
        <v>0</v>
      </c>
      <c r="K2465" s="131" t="s">
        <v>172</v>
      </c>
      <c r="L2465" s="34"/>
      <c r="M2465" s="136" t="s">
        <v>32</v>
      </c>
      <c r="N2465" s="137" t="s">
        <v>51</v>
      </c>
      <c r="P2465" s="138">
        <f>O2465*H2465</f>
        <v>0</v>
      </c>
      <c r="Q2465" s="138">
        <v>0</v>
      </c>
      <c r="R2465" s="138">
        <f>Q2465*H2465</f>
        <v>0</v>
      </c>
      <c r="S2465" s="138">
        <v>0</v>
      </c>
      <c r="T2465" s="139">
        <f>S2465*H2465</f>
        <v>0</v>
      </c>
      <c r="AR2465" s="140" t="s">
        <v>244</v>
      </c>
      <c r="AT2465" s="140" t="s">
        <v>152</v>
      </c>
      <c r="AU2465" s="140" t="s">
        <v>89</v>
      </c>
      <c r="AY2465" s="18" t="s">
        <v>150</v>
      </c>
      <c r="BE2465" s="141">
        <f>IF(N2465="základní",J2465,0)</f>
        <v>0</v>
      </c>
      <c r="BF2465" s="141">
        <f>IF(N2465="snížená",J2465,0)</f>
        <v>0</v>
      </c>
      <c r="BG2465" s="141">
        <f>IF(N2465="zákl. přenesená",J2465,0)</f>
        <v>0</v>
      </c>
      <c r="BH2465" s="141">
        <f>IF(N2465="sníž. přenesená",J2465,0)</f>
        <v>0</v>
      </c>
      <c r="BI2465" s="141">
        <f>IF(N2465="nulová",J2465,0)</f>
        <v>0</v>
      </c>
      <c r="BJ2465" s="18" t="s">
        <v>40</v>
      </c>
      <c r="BK2465" s="141">
        <f>ROUND(I2465*H2465,2)</f>
        <v>0</v>
      </c>
      <c r="BL2465" s="18" t="s">
        <v>244</v>
      </c>
      <c r="BM2465" s="140" t="s">
        <v>2984</v>
      </c>
    </row>
    <row r="2466" spans="2:65" s="1" customFormat="1">
      <c r="B2466" s="34"/>
      <c r="D2466" s="163" t="s">
        <v>174</v>
      </c>
      <c r="F2466" s="164" t="s">
        <v>2985</v>
      </c>
      <c r="I2466" s="165"/>
      <c r="L2466" s="34"/>
      <c r="M2466" s="166"/>
      <c r="T2466" s="55"/>
      <c r="AT2466" s="18" t="s">
        <v>174</v>
      </c>
      <c r="AU2466" s="18" t="s">
        <v>89</v>
      </c>
    </row>
    <row r="2467" spans="2:65" s="12" customFormat="1">
      <c r="B2467" s="142"/>
      <c r="D2467" s="143" t="s">
        <v>159</v>
      </c>
      <c r="E2467" s="144" t="s">
        <v>32</v>
      </c>
      <c r="F2467" s="145" t="s">
        <v>702</v>
      </c>
      <c r="H2467" s="144" t="s">
        <v>32</v>
      </c>
      <c r="I2467" s="146"/>
      <c r="L2467" s="142"/>
      <c r="M2467" s="147"/>
      <c r="T2467" s="148"/>
      <c r="AT2467" s="144" t="s">
        <v>159</v>
      </c>
      <c r="AU2467" s="144" t="s">
        <v>89</v>
      </c>
      <c r="AV2467" s="12" t="s">
        <v>40</v>
      </c>
      <c r="AW2467" s="12" t="s">
        <v>38</v>
      </c>
      <c r="AX2467" s="12" t="s">
        <v>80</v>
      </c>
      <c r="AY2467" s="144" t="s">
        <v>150</v>
      </c>
    </row>
    <row r="2468" spans="2:65" s="12" customFormat="1">
      <c r="B2468" s="142"/>
      <c r="D2468" s="143" t="s">
        <v>159</v>
      </c>
      <c r="E2468" s="144" t="s">
        <v>32</v>
      </c>
      <c r="F2468" s="145" t="s">
        <v>2986</v>
      </c>
      <c r="H2468" s="144" t="s">
        <v>32</v>
      </c>
      <c r="I2468" s="146"/>
      <c r="L2468" s="142"/>
      <c r="M2468" s="147"/>
      <c r="T2468" s="148"/>
      <c r="AT2468" s="144" t="s">
        <v>159</v>
      </c>
      <c r="AU2468" s="144" t="s">
        <v>89</v>
      </c>
      <c r="AV2468" s="12" t="s">
        <v>40</v>
      </c>
      <c r="AW2468" s="12" t="s">
        <v>38</v>
      </c>
      <c r="AX2468" s="12" t="s">
        <v>80</v>
      </c>
      <c r="AY2468" s="144" t="s">
        <v>150</v>
      </c>
    </row>
    <row r="2469" spans="2:65" s="12" customFormat="1">
      <c r="B2469" s="142"/>
      <c r="D2469" s="143" t="s">
        <v>159</v>
      </c>
      <c r="E2469" s="144" t="s">
        <v>32</v>
      </c>
      <c r="F2469" s="145" t="s">
        <v>2987</v>
      </c>
      <c r="H2469" s="144" t="s">
        <v>32</v>
      </c>
      <c r="I2469" s="146"/>
      <c r="L2469" s="142"/>
      <c r="M2469" s="147"/>
      <c r="T2469" s="148"/>
      <c r="AT2469" s="144" t="s">
        <v>159</v>
      </c>
      <c r="AU2469" s="144" t="s">
        <v>89</v>
      </c>
      <c r="AV2469" s="12" t="s">
        <v>40</v>
      </c>
      <c r="AW2469" s="12" t="s">
        <v>38</v>
      </c>
      <c r="AX2469" s="12" t="s">
        <v>80</v>
      </c>
      <c r="AY2469" s="144" t="s">
        <v>150</v>
      </c>
    </row>
    <row r="2470" spans="2:65" s="12" customFormat="1">
      <c r="B2470" s="142"/>
      <c r="D2470" s="143" t="s">
        <v>159</v>
      </c>
      <c r="E2470" s="144" t="s">
        <v>32</v>
      </c>
      <c r="F2470" s="145" t="s">
        <v>2988</v>
      </c>
      <c r="H2470" s="144" t="s">
        <v>32</v>
      </c>
      <c r="I2470" s="146"/>
      <c r="L2470" s="142"/>
      <c r="M2470" s="147"/>
      <c r="T2470" s="148"/>
      <c r="AT2470" s="144" t="s">
        <v>159</v>
      </c>
      <c r="AU2470" s="144" t="s">
        <v>89</v>
      </c>
      <c r="AV2470" s="12" t="s">
        <v>40</v>
      </c>
      <c r="AW2470" s="12" t="s">
        <v>38</v>
      </c>
      <c r="AX2470" s="12" t="s">
        <v>80</v>
      </c>
      <c r="AY2470" s="144" t="s">
        <v>150</v>
      </c>
    </row>
    <row r="2471" spans="2:65" s="13" customFormat="1">
      <c r="B2471" s="149"/>
      <c r="D2471" s="143" t="s">
        <v>159</v>
      </c>
      <c r="E2471" s="150" t="s">
        <v>32</v>
      </c>
      <c r="F2471" s="151" t="s">
        <v>845</v>
      </c>
      <c r="H2471" s="152">
        <v>3.1360000000000001</v>
      </c>
      <c r="I2471" s="153"/>
      <c r="L2471" s="149"/>
      <c r="M2471" s="154"/>
      <c r="T2471" s="155"/>
      <c r="AT2471" s="150" t="s">
        <v>159</v>
      </c>
      <c r="AU2471" s="150" t="s">
        <v>89</v>
      </c>
      <c r="AV2471" s="13" t="s">
        <v>89</v>
      </c>
      <c r="AW2471" s="13" t="s">
        <v>38</v>
      </c>
      <c r="AX2471" s="13" t="s">
        <v>40</v>
      </c>
      <c r="AY2471" s="150" t="s">
        <v>150</v>
      </c>
    </row>
    <row r="2472" spans="2:65" s="1" customFormat="1" ht="24.15" customHeight="1">
      <c r="B2472" s="34"/>
      <c r="C2472" s="184" t="s">
        <v>2989</v>
      </c>
      <c r="D2472" s="184" t="s">
        <v>874</v>
      </c>
      <c r="E2472" s="186" t="s">
        <v>2968</v>
      </c>
      <c r="F2472" s="187" t="s">
        <v>2969</v>
      </c>
      <c r="G2472" s="188" t="s">
        <v>155</v>
      </c>
      <c r="H2472" s="189">
        <v>3.45</v>
      </c>
      <c r="I2472" s="190"/>
      <c r="J2472" s="191">
        <f>ROUND(I2472*H2472,2)</f>
        <v>0</v>
      </c>
      <c r="K2472" s="187" t="s">
        <v>172</v>
      </c>
      <c r="L2472" s="192"/>
      <c r="M2472" s="193" t="s">
        <v>32</v>
      </c>
      <c r="N2472" s="194" t="s">
        <v>51</v>
      </c>
      <c r="P2472" s="138">
        <f>O2472*H2472</f>
        <v>0</v>
      </c>
      <c r="Q2472" s="138">
        <v>9.4999999999999998E-3</v>
      </c>
      <c r="R2472" s="138">
        <f>Q2472*H2472</f>
        <v>3.2774999999999999E-2</v>
      </c>
      <c r="S2472" s="138">
        <v>0</v>
      </c>
      <c r="T2472" s="139">
        <f>S2472*H2472</f>
        <v>0</v>
      </c>
      <c r="AR2472" s="140" t="s">
        <v>1027</v>
      </c>
      <c r="AT2472" s="140" t="s">
        <v>874</v>
      </c>
      <c r="AU2472" s="140" t="s">
        <v>89</v>
      </c>
      <c r="AY2472" s="18" t="s">
        <v>150</v>
      </c>
      <c r="BE2472" s="141">
        <f>IF(N2472="základní",J2472,0)</f>
        <v>0</v>
      </c>
      <c r="BF2472" s="141">
        <f>IF(N2472="snížená",J2472,0)</f>
        <v>0</v>
      </c>
      <c r="BG2472" s="141">
        <f>IF(N2472="zákl. přenesená",J2472,0)</f>
        <v>0</v>
      </c>
      <c r="BH2472" s="141">
        <f>IF(N2472="sníž. přenesená",J2472,0)</f>
        <v>0</v>
      </c>
      <c r="BI2472" s="141">
        <f>IF(N2472="nulová",J2472,0)</f>
        <v>0</v>
      </c>
      <c r="BJ2472" s="18" t="s">
        <v>40</v>
      </c>
      <c r="BK2472" s="141">
        <f>ROUND(I2472*H2472,2)</f>
        <v>0</v>
      </c>
      <c r="BL2472" s="18" t="s">
        <v>244</v>
      </c>
      <c r="BM2472" s="140" t="s">
        <v>2990</v>
      </c>
    </row>
    <row r="2473" spans="2:65" s="13" customFormat="1">
      <c r="B2473" s="149"/>
      <c r="D2473" s="143" t="s">
        <v>159</v>
      </c>
      <c r="F2473" s="151" t="s">
        <v>2991</v>
      </c>
      <c r="H2473" s="152">
        <v>3.45</v>
      </c>
      <c r="I2473" s="153"/>
      <c r="L2473" s="149"/>
      <c r="M2473" s="154"/>
      <c r="T2473" s="155"/>
      <c r="AT2473" s="150" t="s">
        <v>159</v>
      </c>
      <c r="AU2473" s="150" t="s">
        <v>89</v>
      </c>
      <c r="AV2473" s="13" t="s">
        <v>89</v>
      </c>
      <c r="AW2473" s="13" t="s">
        <v>4</v>
      </c>
      <c r="AX2473" s="13" t="s">
        <v>40</v>
      </c>
      <c r="AY2473" s="150" t="s">
        <v>150</v>
      </c>
    </row>
    <row r="2474" spans="2:65" s="1" customFormat="1" ht="49.05" customHeight="1">
      <c r="B2474" s="34"/>
      <c r="C2474" s="129" t="s">
        <v>2992</v>
      </c>
      <c r="D2474" s="129" t="s">
        <v>152</v>
      </c>
      <c r="E2474" s="130" t="s">
        <v>2993</v>
      </c>
      <c r="F2474" s="131" t="s">
        <v>2994</v>
      </c>
      <c r="G2474" s="132" t="s">
        <v>693</v>
      </c>
      <c r="H2474" s="133">
        <v>650</v>
      </c>
      <c r="I2474" s="134"/>
      <c r="J2474" s="135">
        <f>ROUND(I2474*H2474,2)</f>
        <v>0</v>
      </c>
      <c r="K2474" s="131" t="s">
        <v>172</v>
      </c>
      <c r="L2474" s="34"/>
      <c r="M2474" s="136" t="s">
        <v>32</v>
      </c>
      <c r="N2474" s="137" t="s">
        <v>51</v>
      </c>
      <c r="P2474" s="138">
        <f>O2474*H2474</f>
        <v>0</v>
      </c>
      <c r="Q2474" s="138">
        <v>1.2E-4</v>
      </c>
      <c r="R2474" s="138">
        <f>Q2474*H2474</f>
        <v>7.8E-2</v>
      </c>
      <c r="S2474" s="138">
        <v>0</v>
      </c>
      <c r="T2474" s="139">
        <f>S2474*H2474</f>
        <v>0</v>
      </c>
      <c r="AR2474" s="140" t="s">
        <v>157</v>
      </c>
      <c r="AT2474" s="140" t="s">
        <v>152</v>
      </c>
      <c r="AU2474" s="140" t="s">
        <v>89</v>
      </c>
      <c r="AY2474" s="18" t="s">
        <v>150</v>
      </c>
      <c r="BE2474" s="141">
        <f>IF(N2474="základní",J2474,0)</f>
        <v>0</v>
      </c>
      <c r="BF2474" s="141">
        <f>IF(N2474="snížená",J2474,0)</f>
        <v>0</v>
      </c>
      <c r="BG2474" s="141">
        <f>IF(N2474="zákl. přenesená",J2474,0)</f>
        <v>0</v>
      </c>
      <c r="BH2474" s="141">
        <f>IF(N2474="sníž. přenesená",J2474,0)</f>
        <v>0</v>
      </c>
      <c r="BI2474" s="141">
        <f>IF(N2474="nulová",J2474,0)</f>
        <v>0</v>
      </c>
      <c r="BJ2474" s="18" t="s">
        <v>40</v>
      </c>
      <c r="BK2474" s="141">
        <f>ROUND(I2474*H2474,2)</f>
        <v>0</v>
      </c>
      <c r="BL2474" s="18" t="s">
        <v>157</v>
      </c>
      <c r="BM2474" s="140" t="s">
        <v>2995</v>
      </c>
    </row>
    <row r="2475" spans="2:65" s="1" customFormat="1">
      <c r="B2475" s="34"/>
      <c r="D2475" s="163" t="s">
        <v>174</v>
      </c>
      <c r="F2475" s="164" t="s">
        <v>2996</v>
      </c>
      <c r="I2475" s="165"/>
      <c r="L2475" s="34"/>
      <c r="M2475" s="166"/>
      <c r="T2475" s="55"/>
      <c r="AT2475" s="18" t="s">
        <v>174</v>
      </c>
      <c r="AU2475" s="18" t="s">
        <v>89</v>
      </c>
    </row>
    <row r="2476" spans="2:65" s="12" customFormat="1">
      <c r="B2476" s="142"/>
      <c r="D2476" s="143" t="s">
        <v>159</v>
      </c>
      <c r="E2476" s="144" t="s">
        <v>32</v>
      </c>
      <c r="F2476" s="145" t="s">
        <v>2997</v>
      </c>
      <c r="H2476" s="144" t="s">
        <v>32</v>
      </c>
      <c r="I2476" s="146"/>
      <c r="L2476" s="142"/>
      <c r="M2476" s="147"/>
      <c r="T2476" s="148"/>
      <c r="AT2476" s="144" t="s">
        <v>159</v>
      </c>
      <c r="AU2476" s="144" t="s">
        <v>89</v>
      </c>
      <c r="AV2476" s="12" t="s">
        <v>40</v>
      </c>
      <c r="AW2476" s="12" t="s">
        <v>38</v>
      </c>
      <c r="AX2476" s="12" t="s">
        <v>80</v>
      </c>
      <c r="AY2476" s="144" t="s">
        <v>150</v>
      </c>
    </row>
    <row r="2477" spans="2:65" s="13" customFormat="1">
      <c r="B2477" s="149"/>
      <c r="D2477" s="143" t="s">
        <v>159</v>
      </c>
      <c r="E2477" s="150" t="s">
        <v>32</v>
      </c>
      <c r="F2477" s="151" t="s">
        <v>2998</v>
      </c>
      <c r="H2477" s="152">
        <v>650</v>
      </c>
      <c r="I2477" s="153"/>
      <c r="L2477" s="149"/>
      <c r="M2477" s="154"/>
      <c r="T2477" s="155"/>
      <c r="AT2477" s="150" t="s">
        <v>159</v>
      </c>
      <c r="AU2477" s="150" t="s">
        <v>89</v>
      </c>
      <c r="AV2477" s="13" t="s">
        <v>89</v>
      </c>
      <c r="AW2477" s="13" t="s">
        <v>38</v>
      </c>
      <c r="AX2477" s="13" t="s">
        <v>40</v>
      </c>
      <c r="AY2477" s="150" t="s">
        <v>150</v>
      </c>
    </row>
    <row r="2478" spans="2:65" s="1" customFormat="1" ht="49.05" customHeight="1">
      <c r="B2478" s="34"/>
      <c r="C2478" s="129" t="s">
        <v>2999</v>
      </c>
      <c r="D2478" s="129" t="s">
        <v>152</v>
      </c>
      <c r="E2478" s="130" t="s">
        <v>3000</v>
      </c>
      <c r="F2478" s="131" t="s">
        <v>3001</v>
      </c>
      <c r="G2478" s="132" t="s">
        <v>2526</v>
      </c>
      <c r="H2478" s="202"/>
      <c r="I2478" s="134"/>
      <c r="J2478" s="135">
        <f>ROUND(I2478*H2478,2)</f>
        <v>0</v>
      </c>
      <c r="K2478" s="131" t="s">
        <v>172</v>
      </c>
      <c r="L2478" s="34"/>
      <c r="M2478" s="136" t="s">
        <v>32</v>
      </c>
      <c r="N2478" s="137" t="s">
        <v>51</v>
      </c>
      <c r="P2478" s="138">
        <f>O2478*H2478</f>
        <v>0</v>
      </c>
      <c r="Q2478" s="138">
        <v>0</v>
      </c>
      <c r="R2478" s="138">
        <f>Q2478*H2478</f>
        <v>0</v>
      </c>
      <c r="S2478" s="138">
        <v>0</v>
      </c>
      <c r="T2478" s="139">
        <f>S2478*H2478</f>
        <v>0</v>
      </c>
      <c r="AR2478" s="140" t="s">
        <v>244</v>
      </c>
      <c r="AT2478" s="140" t="s">
        <v>152</v>
      </c>
      <c r="AU2478" s="140" t="s">
        <v>89</v>
      </c>
      <c r="AY2478" s="18" t="s">
        <v>150</v>
      </c>
      <c r="BE2478" s="141">
        <f>IF(N2478="základní",J2478,0)</f>
        <v>0</v>
      </c>
      <c r="BF2478" s="141">
        <f>IF(N2478="snížená",J2478,0)</f>
        <v>0</v>
      </c>
      <c r="BG2478" s="141">
        <f>IF(N2478="zákl. přenesená",J2478,0)</f>
        <v>0</v>
      </c>
      <c r="BH2478" s="141">
        <f>IF(N2478="sníž. přenesená",J2478,0)</f>
        <v>0</v>
      </c>
      <c r="BI2478" s="141">
        <f>IF(N2478="nulová",J2478,0)</f>
        <v>0</v>
      </c>
      <c r="BJ2478" s="18" t="s">
        <v>40</v>
      </c>
      <c r="BK2478" s="141">
        <f>ROUND(I2478*H2478,2)</f>
        <v>0</v>
      </c>
      <c r="BL2478" s="18" t="s">
        <v>244</v>
      </c>
      <c r="BM2478" s="140" t="s">
        <v>3002</v>
      </c>
    </row>
    <row r="2479" spans="2:65" s="1" customFormat="1">
      <c r="B2479" s="34"/>
      <c r="D2479" s="163" t="s">
        <v>174</v>
      </c>
      <c r="F2479" s="164" t="s">
        <v>3003</v>
      </c>
      <c r="I2479" s="165"/>
      <c r="L2479" s="34"/>
      <c r="M2479" s="166"/>
      <c r="T2479" s="55"/>
      <c r="AT2479" s="18" t="s">
        <v>174</v>
      </c>
      <c r="AU2479" s="18" t="s">
        <v>89</v>
      </c>
    </row>
    <row r="2480" spans="2:65" s="11" customFormat="1" ht="22.8" customHeight="1">
      <c r="B2480" s="117"/>
      <c r="D2480" s="118" t="s">
        <v>79</v>
      </c>
      <c r="E2480" s="127" t="s">
        <v>3004</v>
      </c>
      <c r="F2480" s="127" t="s">
        <v>3005</v>
      </c>
      <c r="I2480" s="120"/>
      <c r="J2480" s="128">
        <f>BK2480</f>
        <v>0</v>
      </c>
      <c r="L2480" s="117"/>
      <c r="M2480" s="122"/>
      <c r="P2480" s="123">
        <f>SUM(P2481:P2564)</f>
        <v>0</v>
      </c>
      <c r="R2480" s="123">
        <f>SUM(R2481:R2564)</f>
        <v>1.6616376399999997</v>
      </c>
      <c r="T2480" s="124">
        <f>SUM(T2481:T2564)</f>
        <v>0</v>
      </c>
      <c r="AR2480" s="118" t="s">
        <v>89</v>
      </c>
      <c r="AT2480" s="125" t="s">
        <v>79</v>
      </c>
      <c r="AU2480" s="125" t="s">
        <v>40</v>
      </c>
      <c r="AY2480" s="118" t="s">
        <v>150</v>
      </c>
      <c r="BK2480" s="126">
        <f>SUM(BK2481:BK2564)</f>
        <v>0</v>
      </c>
    </row>
    <row r="2481" spans="2:65" s="1" customFormat="1" ht="16.5" customHeight="1">
      <c r="B2481" s="34"/>
      <c r="C2481" s="129" t="s">
        <v>3006</v>
      </c>
      <c r="D2481" s="129" t="s">
        <v>152</v>
      </c>
      <c r="E2481" s="130" t="s">
        <v>3007</v>
      </c>
      <c r="F2481" s="131" t="s">
        <v>3008</v>
      </c>
      <c r="G2481" s="132" t="s">
        <v>155</v>
      </c>
      <c r="H2481" s="133">
        <v>3885.596</v>
      </c>
      <c r="I2481" s="134"/>
      <c r="J2481" s="135">
        <f>ROUND(I2481*H2481,2)</f>
        <v>0</v>
      </c>
      <c r="K2481" s="131" t="s">
        <v>156</v>
      </c>
      <c r="L2481" s="34"/>
      <c r="M2481" s="136" t="s">
        <v>32</v>
      </c>
      <c r="N2481" s="137" t="s">
        <v>51</v>
      </c>
      <c r="P2481" s="138">
        <f>O2481*H2481</f>
        <v>0</v>
      </c>
      <c r="Q2481" s="138">
        <v>0</v>
      </c>
      <c r="R2481" s="138">
        <f>Q2481*H2481</f>
        <v>0</v>
      </c>
      <c r="S2481" s="138">
        <v>0</v>
      </c>
      <c r="T2481" s="139">
        <f>S2481*H2481</f>
        <v>0</v>
      </c>
      <c r="AR2481" s="140" t="s">
        <v>244</v>
      </c>
      <c r="AT2481" s="140" t="s">
        <v>152</v>
      </c>
      <c r="AU2481" s="140" t="s">
        <v>89</v>
      </c>
      <c r="AY2481" s="18" t="s">
        <v>150</v>
      </c>
      <c r="BE2481" s="141">
        <f>IF(N2481="základní",J2481,0)</f>
        <v>0</v>
      </c>
      <c r="BF2481" s="141">
        <f>IF(N2481="snížená",J2481,0)</f>
        <v>0</v>
      </c>
      <c r="BG2481" s="141">
        <f>IF(N2481="zákl. přenesená",J2481,0)</f>
        <v>0</v>
      </c>
      <c r="BH2481" s="141">
        <f>IF(N2481="sníž. přenesená",J2481,0)</f>
        <v>0</v>
      </c>
      <c r="BI2481" s="141">
        <f>IF(N2481="nulová",J2481,0)</f>
        <v>0</v>
      </c>
      <c r="BJ2481" s="18" t="s">
        <v>40</v>
      </c>
      <c r="BK2481" s="141">
        <f>ROUND(I2481*H2481,2)</f>
        <v>0</v>
      </c>
      <c r="BL2481" s="18" t="s">
        <v>244</v>
      </c>
      <c r="BM2481" s="140" t="s">
        <v>3009</v>
      </c>
    </row>
    <row r="2482" spans="2:65" s="1" customFormat="1" ht="28.8">
      <c r="B2482" s="34"/>
      <c r="D2482" s="143" t="s">
        <v>195</v>
      </c>
      <c r="F2482" s="167" t="s">
        <v>3010</v>
      </c>
      <c r="I2482" s="165"/>
      <c r="L2482" s="34"/>
      <c r="M2482" s="166"/>
      <c r="T2482" s="55"/>
      <c r="AT2482" s="18" t="s">
        <v>195</v>
      </c>
      <c r="AU2482" s="18" t="s">
        <v>89</v>
      </c>
    </row>
    <row r="2483" spans="2:65" s="12" customFormat="1">
      <c r="B2483" s="142"/>
      <c r="D2483" s="143" t="s">
        <v>159</v>
      </c>
      <c r="E2483" s="144" t="s">
        <v>32</v>
      </c>
      <c r="F2483" s="145" t="s">
        <v>3011</v>
      </c>
      <c r="H2483" s="144" t="s">
        <v>32</v>
      </c>
      <c r="I2483" s="146"/>
      <c r="L2483" s="142"/>
      <c r="M2483" s="147"/>
      <c r="T2483" s="148"/>
      <c r="AT2483" s="144" t="s">
        <v>159</v>
      </c>
      <c r="AU2483" s="144" t="s">
        <v>89</v>
      </c>
      <c r="AV2483" s="12" t="s">
        <v>40</v>
      </c>
      <c r="AW2483" s="12" t="s">
        <v>38</v>
      </c>
      <c r="AX2483" s="12" t="s">
        <v>80</v>
      </c>
      <c r="AY2483" s="144" t="s">
        <v>150</v>
      </c>
    </row>
    <row r="2484" spans="2:65" s="13" customFormat="1">
      <c r="B2484" s="149"/>
      <c r="D2484" s="143" t="s">
        <v>159</v>
      </c>
      <c r="E2484" s="150" t="s">
        <v>32</v>
      </c>
      <c r="F2484" s="151" t="s">
        <v>3012</v>
      </c>
      <c r="H2484" s="152">
        <v>3885.596</v>
      </c>
      <c r="I2484" s="153"/>
      <c r="L2484" s="149"/>
      <c r="M2484" s="154"/>
      <c r="T2484" s="155"/>
      <c r="AT2484" s="150" t="s">
        <v>159</v>
      </c>
      <c r="AU2484" s="150" t="s">
        <v>89</v>
      </c>
      <c r="AV2484" s="13" t="s">
        <v>89</v>
      </c>
      <c r="AW2484" s="13" t="s">
        <v>38</v>
      </c>
      <c r="AX2484" s="13" t="s">
        <v>80</v>
      </c>
      <c r="AY2484" s="150" t="s">
        <v>150</v>
      </c>
    </row>
    <row r="2485" spans="2:65" s="14" customFormat="1">
      <c r="B2485" s="156"/>
      <c r="D2485" s="143" t="s">
        <v>159</v>
      </c>
      <c r="E2485" s="157" t="s">
        <v>32</v>
      </c>
      <c r="F2485" s="158" t="s">
        <v>162</v>
      </c>
      <c r="H2485" s="159">
        <v>3885.596</v>
      </c>
      <c r="I2485" s="160"/>
      <c r="L2485" s="156"/>
      <c r="M2485" s="161"/>
      <c r="T2485" s="162"/>
      <c r="AT2485" s="157" t="s">
        <v>159</v>
      </c>
      <c r="AU2485" s="157" t="s">
        <v>89</v>
      </c>
      <c r="AV2485" s="14" t="s">
        <v>157</v>
      </c>
      <c r="AW2485" s="14" t="s">
        <v>38</v>
      </c>
      <c r="AX2485" s="14" t="s">
        <v>40</v>
      </c>
      <c r="AY2485" s="157" t="s">
        <v>150</v>
      </c>
    </row>
    <row r="2486" spans="2:65" s="1" customFormat="1" ht="16.5" customHeight="1">
      <c r="B2486" s="34"/>
      <c r="C2486" s="129" t="s">
        <v>3013</v>
      </c>
      <c r="D2486" s="129" t="s">
        <v>152</v>
      </c>
      <c r="E2486" s="130" t="s">
        <v>3014</v>
      </c>
      <c r="F2486" s="131" t="s">
        <v>3015</v>
      </c>
      <c r="G2486" s="132" t="s">
        <v>155</v>
      </c>
      <c r="H2486" s="133">
        <v>2106</v>
      </c>
      <c r="I2486" s="134"/>
      <c r="J2486" s="135">
        <f>ROUND(I2486*H2486,2)</f>
        <v>0</v>
      </c>
      <c r="K2486" s="131" t="s">
        <v>156</v>
      </c>
      <c r="L2486" s="34"/>
      <c r="M2486" s="136" t="s">
        <v>32</v>
      </c>
      <c r="N2486" s="137" t="s">
        <v>51</v>
      </c>
      <c r="P2486" s="138">
        <f>O2486*H2486</f>
        <v>0</v>
      </c>
      <c r="Q2486" s="138">
        <v>0</v>
      </c>
      <c r="R2486" s="138">
        <f>Q2486*H2486</f>
        <v>0</v>
      </c>
      <c r="S2486" s="138">
        <v>0</v>
      </c>
      <c r="T2486" s="139">
        <f>S2486*H2486</f>
        <v>0</v>
      </c>
      <c r="AR2486" s="140" t="s">
        <v>244</v>
      </c>
      <c r="AT2486" s="140" t="s">
        <v>152</v>
      </c>
      <c r="AU2486" s="140" t="s">
        <v>89</v>
      </c>
      <c r="AY2486" s="18" t="s">
        <v>150</v>
      </c>
      <c r="BE2486" s="141">
        <f>IF(N2486="základní",J2486,0)</f>
        <v>0</v>
      </c>
      <c r="BF2486" s="141">
        <f>IF(N2486="snížená",J2486,0)</f>
        <v>0</v>
      </c>
      <c r="BG2486" s="141">
        <f>IF(N2486="zákl. přenesená",J2486,0)</f>
        <v>0</v>
      </c>
      <c r="BH2486" s="141">
        <f>IF(N2486="sníž. přenesená",J2486,0)</f>
        <v>0</v>
      </c>
      <c r="BI2486" s="141">
        <f>IF(N2486="nulová",J2486,0)</f>
        <v>0</v>
      </c>
      <c r="BJ2486" s="18" t="s">
        <v>40</v>
      </c>
      <c r="BK2486" s="141">
        <f>ROUND(I2486*H2486,2)</f>
        <v>0</v>
      </c>
      <c r="BL2486" s="18" t="s">
        <v>244</v>
      </c>
      <c r="BM2486" s="140" t="s">
        <v>3016</v>
      </c>
    </row>
    <row r="2487" spans="2:65" s="1" customFormat="1" ht="24.15" customHeight="1">
      <c r="B2487" s="34"/>
      <c r="C2487" s="129" t="s">
        <v>3017</v>
      </c>
      <c r="D2487" s="129" t="s">
        <v>152</v>
      </c>
      <c r="E2487" s="130" t="s">
        <v>3018</v>
      </c>
      <c r="F2487" s="131" t="s">
        <v>3019</v>
      </c>
      <c r="G2487" s="132" t="s">
        <v>171</v>
      </c>
      <c r="H2487" s="133">
        <v>1</v>
      </c>
      <c r="I2487" s="134"/>
      <c r="J2487" s="135">
        <f>ROUND(I2487*H2487,2)</f>
        <v>0</v>
      </c>
      <c r="K2487" s="131" t="s">
        <v>156</v>
      </c>
      <c r="L2487" s="34"/>
      <c r="M2487" s="136" t="s">
        <v>32</v>
      </c>
      <c r="N2487" s="137" t="s">
        <v>51</v>
      </c>
      <c r="P2487" s="138">
        <f>O2487*H2487</f>
        <v>0</v>
      </c>
      <c r="Q2487" s="138">
        <v>0</v>
      </c>
      <c r="R2487" s="138">
        <f>Q2487*H2487</f>
        <v>0</v>
      </c>
      <c r="S2487" s="138">
        <v>0</v>
      </c>
      <c r="T2487" s="139">
        <f>S2487*H2487</f>
        <v>0</v>
      </c>
      <c r="AR2487" s="140" t="s">
        <v>244</v>
      </c>
      <c r="AT2487" s="140" t="s">
        <v>152</v>
      </c>
      <c r="AU2487" s="140" t="s">
        <v>89</v>
      </c>
      <c r="AY2487" s="18" t="s">
        <v>150</v>
      </c>
      <c r="BE2487" s="141">
        <f>IF(N2487="základní",J2487,0)</f>
        <v>0</v>
      </c>
      <c r="BF2487" s="141">
        <f>IF(N2487="snížená",J2487,0)</f>
        <v>0</v>
      </c>
      <c r="BG2487" s="141">
        <f>IF(N2487="zákl. přenesená",J2487,0)</f>
        <v>0</v>
      </c>
      <c r="BH2487" s="141">
        <f>IF(N2487="sníž. přenesená",J2487,0)</f>
        <v>0</v>
      </c>
      <c r="BI2487" s="141">
        <f>IF(N2487="nulová",J2487,0)</f>
        <v>0</v>
      </c>
      <c r="BJ2487" s="18" t="s">
        <v>40</v>
      </c>
      <c r="BK2487" s="141">
        <f>ROUND(I2487*H2487,2)</f>
        <v>0</v>
      </c>
      <c r="BL2487" s="18" t="s">
        <v>244</v>
      </c>
      <c r="BM2487" s="140" t="s">
        <v>3020</v>
      </c>
    </row>
    <row r="2488" spans="2:65" s="1" customFormat="1" ht="16.5" customHeight="1">
      <c r="B2488" s="34"/>
      <c r="C2488" s="129" t="s">
        <v>3021</v>
      </c>
      <c r="D2488" s="129" t="s">
        <v>152</v>
      </c>
      <c r="E2488" s="130" t="s">
        <v>3022</v>
      </c>
      <c r="F2488" s="131" t="s">
        <v>3023</v>
      </c>
      <c r="G2488" s="132" t="s">
        <v>171</v>
      </c>
      <c r="H2488" s="133">
        <v>1</v>
      </c>
      <c r="I2488" s="134"/>
      <c r="J2488" s="135">
        <f>ROUND(I2488*H2488,2)</f>
        <v>0</v>
      </c>
      <c r="K2488" s="131" t="s">
        <v>156</v>
      </c>
      <c r="L2488" s="34"/>
      <c r="M2488" s="136" t="s">
        <v>32</v>
      </c>
      <c r="N2488" s="137" t="s">
        <v>51</v>
      </c>
      <c r="P2488" s="138">
        <f>O2488*H2488</f>
        <v>0</v>
      </c>
      <c r="Q2488" s="138">
        <v>0</v>
      </c>
      <c r="R2488" s="138">
        <f>Q2488*H2488</f>
        <v>0</v>
      </c>
      <c r="S2488" s="138">
        <v>0</v>
      </c>
      <c r="T2488" s="139">
        <f>S2488*H2488</f>
        <v>0</v>
      </c>
      <c r="AR2488" s="140" t="s">
        <v>244</v>
      </c>
      <c r="AT2488" s="140" t="s">
        <v>152</v>
      </c>
      <c r="AU2488" s="140" t="s">
        <v>89</v>
      </c>
      <c r="AY2488" s="18" t="s">
        <v>150</v>
      </c>
      <c r="BE2488" s="141">
        <f>IF(N2488="základní",J2488,0)</f>
        <v>0</v>
      </c>
      <c r="BF2488" s="141">
        <f>IF(N2488="snížená",J2488,0)</f>
        <v>0</v>
      </c>
      <c r="BG2488" s="141">
        <f>IF(N2488="zákl. přenesená",J2488,0)</f>
        <v>0</v>
      </c>
      <c r="BH2488" s="141">
        <f>IF(N2488="sníž. přenesená",J2488,0)</f>
        <v>0</v>
      </c>
      <c r="BI2488" s="141">
        <f>IF(N2488="nulová",J2488,0)</f>
        <v>0</v>
      </c>
      <c r="BJ2488" s="18" t="s">
        <v>40</v>
      </c>
      <c r="BK2488" s="141">
        <f>ROUND(I2488*H2488,2)</f>
        <v>0</v>
      </c>
      <c r="BL2488" s="18" t="s">
        <v>244</v>
      </c>
      <c r="BM2488" s="140" t="s">
        <v>3024</v>
      </c>
    </row>
    <row r="2489" spans="2:65" s="1" customFormat="1" ht="24.15" customHeight="1">
      <c r="B2489" s="34"/>
      <c r="C2489" s="129" t="s">
        <v>3025</v>
      </c>
      <c r="D2489" s="129" t="s">
        <v>152</v>
      </c>
      <c r="E2489" s="130" t="s">
        <v>3026</v>
      </c>
      <c r="F2489" s="131" t="s">
        <v>3027</v>
      </c>
      <c r="G2489" s="132" t="s">
        <v>171</v>
      </c>
      <c r="H2489" s="133">
        <v>1</v>
      </c>
      <c r="I2489" s="134"/>
      <c r="J2489" s="135">
        <f>ROUND(I2489*H2489,2)</f>
        <v>0</v>
      </c>
      <c r="K2489" s="131" t="s">
        <v>156</v>
      </c>
      <c r="L2489" s="34"/>
      <c r="M2489" s="136" t="s">
        <v>32</v>
      </c>
      <c r="N2489" s="137" t="s">
        <v>51</v>
      </c>
      <c r="P2489" s="138">
        <f>O2489*H2489</f>
        <v>0</v>
      </c>
      <c r="Q2489" s="138">
        <v>0</v>
      </c>
      <c r="R2489" s="138">
        <f>Q2489*H2489</f>
        <v>0</v>
      </c>
      <c r="S2489" s="138">
        <v>0</v>
      </c>
      <c r="T2489" s="139">
        <f>S2489*H2489</f>
        <v>0</v>
      </c>
      <c r="AR2489" s="140" t="s">
        <v>244</v>
      </c>
      <c r="AT2489" s="140" t="s">
        <v>152</v>
      </c>
      <c r="AU2489" s="140" t="s">
        <v>89</v>
      </c>
      <c r="AY2489" s="18" t="s">
        <v>150</v>
      </c>
      <c r="BE2489" s="141">
        <f>IF(N2489="základní",J2489,0)</f>
        <v>0</v>
      </c>
      <c r="BF2489" s="141">
        <f>IF(N2489="snížená",J2489,0)</f>
        <v>0</v>
      </c>
      <c r="BG2489" s="141">
        <f>IF(N2489="zákl. přenesená",J2489,0)</f>
        <v>0</v>
      </c>
      <c r="BH2489" s="141">
        <f>IF(N2489="sníž. přenesená",J2489,0)</f>
        <v>0</v>
      </c>
      <c r="BI2489" s="141">
        <f>IF(N2489="nulová",J2489,0)</f>
        <v>0</v>
      </c>
      <c r="BJ2489" s="18" t="s">
        <v>40</v>
      </c>
      <c r="BK2489" s="141">
        <f>ROUND(I2489*H2489,2)</f>
        <v>0</v>
      </c>
      <c r="BL2489" s="18" t="s">
        <v>244</v>
      </c>
      <c r="BM2489" s="140" t="s">
        <v>3028</v>
      </c>
    </row>
    <row r="2490" spans="2:65" s="1" customFormat="1" ht="24.15" customHeight="1">
      <c r="B2490" s="34"/>
      <c r="C2490" s="129" t="s">
        <v>3029</v>
      </c>
      <c r="D2490" s="129" t="s">
        <v>152</v>
      </c>
      <c r="E2490" s="130" t="s">
        <v>3030</v>
      </c>
      <c r="F2490" s="131" t="s">
        <v>3031</v>
      </c>
      <c r="G2490" s="132" t="s">
        <v>2015</v>
      </c>
      <c r="H2490" s="133">
        <v>912.46</v>
      </c>
      <c r="I2490" s="134"/>
      <c r="J2490" s="135">
        <f>ROUND(I2490*H2490,2)</f>
        <v>0</v>
      </c>
      <c r="K2490" s="131" t="s">
        <v>156</v>
      </c>
      <c r="L2490" s="34"/>
      <c r="M2490" s="136" t="s">
        <v>32</v>
      </c>
      <c r="N2490" s="137" t="s">
        <v>51</v>
      </c>
      <c r="P2490" s="138">
        <f>O2490*H2490</f>
        <v>0</v>
      </c>
      <c r="Q2490" s="138">
        <v>0</v>
      </c>
      <c r="R2490" s="138">
        <f>Q2490*H2490</f>
        <v>0</v>
      </c>
      <c r="S2490" s="138">
        <v>0</v>
      </c>
      <c r="T2490" s="139">
        <f>S2490*H2490</f>
        <v>0</v>
      </c>
      <c r="AR2490" s="140" t="s">
        <v>244</v>
      </c>
      <c r="AT2490" s="140" t="s">
        <v>152</v>
      </c>
      <c r="AU2490" s="140" t="s">
        <v>89</v>
      </c>
      <c r="AY2490" s="18" t="s">
        <v>150</v>
      </c>
      <c r="BE2490" s="141">
        <f>IF(N2490="základní",J2490,0)</f>
        <v>0</v>
      </c>
      <c r="BF2490" s="141">
        <f>IF(N2490="snížená",J2490,0)</f>
        <v>0</v>
      </c>
      <c r="BG2490" s="141">
        <f>IF(N2490="zákl. přenesená",J2490,0)</f>
        <v>0</v>
      </c>
      <c r="BH2490" s="141">
        <f>IF(N2490="sníž. přenesená",J2490,0)</f>
        <v>0</v>
      </c>
      <c r="BI2490" s="141">
        <f>IF(N2490="nulová",J2490,0)</f>
        <v>0</v>
      </c>
      <c r="BJ2490" s="18" t="s">
        <v>40</v>
      </c>
      <c r="BK2490" s="141">
        <f>ROUND(I2490*H2490,2)</f>
        <v>0</v>
      </c>
      <c r="BL2490" s="18" t="s">
        <v>244</v>
      </c>
      <c r="BM2490" s="140" t="s">
        <v>3032</v>
      </c>
    </row>
    <row r="2491" spans="2:65" s="1" customFormat="1" ht="57.6">
      <c r="B2491" s="34"/>
      <c r="D2491" s="143" t="s">
        <v>195</v>
      </c>
      <c r="F2491" s="167" t="s">
        <v>3033</v>
      </c>
      <c r="I2491" s="165"/>
      <c r="L2491" s="34"/>
      <c r="M2491" s="166"/>
      <c r="T2491" s="55"/>
      <c r="AT2491" s="18" t="s">
        <v>195</v>
      </c>
      <c r="AU2491" s="18" t="s">
        <v>89</v>
      </c>
    </row>
    <row r="2492" spans="2:65" s="1" customFormat="1" ht="24.15" customHeight="1">
      <c r="B2492" s="34"/>
      <c r="C2492" s="129" t="s">
        <v>3034</v>
      </c>
      <c r="D2492" s="129" t="s">
        <v>152</v>
      </c>
      <c r="E2492" s="130" t="s">
        <v>3035</v>
      </c>
      <c r="F2492" s="131" t="s">
        <v>3036</v>
      </c>
      <c r="G2492" s="132" t="s">
        <v>2015</v>
      </c>
      <c r="H2492" s="133">
        <v>4993.76</v>
      </c>
      <c r="I2492" s="134"/>
      <c r="J2492" s="135">
        <f>ROUND(I2492*H2492,2)</f>
        <v>0</v>
      </c>
      <c r="K2492" s="131" t="s">
        <v>156</v>
      </c>
      <c r="L2492" s="34"/>
      <c r="M2492" s="136" t="s">
        <v>32</v>
      </c>
      <c r="N2492" s="137" t="s">
        <v>51</v>
      </c>
      <c r="P2492" s="138">
        <f>O2492*H2492</f>
        <v>0</v>
      </c>
      <c r="Q2492" s="138">
        <v>0</v>
      </c>
      <c r="R2492" s="138">
        <f>Q2492*H2492</f>
        <v>0</v>
      </c>
      <c r="S2492" s="138">
        <v>0</v>
      </c>
      <c r="T2492" s="139">
        <f>S2492*H2492</f>
        <v>0</v>
      </c>
      <c r="AR2492" s="140" t="s">
        <v>244</v>
      </c>
      <c r="AT2492" s="140" t="s">
        <v>152</v>
      </c>
      <c r="AU2492" s="140" t="s">
        <v>89</v>
      </c>
      <c r="AY2492" s="18" t="s">
        <v>150</v>
      </c>
      <c r="BE2492" s="141">
        <f>IF(N2492="základní",J2492,0)</f>
        <v>0</v>
      </c>
      <c r="BF2492" s="141">
        <f>IF(N2492="snížená",J2492,0)</f>
        <v>0</v>
      </c>
      <c r="BG2492" s="141">
        <f>IF(N2492="zákl. přenesená",J2492,0)</f>
        <v>0</v>
      </c>
      <c r="BH2492" s="141">
        <f>IF(N2492="sníž. přenesená",J2492,0)</f>
        <v>0</v>
      </c>
      <c r="BI2492" s="141">
        <f>IF(N2492="nulová",J2492,0)</f>
        <v>0</v>
      </c>
      <c r="BJ2492" s="18" t="s">
        <v>40</v>
      </c>
      <c r="BK2492" s="141">
        <f>ROUND(I2492*H2492,2)</f>
        <v>0</v>
      </c>
      <c r="BL2492" s="18" t="s">
        <v>244</v>
      </c>
      <c r="BM2492" s="140" t="s">
        <v>3037</v>
      </c>
    </row>
    <row r="2493" spans="2:65" s="1" customFormat="1" ht="67.2">
      <c r="B2493" s="34"/>
      <c r="D2493" s="143" t="s">
        <v>195</v>
      </c>
      <c r="F2493" s="167" t="s">
        <v>3038</v>
      </c>
      <c r="I2493" s="165"/>
      <c r="L2493" s="34"/>
      <c r="M2493" s="166"/>
      <c r="T2493" s="55"/>
      <c r="AT2493" s="18" t="s">
        <v>195</v>
      </c>
      <c r="AU2493" s="18" t="s">
        <v>89</v>
      </c>
    </row>
    <row r="2494" spans="2:65" s="1" customFormat="1" ht="33" customHeight="1">
      <c r="B2494" s="34"/>
      <c r="C2494" s="129" t="s">
        <v>3039</v>
      </c>
      <c r="D2494" s="129" t="s">
        <v>152</v>
      </c>
      <c r="E2494" s="130" t="s">
        <v>3040</v>
      </c>
      <c r="F2494" s="131" t="s">
        <v>3041</v>
      </c>
      <c r="G2494" s="132" t="s">
        <v>2015</v>
      </c>
      <c r="H2494" s="133">
        <v>15219.66</v>
      </c>
      <c r="I2494" s="134"/>
      <c r="J2494" s="135">
        <f>ROUND(I2494*H2494,2)</f>
        <v>0</v>
      </c>
      <c r="K2494" s="131" t="s">
        <v>156</v>
      </c>
      <c r="L2494" s="34"/>
      <c r="M2494" s="136" t="s">
        <v>32</v>
      </c>
      <c r="N2494" s="137" t="s">
        <v>51</v>
      </c>
      <c r="P2494" s="138">
        <f>O2494*H2494</f>
        <v>0</v>
      </c>
      <c r="Q2494" s="138">
        <v>0</v>
      </c>
      <c r="R2494" s="138">
        <f>Q2494*H2494</f>
        <v>0</v>
      </c>
      <c r="S2494" s="138">
        <v>0</v>
      </c>
      <c r="T2494" s="139">
        <f>S2494*H2494</f>
        <v>0</v>
      </c>
      <c r="AR2494" s="140" t="s">
        <v>244</v>
      </c>
      <c r="AT2494" s="140" t="s">
        <v>152</v>
      </c>
      <c r="AU2494" s="140" t="s">
        <v>89</v>
      </c>
      <c r="AY2494" s="18" t="s">
        <v>150</v>
      </c>
      <c r="BE2494" s="141">
        <f>IF(N2494="základní",J2494,0)</f>
        <v>0</v>
      </c>
      <c r="BF2494" s="141">
        <f>IF(N2494="snížená",J2494,0)</f>
        <v>0</v>
      </c>
      <c r="BG2494" s="141">
        <f>IF(N2494="zákl. přenesená",J2494,0)</f>
        <v>0</v>
      </c>
      <c r="BH2494" s="141">
        <f>IF(N2494="sníž. přenesená",J2494,0)</f>
        <v>0</v>
      </c>
      <c r="BI2494" s="141">
        <f>IF(N2494="nulová",J2494,0)</f>
        <v>0</v>
      </c>
      <c r="BJ2494" s="18" t="s">
        <v>40</v>
      </c>
      <c r="BK2494" s="141">
        <f>ROUND(I2494*H2494,2)</f>
        <v>0</v>
      </c>
      <c r="BL2494" s="18" t="s">
        <v>244</v>
      </c>
      <c r="BM2494" s="140" t="s">
        <v>3042</v>
      </c>
    </row>
    <row r="2495" spans="2:65" s="1" customFormat="1" ht="124.8">
      <c r="B2495" s="34"/>
      <c r="D2495" s="143" t="s">
        <v>195</v>
      </c>
      <c r="F2495" s="167" t="s">
        <v>3043</v>
      </c>
      <c r="I2495" s="165"/>
      <c r="L2495" s="34"/>
      <c r="M2495" s="166"/>
      <c r="T2495" s="55"/>
      <c r="AT2495" s="18" t="s">
        <v>195</v>
      </c>
      <c r="AU2495" s="18" t="s">
        <v>89</v>
      </c>
    </row>
    <row r="2496" spans="2:65" s="1" customFormat="1" ht="16.5" customHeight="1">
      <c r="B2496" s="34"/>
      <c r="C2496" s="129" t="s">
        <v>3044</v>
      </c>
      <c r="D2496" s="129" t="s">
        <v>152</v>
      </c>
      <c r="E2496" s="130" t="s">
        <v>3045</v>
      </c>
      <c r="F2496" s="131" t="s">
        <v>3046</v>
      </c>
      <c r="G2496" s="132" t="s">
        <v>2015</v>
      </c>
      <c r="H2496" s="133">
        <v>392.92</v>
      </c>
      <c r="I2496" s="134"/>
      <c r="J2496" s="135">
        <f>ROUND(I2496*H2496,2)</f>
        <v>0</v>
      </c>
      <c r="K2496" s="131" t="s">
        <v>156</v>
      </c>
      <c r="L2496" s="34"/>
      <c r="M2496" s="136" t="s">
        <v>32</v>
      </c>
      <c r="N2496" s="137" t="s">
        <v>51</v>
      </c>
      <c r="P2496" s="138">
        <f>O2496*H2496</f>
        <v>0</v>
      </c>
      <c r="Q2496" s="138">
        <v>0</v>
      </c>
      <c r="R2496" s="138">
        <f>Q2496*H2496</f>
        <v>0</v>
      </c>
      <c r="S2496" s="138">
        <v>0</v>
      </c>
      <c r="T2496" s="139">
        <f>S2496*H2496</f>
        <v>0</v>
      </c>
      <c r="AR2496" s="140" t="s">
        <v>244</v>
      </c>
      <c r="AT2496" s="140" t="s">
        <v>152</v>
      </c>
      <c r="AU2496" s="140" t="s">
        <v>89</v>
      </c>
      <c r="AY2496" s="18" t="s">
        <v>150</v>
      </c>
      <c r="BE2496" s="141">
        <f>IF(N2496="základní",J2496,0)</f>
        <v>0</v>
      </c>
      <c r="BF2496" s="141">
        <f>IF(N2496="snížená",J2496,0)</f>
        <v>0</v>
      </c>
      <c r="BG2496" s="141">
        <f>IF(N2496="zákl. přenesená",J2496,0)</f>
        <v>0</v>
      </c>
      <c r="BH2496" s="141">
        <f>IF(N2496="sníž. přenesená",J2496,0)</f>
        <v>0</v>
      </c>
      <c r="BI2496" s="141">
        <f>IF(N2496="nulová",J2496,0)</f>
        <v>0</v>
      </c>
      <c r="BJ2496" s="18" t="s">
        <v>40</v>
      </c>
      <c r="BK2496" s="141">
        <f>ROUND(I2496*H2496,2)</f>
        <v>0</v>
      </c>
      <c r="BL2496" s="18" t="s">
        <v>244</v>
      </c>
      <c r="BM2496" s="140" t="s">
        <v>3047</v>
      </c>
    </row>
    <row r="2497" spans="2:65" s="1" customFormat="1" ht="24.15" customHeight="1">
      <c r="B2497" s="34"/>
      <c r="C2497" s="129" t="s">
        <v>3048</v>
      </c>
      <c r="D2497" s="129" t="s">
        <v>152</v>
      </c>
      <c r="E2497" s="130" t="s">
        <v>3049</v>
      </c>
      <c r="F2497" s="131" t="s">
        <v>3050</v>
      </c>
      <c r="G2497" s="132" t="s">
        <v>2015</v>
      </c>
      <c r="H2497" s="133">
        <v>2822.0549999999998</v>
      </c>
      <c r="I2497" s="134"/>
      <c r="J2497" s="135">
        <f>ROUND(I2497*H2497,2)</f>
        <v>0</v>
      </c>
      <c r="K2497" s="131" t="s">
        <v>156</v>
      </c>
      <c r="L2497" s="34"/>
      <c r="M2497" s="136" t="s">
        <v>32</v>
      </c>
      <c r="N2497" s="137" t="s">
        <v>51</v>
      </c>
      <c r="P2497" s="138">
        <f>O2497*H2497</f>
        <v>0</v>
      </c>
      <c r="Q2497" s="138">
        <v>0</v>
      </c>
      <c r="R2497" s="138">
        <f>Q2497*H2497</f>
        <v>0</v>
      </c>
      <c r="S2497" s="138">
        <v>0</v>
      </c>
      <c r="T2497" s="139">
        <f>S2497*H2497</f>
        <v>0</v>
      </c>
      <c r="AR2497" s="140" t="s">
        <v>244</v>
      </c>
      <c r="AT2497" s="140" t="s">
        <v>152</v>
      </c>
      <c r="AU2497" s="140" t="s">
        <v>89</v>
      </c>
      <c r="AY2497" s="18" t="s">
        <v>150</v>
      </c>
      <c r="BE2497" s="141">
        <f>IF(N2497="základní",J2497,0)</f>
        <v>0</v>
      </c>
      <c r="BF2497" s="141">
        <f>IF(N2497="snížená",J2497,0)</f>
        <v>0</v>
      </c>
      <c r="BG2497" s="141">
        <f>IF(N2497="zákl. přenesená",J2497,0)</f>
        <v>0</v>
      </c>
      <c r="BH2497" s="141">
        <f>IF(N2497="sníž. přenesená",J2497,0)</f>
        <v>0</v>
      </c>
      <c r="BI2497" s="141">
        <f>IF(N2497="nulová",J2497,0)</f>
        <v>0</v>
      </c>
      <c r="BJ2497" s="18" t="s">
        <v>40</v>
      </c>
      <c r="BK2497" s="141">
        <f>ROUND(I2497*H2497,2)</f>
        <v>0</v>
      </c>
      <c r="BL2497" s="18" t="s">
        <v>244</v>
      </c>
      <c r="BM2497" s="140" t="s">
        <v>3051</v>
      </c>
    </row>
    <row r="2498" spans="2:65" s="12" customFormat="1">
      <c r="B2498" s="142"/>
      <c r="D2498" s="143" t="s">
        <v>159</v>
      </c>
      <c r="E2498" s="144" t="s">
        <v>32</v>
      </c>
      <c r="F2498" s="145" t="s">
        <v>3052</v>
      </c>
      <c r="H2498" s="144" t="s">
        <v>32</v>
      </c>
      <c r="I2498" s="146"/>
      <c r="L2498" s="142"/>
      <c r="M2498" s="147"/>
      <c r="T2498" s="148"/>
      <c r="AT2498" s="144" t="s">
        <v>159</v>
      </c>
      <c r="AU2498" s="144" t="s">
        <v>89</v>
      </c>
      <c r="AV2498" s="12" t="s">
        <v>40</v>
      </c>
      <c r="AW2498" s="12" t="s">
        <v>38</v>
      </c>
      <c r="AX2498" s="12" t="s">
        <v>80</v>
      </c>
      <c r="AY2498" s="144" t="s">
        <v>150</v>
      </c>
    </row>
    <row r="2499" spans="2:65" s="12" customFormat="1">
      <c r="B2499" s="142"/>
      <c r="D2499" s="143" t="s">
        <v>159</v>
      </c>
      <c r="E2499" s="144" t="s">
        <v>32</v>
      </c>
      <c r="F2499" s="145" t="s">
        <v>3053</v>
      </c>
      <c r="H2499" s="144" t="s">
        <v>32</v>
      </c>
      <c r="I2499" s="146"/>
      <c r="L2499" s="142"/>
      <c r="M2499" s="147"/>
      <c r="T2499" s="148"/>
      <c r="AT2499" s="144" t="s">
        <v>159</v>
      </c>
      <c r="AU2499" s="144" t="s">
        <v>89</v>
      </c>
      <c r="AV2499" s="12" t="s">
        <v>40</v>
      </c>
      <c r="AW2499" s="12" t="s">
        <v>38</v>
      </c>
      <c r="AX2499" s="12" t="s">
        <v>80</v>
      </c>
      <c r="AY2499" s="144" t="s">
        <v>150</v>
      </c>
    </row>
    <row r="2500" spans="2:65" s="13" customFormat="1">
      <c r="B2500" s="149"/>
      <c r="D2500" s="143" t="s">
        <v>159</v>
      </c>
      <c r="E2500" s="150" t="s">
        <v>32</v>
      </c>
      <c r="F2500" s="151" t="s">
        <v>3054</v>
      </c>
      <c r="H2500" s="152">
        <v>1832.22</v>
      </c>
      <c r="I2500" s="153"/>
      <c r="L2500" s="149"/>
      <c r="M2500" s="154"/>
      <c r="T2500" s="155"/>
      <c r="AT2500" s="150" t="s">
        <v>159</v>
      </c>
      <c r="AU2500" s="150" t="s">
        <v>89</v>
      </c>
      <c r="AV2500" s="13" t="s">
        <v>89</v>
      </c>
      <c r="AW2500" s="13" t="s">
        <v>38</v>
      </c>
      <c r="AX2500" s="13" t="s">
        <v>80</v>
      </c>
      <c r="AY2500" s="150" t="s">
        <v>150</v>
      </c>
    </row>
    <row r="2501" spans="2:65" s="12" customFormat="1">
      <c r="B2501" s="142"/>
      <c r="D2501" s="143" t="s">
        <v>159</v>
      </c>
      <c r="E2501" s="144" t="s">
        <v>32</v>
      </c>
      <c r="F2501" s="145" t="s">
        <v>3055</v>
      </c>
      <c r="H2501" s="144" t="s">
        <v>32</v>
      </c>
      <c r="I2501" s="146"/>
      <c r="L2501" s="142"/>
      <c r="M2501" s="147"/>
      <c r="T2501" s="148"/>
      <c r="AT2501" s="144" t="s">
        <v>159</v>
      </c>
      <c r="AU2501" s="144" t="s">
        <v>89</v>
      </c>
      <c r="AV2501" s="12" t="s">
        <v>40</v>
      </c>
      <c r="AW2501" s="12" t="s">
        <v>38</v>
      </c>
      <c r="AX2501" s="12" t="s">
        <v>80</v>
      </c>
      <c r="AY2501" s="144" t="s">
        <v>150</v>
      </c>
    </row>
    <row r="2502" spans="2:65" s="13" customFormat="1">
      <c r="B2502" s="149"/>
      <c r="D2502" s="143" t="s">
        <v>159</v>
      </c>
      <c r="E2502" s="150" t="s">
        <v>32</v>
      </c>
      <c r="F2502" s="151" t="s">
        <v>3056</v>
      </c>
      <c r="H2502" s="152">
        <v>916.11</v>
      </c>
      <c r="I2502" s="153"/>
      <c r="L2502" s="149"/>
      <c r="M2502" s="154"/>
      <c r="T2502" s="155"/>
      <c r="AT2502" s="150" t="s">
        <v>159</v>
      </c>
      <c r="AU2502" s="150" t="s">
        <v>89</v>
      </c>
      <c r="AV2502" s="13" t="s">
        <v>89</v>
      </c>
      <c r="AW2502" s="13" t="s">
        <v>38</v>
      </c>
      <c r="AX2502" s="13" t="s">
        <v>80</v>
      </c>
      <c r="AY2502" s="150" t="s">
        <v>150</v>
      </c>
    </row>
    <row r="2503" spans="2:65" s="12" customFormat="1">
      <c r="B2503" s="142"/>
      <c r="D2503" s="143" t="s">
        <v>159</v>
      </c>
      <c r="E2503" s="144" t="s">
        <v>32</v>
      </c>
      <c r="F2503" s="145" t="s">
        <v>3057</v>
      </c>
      <c r="H2503" s="144" t="s">
        <v>32</v>
      </c>
      <c r="I2503" s="146"/>
      <c r="L2503" s="142"/>
      <c r="M2503" s="147"/>
      <c r="T2503" s="148"/>
      <c r="AT2503" s="144" t="s">
        <v>159</v>
      </c>
      <c r="AU2503" s="144" t="s">
        <v>89</v>
      </c>
      <c r="AV2503" s="12" t="s">
        <v>40</v>
      </c>
      <c r="AW2503" s="12" t="s">
        <v>38</v>
      </c>
      <c r="AX2503" s="12" t="s">
        <v>80</v>
      </c>
      <c r="AY2503" s="144" t="s">
        <v>150</v>
      </c>
    </row>
    <row r="2504" spans="2:65" s="13" customFormat="1">
      <c r="B2504" s="149"/>
      <c r="D2504" s="143" t="s">
        <v>159</v>
      </c>
      <c r="E2504" s="150" t="s">
        <v>32</v>
      </c>
      <c r="F2504" s="151" t="s">
        <v>3058</v>
      </c>
      <c r="H2504" s="152">
        <v>58.094000000000001</v>
      </c>
      <c r="I2504" s="153"/>
      <c r="L2504" s="149"/>
      <c r="M2504" s="154"/>
      <c r="T2504" s="155"/>
      <c r="AT2504" s="150" t="s">
        <v>159</v>
      </c>
      <c r="AU2504" s="150" t="s">
        <v>89</v>
      </c>
      <c r="AV2504" s="13" t="s">
        <v>89</v>
      </c>
      <c r="AW2504" s="13" t="s">
        <v>38</v>
      </c>
      <c r="AX2504" s="13" t="s">
        <v>80</v>
      </c>
      <c r="AY2504" s="150" t="s">
        <v>150</v>
      </c>
    </row>
    <row r="2505" spans="2:65" s="12" customFormat="1">
      <c r="B2505" s="142"/>
      <c r="D2505" s="143" t="s">
        <v>159</v>
      </c>
      <c r="E2505" s="144" t="s">
        <v>32</v>
      </c>
      <c r="F2505" s="145" t="s">
        <v>3059</v>
      </c>
      <c r="H2505" s="144" t="s">
        <v>32</v>
      </c>
      <c r="I2505" s="146"/>
      <c r="L2505" s="142"/>
      <c r="M2505" s="147"/>
      <c r="T2505" s="148"/>
      <c r="AT2505" s="144" t="s">
        <v>159</v>
      </c>
      <c r="AU2505" s="144" t="s">
        <v>89</v>
      </c>
      <c r="AV2505" s="12" t="s">
        <v>40</v>
      </c>
      <c r="AW2505" s="12" t="s">
        <v>38</v>
      </c>
      <c r="AX2505" s="12" t="s">
        <v>80</v>
      </c>
      <c r="AY2505" s="144" t="s">
        <v>150</v>
      </c>
    </row>
    <row r="2506" spans="2:65" s="13" customFormat="1">
      <c r="B2506" s="149"/>
      <c r="D2506" s="143" t="s">
        <v>159</v>
      </c>
      <c r="E2506" s="150" t="s">
        <v>32</v>
      </c>
      <c r="F2506" s="151" t="s">
        <v>3060</v>
      </c>
      <c r="H2506" s="152">
        <v>15.631</v>
      </c>
      <c r="I2506" s="153"/>
      <c r="L2506" s="149"/>
      <c r="M2506" s="154"/>
      <c r="T2506" s="155"/>
      <c r="AT2506" s="150" t="s">
        <v>159</v>
      </c>
      <c r="AU2506" s="150" t="s">
        <v>89</v>
      </c>
      <c r="AV2506" s="13" t="s">
        <v>89</v>
      </c>
      <c r="AW2506" s="13" t="s">
        <v>38</v>
      </c>
      <c r="AX2506" s="13" t="s">
        <v>80</v>
      </c>
      <c r="AY2506" s="150" t="s">
        <v>150</v>
      </c>
    </row>
    <row r="2507" spans="2:65" s="14" customFormat="1">
      <c r="B2507" s="156"/>
      <c r="D2507" s="143" t="s">
        <v>159</v>
      </c>
      <c r="E2507" s="157" t="s">
        <v>32</v>
      </c>
      <c r="F2507" s="158" t="s">
        <v>162</v>
      </c>
      <c r="H2507" s="159">
        <v>2822.0549999999998</v>
      </c>
      <c r="I2507" s="160"/>
      <c r="L2507" s="156"/>
      <c r="M2507" s="161"/>
      <c r="T2507" s="162"/>
      <c r="AT2507" s="157" t="s">
        <v>159</v>
      </c>
      <c r="AU2507" s="157" t="s">
        <v>89</v>
      </c>
      <c r="AV2507" s="14" t="s">
        <v>157</v>
      </c>
      <c r="AW2507" s="14" t="s">
        <v>38</v>
      </c>
      <c r="AX2507" s="14" t="s">
        <v>40</v>
      </c>
      <c r="AY2507" s="157" t="s">
        <v>150</v>
      </c>
    </row>
    <row r="2508" spans="2:65" s="1" customFormat="1" ht="24.15" customHeight="1">
      <c r="B2508" s="34"/>
      <c r="C2508" s="129" t="s">
        <v>3061</v>
      </c>
      <c r="D2508" s="182" t="s">
        <v>152</v>
      </c>
      <c r="E2508" s="130" t="s">
        <v>3062</v>
      </c>
      <c r="F2508" s="131" t="s">
        <v>3063</v>
      </c>
      <c r="G2508" s="132" t="s">
        <v>171</v>
      </c>
      <c r="H2508" s="133">
        <v>2</v>
      </c>
      <c r="I2508" s="134"/>
      <c r="J2508" s="135">
        <f>ROUND(I2508*H2508,2)</f>
        <v>0</v>
      </c>
      <c r="K2508" s="131" t="s">
        <v>172</v>
      </c>
      <c r="L2508" s="34"/>
      <c r="M2508" s="136" t="s">
        <v>32</v>
      </c>
      <c r="N2508" s="137" t="s">
        <v>51</v>
      </c>
      <c r="P2508" s="138">
        <f>O2508*H2508</f>
        <v>0</v>
      </c>
      <c r="Q2508" s="138">
        <v>0</v>
      </c>
      <c r="R2508" s="138">
        <f>Q2508*H2508</f>
        <v>0</v>
      </c>
      <c r="S2508" s="138">
        <v>0</v>
      </c>
      <c r="T2508" s="139">
        <f>S2508*H2508</f>
        <v>0</v>
      </c>
      <c r="AR2508" s="140" t="s">
        <v>244</v>
      </c>
      <c r="AT2508" s="140" t="s">
        <v>152</v>
      </c>
      <c r="AU2508" s="140" t="s">
        <v>89</v>
      </c>
      <c r="AY2508" s="18" t="s">
        <v>150</v>
      </c>
      <c r="BE2508" s="141">
        <f>IF(N2508="základní",J2508,0)</f>
        <v>0</v>
      </c>
      <c r="BF2508" s="141">
        <f>IF(N2508="snížená",J2508,0)</f>
        <v>0</v>
      </c>
      <c r="BG2508" s="141">
        <f>IF(N2508="zákl. přenesená",J2508,0)</f>
        <v>0</v>
      </c>
      <c r="BH2508" s="141">
        <f>IF(N2508="sníž. přenesená",J2508,0)</f>
        <v>0</v>
      </c>
      <c r="BI2508" s="141">
        <f>IF(N2508="nulová",J2508,0)</f>
        <v>0</v>
      </c>
      <c r="BJ2508" s="18" t="s">
        <v>40</v>
      </c>
      <c r="BK2508" s="141">
        <f>ROUND(I2508*H2508,2)</f>
        <v>0</v>
      </c>
      <c r="BL2508" s="18" t="s">
        <v>244</v>
      </c>
      <c r="BM2508" s="140" t="s">
        <v>3064</v>
      </c>
    </row>
    <row r="2509" spans="2:65" s="1" customFormat="1">
      <c r="B2509" s="34"/>
      <c r="D2509" s="163" t="s">
        <v>174</v>
      </c>
      <c r="F2509" s="164" t="s">
        <v>3065</v>
      </c>
      <c r="I2509" s="165"/>
      <c r="L2509" s="34"/>
      <c r="M2509" s="166"/>
      <c r="T2509" s="55"/>
      <c r="AT2509" s="18" t="s">
        <v>174</v>
      </c>
      <c r="AU2509" s="18" t="s">
        <v>89</v>
      </c>
    </row>
    <row r="2510" spans="2:65" s="1" customFormat="1" ht="38.4">
      <c r="B2510" s="34"/>
      <c r="D2510" s="143" t="s">
        <v>195</v>
      </c>
      <c r="F2510" s="167" t="s">
        <v>3066</v>
      </c>
      <c r="I2510" s="165"/>
      <c r="L2510" s="34"/>
      <c r="M2510" s="166"/>
      <c r="T2510" s="55"/>
      <c r="AT2510" s="18" t="s">
        <v>195</v>
      </c>
      <c r="AU2510" s="18" t="s">
        <v>89</v>
      </c>
    </row>
    <row r="2511" spans="2:65" s="12" customFormat="1">
      <c r="B2511" s="142"/>
      <c r="D2511" s="143" t="s">
        <v>159</v>
      </c>
      <c r="E2511" s="144" t="s">
        <v>32</v>
      </c>
      <c r="F2511" s="145" t="s">
        <v>702</v>
      </c>
      <c r="H2511" s="144" t="s">
        <v>32</v>
      </c>
      <c r="I2511" s="146"/>
      <c r="L2511" s="142"/>
      <c r="M2511" s="147"/>
      <c r="T2511" s="148"/>
      <c r="AT2511" s="144" t="s">
        <v>159</v>
      </c>
      <c r="AU2511" s="144" t="s">
        <v>89</v>
      </c>
      <c r="AV2511" s="12" t="s">
        <v>40</v>
      </c>
      <c r="AW2511" s="12" t="s">
        <v>38</v>
      </c>
      <c r="AX2511" s="12" t="s">
        <v>80</v>
      </c>
      <c r="AY2511" s="144" t="s">
        <v>150</v>
      </c>
    </row>
    <row r="2512" spans="2:65" s="12" customFormat="1">
      <c r="B2512" s="142"/>
      <c r="D2512" s="143" t="s">
        <v>159</v>
      </c>
      <c r="E2512" s="144" t="s">
        <v>32</v>
      </c>
      <c r="F2512" s="145" t="s">
        <v>3067</v>
      </c>
      <c r="H2512" s="144" t="s">
        <v>32</v>
      </c>
      <c r="I2512" s="146"/>
      <c r="L2512" s="142"/>
      <c r="M2512" s="147"/>
      <c r="T2512" s="148"/>
      <c r="AT2512" s="144" t="s">
        <v>159</v>
      </c>
      <c r="AU2512" s="144" t="s">
        <v>89</v>
      </c>
      <c r="AV2512" s="12" t="s">
        <v>40</v>
      </c>
      <c r="AW2512" s="12" t="s">
        <v>38</v>
      </c>
      <c r="AX2512" s="12" t="s">
        <v>80</v>
      </c>
      <c r="AY2512" s="144" t="s">
        <v>150</v>
      </c>
    </row>
    <row r="2513" spans="2:65" s="13" customFormat="1">
      <c r="B2513" s="149"/>
      <c r="D2513" s="143" t="s">
        <v>159</v>
      </c>
      <c r="E2513" s="150" t="s">
        <v>32</v>
      </c>
      <c r="F2513" s="151" t="s">
        <v>850</v>
      </c>
      <c r="H2513" s="152">
        <v>2</v>
      </c>
      <c r="I2513" s="153"/>
      <c r="L2513" s="149"/>
      <c r="M2513" s="154"/>
      <c r="T2513" s="155"/>
      <c r="AT2513" s="150" t="s">
        <v>159</v>
      </c>
      <c r="AU2513" s="150" t="s">
        <v>89</v>
      </c>
      <c r="AV2513" s="13" t="s">
        <v>89</v>
      </c>
      <c r="AW2513" s="13" t="s">
        <v>38</v>
      </c>
      <c r="AX2513" s="13" t="s">
        <v>40</v>
      </c>
      <c r="AY2513" s="150" t="s">
        <v>150</v>
      </c>
    </row>
    <row r="2514" spans="2:65" s="1" customFormat="1" ht="24.15" customHeight="1">
      <c r="B2514" s="34"/>
      <c r="C2514" s="129" t="s">
        <v>3068</v>
      </c>
      <c r="D2514" s="182" t="s">
        <v>152</v>
      </c>
      <c r="E2514" s="130" t="s">
        <v>3069</v>
      </c>
      <c r="F2514" s="131" t="s">
        <v>3070</v>
      </c>
      <c r="G2514" s="132" t="s">
        <v>693</v>
      </c>
      <c r="H2514" s="133">
        <v>4</v>
      </c>
      <c r="I2514" s="134"/>
      <c r="J2514" s="135">
        <f>ROUND(I2514*H2514,2)</f>
        <v>0</v>
      </c>
      <c r="K2514" s="131" t="s">
        <v>172</v>
      </c>
      <c r="L2514" s="34"/>
      <c r="M2514" s="136" t="s">
        <v>32</v>
      </c>
      <c r="N2514" s="137" t="s">
        <v>51</v>
      </c>
      <c r="P2514" s="138">
        <f>O2514*H2514</f>
        <v>0</v>
      </c>
      <c r="Q2514" s="138">
        <v>0</v>
      </c>
      <c r="R2514" s="138">
        <f>Q2514*H2514</f>
        <v>0</v>
      </c>
      <c r="S2514" s="138">
        <v>0</v>
      </c>
      <c r="T2514" s="139">
        <f>S2514*H2514</f>
        <v>0</v>
      </c>
      <c r="AR2514" s="140" t="s">
        <v>244</v>
      </c>
      <c r="AT2514" s="140" t="s">
        <v>152</v>
      </c>
      <c r="AU2514" s="140" t="s">
        <v>89</v>
      </c>
      <c r="AY2514" s="18" t="s">
        <v>150</v>
      </c>
      <c r="BE2514" s="141">
        <f>IF(N2514="základní",J2514,0)</f>
        <v>0</v>
      </c>
      <c r="BF2514" s="141">
        <f>IF(N2514="snížená",J2514,0)</f>
        <v>0</v>
      </c>
      <c r="BG2514" s="141">
        <f>IF(N2514="zákl. přenesená",J2514,0)</f>
        <v>0</v>
      </c>
      <c r="BH2514" s="141">
        <f>IF(N2514="sníž. přenesená",J2514,0)</f>
        <v>0</v>
      </c>
      <c r="BI2514" s="141">
        <f>IF(N2514="nulová",J2514,0)</f>
        <v>0</v>
      </c>
      <c r="BJ2514" s="18" t="s">
        <v>40</v>
      </c>
      <c r="BK2514" s="141">
        <f>ROUND(I2514*H2514,2)</f>
        <v>0</v>
      </c>
      <c r="BL2514" s="18" t="s">
        <v>244</v>
      </c>
      <c r="BM2514" s="140" t="s">
        <v>3071</v>
      </c>
    </row>
    <row r="2515" spans="2:65" s="1" customFormat="1">
      <c r="B2515" s="34"/>
      <c r="D2515" s="163" t="s">
        <v>174</v>
      </c>
      <c r="F2515" s="164" t="s">
        <v>3072</v>
      </c>
      <c r="I2515" s="165"/>
      <c r="L2515" s="34"/>
      <c r="M2515" s="166"/>
      <c r="T2515" s="55"/>
      <c r="AT2515" s="18" t="s">
        <v>174</v>
      </c>
      <c r="AU2515" s="18" t="s">
        <v>89</v>
      </c>
    </row>
    <row r="2516" spans="2:65" s="1" customFormat="1" ht="38.4">
      <c r="B2516" s="34"/>
      <c r="D2516" s="143" t="s">
        <v>195</v>
      </c>
      <c r="F2516" s="167" t="s">
        <v>3066</v>
      </c>
      <c r="I2516" s="165"/>
      <c r="L2516" s="34"/>
      <c r="M2516" s="166"/>
      <c r="T2516" s="55"/>
      <c r="AT2516" s="18" t="s">
        <v>195</v>
      </c>
      <c r="AU2516" s="18" t="s">
        <v>89</v>
      </c>
    </row>
    <row r="2517" spans="2:65" s="12" customFormat="1">
      <c r="B2517" s="142"/>
      <c r="D2517" s="143" t="s">
        <v>159</v>
      </c>
      <c r="E2517" s="144" t="s">
        <v>32</v>
      </c>
      <c r="F2517" s="145" t="s">
        <v>702</v>
      </c>
      <c r="H2517" s="144" t="s">
        <v>32</v>
      </c>
      <c r="I2517" s="146"/>
      <c r="L2517" s="142"/>
      <c r="M2517" s="147"/>
      <c r="T2517" s="148"/>
      <c r="AT2517" s="144" t="s">
        <v>159</v>
      </c>
      <c r="AU2517" s="144" t="s">
        <v>89</v>
      </c>
      <c r="AV2517" s="12" t="s">
        <v>40</v>
      </c>
      <c r="AW2517" s="12" t="s">
        <v>38</v>
      </c>
      <c r="AX2517" s="12" t="s">
        <v>80</v>
      </c>
      <c r="AY2517" s="144" t="s">
        <v>150</v>
      </c>
    </row>
    <row r="2518" spans="2:65" s="12" customFormat="1">
      <c r="B2518" s="142"/>
      <c r="D2518" s="143" t="s">
        <v>159</v>
      </c>
      <c r="E2518" s="144" t="s">
        <v>32</v>
      </c>
      <c r="F2518" s="145" t="s">
        <v>3073</v>
      </c>
      <c r="H2518" s="144" t="s">
        <v>32</v>
      </c>
      <c r="I2518" s="146"/>
      <c r="L2518" s="142"/>
      <c r="M2518" s="147"/>
      <c r="T2518" s="148"/>
      <c r="AT2518" s="144" t="s">
        <v>159</v>
      </c>
      <c r="AU2518" s="144" t="s">
        <v>89</v>
      </c>
      <c r="AV2518" s="12" t="s">
        <v>40</v>
      </c>
      <c r="AW2518" s="12" t="s">
        <v>38</v>
      </c>
      <c r="AX2518" s="12" t="s">
        <v>80</v>
      </c>
      <c r="AY2518" s="144" t="s">
        <v>150</v>
      </c>
    </row>
    <row r="2519" spans="2:65" s="13" customFormat="1">
      <c r="B2519" s="149"/>
      <c r="D2519" s="143" t="s">
        <v>159</v>
      </c>
      <c r="E2519" s="150" t="s">
        <v>32</v>
      </c>
      <c r="F2519" s="151" t="s">
        <v>3074</v>
      </c>
      <c r="H2519" s="152">
        <v>4</v>
      </c>
      <c r="I2519" s="153"/>
      <c r="L2519" s="149"/>
      <c r="M2519" s="154"/>
      <c r="T2519" s="155"/>
      <c r="AT2519" s="150" t="s">
        <v>159</v>
      </c>
      <c r="AU2519" s="150" t="s">
        <v>89</v>
      </c>
      <c r="AV2519" s="13" t="s">
        <v>89</v>
      </c>
      <c r="AW2519" s="13" t="s">
        <v>38</v>
      </c>
      <c r="AX2519" s="13" t="s">
        <v>40</v>
      </c>
      <c r="AY2519" s="150" t="s">
        <v>150</v>
      </c>
    </row>
    <row r="2520" spans="2:65" s="1" customFormat="1" ht="24.15" customHeight="1">
      <c r="B2520" s="34"/>
      <c r="C2520" s="129" t="s">
        <v>3075</v>
      </c>
      <c r="D2520" s="182" t="s">
        <v>152</v>
      </c>
      <c r="E2520" s="130" t="s">
        <v>3076</v>
      </c>
      <c r="F2520" s="131" t="s">
        <v>3077</v>
      </c>
      <c r="G2520" s="132" t="s">
        <v>171</v>
      </c>
      <c r="H2520" s="133">
        <v>2</v>
      </c>
      <c r="I2520" s="134"/>
      <c r="J2520" s="135">
        <f>ROUND(I2520*H2520,2)</f>
        <v>0</v>
      </c>
      <c r="K2520" s="131" t="s">
        <v>172</v>
      </c>
      <c r="L2520" s="34"/>
      <c r="M2520" s="136" t="s">
        <v>32</v>
      </c>
      <c r="N2520" s="137" t="s">
        <v>51</v>
      </c>
      <c r="P2520" s="138">
        <f>O2520*H2520</f>
        <v>0</v>
      </c>
      <c r="Q2520" s="138">
        <v>0</v>
      </c>
      <c r="R2520" s="138">
        <f>Q2520*H2520</f>
        <v>0</v>
      </c>
      <c r="S2520" s="138">
        <v>0</v>
      </c>
      <c r="T2520" s="139">
        <f>S2520*H2520</f>
        <v>0</v>
      </c>
      <c r="AR2520" s="140" t="s">
        <v>244</v>
      </c>
      <c r="AT2520" s="140" t="s">
        <v>152</v>
      </c>
      <c r="AU2520" s="140" t="s">
        <v>89</v>
      </c>
      <c r="AY2520" s="18" t="s">
        <v>150</v>
      </c>
      <c r="BE2520" s="141">
        <f>IF(N2520="základní",J2520,0)</f>
        <v>0</v>
      </c>
      <c r="BF2520" s="141">
        <f>IF(N2520="snížená",J2520,0)</f>
        <v>0</v>
      </c>
      <c r="BG2520" s="141">
        <f>IF(N2520="zákl. přenesená",J2520,0)</f>
        <v>0</v>
      </c>
      <c r="BH2520" s="141">
        <f>IF(N2520="sníž. přenesená",J2520,0)</f>
        <v>0</v>
      </c>
      <c r="BI2520" s="141">
        <f>IF(N2520="nulová",J2520,0)</f>
        <v>0</v>
      </c>
      <c r="BJ2520" s="18" t="s">
        <v>40</v>
      </c>
      <c r="BK2520" s="141">
        <f>ROUND(I2520*H2520,2)</f>
        <v>0</v>
      </c>
      <c r="BL2520" s="18" t="s">
        <v>244</v>
      </c>
      <c r="BM2520" s="140" t="s">
        <v>3078</v>
      </c>
    </row>
    <row r="2521" spans="2:65" s="1" customFormat="1">
      <c r="B2521" s="34"/>
      <c r="D2521" s="163" t="s">
        <v>174</v>
      </c>
      <c r="F2521" s="164" t="s">
        <v>3079</v>
      </c>
      <c r="I2521" s="165"/>
      <c r="L2521" s="34"/>
      <c r="M2521" s="166"/>
      <c r="T2521" s="55"/>
      <c r="AT2521" s="18" t="s">
        <v>174</v>
      </c>
      <c r="AU2521" s="18" t="s">
        <v>89</v>
      </c>
    </row>
    <row r="2522" spans="2:65" s="1" customFormat="1" ht="38.4">
      <c r="B2522" s="34"/>
      <c r="D2522" s="143" t="s">
        <v>195</v>
      </c>
      <c r="F2522" s="167" t="s">
        <v>3066</v>
      </c>
      <c r="I2522" s="165"/>
      <c r="L2522" s="34"/>
      <c r="M2522" s="166"/>
      <c r="T2522" s="55"/>
      <c r="AT2522" s="18" t="s">
        <v>195</v>
      </c>
      <c r="AU2522" s="18" t="s">
        <v>89</v>
      </c>
    </row>
    <row r="2523" spans="2:65" s="12" customFormat="1">
      <c r="B2523" s="142"/>
      <c r="D2523" s="143" t="s">
        <v>159</v>
      </c>
      <c r="E2523" s="144" t="s">
        <v>32</v>
      </c>
      <c r="F2523" s="145" t="s">
        <v>702</v>
      </c>
      <c r="H2523" s="144" t="s">
        <v>32</v>
      </c>
      <c r="I2523" s="146"/>
      <c r="L2523" s="142"/>
      <c r="M2523" s="147"/>
      <c r="T2523" s="148"/>
      <c r="AT2523" s="144" t="s">
        <v>159</v>
      </c>
      <c r="AU2523" s="144" t="s">
        <v>89</v>
      </c>
      <c r="AV2523" s="12" t="s">
        <v>40</v>
      </c>
      <c r="AW2523" s="12" t="s">
        <v>38</v>
      </c>
      <c r="AX2523" s="12" t="s">
        <v>80</v>
      </c>
      <c r="AY2523" s="144" t="s">
        <v>150</v>
      </c>
    </row>
    <row r="2524" spans="2:65" s="12" customFormat="1">
      <c r="B2524" s="142"/>
      <c r="D2524" s="143" t="s">
        <v>159</v>
      </c>
      <c r="E2524" s="144" t="s">
        <v>32</v>
      </c>
      <c r="F2524" s="145" t="s">
        <v>3067</v>
      </c>
      <c r="H2524" s="144" t="s">
        <v>32</v>
      </c>
      <c r="I2524" s="146"/>
      <c r="L2524" s="142"/>
      <c r="M2524" s="147"/>
      <c r="T2524" s="148"/>
      <c r="AT2524" s="144" t="s">
        <v>159</v>
      </c>
      <c r="AU2524" s="144" t="s">
        <v>89</v>
      </c>
      <c r="AV2524" s="12" t="s">
        <v>40</v>
      </c>
      <c r="AW2524" s="12" t="s">
        <v>38</v>
      </c>
      <c r="AX2524" s="12" t="s">
        <v>80</v>
      </c>
      <c r="AY2524" s="144" t="s">
        <v>150</v>
      </c>
    </row>
    <row r="2525" spans="2:65" s="13" customFormat="1">
      <c r="B2525" s="149"/>
      <c r="D2525" s="143" t="s">
        <v>159</v>
      </c>
      <c r="E2525" s="150" t="s">
        <v>32</v>
      </c>
      <c r="F2525" s="151" t="s">
        <v>850</v>
      </c>
      <c r="H2525" s="152">
        <v>2</v>
      </c>
      <c r="I2525" s="153"/>
      <c r="L2525" s="149"/>
      <c r="M2525" s="154"/>
      <c r="T2525" s="155"/>
      <c r="AT2525" s="150" t="s">
        <v>159</v>
      </c>
      <c r="AU2525" s="150" t="s">
        <v>89</v>
      </c>
      <c r="AV2525" s="13" t="s">
        <v>89</v>
      </c>
      <c r="AW2525" s="13" t="s">
        <v>38</v>
      </c>
      <c r="AX2525" s="13" t="s">
        <v>40</v>
      </c>
      <c r="AY2525" s="150" t="s">
        <v>150</v>
      </c>
    </row>
    <row r="2526" spans="2:65" s="1" customFormat="1" ht="37.799999999999997" customHeight="1">
      <c r="B2526" s="34"/>
      <c r="C2526" s="184" t="s">
        <v>3080</v>
      </c>
      <c r="D2526" s="196" t="s">
        <v>874</v>
      </c>
      <c r="E2526" s="186" t="s">
        <v>3081</v>
      </c>
      <c r="F2526" s="187" t="s">
        <v>3082</v>
      </c>
      <c r="G2526" s="188" t="s">
        <v>3083</v>
      </c>
      <c r="H2526" s="189">
        <v>2</v>
      </c>
      <c r="I2526" s="190"/>
      <c r="J2526" s="191">
        <f>ROUND(I2526*H2526,2)</f>
        <v>0</v>
      </c>
      <c r="K2526" s="187" t="s">
        <v>156</v>
      </c>
      <c r="L2526" s="192"/>
      <c r="M2526" s="193" t="s">
        <v>32</v>
      </c>
      <c r="N2526" s="194" t="s">
        <v>51</v>
      </c>
      <c r="P2526" s="138">
        <f>O2526*H2526</f>
        <v>0</v>
      </c>
      <c r="Q2526" s="138">
        <v>0.05</v>
      </c>
      <c r="R2526" s="138">
        <f>Q2526*H2526</f>
        <v>0.1</v>
      </c>
      <c r="S2526" s="138">
        <v>0</v>
      </c>
      <c r="T2526" s="139">
        <f>S2526*H2526</f>
        <v>0</v>
      </c>
      <c r="AR2526" s="140" t="s">
        <v>1027</v>
      </c>
      <c r="AT2526" s="140" t="s">
        <v>874</v>
      </c>
      <c r="AU2526" s="140" t="s">
        <v>89</v>
      </c>
      <c r="AY2526" s="18" t="s">
        <v>150</v>
      </c>
      <c r="BE2526" s="141">
        <f>IF(N2526="základní",J2526,0)</f>
        <v>0</v>
      </c>
      <c r="BF2526" s="141">
        <f>IF(N2526="snížená",J2526,0)</f>
        <v>0</v>
      </c>
      <c r="BG2526" s="141">
        <f>IF(N2526="zákl. přenesená",J2526,0)</f>
        <v>0</v>
      </c>
      <c r="BH2526" s="141">
        <f>IF(N2526="sníž. přenesená",J2526,0)</f>
        <v>0</v>
      </c>
      <c r="BI2526" s="141">
        <f>IF(N2526="nulová",J2526,0)</f>
        <v>0</v>
      </c>
      <c r="BJ2526" s="18" t="s">
        <v>40</v>
      </c>
      <c r="BK2526" s="141">
        <f>ROUND(I2526*H2526,2)</f>
        <v>0</v>
      </c>
      <c r="BL2526" s="18" t="s">
        <v>244</v>
      </c>
      <c r="BM2526" s="140" t="s">
        <v>3084</v>
      </c>
    </row>
    <row r="2527" spans="2:65" s="1" customFormat="1" ht="38.4">
      <c r="B2527" s="34"/>
      <c r="D2527" s="143" t="s">
        <v>195</v>
      </c>
      <c r="F2527" s="167" t="s">
        <v>3066</v>
      </c>
      <c r="I2527" s="165"/>
      <c r="L2527" s="34"/>
      <c r="M2527" s="166"/>
      <c r="T2527" s="55"/>
      <c r="AT2527" s="18" t="s">
        <v>195</v>
      </c>
      <c r="AU2527" s="18" t="s">
        <v>89</v>
      </c>
    </row>
    <row r="2528" spans="2:65" s="12" customFormat="1">
      <c r="B2528" s="142"/>
      <c r="D2528" s="143" t="s">
        <v>159</v>
      </c>
      <c r="E2528" s="144" t="s">
        <v>32</v>
      </c>
      <c r="F2528" s="145" t="s">
        <v>702</v>
      </c>
      <c r="H2528" s="144" t="s">
        <v>32</v>
      </c>
      <c r="I2528" s="146"/>
      <c r="L2528" s="142"/>
      <c r="M2528" s="147"/>
      <c r="T2528" s="148"/>
      <c r="AT2528" s="144" t="s">
        <v>159</v>
      </c>
      <c r="AU2528" s="144" t="s">
        <v>89</v>
      </c>
      <c r="AV2528" s="12" t="s">
        <v>40</v>
      </c>
      <c r="AW2528" s="12" t="s">
        <v>38</v>
      </c>
      <c r="AX2528" s="12" t="s">
        <v>80</v>
      </c>
      <c r="AY2528" s="144" t="s">
        <v>150</v>
      </c>
    </row>
    <row r="2529" spans="2:65" s="12" customFormat="1">
      <c r="B2529" s="142"/>
      <c r="D2529" s="143" t="s">
        <v>159</v>
      </c>
      <c r="E2529" s="144" t="s">
        <v>32</v>
      </c>
      <c r="F2529" s="145" t="s">
        <v>3067</v>
      </c>
      <c r="H2529" s="144" t="s">
        <v>32</v>
      </c>
      <c r="I2529" s="146"/>
      <c r="L2529" s="142"/>
      <c r="M2529" s="147"/>
      <c r="T2529" s="148"/>
      <c r="AT2529" s="144" t="s">
        <v>159</v>
      </c>
      <c r="AU2529" s="144" t="s">
        <v>89</v>
      </c>
      <c r="AV2529" s="12" t="s">
        <v>40</v>
      </c>
      <c r="AW2529" s="12" t="s">
        <v>38</v>
      </c>
      <c r="AX2529" s="12" t="s">
        <v>80</v>
      </c>
      <c r="AY2529" s="144" t="s">
        <v>150</v>
      </c>
    </row>
    <row r="2530" spans="2:65" s="13" customFormat="1">
      <c r="B2530" s="149"/>
      <c r="D2530" s="143" t="s">
        <v>159</v>
      </c>
      <c r="E2530" s="150" t="s">
        <v>32</v>
      </c>
      <c r="F2530" s="151" t="s">
        <v>850</v>
      </c>
      <c r="H2530" s="152">
        <v>2</v>
      </c>
      <c r="I2530" s="153"/>
      <c r="L2530" s="149"/>
      <c r="M2530" s="154"/>
      <c r="T2530" s="155"/>
      <c r="AT2530" s="150" t="s">
        <v>159</v>
      </c>
      <c r="AU2530" s="150" t="s">
        <v>89</v>
      </c>
      <c r="AV2530" s="13" t="s">
        <v>89</v>
      </c>
      <c r="AW2530" s="13" t="s">
        <v>38</v>
      </c>
      <c r="AX2530" s="13" t="s">
        <v>40</v>
      </c>
      <c r="AY2530" s="150" t="s">
        <v>150</v>
      </c>
    </row>
    <row r="2531" spans="2:65" s="1" customFormat="1" ht="33" customHeight="1">
      <c r="B2531" s="34"/>
      <c r="C2531" s="129" t="s">
        <v>3085</v>
      </c>
      <c r="D2531" s="183" t="s">
        <v>152</v>
      </c>
      <c r="E2531" s="130" t="s">
        <v>3086</v>
      </c>
      <c r="F2531" s="131" t="s">
        <v>3087</v>
      </c>
      <c r="G2531" s="132" t="s">
        <v>693</v>
      </c>
      <c r="H2531" s="133">
        <v>4274.6109999999999</v>
      </c>
      <c r="I2531" s="134"/>
      <c r="J2531" s="135">
        <f>ROUND(I2531*H2531,2)</f>
        <v>0</v>
      </c>
      <c r="K2531" s="131" t="s">
        <v>172</v>
      </c>
      <c r="L2531" s="34"/>
      <c r="M2531" s="136" t="s">
        <v>32</v>
      </c>
      <c r="N2531" s="137" t="s">
        <v>51</v>
      </c>
      <c r="P2531" s="138">
        <f>O2531*H2531</f>
        <v>0</v>
      </c>
      <c r="Q2531" s="138">
        <v>0</v>
      </c>
      <c r="R2531" s="138">
        <f>Q2531*H2531</f>
        <v>0</v>
      </c>
      <c r="S2531" s="138">
        <v>0</v>
      </c>
      <c r="T2531" s="139">
        <f>S2531*H2531</f>
        <v>0</v>
      </c>
      <c r="AR2531" s="140" t="s">
        <v>244</v>
      </c>
      <c r="AT2531" s="140" t="s">
        <v>152</v>
      </c>
      <c r="AU2531" s="140" t="s">
        <v>89</v>
      </c>
      <c r="AY2531" s="18" t="s">
        <v>150</v>
      </c>
      <c r="BE2531" s="141">
        <f>IF(N2531="základní",J2531,0)</f>
        <v>0</v>
      </c>
      <c r="BF2531" s="141">
        <f>IF(N2531="snížená",J2531,0)</f>
        <v>0</v>
      </c>
      <c r="BG2531" s="141">
        <f>IF(N2531="zákl. přenesená",J2531,0)</f>
        <v>0</v>
      </c>
      <c r="BH2531" s="141">
        <f>IF(N2531="sníž. přenesená",J2531,0)</f>
        <v>0</v>
      </c>
      <c r="BI2531" s="141">
        <f>IF(N2531="nulová",J2531,0)</f>
        <v>0</v>
      </c>
      <c r="BJ2531" s="18" t="s">
        <v>40</v>
      </c>
      <c r="BK2531" s="141">
        <f>ROUND(I2531*H2531,2)</f>
        <v>0</v>
      </c>
      <c r="BL2531" s="18" t="s">
        <v>244</v>
      </c>
      <c r="BM2531" s="140" t="s">
        <v>3088</v>
      </c>
    </row>
    <row r="2532" spans="2:65" s="1" customFormat="1">
      <c r="B2532" s="34"/>
      <c r="D2532" s="163" t="s">
        <v>174</v>
      </c>
      <c r="F2532" s="164" t="s">
        <v>3089</v>
      </c>
      <c r="I2532" s="165"/>
      <c r="L2532" s="34"/>
      <c r="M2532" s="166"/>
      <c r="T2532" s="55"/>
      <c r="AT2532" s="18" t="s">
        <v>174</v>
      </c>
      <c r="AU2532" s="18" t="s">
        <v>89</v>
      </c>
    </row>
    <row r="2533" spans="2:65" s="12" customFormat="1">
      <c r="B2533" s="142"/>
      <c r="D2533" s="143" t="s">
        <v>159</v>
      </c>
      <c r="E2533" s="144" t="s">
        <v>32</v>
      </c>
      <c r="F2533" s="145" t="s">
        <v>702</v>
      </c>
      <c r="H2533" s="144" t="s">
        <v>32</v>
      </c>
      <c r="I2533" s="146"/>
      <c r="L2533" s="142"/>
      <c r="M2533" s="147"/>
      <c r="T2533" s="148"/>
      <c r="AT2533" s="144" t="s">
        <v>159</v>
      </c>
      <c r="AU2533" s="144" t="s">
        <v>89</v>
      </c>
      <c r="AV2533" s="12" t="s">
        <v>40</v>
      </c>
      <c r="AW2533" s="12" t="s">
        <v>38</v>
      </c>
      <c r="AX2533" s="12" t="s">
        <v>80</v>
      </c>
      <c r="AY2533" s="144" t="s">
        <v>150</v>
      </c>
    </row>
    <row r="2534" spans="2:65" s="12" customFormat="1">
      <c r="B2534" s="142"/>
      <c r="D2534" s="143" t="s">
        <v>159</v>
      </c>
      <c r="E2534" s="144" t="s">
        <v>32</v>
      </c>
      <c r="F2534" s="145" t="s">
        <v>3090</v>
      </c>
      <c r="H2534" s="144" t="s">
        <v>32</v>
      </c>
      <c r="I2534" s="146"/>
      <c r="L2534" s="142"/>
      <c r="M2534" s="147"/>
      <c r="T2534" s="148"/>
      <c r="AT2534" s="144" t="s">
        <v>159</v>
      </c>
      <c r="AU2534" s="144" t="s">
        <v>89</v>
      </c>
      <c r="AV2534" s="12" t="s">
        <v>40</v>
      </c>
      <c r="AW2534" s="12" t="s">
        <v>38</v>
      </c>
      <c r="AX2534" s="12" t="s">
        <v>80</v>
      </c>
      <c r="AY2534" s="144" t="s">
        <v>150</v>
      </c>
    </row>
    <row r="2535" spans="2:65" s="12" customFormat="1">
      <c r="B2535" s="142"/>
      <c r="D2535" s="143" t="s">
        <v>159</v>
      </c>
      <c r="E2535" s="144" t="s">
        <v>32</v>
      </c>
      <c r="F2535" s="145" t="s">
        <v>3091</v>
      </c>
      <c r="H2535" s="144" t="s">
        <v>32</v>
      </c>
      <c r="I2535" s="146"/>
      <c r="L2535" s="142"/>
      <c r="M2535" s="147"/>
      <c r="T2535" s="148"/>
      <c r="AT2535" s="144" t="s">
        <v>159</v>
      </c>
      <c r="AU2535" s="144" t="s">
        <v>89</v>
      </c>
      <c r="AV2535" s="12" t="s">
        <v>40</v>
      </c>
      <c r="AW2535" s="12" t="s">
        <v>38</v>
      </c>
      <c r="AX2535" s="12" t="s">
        <v>80</v>
      </c>
      <c r="AY2535" s="144" t="s">
        <v>150</v>
      </c>
    </row>
    <row r="2536" spans="2:65" s="12" customFormat="1" ht="20.399999999999999">
      <c r="B2536" s="142"/>
      <c r="D2536" s="143" t="s">
        <v>159</v>
      </c>
      <c r="E2536" s="144" t="s">
        <v>32</v>
      </c>
      <c r="F2536" s="145" t="s">
        <v>3092</v>
      </c>
      <c r="H2536" s="144" t="s">
        <v>32</v>
      </c>
      <c r="I2536" s="146"/>
      <c r="L2536" s="142"/>
      <c r="M2536" s="147"/>
      <c r="T2536" s="148"/>
      <c r="AT2536" s="144" t="s">
        <v>159</v>
      </c>
      <c r="AU2536" s="144" t="s">
        <v>89</v>
      </c>
      <c r="AV2536" s="12" t="s">
        <v>40</v>
      </c>
      <c r="AW2536" s="12" t="s">
        <v>38</v>
      </c>
      <c r="AX2536" s="12" t="s">
        <v>80</v>
      </c>
      <c r="AY2536" s="144" t="s">
        <v>150</v>
      </c>
    </row>
    <row r="2537" spans="2:65" s="13" customFormat="1">
      <c r="B2537" s="149"/>
      <c r="D2537" s="143" t="s">
        <v>159</v>
      </c>
      <c r="E2537" s="150" t="s">
        <v>32</v>
      </c>
      <c r="F2537" s="151" t="s">
        <v>853</v>
      </c>
      <c r="H2537" s="152">
        <v>4274.6109999999999</v>
      </c>
      <c r="I2537" s="153"/>
      <c r="L2537" s="149"/>
      <c r="M2537" s="154"/>
      <c r="T2537" s="155"/>
      <c r="AT2537" s="150" t="s">
        <v>159</v>
      </c>
      <c r="AU2537" s="150" t="s">
        <v>89</v>
      </c>
      <c r="AV2537" s="13" t="s">
        <v>89</v>
      </c>
      <c r="AW2537" s="13" t="s">
        <v>38</v>
      </c>
      <c r="AX2537" s="13" t="s">
        <v>40</v>
      </c>
      <c r="AY2537" s="150" t="s">
        <v>150</v>
      </c>
    </row>
    <row r="2538" spans="2:65" s="1" customFormat="1" ht="16.5" customHeight="1">
      <c r="B2538" s="34"/>
      <c r="C2538" s="184" t="s">
        <v>3093</v>
      </c>
      <c r="D2538" s="185" t="s">
        <v>874</v>
      </c>
      <c r="E2538" s="186" t="s">
        <v>3094</v>
      </c>
      <c r="F2538" s="187" t="s">
        <v>3095</v>
      </c>
      <c r="G2538" s="188" t="s">
        <v>693</v>
      </c>
      <c r="H2538" s="189">
        <v>4488.3419999999996</v>
      </c>
      <c r="I2538" s="190"/>
      <c r="J2538" s="191">
        <f>ROUND(I2538*H2538,2)</f>
        <v>0</v>
      </c>
      <c r="K2538" s="187" t="s">
        <v>172</v>
      </c>
      <c r="L2538" s="192"/>
      <c r="M2538" s="193" t="s">
        <v>32</v>
      </c>
      <c r="N2538" s="194" t="s">
        <v>51</v>
      </c>
      <c r="P2538" s="138">
        <f>O2538*H2538</f>
        <v>0</v>
      </c>
      <c r="Q2538" s="138">
        <v>2.9999999999999997E-4</v>
      </c>
      <c r="R2538" s="138">
        <f>Q2538*H2538</f>
        <v>1.3465025999999998</v>
      </c>
      <c r="S2538" s="138">
        <v>0</v>
      </c>
      <c r="T2538" s="139">
        <f>S2538*H2538</f>
        <v>0</v>
      </c>
      <c r="AR2538" s="140" t="s">
        <v>1027</v>
      </c>
      <c r="AT2538" s="140" t="s">
        <v>874</v>
      </c>
      <c r="AU2538" s="140" t="s">
        <v>89</v>
      </c>
      <c r="AY2538" s="18" t="s">
        <v>150</v>
      </c>
      <c r="BE2538" s="141">
        <f>IF(N2538="základní",J2538,0)</f>
        <v>0</v>
      </c>
      <c r="BF2538" s="141">
        <f>IF(N2538="snížená",J2538,0)</f>
        <v>0</v>
      </c>
      <c r="BG2538" s="141">
        <f>IF(N2538="zákl. přenesená",J2538,0)</f>
        <v>0</v>
      </c>
      <c r="BH2538" s="141">
        <f>IF(N2538="sníž. přenesená",J2538,0)</f>
        <v>0</v>
      </c>
      <c r="BI2538" s="141">
        <f>IF(N2538="nulová",J2538,0)</f>
        <v>0</v>
      </c>
      <c r="BJ2538" s="18" t="s">
        <v>40</v>
      </c>
      <c r="BK2538" s="141">
        <f>ROUND(I2538*H2538,2)</f>
        <v>0</v>
      </c>
      <c r="BL2538" s="18" t="s">
        <v>244</v>
      </c>
      <c r="BM2538" s="140" t="s">
        <v>3096</v>
      </c>
    </row>
    <row r="2539" spans="2:65" s="13" customFormat="1">
      <c r="B2539" s="149"/>
      <c r="D2539" s="143" t="s">
        <v>159</v>
      </c>
      <c r="F2539" s="151" t="s">
        <v>3097</v>
      </c>
      <c r="H2539" s="152">
        <v>4488.3419999999996</v>
      </c>
      <c r="I2539" s="153"/>
      <c r="L2539" s="149"/>
      <c r="M2539" s="154"/>
      <c r="T2539" s="155"/>
      <c r="AT2539" s="150" t="s">
        <v>159</v>
      </c>
      <c r="AU2539" s="150" t="s">
        <v>89</v>
      </c>
      <c r="AV2539" s="13" t="s">
        <v>89</v>
      </c>
      <c r="AW2539" s="13" t="s">
        <v>4</v>
      </c>
      <c r="AX2539" s="13" t="s">
        <v>40</v>
      </c>
      <c r="AY2539" s="150" t="s">
        <v>150</v>
      </c>
    </row>
    <row r="2540" spans="2:65" s="1" customFormat="1" ht="55.5" customHeight="1">
      <c r="B2540" s="34"/>
      <c r="C2540" s="129" t="s">
        <v>3098</v>
      </c>
      <c r="D2540" s="183" t="s">
        <v>152</v>
      </c>
      <c r="E2540" s="130" t="s">
        <v>3099</v>
      </c>
      <c r="F2540" s="131" t="s">
        <v>3100</v>
      </c>
      <c r="G2540" s="132" t="s">
        <v>171</v>
      </c>
      <c r="H2540" s="133">
        <v>38</v>
      </c>
      <c r="I2540" s="134"/>
      <c r="J2540" s="135">
        <f>ROUND(I2540*H2540,2)</f>
        <v>0</v>
      </c>
      <c r="K2540" s="131" t="s">
        <v>172</v>
      </c>
      <c r="L2540" s="34"/>
      <c r="M2540" s="136" t="s">
        <v>32</v>
      </c>
      <c r="N2540" s="137" t="s">
        <v>51</v>
      </c>
      <c r="P2540" s="138">
        <f>O2540*H2540</f>
        <v>0</v>
      </c>
      <c r="Q2540" s="138">
        <v>0</v>
      </c>
      <c r="R2540" s="138">
        <f>Q2540*H2540</f>
        <v>0</v>
      </c>
      <c r="S2540" s="138">
        <v>0</v>
      </c>
      <c r="T2540" s="139">
        <f>S2540*H2540</f>
        <v>0</v>
      </c>
      <c r="AR2540" s="140" t="s">
        <v>244</v>
      </c>
      <c r="AT2540" s="140" t="s">
        <v>152</v>
      </c>
      <c r="AU2540" s="140" t="s">
        <v>89</v>
      </c>
      <c r="AY2540" s="18" t="s">
        <v>150</v>
      </c>
      <c r="BE2540" s="141">
        <f>IF(N2540="základní",J2540,0)</f>
        <v>0</v>
      </c>
      <c r="BF2540" s="141">
        <f>IF(N2540="snížená",J2540,0)</f>
        <v>0</v>
      </c>
      <c r="BG2540" s="141">
        <f>IF(N2540="zákl. přenesená",J2540,0)</f>
        <v>0</v>
      </c>
      <c r="BH2540" s="141">
        <f>IF(N2540="sníž. přenesená",J2540,0)</f>
        <v>0</v>
      </c>
      <c r="BI2540" s="141">
        <f>IF(N2540="nulová",J2540,0)</f>
        <v>0</v>
      </c>
      <c r="BJ2540" s="18" t="s">
        <v>40</v>
      </c>
      <c r="BK2540" s="141">
        <f>ROUND(I2540*H2540,2)</f>
        <v>0</v>
      </c>
      <c r="BL2540" s="18" t="s">
        <v>244</v>
      </c>
      <c r="BM2540" s="140" t="s">
        <v>3101</v>
      </c>
    </row>
    <row r="2541" spans="2:65" s="1" customFormat="1">
      <c r="B2541" s="34"/>
      <c r="D2541" s="163" t="s">
        <v>174</v>
      </c>
      <c r="F2541" s="164" t="s">
        <v>3102</v>
      </c>
      <c r="I2541" s="165"/>
      <c r="L2541" s="34"/>
      <c r="M2541" s="166"/>
      <c r="T2541" s="55"/>
      <c r="AT2541" s="18" t="s">
        <v>174</v>
      </c>
      <c r="AU2541" s="18" t="s">
        <v>89</v>
      </c>
    </row>
    <row r="2542" spans="2:65" s="12" customFormat="1">
      <c r="B2542" s="142"/>
      <c r="D2542" s="143" t="s">
        <v>159</v>
      </c>
      <c r="E2542" s="144" t="s">
        <v>32</v>
      </c>
      <c r="F2542" s="145" t="s">
        <v>702</v>
      </c>
      <c r="H2542" s="144" t="s">
        <v>32</v>
      </c>
      <c r="I2542" s="146"/>
      <c r="L2542" s="142"/>
      <c r="M2542" s="147"/>
      <c r="T2542" s="148"/>
      <c r="AT2542" s="144" t="s">
        <v>159</v>
      </c>
      <c r="AU2542" s="144" t="s">
        <v>89</v>
      </c>
      <c r="AV2542" s="12" t="s">
        <v>40</v>
      </c>
      <c r="AW2542" s="12" t="s">
        <v>38</v>
      </c>
      <c r="AX2542" s="12" t="s">
        <v>80</v>
      </c>
      <c r="AY2542" s="144" t="s">
        <v>150</v>
      </c>
    </row>
    <row r="2543" spans="2:65" s="12" customFormat="1">
      <c r="B2543" s="142"/>
      <c r="D2543" s="143" t="s">
        <v>159</v>
      </c>
      <c r="E2543" s="144" t="s">
        <v>32</v>
      </c>
      <c r="F2543" s="145" t="s">
        <v>3103</v>
      </c>
      <c r="H2543" s="144" t="s">
        <v>32</v>
      </c>
      <c r="I2543" s="146"/>
      <c r="L2543" s="142"/>
      <c r="M2543" s="147"/>
      <c r="T2543" s="148"/>
      <c r="AT2543" s="144" t="s">
        <v>159</v>
      </c>
      <c r="AU2543" s="144" t="s">
        <v>89</v>
      </c>
      <c r="AV2543" s="12" t="s">
        <v>40</v>
      </c>
      <c r="AW2543" s="12" t="s">
        <v>38</v>
      </c>
      <c r="AX2543" s="12" t="s">
        <v>80</v>
      </c>
      <c r="AY2543" s="144" t="s">
        <v>150</v>
      </c>
    </row>
    <row r="2544" spans="2:65" s="12" customFormat="1">
      <c r="B2544" s="142"/>
      <c r="D2544" s="143" t="s">
        <v>159</v>
      </c>
      <c r="E2544" s="144" t="s">
        <v>32</v>
      </c>
      <c r="F2544" s="145" t="s">
        <v>3104</v>
      </c>
      <c r="H2544" s="144" t="s">
        <v>32</v>
      </c>
      <c r="I2544" s="146"/>
      <c r="L2544" s="142"/>
      <c r="M2544" s="147"/>
      <c r="T2544" s="148"/>
      <c r="AT2544" s="144" t="s">
        <v>159</v>
      </c>
      <c r="AU2544" s="144" t="s">
        <v>89</v>
      </c>
      <c r="AV2544" s="12" t="s">
        <v>40</v>
      </c>
      <c r="AW2544" s="12" t="s">
        <v>38</v>
      </c>
      <c r="AX2544" s="12" t="s">
        <v>80</v>
      </c>
      <c r="AY2544" s="144" t="s">
        <v>150</v>
      </c>
    </row>
    <row r="2545" spans="2:65" s="12" customFormat="1">
      <c r="B2545" s="142"/>
      <c r="D2545" s="143" t="s">
        <v>159</v>
      </c>
      <c r="E2545" s="144" t="s">
        <v>32</v>
      </c>
      <c r="F2545" s="145" t="s">
        <v>3105</v>
      </c>
      <c r="H2545" s="144" t="s">
        <v>32</v>
      </c>
      <c r="I2545" s="146"/>
      <c r="L2545" s="142"/>
      <c r="M2545" s="147"/>
      <c r="T2545" s="148"/>
      <c r="AT2545" s="144" t="s">
        <v>159</v>
      </c>
      <c r="AU2545" s="144" t="s">
        <v>89</v>
      </c>
      <c r="AV2545" s="12" t="s">
        <v>40</v>
      </c>
      <c r="AW2545" s="12" t="s">
        <v>38</v>
      </c>
      <c r="AX2545" s="12" t="s">
        <v>80</v>
      </c>
      <c r="AY2545" s="144" t="s">
        <v>150</v>
      </c>
    </row>
    <row r="2546" spans="2:65" s="12" customFormat="1">
      <c r="B2546" s="142"/>
      <c r="D2546" s="143" t="s">
        <v>159</v>
      </c>
      <c r="E2546" s="144" t="s">
        <v>32</v>
      </c>
      <c r="F2546" s="145" t="s">
        <v>3106</v>
      </c>
      <c r="H2546" s="144" t="s">
        <v>32</v>
      </c>
      <c r="I2546" s="146"/>
      <c r="L2546" s="142"/>
      <c r="M2546" s="147"/>
      <c r="T2546" s="148"/>
      <c r="AT2546" s="144" t="s">
        <v>159</v>
      </c>
      <c r="AU2546" s="144" t="s">
        <v>89</v>
      </c>
      <c r="AV2546" s="12" t="s">
        <v>40</v>
      </c>
      <c r="AW2546" s="12" t="s">
        <v>38</v>
      </c>
      <c r="AX2546" s="12" t="s">
        <v>80</v>
      </c>
      <c r="AY2546" s="144" t="s">
        <v>150</v>
      </c>
    </row>
    <row r="2547" spans="2:65" s="13" customFormat="1">
      <c r="B2547" s="149"/>
      <c r="D2547" s="143" t="s">
        <v>159</v>
      </c>
      <c r="E2547" s="150" t="s">
        <v>32</v>
      </c>
      <c r="F2547" s="151" t="s">
        <v>856</v>
      </c>
      <c r="H2547" s="152">
        <v>38</v>
      </c>
      <c r="I2547" s="153"/>
      <c r="L2547" s="149"/>
      <c r="M2547" s="154"/>
      <c r="T2547" s="155"/>
      <c r="AT2547" s="150" t="s">
        <v>159</v>
      </c>
      <c r="AU2547" s="150" t="s">
        <v>89</v>
      </c>
      <c r="AV2547" s="13" t="s">
        <v>89</v>
      </c>
      <c r="AW2547" s="13" t="s">
        <v>38</v>
      </c>
      <c r="AX2547" s="13" t="s">
        <v>40</v>
      </c>
      <c r="AY2547" s="150" t="s">
        <v>150</v>
      </c>
    </row>
    <row r="2548" spans="2:65" s="1" customFormat="1" ht="24.15" customHeight="1">
      <c r="B2548" s="34"/>
      <c r="C2548" s="184" t="s">
        <v>3107</v>
      </c>
      <c r="D2548" s="185" t="s">
        <v>874</v>
      </c>
      <c r="E2548" s="186" t="s">
        <v>3108</v>
      </c>
      <c r="F2548" s="187" t="s">
        <v>3109</v>
      </c>
      <c r="G2548" s="188" t="s">
        <v>171</v>
      </c>
      <c r="H2548" s="189">
        <v>15</v>
      </c>
      <c r="I2548" s="190"/>
      <c r="J2548" s="191">
        <f>ROUND(I2548*H2548,2)</f>
        <v>0</v>
      </c>
      <c r="K2548" s="187" t="s">
        <v>172</v>
      </c>
      <c r="L2548" s="192"/>
      <c r="M2548" s="193" t="s">
        <v>32</v>
      </c>
      <c r="N2548" s="194" t="s">
        <v>51</v>
      </c>
      <c r="P2548" s="138">
        <f>O2548*H2548</f>
        <v>0</v>
      </c>
      <c r="Q2548" s="138">
        <v>4.4999999999999997E-3</v>
      </c>
      <c r="R2548" s="138">
        <f>Q2548*H2548</f>
        <v>6.7499999999999991E-2</v>
      </c>
      <c r="S2548" s="138">
        <v>0</v>
      </c>
      <c r="T2548" s="139">
        <f>S2548*H2548</f>
        <v>0</v>
      </c>
      <c r="AR2548" s="140" t="s">
        <v>1027</v>
      </c>
      <c r="AT2548" s="140" t="s">
        <v>874</v>
      </c>
      <c r="AU2548" s="140" t="s">
        <v>89</v>
      </c>
      <c r="AY2548" s="18" t="s">
        <v>150</v>
      </c>
      <c r="BE2548" s="141">
        <f>IF(N2548="základní",J2548,0)</f>
        <v>0</v>
      </c>
      <c r="BF2548" s="141">
        <f>IF(N2548="snížená",J2548,0)</f>
        <v>0</v>
      </c>
      <c r="BG2548" s="141">
        <f>IF(N2548="zákl. přenesená",J2548,0)</f>
        <v>0</v>
      </c>
      <c r="BH2548" s="141">
        <f>IF(N2548="sníž. přenesená",J2548,0)</f>
        <v>0</v>
      </c>
      <c r="BI2548" s="141">
        <f>IF(N2548="nulová",J2548,0)</f>
        <v>0</v>
      </c>
      <c r="BJ2548" s="18" t="s">
        <v>40</v>
      </c>
      <c r="BK2548" s="141">
        <f>ROUND(I2548*H2548,2)</f>
        <v>0</v>
      </c>
      <c r="BL2548" s="18" t="s">
        <v>244</v>
      </c>
      <c r="BM2548" s="140" t="s">
        <v>3110</v>
      </c>
    </row>
    <row r="2549" spans="2:65" s="1" customFormat="1" ht="24.15" customHeight="1">
      <c r="B2549" s="34"/>
      <c r="C2549" s="184" t="s">
        <v>3111</v>
      </c>
      <c r="D2549" s="185" t="s">
        <v>874</v>
      </c>
      <c r="E2549" s="186" t="s">
        <v>3112</v>
      </c>
      <c r="F2549" s="187" t="s">
        <v>3113</v>
      </c>
      <c r="G2549" s="188" t="s">
        <v>171</v>
      </c>
      <c r="H2549" s="189">
        <v>21</v>
      </c>
      <c r="I2549" s="190"/>
      <c r="J2549" s="191">
        <f>ROUND(I2549*H2549,2)</f>
        <v>0</v>
      </c>
      <c r="K2549" s="187" t="s">
        <v>172</v>
      </c>
      <c r="L2549" s="192"/>
      <c r="M2549" s="193" t="s">
        <v>32</v>
      </c>
      <c r="N2549" s="194" t="s">
        <v>51</v>
      </c>
      <c r="P2549" s="138">
        <f>O2549*H2549</f>
        <v>0</v>
      </c>
      <c r="Q2549" s="138">
        <v>2.9499999999999999E-3</v>
      </c>
      <c r="R2549" s="138">
        <f>Q2549*H2549</f>
        <v>6.1949999999999998E-2</v>
      </c>
      <c r="S2549" s="138">
        <v>0</v>
      </c>
      <c r="T2549" s="139">
        <f>S2549*H2549</f>
        <v>0</v>
      </c>
      <c r="AR2549" s="140" t="s">
        <v>1027</v>
      </c>
      <c r="AT2549" s="140" t="s">
        <v>874</v>
      </c>
      <c r="AU2549" s="140" t="s">
        <v>89</v>
      </c>
      <c r="AY2549" s="18" t="s">
        <v>150</v>
      </c>
      <c r="BE2549" s="141">
        <f>IF(N2549="základní",J2549,0)</f>
        <v>0</v>
      </c>
      <c r="BF2549" s="141">
        <f>IF(N2549="snížená",J2549,0)</f>
        <v>0</v>
      </c>
      <c r="BG2549" s="141">
        <f>IF(N2549="zákl. přenesená",J2549,0)</f>
        <v>0</v>
      </c>
      <c r="BH2549" s="141">
        <f>IF(N2549="sníž. přenesená",J2549,0)</f>
        <v>0</v>
      </c>
      <c r="BI2549" s="141">
        <f>IF(N2549="nulová",J2549,0)</f>
        <v>0</v>
      </c>
      <c r="BJ2549" s="18" t="s">
        <v>40</v>
      </c>
      <c r="BK2549" s="141">
        <f>ROUND(I2549*H2549,2)</f>
        <v>0</v>
      </c>
      <c r="BL2549" s="18" t="s">
        <v>244</v>
      </c>
      <c r="BM2549" s="140" t="s">
        <v>3114</v>
      </c>
    </row>
    <row r="2550" spans="2:65" s="1" customFormat="1" ht="24.15" customHeight="1">
      <c r="B2550" s="34"/>
      <c r="C2550" s="184" t="s">
        <v>3115</v>
      </c>
      <c r="D2550" s="185" t="s">
        <v>874</v>
      </c>
      <c r="E2550" s="186" t="s">
        <v>3116</v>
      </c>
      <c r="F2550" s="187" t="s">
        <v>3117</v>
      </c>
      <c r="G2550" s="188" t="s">
        <v>171</v>
      </c>
      <c r="H2550" s="189">
        <v>2</v>
      </c>
      <c r="I2550" s="190"/>
      <c r="J2550" s="191">
        <f>ROUND(I2550*H2550,2)</f>
        <v>0</v>
      </c>
      <c r="K2550" s="187" t="s">
        <v>172</v>
      </c>
      <c r="L2550" s="192"/>
      <c r="M2550" s="193" t="s">
        <v>32</v>
      </c>
      <c r="N2550" s="194" t="s">
        <v>51</v>
      </c>
      <c r="P2550" s="138">
        <f>O2550*H2550</f>
        <v>0</v>
      </c>
      <c r="Q2550" s="138">
        <v>3.0699999999999998E-3</v>
      </c>
      <c r="R2550" s="138">
        <f>Q2550*H2550</f>
        <v>6.1399999999999996E-3</v>
      </c>
      <c r="S2550" s="138">
        <v>0</v>
      </c>
      <c r="T2550" s="139">
        <f>S2550*H2550</f>
        <v>0</v>
      </c>
      <c r="AR2550" s="140" t="s">
        <v>1027</v>
      </c>
      <c r="AT2550" s="140" t="s">
        <v>874</v>
      </c>
      <c r="AU2550" s="140" t="s">
        <v>89</v>
      </c>
      <c r="AY2550" s="18" t="s">
        <v>150</v>
      </c>
      <c r="BE2550" s="141">
        <f>IF(N2550="základní",J2550,0)</f>
        <v>0</v>
      </c>
      <c r="BF2550" s="141">
        <f>IF(N2550="snížená",J2550,0)</f>
        <v>0</v>
      </c>
      <c r="BG2550" s="141">
        <f>IF(N2550="zákl. přenesená",J2550,0)</f>
        <v>0</v>
      </c>
      <c r="BH2550" s="141">
        <f>IF(N2550="sníž. přenesená",J2550,0)</f>
        <v>0</v>
      </c>
      <c r="BI2550" s="141">
        <f>IF(N2550="nulová",J2550,0)</f>
        <v>0</v>
      </c>
      <c r="BJ2550" s="18" t="s">
        <v>40</v>
      </c>
      <c r="BK2550" s="141">
        <f>ROUND(I2550*H2550,2)</f>
        <v>0</v>
      </c>
      <c r="BL2550" s="18" t="s">
        <v>244</v>
      </c>
      <c r="BM2550" s="140" t="s">
        <v>3118</v>
      </c>
    </row>
    <row r="2551" spans="2:65" s="1" customFormat="1" ht="33" customHeight="1">
      <c r="B2551" s="34"/>
      <c r="C2551" s="184" t="s">
        <v>3119</v>
      </c>
      <c r="D2551" s="185" t="s">
        <v>874</v>
      </c>
      <c r="E2551" s="186" t="s">
        <v>3120</v>
      </c>
      <c r="F2551" s="187" t="s">
        <v>3121</v>
      </c>
      <c r="G2551" s="188" t="s">
        <v>693</v>
      </c>
      <c r="H2551" s="189">
        <v>306.77100000000002</v>
      </c>
      <c r="I2551" s="190"/>
      <c r="J2551" s="191">
        <f>ROUND(I2551*H2551,2)</f>
        <v>0</v>
      </c>
      <c r="K2551" s="187" t="s">
        <v>172</v>
      </c>
      <c r="L2551" s="192"/>
      <c r="M2551" s="193" t="s">
        <v>32</v>
      </c>
      <c r="N2551" s="194" t="s">
        <v>51</v>
      </c>
      <c r="P2551" s="138">
        <f>O2551*H2551</f>
        <v>0</v>
      </c>
      <c r="Q2551" s="138">
        <v>2.4000000000000001E-4</v>
      </c>
      <c r="R2551" s="138">
        <f>Q2551*H2551</f>
        <v>7.3625040000000003E-2</v>
      </c>
      <c r="S2551" s="138">
        <v>0</v>
      </c>
      <c r="T2551" s="139">
        <f>S2551*H2551</f>
        <v>0</v>
      </c>
      <c r="AR2551" s="140" t="s">
        <v>1027</v>
      </c>
      <c r="AT2551" s="140" t="s">
        <v>874</v>
      </c>
      <c r="AU2551" s="140" t="s">
        <v>89</v>
      </c>
      <c r="AY2551" s="18" t="s">
        <v>150</v>
      </c>
      <c r="BE2551" s="141">
        <f>IF(N2551="základní",J2551,0)</f>
        <v>0</v>
      </c>
      <c r="BF2551" s="141">
        <f>IF(N2551="snížená",J2551,0)</f>
        <v>0</v>
      </c>
      <c r="BG2551" s="141">
        <f>IF(N2551="zákl. přenesená",J2551,0)</f>
        <v>0</v>
      </c>
      <c r="BH2551" s="141">
        <f>IF(N2551="sníž. přenesená",J2551,0)</f>
        <v>0</v>
      </c>
      <c r="BI2551" s="141">
        <f>IF(N2551="nulová",J2551,0)</f>
        <v>0</v>
      </c>
      <c r="BJ2551" s="18" t="s">
        <v>40</v>
      </c>
      <c r="BK2551" s="141">
        <f>ROUND(I2551*H2551,2)</f>
        <v>0</v>
      </c>
      <c r="BL2551" s="18" t="s">
        <v>244</v>
      </c>
      <c r="BM2551" s="140" t="s">
        <v>3122</v>
      </c>
    </row>
    <row r="2552" spans="2:65" s="12" customFormat="1">
      <c r="B2552" s="142"/>
      <c r="D2552" s="143" t="s">
        <v>159</v>
      </c>
      <c r="E2552" s="144" t="s">
        <v>32</v>
      </c>
      <c r="F2552" s="145" t="s">
        <v>702</v>
      </c>
      <c r="H2552" s="144" t="s">
        <v>32</v>
      </c>
      <c r="I2552" s="146"/>
      <c r="L2552" s="142"/>
      <c r="M2552" s="147"/>
      <c r="T2552" s="148"/>
      <c r="AT2552" s="144" t="s">
        <v>159</v>
      </c>
      <c r="AU2552" s="144" t="s">
        <v>89</v>
      </c>
      <c r="AV2552" s="12" t="s">
        <v>40</v>
      </c>
      <c r="AW2552" s="12" t="s">
        <v>38</v>
      </c>
      <c r="AX2552" s="12" t="s">
        <v>80</v>
      </c>
      <c r="AY2552" s="144" t="s">
        <v>150</v>
      </c>
    </row>
    <row r="2553" spans="2:65" s="12" customFormat="1">
      <c r="B2553" s="142"/>
      <c r="D2553" s="143" t="s">
        <v>159</v>
      </c>
      <c r="E2553" s="144" t="s">
        <v>32</v>
      </c>
      <c r="F2553" s="145" t="s">
        <v>3123</v>
      </c>
      <c r="H2553" s="144" t="s">
        <v>32</v>
      </c>
      <c r="I2553" s="146"/>
      <c r="L2553" s="142"/>
      <c r="M2553" s="147"/>
      <c r="T2553" s="148"/>
      <c r="AT2553" s="144" t="s">
        <v>159</v>
      </c>
      <c r="AU2553" s="144" t="s">
        <v>89</v>
      </c>
      <c r="AV2553" s="12" t="s">
        <v>40</v>
      </c>
      <c r="AW2553" s="12" t="s">
        <v>38</v>
      </c>
      <c r="AX2553" s="12" t="s">
        <v>80</v>
      </c>
      <c r="AY2553" s="144" t="s">
        <v>150</v>
      </c>
    </row>
    <row r="2554" spans="2:65" s="13" customFormat="1">
      <c r="B2554" s="149"/>
      <c r="D2554" s="143" t="s">
        <v>159</v>
      </c>
      <c r="E2554" s="150" t="s">
        <v>32</v>
      </c>
      <c r="F2554" s="151" t="s">
        <v>860</v>
      </c>
      <c r="H2554" s="152">
        <v>306.77100000000002</v>
      </c>
      <c r="I2554" s="153"/>
      <c r="L2554" s="149"/>
      <c r="M2554" s="154"/>
      <c r="T2554" s="155"/>
      <c r="AT2554" s="150" t="s">
        <v>159</v>
      </c>
      <c r="AU2554" s="150" t="s">
        <v>89</v>
      </c>
      <c r="AV2554" s="13" t="s">
        <v>89</v>
      </c>
      <c r="AW2554" s="13" t="s">
        <v>38</v>
      </c>
      <c r="AX2554" s="13" t="s">
        <v>40</v>
      </c>
      <c r="AY2554" s="150" t="s">
        <v>150</v>
      </c>
    </row>
    <row r="2555" spans="2:65" s="1" customFormat="1" ht="24.15" customHeight="1">
      <c r="B2555" s="34"/>
      <c r="C2555" s="184" t="s">
        <v>3124</v>
      </c>
      <c r="D2555" s="185" t="s">
        <v>874</v>
      </c>
      <c r="E2555" s="186" t="s">
        <v>3125</v>
      </c>
      <c r="F2555" s="187" t="s">
        <v>3126</v>
      </c>
      <c r="G2555" s="188" t="s">
        <v>171</v>
      </c>
      <c r="H2555" s="189">
        <v>8</v>
      </c>
      <c r="I2555" s="190"/>
      <c r="J2555" s="191">
        <f>ROUND(I2555*H2555,2)</f>
        <v>0</v>
      </c>
      <c r="K2555" s="187" t="s">
        <v>172</v>
      </c>
      <c r="L2555" s="192"/>
      <c r="M2555" s="193" t="s">
        <v>32</v>
      </c>
      <c r="N2555" s="194" t="s">
        <v>51</v>
      </c>
      <c r="P2555" s="138">
        <f>O2555*H2555</f>
        <v>0</v>
      </c>
      <c r="Q2555" s="138">
        <v>3.2000000000000003E-4</v>
      </c>
      <c r="R2555" s="138">
        <f>Q2555*H2555</f>
        <v>2.5600000000000002E-3</v>
      </c>
      <c r="S2555" s="138">
        <v>0</v>
      </c>
      <c r="T2555" s="139">
        <f>S2555*H2555</f>
        <v>0</v>
      </c>
      <c r="AR2555" s="140" t="s">
        <v>1027</v>
      </c>
      <c r="AT2555" s="140" t="s">
        <v>874</v>
      </c>
      <c r="AU2555" s="140" t="s">
        <v>89</v>
      </c>
      <c r="AY2555" s="18" t="s">
        <v>150</v>
      </c>
      <c r="BE2555" s="141">
        <f>IF(N2555="základní",J2555,0)</f>
        <v>0</v>
      </c>
      <c r="BF2555" s="141">
        <f>IF(N2555="snížená",J2555,0)</f>
        <v>0</v>
      </c>
      <c r="BG2555" s="141">
        <f>IF(N2555="zákl. přenesená",J2555,0)</f>
        <v>0</v>
      </c>
      <c r="BH2555" s="141">
        <f>IF(N2555="sníž. přenesená",J2555,0)</f>
        <v>0</v>
      </c>
      <c r="BI2555" s="141">
        <f>IF(N2555="nulová",J2555,0)</f>
        <v>0</v>
      </c>
      <c r="BJ2555" s="18" t="s">
        <v>40</v>
      </c>
      <c r="BK2555" s="141">
        <f>ROUND(I2555*H2555,2)</f>
        <v>0</v>
      </c>
      <c r="BL2555" s="18" t="s">
        <v>244</v>
      </c>
      <c r="BM2555" s="140" t="s">
        <v>3127</v>
      </c>
    </row>
    <row r="2556" spans="2:65" s="1" customFormat="1" ht="37.799999999999997" customHeight="1">
      <c r="B2556" s="34"/>
      <c r="C2556" s="184" t="s">
        <v>3128</v>
      </c>
      <c r="D2556" s="185" t="s">
        <v>874</v>
      </c>
      <c r="E2556" s="186" t="s">
        <v>3129</v>
      </c>
      <c r="F2556" s="187" t="s">
        <v>3130</v>
      </c>
      <c r="G2556" s="188" t="s">
        <v>171</v>
      </c>
      <c r="H2556" s="189">
        <v>3</v>
      </c>
      <c r="I2556" s="190"/>
      <c r="J2556" s="191">
        <f>ROUND(I2556*H2556,2)</f>
        <v>0</v>
      </c>
      <c r="K2556" s="187" t="s">
        <v>172</v>
      </c>
      <c r="L2556" s="192"/>
      <c r="M2556" s="193" t="s">
        <v>32</v>
      </c>
      <c r="N2556" s="194" t="s">
        <v>51</v>
      </c>
      <c r="P2556" s="138">
        <f>O2556*H2556</f>
        <v>0</v>
      </c>
      <c r="Q2556" s="138">
        <v>1.1199999999999999E-3</v>
      </c>
      <c r="R2556" s="138">
        <f>Q2556*H2556</f>
        <v>3.3599999999999997E-3</v>
      </c>
      <c r="S2556" s="138">
        <v>0</v>
      </c>
      <c r="T2556" s="139">
        <f>S2556*H2556</f>
        <v>0</v>
      </c>
      <c r="AR2556" s="140" t="s">
        <v>1027</v>
      </c>
      <c r="AT2556" s="140" t="s">
        <v>874</v>
      </c>
      <c r="AU2556" s="140" t="s">
        <v>89</v>
      </c>
      <c r="AY2556" s="18" t="s">
        <v>150</v>
      </c>
      <c r="BE2556" s="141">
        <f>IF(N2556="základní",J2556,0)</f>
        <v>0</v>
      </c>
      <c r="BF2556" s="141">
        <f>IF(N2556="snížená",J2556,0)</f>
        <v>0</v>
      </c>
      <c r="BG2556" s="141">
        <f>IF(N2556="zákl. přenesená",J2556,0)</f>
        <v>0</v>
      </c>
      <c r="BH2556" s="141">
        <f>IF(N2556="sníž. přenesená",J2556,0)</f>
        <v>0</v>
      </c>
      <c r="BI2556" s="141">
        <f>IF(N2556="nulová",J2556,0)</f>
        <v>0</v>
      </c>
      <c r="BJ2556" s="18" t="s">
        <v>40</v>
      </c>
      <c r="BK2556" s="141">
        <f>ROUND(I2556*H2556,2)</f>
        <v>0</v>
      </c>
      <c r="BL2556" s="18" t="s">
        <v>244</v>
      </c>
      <c r="BM2556" s="140" t="s">
        <v>3131</v>
      </c>
    </row>
    <row r="2557" spans="2:65" s="1" customFormat="1" ht="49.05" customHeight="1">
      <c r="B2557" s="34"/>
      <c r="C2557" s="129" t="s">
        <v>3132</v>
      </c>
      <c r="D2557" s="183" t="s">
        <v>152</v>
      </c>
      <c r="E2557" s="130" t="s">
        <v>3133</v>
      </c>
      <c r="F2557" s="131" t="s">
        <v>3134</v>
      </c>
      <c r="G2557" s="132" t="s">
        <v>2924</v>
      </c>
      <c r="H2557" s="133">
        <v>1</v>
      </c>
      <c r="I2557" s="134"/>
      <c r="J2557" s="135">
        <f>ROUND(I2557*H2557,2)</f>
        <v>0</v>
      </c>
      <c r="K2557" s="131" t="s">
        <v>172</v>
      </c>
      <c r="L2557" s="34"/>
      <c r="M2557" s="136" t="s">
        <v>32</v>
      </c>
      <c r="N2557" s="137" t="s">
        <v>51</v>
      </c>
      <c r="P2557" s="138">
        <f>O2557*H2557</f>
        <v>0</v>
      </c>
      <c r="Q2557" s="138">
        <v>0</v>
      </c>
      <c r="R2557" s="138">
        <f>Q2557*H2557</f>
        <v>0</v>
      </c>
      <c r="S2557" s="138">
        <v>0</v>
      </c>
      <c r="T2557" s="139">
        <f>S2557*H2557</f>
        <v>0</v>
      </c>
      <c r="AR2557" s="140" t="s">
        <v>244</v>
      </c>
      <c r="AT2557" s="140" t="s">
        <v>152</v>
      </c>
      <c r="AU2557" s="140" t="s">
        <v>89</v>
      </c>
      <c r="AY2557" s="18" t="s">
        <v>150</v>
      </c>
      <c r="BE2557" s="141">
        <f>IF(N2557="základní",J2557,0)</f>
        <v>0</v>
      </c>
      <c r="BF2557" s="141">
        <f>IF(N2557="snížená",J2557,0)</f>
        <v>0</v>
      </c>
      <c r="BG2557" s="141">
        <f>IF(N2557="zákl. přenesená",J2557,0)</f>
        <v>0</v>
      </c>
      <c r="BH2557" s="141">
        <f>IF(N2557="sníž. přenesená",J2557,0)</f>
        <v>0</v>
      </c>
      <c r="BI2557" s="141">
        <f>IF(N2557="nulová",J2557,0)</f>
        <v>0</v>
      </c>
      <c r="BJ2557" s="18" t="s">
        <v>40</v>
      </c>
      <c r="BK2557" s="141">
        <f>ROUND(I2557*H2557,2)</f>
        <v>0</v>
      </c>
      <c r="BL2557" s="18" t="s">
        <v>244</v>
      </c>
      <c r="BM2557" s="140" t="s">
        <v>3135</v>
      </c>
    </row>
    <row r="2558" spans="2:65" s="1" customFormat="1">
      <c r="B2558" s="34"/>
      <c r="D2558" s="163" t="s">
        <v>174</v>
      </c>
      <c r="F2558" s="164" t="s">
        <v>3136</v>
      </c>
      <c r="I2558" s="165"/>
      <c r="L2558" s="34"/>
      <c r="M2558" s="166"/>
      <c r="T2558" s="55"/>
      <c r="AT2558" s="18" t="s">
        <v>174</v>
      </c>
      <c r="AU2558" s="18" t="s">
        <v>89</v>
      </c>
    </row>
    <row r="2559" spans="2:65" s="1" customFormat="1" ht="55.5" customHeight="1">
      <c r="B2559" s="34"/>
      <c r="C2559" s="129" t="s">
        <v>3137</v>
      </c>
      <c r="D2559" s="183" t="s">
        <v>152</v>
      </c>
      <c r="E2559" s="130" t="s">
        <v>3138</v>
      </c>
      <c r="F2559" s="131" t="s">
        <v>3139</v>
      </c>
      <c r="G2559" s="132" t="s">
        <v>2924</v>
      </c>
      <c r="H2559" s="133">
        <v>2</v>
      </c>
      <c r="I2559" s="134"/>
      <c r="J2559" s="135">
        <f>ROUND(I2559*H2559,2)</f>
        <v>0</v>
      </c>
      <c r="K2559" s="131" t="s">
        <v>172</v>
      </c>
      <c r="L2559" s="34"/>
      <c r="M2559" s="136" t="s">
        <v>32</v>
      </c>
      <c r="N2559" s="137" t="s">
        <v>51</v>
      </c>
      <c r="P2559" s="138">
        <f>O2559*H2559</f>
        <v>0</v>
      </c>
      <c r="Q2559" s="138">
        <v>0</v>
      </c>
      <c r="R2559" s="138">
        <f>Q2559*H2559</f>
        <v>0</v>
      </c>
      <c r="S2559" s="138">
        <v>0</v>
      </c>
      <c r="T2559" s="139">
        <f>S2559*H2559</f>
        <v>0</v>
      </c>
      <c r="AR2559" s="140" t="s">
        <v>244</v>
      </c>
      <c r="AT2559" s="140" t="s">
        <v>152</v>
      </c>
      <c r="AU2559" s="140" t="s">
        <v>89</v>
      </c>
      <c r="AY2559" s="18" t="s">
        <v>150</v>
      </c>
      <c r="BE2559" s="141">
        <f>IF(N2559="základní",J2559,0)</f>
        <v>0</v>
      </c>
      <c r="BF2559" s="141">
        <f>IF(N2559="snížená",J2559,0)</f>
        <v>0</v>
      </c>
      <c r="BG2559" s="141">
        <f>IF(N2559="zákl. přenesená",J2559,0)</f>
        <v>0</v>
      </c>
      <c r="BH2559" s="141">
        <f>IF(N2559="sníž. přenesená",J2559,0)</f>
        <v>0</v>
      </c>
      <c r="BI2559" s="141">
        <f>IF(N2559="nulová",J2559,0)</f>
        <v>0</v>
      </c>
      <c r="BJ2559" s="18" t="s">
        <v>40</v>
      </c>
      <c r="BK2559" s="141">
        <f>ROUND(I2559*H2559,2)</f>
        <v>0</v>
      </c>
      <c r="BL2559" s="18" t="s">
        <v>244</v>
      </c>
      <c r="BM2559" s="140" t="s">
        <v>3140</v>
      </c>
    </row>
    <row r="2560" spans="2:65" s="1" customFormat="1">
      <c r="B2560" s="34"/>
      <c r="D2560" s="163" t="s">
        <v>174</v>
      </c>
      <c r="F2560" s="164" t="s">
        <v>3141</v>
      </c>
      <c r="I2560" s="165"/>
      <c r="L2560" s="34"/>
      <c r="M2560" s="166"/>
      <c r="T2560" s="55"/>
      <c r="AT2560" s="18" t="s">
        <v>174</v>
      </c>
      <c r="AU2560" s="18" t="s">
        <v>89</v>
      </c>
    </row>
    <row r="2561" spans="2:65" s="1" customFormat="1" ht="49.05" customHeight="1">
      <c r="B2561" s="34"/>
      <c r="C2561" s="129" t="s">
        <v>3142</v>
      </c>
      <c r="D2561" s="182" t="s">
        <v>152</v>
      </c>
      <c r="E2561" s="130" t="s">
        <v>3143</v>
      </c>
      <c r="F2561" s="131" t="s">
        <v>3144</v>
      </c>
      <c r="G2561" s="132" t="s">
        <v>282</v>
      </c>
      <c r="H2561" s="133">
        <v>1.6619999999999999</v>
      </c>
      <c r="I2561" s="134"/>
      <c r="J2561" s="135">
        <f>ROUND(I2561*H2561,2)</f>
        <v>0</v>
      </c>
      <c r="K2561" s="131" t="s">
        <v>172</v>
      </c>
      <c r="L2561" s="34"/>
      <c r="M2561" s="136" t="s">
        <v>32</v>
      </c>
      <c r="N2561" s="137" t="s">
        <v>51</v>
      </c>
      <c r="P2561" s="138">
        <f>O2561*H2561</f>
        <v>0</v>
      </c>
      <c r="Q2561" s="138">
        <v>0</v>
      </c>
      <c r="R2561" s="138">
        <f>Q2561*H2561</f>
        <v>0</v>
      </c>
      <c r="S2561" s="138">
        <v>0</v>
      </c>
      <c r="T2561" s="139">
        <f>S2561*H2561</f>
        <v>0</v>
      </c>
      <c r="AR2561" s="140" t="s">
        <v>244</v>
      </c>
      <c r="AT2561" s="140" t="s">
        <v>152</v>
      </c>
      <c r="AU2561" s="140" t="s">
        <v>89</v>
      </c>
      <c r="AY2561" s="18" t="s">
        <v>150</v>
      </c>
      <c r="BE2561" s="141">
        <f>IF(N2561="základní",J2561,0)</f>
        <v>0</v>
      </c>
      <c r="BF2561" s="141">
        <f>IF(N2561="snížená",J2561,0)</f>
        <v>0</v>
      </c>
      <c r="BG2561" s="141">
        <f>IF(N2561="zákl. přenesená",J2561,0)</f>
        <v>0</v>
      </c>
      <c r="BH2561" s="141">
        <f>IF(N2561="sníž. přenesená",J2561,0)</f>
        <v>0</v>
      </c>
      <c r="BI2561" s="141">
        <f>IF(N2561="nulová",J2561,0)</f>
        <v>0</v>
      </c>
      <c r="BJ2561" s="18" t="s">
        <v>40</v>
      </c>
      <c r="BK2561" s="141">
        <f>ROUND(I2561*H2561,2)</f>
        <v>0</v>
      </c>
      <c r="BL2561" s="18" t="s">
        <v>244</v>
      </c>
      <c r="BM2561" s="140" t="s">
        <v>3145</v>
      </c>
    </row>
    <row r="2562" spans="2:65" s="1" customFormat="1">
      <c r="B2562" s="34"/>
      <c r="D2562" s="163" t="s">
        <v>174</v>
      </c>
      <c r="F2562" s="164" t="s">
        <v>3146</v>
      </c>
      <c r="I2562" s="165"/>
      <c r="L2562" s="34"/>
      <c r="M2562" s="166"/>
      <c r="T2562" s="55"/>
      <c r="AT2562" s="18" t="s">
        <v>174</v>
      </c>
      <c r="AU2562" s="18" t="s">
        <v>89</v>
      </c>
    </row>
    <row r="2563" spans="2:65" s="1" customFormat="1" ht="49.05" customHeight="1">
      <c r="B2563" s="34"/>
      <c r="C2563" s="129" t="s">
        <v>3147</v>
      </c>
      <c r="D2563" s="129" t="s">
        <v>152</v>
      </c>
      <c r="E2563" s="130" t="s">
        <v>3148</v>
      </c>
      <c r="F2563" s="131" t="s">
        <v>3149</v>
      </c>
      <c r="G2563" s="132" t="s">
        <v>2526</v>
      </c>
      <c r="H2563" s="202"/>
      <c r="I2563" s="134"/>
      <c r="J2563" s="135">
        <f>ROUND(I2563*H2563,2)</f>
        <v>0</v>
      </c>
      <c r="K2563" s="131" t="s">
        <v>172</v>
      </c>
      <c r="L2563" s="34"/>
      <c r="M2563" s="136" t="s">
        <v>32</v>
      </c>
      <c r="N2563" s="137" t="s">
        <v>51</v>
      </c>
      <c r="P2563" s="138">
        <f>O2563*H2563</f>
        <v>0</v>
      </c>
      <c r="Q2563" s="138">
        <v>0</v>
      </c>
      <c r="R2563" s="138">
        <f>Q2563*H2563</f>
        <v>0</v>
      </c>
      <c r="S2563" s="138">
        <v>0</v>
      </c>
      <c r="T2563" s="139">
        <f>S2563*H2563</f>
        <v>0</v>
      </c>
      <c r="AR2563" s="140" t="s">
        <v>244</v>
      </c>
      <c r="AT2563" s="140" t="s">
        <v>152</v>
      </c>
      <c r="AU2563" s="140" t="s">
        <v>89</v>
      </c>
      <c r="AY2563" s="18" t="s">
        <v>150</v>
      </c>
      <c r="BE2563" s="141">
        <f>IF(N2563="základní",J2563,0)</f>
        <v>0</v>
      </c>
      <c r="BF2563" s="141">
        <f>IF(N2563="snížená",J2563,0)</f>
        <v>0</v>
      </c>
      <c r="BG2563" s="141">
        <f>IF(N2563="zákl. přenesená",J2563,0)</f>
        <v>0</v>
      </c>
      <c r="BH2563" s="141">
        <f>IF(N2563="sníž. přenesená",J2563,0)</f>
        <v>0</v>
      </c>
      <c r="BI2563" s="141">
        <f>IF(N2563="nulová",J2563,0)</f>
        <v>0</v>
      </c>
      <c r="BJ2563" s="18" t="s">
        <v>40</v>
      </c>
      <c r="BK2563" s="141">
        <f>ROUND(I2563*H2563,2)</f>
        <v>0</v>
      </c>
      <c r="BL2563" s="18" t="s">
        <v>244</v>
      </c>
      <c r="BM2563" s="140" t="s">
        <v>3150</v>
      </c>
    </row>
    <row r="2564" spans="2:65" s="1" customFormat="1">
      <c r="B2564" s="34"/>
      <c r="D2564" s="163" t="s">
        <v>174</v>
      </c>
      <c r="F2564" s="164" t="s">
        <v>3151</v>
      </c>
      <c r="I2564" s="165"/>
      <c r="L2564" s="34"/>
      <c r="M2564" s="166"/>
      <c r="T2564" s="55"/>
      <c r="AT2564" s="18" t="s">
        <v>174</v>
      </c>
      <c r="AU2564" s="18" t="s">
        <v>89</v>
      </c>
    </row>
    <row r="2565" spans="2:65" s="11" customFormat="1" ht="22.8" customHeight="1">
      <c r="B2565" s="117"/>
      <c r="D2565" s="118" t="s">
        <v>79</v>
      </c>
      <c r="E2565" s="127" t="s">
        <v>3152</v>
      </c>
      <c r="F2565" s="127" t="s">
        <v>3153</v>
      </c>
      <c r="I2565" s="120"/>
      <c r="J2565" s="128">
        <f>BK2565</f>
        <v>0</v>
      </c>
      <c r="L2565" s="117"/>
      <c r="M2565" s="122"/>
      <c r="P2565" s="123">
        <f>SUM(P2566:P2744)</f>
        <v>0</v>
      </c>
      <c r="R2565" s="123">
        <f>SUM(R2566:R2744)</f>
        <v>166.16348224999999</v>
      </c>
      <c r="T2565" s="124">
        <f>SUM(T2566:T2744)</f>
        <v>0</v>
      </c>
      <c r="AR2565" s="118" t="s">
        <v>89</v>
      </c>
      <c r="AT2565" s="125" t="s">
        <v>79</v>
      </c>
      <c r="AU2565" s="125" t="s">
        <v>40</v>
      </c>
      <c r="AY2565" s="118" t="s">
        <v>150</v>
      </c>
      <c r="BK2565" s="126">
        <f>SUM(BK2566:BK2744)</f>
        <v>0</v>
      </c>
    </row>
    <row r="2566" spans="2:65" s="1" customFormat="1" ht="44.25" customHeight="1">
      <c r="B2566" s="34"/>
      <c r="C2566" s="129" t="s">
        <v>3154</v>
      </c>
      <c r="D2566" s="129" t="s">
        <v>152</v>
      </c>
      <c r="E2566" s="130" t="s">
        <v>3155</v>
      </c>
      <c r="F2566" s="131" t="s">
        <v>3156</v>
      </c>
      <c r="G2566" s="132" t="s">
        <v>693</v>
      </c>
      <c r="H2566" s="133">
        <v>31.5</v>
      </c>
      <c r="I2566" s="134"/>
      <c r="J2566" s="135">
        <f>ROUND(I2566*H2566,2)</f>
        <v>0</v>
      </c>
      <c r="K2566" s="131" t="s">
        <v>172</v>
      </c>
      <c r="L2566" s="34"/>
      <c r="M2566" s="136" t="s">
        <v>32</v>
      </c>
      <c r="N2566" s="137" t="s">
        <v>51</v>
      </c>
      <c r="P2566" s="138">
        <f>O2566*H2566</f>
        <v>0</v>
      </c>
      <c r="Q2566" s="138">
        <v>1.5299999999999999E-3</v>
      </c>
      <c r="R2566" s="138">
        <f>Q2566*H2566</f>
        <v>4.8194999999999995E-2</v>
      </c>
      <c r="S2566" s="138">
        <v>0</v>
      </c>
      <c r="T2566" s="139">
        <f>S2566*H2566</f>
        <v>0</v>
      </c>
      <c r="AR2566" s="140" t="s">
        <v>244</v>
      </c>
      <c r="AT2566" s="140" t="s">
        <v>152</v>
      </c>
      <c r="AU2566" s="140" t="s">
        <v>89</v>
      </c>
      <c r="AY2566" s="18" t="s">
        <v>150</v>
      </c>
      <c r="BE2566" s="141">
        <f>IF(N2566="základní",J2566,0)</f>
        <v>0</v>
      </c>
      <c r="BF2566" s="141">
        <f>IF(N2566="snížená",J2566,0)</f>
        <v>0</v>
      </c>
      <c r="BG2566" s="141">
        <f>IF(N2566="zákl. přenesená",J2566,0)</f>
        <v>0</v>
      </c>
      <c r="BH2566" s="141">
        <f>IF(N2566="sníž. přenesená",J2566,0)</f>
        <v>0</v>
      </c>
      <c r="BI2566" s="141">
        <f>IF(N2566="nulová",J2566,0)</f>
        <v>0</v>
      </c>
      <c r="BJ2566" s="18" t="s">
        <v>40</v>
      </c>
      <c r="BK2566" s="141">
        <f>ROUND(I2566*H2566,2)</f>
        <v>0</v>
      </c>
      <c r="BL2566" s="18" t="s">
        <v>244</v>
      </c>
      <c r="BM2566" s="140" t="s">
        <v>3157</v>
      </c>
    </row>
    <row r="2567" spans="2:65" s="1" customFormat="1">
      <c r="B2567" s="34"/>
      <c r="D2567" s="163" t="s">
        <v>174</v>
      </c>
      <c r="F2567" s="164" t="s">
        <v>3158</v>
      </c>
      <c r="I2567" s="165"/>
      <c r="L2567" s="34"/>
      <c r="M2567" s="166"/>
      <c r="T2567" s="55"/>
      <c r="AT2567" s="18" t="s">
        <v>174</v>
      </c>
      <c r="AU2567" s="18" t="s">
        <v>89</v>
      </c>
    </row>
    <row r="2568" spans="2:65" s="12" customFormat="1">
      <c r="B2568" s="142"/>
      <c r="D2568" s="143" t="s">
        <v>159</v>
      </c>
      <c r="E2568" s="144" t="s">
        <v>32</v>
      </c>
      <c r="F2568" s="145" t="s">
        <v>1436</v>
      </c>
      <c r="H2568" s="144" t="s">
        <v>32</v>
      </c>
      <c r="I2568" s="146"/>
      <c r="L2568" s="142"/>
      <c r="M2568" s="147"/>
      <c r="T2568" s="148"/>
      <c r="AT2568" s="144" t="s">
        <v>159</v>
      </c>
      <c r="AU2568" s="144" t="s">
        <v>89</v>
      </c>
      <c r="AV2568" s="12" t="s">
        <v>40</v>
      </c>
      <c r="AW2568" s="12" t="s">
        <v>38</v>
      </c>
      <c r="AX2568" s="12" t="s">
        <v>80</v>
      </c>
      <c r="AY2568" s="144" t="s">
        <v>150</v>
      </c>
    </row>
    <row r="2569" spans="2:65" s="13" customFormat="1">
      <c r="B2569" s="149"/>
      <c r="D2569" s="143" t="s">
        <v>159</v>
      </c>
      <c r="E2569" s="150" t="s">
        <v>32</v>
      </c>
      <c r="F2569" s="151" t="s">
        <v>3159</v>
      </c>
      <c r="H2569" s="152">
        <v>31.5</v>
      </c>
      <c r="I2569" s="153"/>
      <c r="L2569" s="149"/>
      <c r="M2569" s="154"/>
      <c r="T2569" s="155"/>
      <c r="AT2569" s="150" t="s">
        <v>159</v>
      </c>
      <c r="AU2569" s="150" t="s">
        <v>89</v>
      </c>
      <c r="AV2569" s="13" t="s">
        <v>89</v>
      </c>
      <c r="AW2569" s="13" t="s">
        <v>38</v>
      </c>
      <c r="AX2569" s="13" t="s">
        <v>80</v>
      </c>
      <c r="AY2569" s="150" t="s">
        <v>150</v>
      </c>
    </row>
    <row r="2570" spans="2:65" s="15" customFormat="1">
      <c r="B2570" s="168"/>
      <c r="D2570" s="143" t="s">
        <v>159</v>
      </c>
      <c r="E2570" s="169" t="s">
        <v>32</v>
      </c>
      <c r="F2570" s="170" t="s">
        <v>1438</v>
      </c>
      <c r="H2570" s="171">
        <v>31.5</v>
      </c>
      <c r="I2570" s="172"/>
      <c r="L2570" s="168"/>
      <c r="M2570" s="173"/>
      <c r="T2570" s="174"/>
      <c r="AT2570" s="169" t="s">
        <v>159</v>
      </c>
      <c r="AU2570" s="169" t="s">
        <v>89</v>
      </c>
      <c r="AV2570" s="15" t="s">
        <v>168</v>
      </c>
      <c r="AW2570" s="15" t="s">
        <v>38</v>
      </c>
      <c r="AX2570" s="15" t="s">
        <v>80</v>
      </c>
      <c r="AY2570" s="169" t="s">
        <v>150</v>
      </c>
    </row>
    <row r="2571" spans="2:65" s="14" customFormat="1">
      <c r="B2571" s="156"/>
      <c r="D2571" s="143" t="s">
        <v>159</v>
      </c>
      <c r="E2571" s="157" t="s">
        <v>32</v>
      </c>
      <c r="F2571" s="158" t="s">
        <v>162</v>
      </c>
      <c r="H2571" s="159">
        <v>31.5</v>
      </c>
      <c r="I2571" s="160"/>
      <c r="L2571" s="156"/>
      <c r="M2571" s="161"/>
      <c r="T2571" s="162"/>
      <c r="AT2571" s="157" t="s">
        <v>159</v>
      </c>
      <c r="AU2571" s="157" t="s">
        <v>89</v>
      </c>
      <c r="AV2571" s="14" t="s">
        <v>157</v>
      </c>
      <c r="AW2571" s="14" t="s">
        <v>38</v>
      </c>
      <c r="AX2571" s="14" t="s">
        <v>40</v>
      </c>
      <c r="AY2571" s="157" t="s">
        <v>150</v>
      </c>
    </row>
    <row r="2572" spans="2:65" s="1" customFormat="1" ht="16.5" customHeight="1">
      <c r="B2572" s="34"/>
      <c r="C2572" s="184" t="s">
        <v>3160</v>
      </c>
      <c r="D2572" s="184" t="s">
        <v>874</v>
      </c>
      <c r="E2572" s="186" t="s">
        <v>3161</v>
      </c>
      <c r="F2572" s="187" t="s">
        <v>3162</v>
      </c>
      <c r="G2572" s="188" t="s">
        <v>171</v>
      </c>
      <c r="H2572" s="189">
        <v>115.5</v>
      </c>
      <c r="I2572" s="190"/>
      <c r="J2572" s="191">
        <f>ROUND(I2572*H2572,2)</f>
        <v>0</v>
      </c>
      <c r="K2572" s="187" t="s">
        <v>172</v>
      </c>
      <c r="L2572" s="192"/>
      <c r="M2572" s="193" t="s">
        <v>32</v>
      </c>
      <c r="N2572" s="194" t="s">
        <v>51</v>
      </c>
      <c r="P2572" s="138">
        <f>O2572*H2572</f>
        <v>0</v>
      </c>
      <c r="Q2572" s="138">
        <v>4.0000000000000001E-3</v>
      </c>
      <c r="R2572" s="138">
        <f>Q2572*H2572</f>
        <v>0.46200000000000002</v>
      </c>
      <c r="S2572" s="138">
        <v>0</v>
      </c>
      <c r="T2572" s="139">
        <f>S2572*H2572</f>
        <v>0</v>
      </c>
      <c r="AR2572" s="140" t="s">
        <v>1027</v>
      </c>
      <c r="AT2572" s="140" t="s">
        <v>874</v>
      </c>
      <c r="AU2572" s="140" t="s">
        <v>89</v>
      </c>
      <c r="AY2572" s="18" t="s">
        <v>150</v>
      </c>
      <c r="BE2572" s="141">
        <f>IF(N2572="základní",J2572,0)</f>
        <v>0</v>
      </c>
      <c r="BF2572" s="141">
        <f>IF(N2572="snížená",J2572,0)</f>
        <v>0</v>
      </c>
      <c r="BG2572" s="141">
        <f>IF(N2572="zákl. přenesená",J2572,0)</f>
        <v>0</v>
      </c>
      <c r="BH2572" s="141">
        <f>IF(N2572="sníž. přenesená",J2572,0)</f>
        <v>0</v>
      </c>
      <c r="BI2572" s="141">
        <f>IF(N2572="nulová",J2572,0)</f>
        <v>0</v>
      </c>
      <c r="BJ2572" s="18" t="s">
        <v>40</v>
      </c>
      <c r="BK2572" s="141">
        <f>ROUND(I2572*H2572,2)</f>
        <v>0</v>
      </c>
      <c r="BL2572" s="18" t="s">
        <v>244</v>
      </c>
      <c r="BM2572" s="140" t="s">
        <v>3163</v>
      </c>
    </row>
    <row r="2573" spans="2:65" s="13" customFormat="1">
      <c r="B2573" s="149"/>
      <c r="D2573" s="143" t="s">
        <v>159</v>
      </c>
      <c r="F2573" s="151" t="s">
        <v>3164</v>
      </c>
      <c r="H2573" s="152">
        <v>115.5</v>
      </c>
      <c r="I2573" s="153"/>
      <c r="L2573" s="149"/>
      <c r="M2573" s="154"/>
      <c r="T2573" s="155"/>
      <c r="AT2573" s="150" t="s">
        <v>159</v>
      </c>
      <c r="AU2573" s="150" t="s">
        <v>89</v>
      </c>
      <c r="AV2573" s="13" t="s">
        <v>89</v>
      </c>
      <c r="AW2573" s="13" t="s">
        <v>4</v>
      </c>
      <c r="AX2573" s="13" t="s">
        <v>40</v>
      </c>
      <c r="AY2573" s="150" t="s">
        <v>150</v>
      </c>
    </row>
    <row r="2574" spans="2:65" s="1" customFormat="1" ht="44.25" customHeight="1">
      <c r="B2574" s="34"/>
      <c r="C2574" s="129" t="s">
        <v>3165</v>
      </c>
      <c r="D2574" s="129" t="s">
        <v>152</v>
      </c>
      <c r="E2574" s="130" t="s">
        <v>3166</v>
      </c>
      <c r="F2574" s="131" t="s">
        <v>3167</v>
      </c>
      <c r="G2574" s="132" t="s">
        <v>693</v>
      </c>
      <c r="H2574" s="133">
        <v>31.5</v>
      </c>
      <c r="I2574" s="134"/>
      <c r="J2574" s="135">
        <f>ROUND(I2574*H2574,2)</f>
        <v>0</v>
      </c>
      <c r="K2574" s="131" t="s">
        <v>172</v>
      </c>
      <c r="L2574" s="34"/>
      <c r="M2574" s="136" t="s">
        <v>32</v>
      </c>
      <c r="N2574" s="137" t="s">
        <v>51</v>
      </c>
      <c r="P2574" s="138">
        <f>O2574*H2574</f>
        <v>0</v>
      </c>
      <c r="Q2574" s="138">
        <v>1.0200000000000001E-3</v>
      </c>
      <c r="R2574" s="138">
        <f>Q2574*H2574</f>
        <v>3.2130000000000006E-2</v>
      </c>
      <c r="S2574" s="138">
        <v>0</v>
      </c>
      <c r="T2574" s="139">
        <f>S2574*H2574</f>
        <v>0</v>
      </c>
      <c r="AR2574" s="140" t="s">
        <v>244</v>
      </c>
      <c r="AT2574" s="140" t="s">
        <v>152</v>
      </c>
      <c r="AU2574" s="140" t="s">
        <v>89</v>
      </c>
      <c r="AY2574" s="18" t="s">
        <v>150</v>
      </c>
      <c r="BE2574" s="141">
        <f>IF(N2574="základní",J2574,0)</f>
        <v>0</v>
      </c>
      <c r="BF2574" s="141">
        <f>IF(N2574="snížená",J2574,0)</f>
        <v>0</v>
      </c>
      <c r="BG2574" s="141">
        <f>IF(N2574="zákl. přenesená",J2574,0)</f>
        <v>0</v>
      </c>
      <c r="BH2574" s="141">
        <f>IF(N2574="sníž. přenesená",J2574,0)</f>
        <v>0</v>
      </c>
      <c r="BI2574" s="141">
        <f>IF(N2574="nulová",J2574,0)</f>
        <v>0</v>
      </c>
      <c r="BJ2574" s="18" t="s">
        <v>40</v>
      </c>
      <c r="BK2574" s="141">
        <f>ROUND(I2574*H2574,2)</f>
        <v>0</v>
      </c>
      <c r="BL2574" s="18" t="s">
        <v>244</v>
      </c>
      <c r="BM2574" s="140" t="s">
        <v>3168</v>
      </c>
    </row>
    <row r="2575" spans="2:65" s="1" customFormat="1">
      <c r="B2575" s="34"/>
      <c r="D2575" s="163" t="s">
        <v>174</v>
      </c>
      <c r="F2575" s="164" t="s">
        <v>3169</v>
      </c>
      <c r="I2575" s="165"/>
      <c r="L2575" s="34"/>
      <c r="M2575" s="166"/>
      <c r="T2575" s="55"/>
      <c r="AT2575" s="18" t="s">
        <v>174</v>
      </c>
      <c r="AU2575" s="18" t="s">
        <v>89</v>
      </c>
    </row>
    <row r="2576" spans="2:65" s="12" customFormat="1">
      <c r="B2576" s="142"/>
      <c r="D2576" s="143" t="s">
        <v>159</v>
      </c>
      <c r="E2576" s="144" t="s">
        <v>32</v>
      </c>
      <c r="F2576" s="145" t="s">
        <v>1436</v>
      </c>
      <c r="H2576" s="144" t="s">
        <v>32</v>
      </c>
      <c r="I2576" s="146"/>
      <c r="L2576" s="142"/>
      <c r="M2576" s="147"/>
      <c r="T2576" s="148"/>
      <c r="AT2576" s="144" t="s">
        <v>159</v>
      </c>
      <c r="AU2576" s="144" t="s">
        <v>89</v>
      </c>
      <c r="AV2576" s="12" t="s">
        <v>40</v>
      </c>
      <c r="AW2576" s="12" t="s">
        <v>38</v>
      </c>
      <c r="AX2576" s="12" t="s">
        <v>80</v>
      </c>
      <c r="AY2576" s="144" t="s">
        <v>150</v>
      </c>
    </row>
    <row r="2577" spans="2:65" s="13" customFormat="1">
      <c r="B2577" s="149"/>
      <c r="D2577" s="143" t="s">
        <v>159</v>
      </c>
      <c r="E2577" s="150" t="s">
        <v>32</v>
      </c>
      <c r="F2577" s="151" t="s">
        <v>3159</v>
      </c>
      <c r="H2577" s="152">
        <v>31.5</v>
      </c>
      <c r="I2577" s="153"/>
      <c r="L2577" s="149"/>
      <c r="M2577" s="154"/>
      <c r="T2577" s="155"/>
      <c r="AT2577" s="150" t="s">
        <v>159</v>
      </c>
      <c r="AU2577" s="150" t="s">
        <v>89</v>
      </c>
      <c r="AV2577" s="13" t="s">
        <v>89</v>
      </c>
      <c r="AW2577" s="13" t="s">
        <v>38</v>
      </c>
      <c r="AX2577" s="13" t="s">
        <v>80</v>
      </c>
      <c r="AY2577" s="150" t="s">
        <v>150</v>
      </c>
    </row>
    <row r="2578" spans="2:65" s="15" customFormat="1">
      <c r="B2578" s="168"/>
      <c r="D2578" s="143" t="s">
        <v>159</v>
      </c>
      <c r="E2578" s="169" t="s">
        <v>32</v>
      </c>
      <c r="F2578" s="170" t="s">
        <v>1438</v>
      </c>
      <c r="H2578" s="171">
        <v>31.5</v>
      </c>
      <c r="I2578" s="172"/>
      <c r="L2578" s="168"/>
      <c r="M2578" s="173"/>
      <c r="T2578" s="174"/>
      <c r="AT2578" s="169" t="s">
        <v>159</v>
      </c>
      <c r="AU2578" s="169" t="s">
        <v>89</v>
      </c>
      <c r="AV2578" s="15" t="s">
        <v>168</v>
      </c>
      <c r="AW2578" s="15" t="s">
        <v>38</v>
      </c>
      <c r="AX2578" s="15" t="s">
        <v>80</v>
      </c>
      <c r="AY2578" s="169" t="s">
        <v>150</v>
      </c>
    </row>
    <row r="2579" spans="2:65" s="14" customFormat="1">
      <c r="B2579" s="156"/>
      <c r="D2579" s="143" t="s">
        <v>159</v>
      </c>
      <c r="E2579" s="157" t="s">
        <v>32</v>
      </c>
      <c r="F2579" s="158" t="s">
        <v>162</v>
      </c>
      <c r="H2579" s="159">
        <v>31.5</v>
      </c>
      <c r="I2579" s="160"/>
      <c r="L2579" s="156"/>
      <c r="M2579" s="161"/>
      <c r="T2579" s="162"/>
      <c r="AT2579" s="157" t="s">
        <v>159</v>
      </c>
      <c r="AU2579" s="157" t="s">
        <v>89</v>
      </c>
      <c r="AV2579" s="14" t="s">
        <v>157</v>
      </c>
      <c r="AW2579" s="14" t="s">
        <v>38</v>
      </c>
      <c r="AX2579" s="14" t="s">
        <v>40</v>
      </c>
      <c r="AY2579" s="157" t="s">
        <v>150</v>
      </c>
    </row>
    <row r="2580" spans="2:65" s="1" customFormat="1" ht="24.15" customHeight="1">
      <c r="B2580" s="34"/>
      <c r="C2580" s="184" t="s">
        <v>3170</v>
      </c>
      <c r="D2580" s="184" t="s">
        <v>874</v>
      </c>
      <c r="E2580" s="186" t="s">
        <v>3171</v>
      </c>
      <c r="F2580" s="187" t="s">
        <v>3172</v>
      </c>
      <c r="G2580" s="188" t="s">
        <v>155</v>
      </c>
      <c r="H2580" s="189">
        <v>6.4109999999999996</v>
      </c>
      <c r="I2580" s="190"/>
      <c r="J2580" s="191">
        <f>ROUND(I2580*H2580,2)</f>
        <v>0</v>
      </c>
      <c r="K2580" s="187" t="s">
        <v>172</v>
      </c>
      <c r="L2580" s="192"/>
      <c r="M2580" s="193" t="s">
        <v>32</v>
      </c>
      <c r="N2580" s="194" t="s">
        <v>51</v>
      </c>
      <c r="P2580" s="138">
        <f>O2580*H2580</f>
        <v>0</v>
      </c>
      <c r="Q2580" s="138">
        <v>2.2499999999999999E-2</v>
      </c>
      <c r="R2580" s="138">
        <f>Q2580*H2580</f>
        <v>0.14424749999999997</v>
      </c>
      <c r="S2580" s="138">
        <v>0</v>
      </c>
      <c r="T2580" s="139">
        <f>S2580*H2580</f>
        <v>0</v>
      </c>
      <c r="AR2580" s="140" t="s">
        <v>1027</v>
      </c>
      <c r="AT2580" s="140" t="s">
        <v>874</v>
      </c>
      <c r="AU2580" s="140" t="s">
        <v>89</v>
      </c>
      <c r="AY2580" s="18" t="s">
        <v>150</v>
      </c>
      <c r="BE2580" s="141">
        <f>IF(N2580="základní",J2580,0)</f>
        <v>0</v>
      </c>
      <c r="BF2580" s="141">
        <f>IF(N2580="snížená",J2580,0)</f>
        <v>0</v>
      </c>
      <c r="BG2580" s="141">
        <f>IF(N2580="zákl. přenesená",J2580,0)</f>
        <v>0</v>
      </c>
      <c r="BH2580" s="141">
        <f>IF(N2580="sníž. přenesená",J2580,0)</f>
        <v>0</v>
      </c>
      <c r="BI2580" s="141">
        <f>IF(N2580="nulová",J2580,0)</f>
        <v>0</v>
      </c>
      <c r="BJ2580" s="18" t="s">
        <v>40</v>
      </c>
      <c r="BK2580" s="141">
        <f>ROUND(I2580*H2580,2)</f>
        <v>0</v>
      </c>
      <c r="BL2580" s="18" t="s">
        <v>244</v>
      </c>
      <c r="BM2580" s="140" t="s">
        <v>3173</v>
      </c>
    </row>
    <row r="2581" spans="2:65" s="13" customFormat="1">
      <c r="B2581" s="149"/>
      <c r="D2581" s="143" t="s">
        <v>159</v>
      </c>
      <c r="F2581" s="151" t="s">
        <v>3174</v>
      </c>
      <c r="H2581" s="152">
        <v>6.4109999999999996</v>
      </c>
      <c r="I2581" s="153"/>
      <c r="L2581" s="149"/>
      <c r="M2581" s="154"/>
      <c r="T2581" s="155"/>
      <c r="AT2581" s="150" t="s">
        <v>159</v>
      </c>
      <c r="AU2581" s="150" t="s">
        <v>89</v>
      </c>
      <c r="AV2581" s="13" t="s">
        <v>89</v>
      </c>
      <c r="AW2581" s="13" t="s">
        <v>4</v>
      </c>
      <c r="AX2581" s="13" t="s">
        <v>40</v>
      </c>
      <c r="AY2581" s="150" t="s">
        <v>150</v>
      </c>
    </row>
    <row r="2582" spans="2:65" s="1" customFormat="1" ht="37.799999999999997" customHeight="1">
      <c r="B2582" s="34"/>
      <c r="C2582" s="129" t="s">
        <v>3175</v>
      </c>
      <c r="D2582" s="129" t="s">
        <v>152</v>
      </c>
      <c r="E2582" s="130" t="s">
        <v>3176</v>
      </c>
      <c r="F2582" s="131" t="s">
        <v>3177</v>
      </c>
      <c r="G2582" s="132" t="s">
        <v>693</v>
      </c>
      <c r="H2582" s="133">
        <v>3761</v>
      </c>
      <c r="I2582" s="134"/>
      <c r="J2582" s="135">
        <f>ROUND(I2582*H2582,2)</f>
        <v>0</v>
      </c>
      <c r="K2582" s="131" t="s">
        <v>172</v>
      </c>
      <c r="L2582" s="34"/>
      <c r="M2582" s="136" t="s">
        <v>32</v>
      </c>
      <c r="N2582" s="137" t="s">
        <v>51</v>
      </c>
      <c r="P2582" s="138">
        <f>O2582*H2582</f>
        <v>0</v>
      </c>
      <c r="Q2582" s="138">
        <v>7.3999999999999999E-4</v>
      </c>
      <c r="R2582" s="138">
        <f>Q2582*H2582</f>
        <v>2.7831399999999999</v>
      </c>
      <c r="S2582" s="138">
        <v>0</v>
      </c>
      <c r="T2582" s="139">
        <f>S2582*H2582</f>
        <v>0</v>
      </c>
      <c r="AR2582" s="140" t="s">
        <v>244</v>
      </c>
      <c r="AT2582" s="140" t="s">
        <v>152</v>
      </c>
      <c r="AU2582" s="140" t="s">
        <v>89</v>
      </c>
      <c r="AY2582" s="18" t="s">
        <v>150</v>
      </c>
      <c r="BE2582" s="141">
        <f>IF(N2582="základní",J2582,0)</f>
        <v>0</v>
      </c>
      <c r="BF2582" s="141">
        <f>IF(N2582="snížená",J2582,0)</f>
        <v>0</v>
      </c>
      <c r="BG2582" s="141">
        <f>IF(N2582="zákl. přenesená",J2582,0)</f>
        <v>0</v>
      </c>
      <c r="BH2582" s="141">
        <f>IF(N2582="sníž. přenesená",J2582,0)</f>
        <v>0</v>
      </c>
      <c r="BI2582" s="141">
        <f>IF(N2582="nulová",J2582,0)</f>
        <v>0</v>
      </c>
      <c r="BJ2582" s="18" t="s">
        <v>40</v>
      </c>
      <c r="BK2582" s="141">
        <f>ROUND(I2582*H2582,2)</f>
        <v>0</v>
      </c>
      <c r="BL2582" s="18" t="s">
        <v>244</v>
      </c>
      <c r="BM2582" s="140" t="s">
        <v>3178</v>
      </c>
    </row>
    <row r="2583" spans="2:65" s="1" customFormat="1">
      <c r="B2583" s="34"/>
      <c r="D2583" s="163" t="s">
        <v>174</v>
      </c>
      <c r="F2583" s="164" t="s">
        <v>3179</v>
      </c>
      <c r="I2583" s="165"/>
      <c r="L2583" s="34"/>
      <c r="M2583" s="166"/>
      <c r="T2583" s="55"/>
      <c r="AT2583" s="18" t="s">
        <v>174</v>
      </c>
      <c r="AU2583" s="18" t="s">
        <v>89</v>
      </c>
    </row>
    <row r="2584" spans="2:65" s="1" customFormat="1" ht="24.15" customHeight="1">
      <c r="B2584" s="34"/>
      <c r="C2584" s="184" t="s">
        <v>3180</v>
      </c>
      <c r="D2584" s="184" t="s">
        <v>874</v>
      </c>
      <c r="E2584" s="186" t="s">
        <v>3181</v>
      </c>
      <c r="F2584" s="187" t="s">
        <v>3182</v>
      </c>
      <c r="G2584" s="188" t="s">
        <v>171</v>
      </c>
      <c r="H2584" s="189">
        <v>13776.4</v>
      </c>
      <c r="I2584" s="190"/>
      <c r="J2584" s="191">
        <f>ROUND(I2584*H2584,2)</f>
        <v>0</v>
      </c>
      <c r="K2584" s="187" t="s">
        <v>172</v>
      </c>
      <c r="L2584" s="192"/>
      <c r="M2584" s="193" t="s">
        <v>32</v>
      </c>
      <c r="N2584" s="194" t="s">
        <v>51</v>
      </c>
      <c r="P2584" s="138">
        <f>O2584*H2584</f>
        <v>0</v>
      </c>
      <c r="Q2584" s="138">
        <v>2.5999999999999998E-4</v>
      </c>
      <c r="R2584" s="138">
        <f>Q2584*H2584</f>
        <v>3.5818639999999995</v>
      </c>
      <c r="S2584" s="138">
        <v>0</v>
      </c>
      <c r="T2584" s="139">
        <f>S2584*H2584</f>
        <v>0</v>
      </c>
      <c r="AR2584" s="140" t="s">
        <v>1027</v>
      </c>
      <c r="AT2584" s="140" t="s">
        <v>874</v>
      </c>
      <c r="AU2584" s="140" t="s">
        <v>89</v>
      </c>
      <c r="AY2584" s="18" t="s">
        <v>150</v>
      </c>
      <c r="BE2584" s="141">
        <f>IF(N2584="základní",J2584,0)</f>
        <v>0</v>
      </c>
      <c r="BF2584" s="141">
        <f>IF(N2584="snížená",J2584,0)</f>
        <v>0</v>
      </c>
      <c r="BG2584" s="141">
        <f>IF(N2584="zákl. přenesená",J2584,0)</f>
        <v>0</v>
      </c>
      <c r="BH2584" s="141">
        <f>IF(N2584="sníž. přenesená",J2584,0)</f>
        <v>0</v>
      </c>
      <c r="BI2584" s="141">
        <f>IF(N2584="nulová",J2584,0)</f>
        <v>0</v>
      </c>
      <c r="BJ2584" s="18" t="s">
        <v>40</v>
      </c>
      <c r="BK2584" s="141">
        <f>ROUND(I2584*H2584,2)</f>
        <v>0</v>
      </c>
      <c r="BL2584" s="18" t="s">
        <v>244</v>
      </c>
      <c r="BM2584" s="140" t="s">
        <v>3183</v>
      </c>
    </row>
    <row r="2585" spans="2:65" s="13" customFormat="1">
      <c r="B2585" s="149"/>
      <c r="D2585" s="143" t="s">
        <v>159</v>
      </c>
      <c r="F2585" s="151" t="s">
        <v>3184</v>
      </c>
      <c r="H2585" s="152">
        <v>13776.4</v>
      </c>
      <c r="I2585" s="153"/>
      <c r="L2585" s="149"/>
      <c r="M2585" s="154"/>
      <c r="T2585" s="155"/>
      <c r="AT2585" s="150" t="s">
        <v>159</v>
      </c>
      <c r="AU2585" s="150" t="s">
        <v>89</v>
      </c>
      <c r="AV2585" s="13" t="s">
        <v>89</v>
      </c>
      <c r="AW2585" s="13" t="s">
        <v>4</v>
      </c>
      <c r="AX2585" s="13" t="s">
        <v>40</v>
      </c>
      <c r="AY2585" s="150" t="s">
        <v>150</v>
      </c>
    </row>
    <row r="2586" spans="2:65" s="1" customFormat="1" ht="37.799999999999997" customHeight="1">
      <c r="B2586" s="34"/>
      <c r="C2586" s="129" t="s">
        <v>3185</v>
      </c>
      <c r="D2586" s="129" t="s">
        <v>152</v>
      </c>
      <c r="E2586" s="130" t="s">
        <v>3186</v>
      </c>
      <c r="F2586" s="131" t="s">
        <v>3187</v>
      </c>
      <c r="G2586" s="132" t="s">
        <v>155</v>
      </c>
      <c r="H2586" s="133">
        <v>2765</v>
      </c>
      <c r="I2586" s="134"/>
      <c r="J2586" s="135">
        <f>ROUND(I2586*H2586,2)</f>
        <v>0</v>
      </c>
      <c r="K2586" s="131" t="s">
        <v>172</v>
      </c>
      <c r="L2586" s="34"/>
      <c r="M2586" s="136" t="s">
        <v>32</v>
      </c>
      <c r="N2586" s="137" t="s">
        <v>51</v>
      </c>
      <c r="P2586" s="138">
        <f>O2586*H2586</f>
        <v>0</v>
      </c>
      <c r="Q2586" s="138">
        <v>3.9199999999999999E-3</v>
      </c>
      <c r="R2586" s="138">
        <f>Q2586*H2586</f>
        <v>10.838799999999999</v>
      </c>
      <c r="S2586" s="138">
        <v>0</v>
      </c>
      <c r="T2586" s="139">
        <f>S2586*H2586</f>
        <v>0</v>
      </c>
      <c r="AR2586" s="140" t="s">
        <v>244</v>
      </c>
      <c r="AT2586" s="140" t="s">
        <v>152</v>
      </c>
      <c r="AU2586" s="140" t="s">
        <v>89</v>
      </c>
      <c r="AY2586" s="18" t="s">
        <v>150</v>
      </c>
      <c r="BE2586" s="141">
        <f>IF(N2586="základní",J2586,0)</f>
        <v>0</v>
      </c>
      <c r="BF2586" s="141">
        <f>IF(N2586="snížená",J2586,0)</f>
        <v>0</v>
      </c>
      <c r="BG2586" s="141">
        <f>IF(N2586="zákl. přenesená",J2586,0)</f>
        <v>0</v>
      </c>
      <c r="BH2586" s="141">
        <f>IF(N2586="sníž. přenesená",J2586,0)</f>
        <v>0</v>
      </c>
      <c r="BI2586" s="141">
        <f>IF(N2586="nulová",J2586,0)</f>
        <v>0</v>
      </c>
      <c r="BJ2586" s="18" t="s">
        <v>40</v>
      </c>
      <c r="BK2586" s="141">
        <f>ROUND(I2586*H2586,2)</f>
        <v>0</v>
      </c>
      <c r="BL2586" s="18" t="s">
        <v>244</v>
      </c>
      <c r="BM2586" s="140" t="s">
        <v>3188</v>
      </c>
    </row>
    <row r="2587" spans="2:65" s="1" customFormat="1">
      <c r="B2587" s="34"/>
      <c r="D2587" s="163" t="s">
        <v>174</v>
      </c>
      <c r="F2587" s="164" t="s">
        <v>3189</v>
      </c>
      <c r="I2587" s="165"/>
      <c r="L2587" s="34"/>
      <c r="M2587" s="166"/>
      <c r="T2587" s="55"/>
      <c r="AT2587" s="18" t="s">
        <v>174</v>
      </c>
      <c r="AU2587" s="18" t="s">
        <v>89</v>
      </c>
    </row>
    <row r="2588" spans="2:65" s="12" customFormat="1">
      <c r="B2588" s="142"/>
      <c r="D2588" s="143" t="s">
        <v>159</v>
      </c>
      <c r="E2588" s="144" t="s">
        <v>32</v>
      </c>
      <c r="F2588" s="145" t="s">
        <v>1436</v>
      </c>
      <c r="H2588" s="144" t="s">
        <v>32</v>
      </c>
      <c r="I2588" s="146"/>
      <c r="L2588" s="142"/>
      <c r="M2588" s="147"/>
      <c r="T2588" s="148"/>
      <c r="AT2588" s="144" t="s">
        <v>159</v>
      </c>
      <c r="AU2588" s="144" t="s">
        <v>89</v>
      </c>
      <c r="AV2588" s="12" t="s">
        <v>40</v>
      </c>
      <c r="AW2588" s="12" t="s">
        <v>38</v>
      </c>
      <c r="AX2588" s="12" t="s">
        <v>80</v>
      </c>
      <c r="AY2588" s="144" t="s">
        <v>150</v>
      </c>
    </row>
    <row r="2589" spans="2:65" s="13" customFormat="1">
      <c r="B2589" s="149"/>
      <c r="D2589" s="143" t="s">
        <v>159</v>
      </c>
      <c r="E2589" s="150" t="s">
        <v>32</v>
      </c>
      <c r="F2589" s="151" t="s">
        <v>3190</v>
      </c>
      <c r="H2589" s="152">
        <v>764.6</v>
      </c>
      <c r="I2589" s="153"/>
      <c r="L2589" s="149"/>
      <c r="M2589" s="154"/>
      <c r="T2589" s="155"/>
      <c r="AT2589" s="150" t="s">
        <v>159</v>
      </c>
      <c r="AU2589" s="150" t="s">
        <v>89</v>
      </c>
      <c r="AV2589" s="13" t="s">
        <v>89</v>
      </c>
      <c r="AW2589" s="13" t="s">
        <v>38</v>
      </c>
      <c r="AX2589" s="13" t="s">
        <v>80</v>
      </c>
      <c r="AY2589" s="150" t="s">
        <v>150</v>
      </c>
    </row>
    <row r="2590" spans="2:65" s="13" customFormat="1">
      <c r="B2590" s="149"/>
      <c r="D2590" s="143" t="s">
        <v>159</v>
      </c>
      <c r="E2590" s="150" t="s">
        <v>32</v>
      </c>
      <c r="F2590" s="151" t="s">
        <v>3191</v>
      </c>
      <c r="H2590" s="152">
        <v>667.83</v>
      </c>
      <c r="I2590" s="153"/>
      <c r="L2590" s="149"/>
      <c r="M2590" s="154"/>
      <c r="T2590" s="155"/>
      <c r="AT2590" s="150" t="s">
        <v>159</v>
      </c>
      <c r="AU2590" s="150" t="s">
        <v>89</v>
      </c>
      <c r="AV2590" s="13" t="s">
        <v>89</v>
      </c>
      <c r="AW2590" s="13" t="s">
        <v>38</v>
      </c>
      <c r="AX2590" s="13" t="s">
        <v>80</v>
      </c>
      <c r="AY2590" s="150" t="s">
        <v>150</v>
      </c>
    </row>
    <row r="2591" spans="2:65" s="13" customFormat="1">
      <c r="B2591" s="149"/>
      <c r="D2591" s="143" t="s">
        <v>159</v>
      </c>
      <c r="E2591" s="150" t="s">
        <v>32</v>
      </c>
      <c r="F2591" s="151" t="s">
        <v>3192</v>
      </c>
      <c r="H2591" s="152">
        <v>613.71</v>
      </c>
      <c r="I2591" s="153"/>
      <c r="L2591" s="149"/>
      <c r="M2591" s="154"/>
      <c r="T2591" s="155"/>
      <c r="AT2591" s="150" t="s">
        <v>159</v>
      </c>
      <c r="AU2591" s="150" t="s">
        <v>89</v>
      </c>
      <c r="AV2591" s="13" t="s">
        <v>89</v>
      </c>
      <c r="AW2591" s="13" t="s">
        <v>38</v>
      </c>
      <c r="AX2591" s="13" t="s">
        <v>80</v>
      </c>
      <c r="AY2591" s="150" t="s">
        <v>150</v>
      </c>
    </row>
    <row r="2592" spans="2:65" s="13" customFormat="1">
      <c r="B2592" s="149"/>
      <c r="D2592" s="143" t="s">
        <v>159</v>
      </c>
      <c r="E2592" s="150" t="s">
        <v>32</v>
      </c>
      <c r="F2592" s="151" t="s">
        <v>3193</v>
      </c>
      <c r="H2592" s="152">
        <v>32.24</v>
      </c>
      <c r="I2592" s="153"/>
      <c r="L2592" s="149"/>
      <c r="M2592" s="154"/>
      <c r="T2592" s="155"/>
      <c r="AT2592" s="150" t="s">
        <v>159</v>
      </c>
      <c r="AU2592" s="150" t="s">
        <v>89</v>
      </c>
      <c r="AV2592" s="13" t="s">
        <v>89</v>
      </c>
      <c r="AW2592" s="13" t="s">
        <v>38</v>
      </c>
      <c r="AX2592" s="13" t="s">
        <v>80</v>
      </c>
      <c r="AY2592" s="150" t="s">
        <v>150</v>
      </c>
    </row>
    <row r="2593" spans="2:51" s="13" customFormat="1">
      <c r="B2593" s="149"/>
      <c r="D2593" s="143" t="s">
        <v>159</v>
      </c>
      <c r="E2593" s="150" t="s">
        <v>32</v>
      </c>
      <c r="F2593" s="151" t="s">
        <v>3194</v>
      </c>
      <c r="H2593" s="152">
        <v>24.74</v>
      </c>
      <c r="I2593" s="153"/>
      <c r="L2593" s="149"/>
      <c r="M2593" s="154"/>
      <c r="T2593" s="155"/>
      <c r="AT2593" s="150" t="s">
        <v>159</v>
      </c>
      <c r="AU2593" s="150" t="s">
        <v>89</v>
      </c>
      <c r="AV2593" s="13" t="s">
        <v>89</v>
      </c>
      <c r="AW2593" s="13" t="s">
        <v>38</v>
      </c>
      <c r="AX2593" s="13" t="s">
        <v>80</v>
      </c>
      <c r="AY2593" s="150" t="s">
        <v>150</v>
      </c>
    </row>
    <row r="2594" spans="2:51" s="13" customFormat="1">
      <c r="B2594" s="149"/>
      <c r="D2594" s="143" t="s">
        <v>159</v>
      </c>
      <c r="E2594" s="150" t="s">
        <v>32</v>
      </c>
      <c r="F2594" s="151" t="s">
        <v>3195</v>
      </c>
      <c r="H2594" s="152">
        <v>18.52</v>
      </c>
      <c r="I2594" s="153"/>
      <c r="L2594" s="149"/>
      <c r="M2594" s="154"/>
      <c r="T2594" s="155"/>
      <c r="AT2594" s="150" t="s">
        <v>159</v>
      </c>
      <c r="AU2594" s="150" t="s">
        <v>89</v>
      </c>
      <c r="AV2594" s="13" t="s">
        <v>89</v>
      </c>
      <c r="AW2594" s="13" t="s">
        <v>38</v>
      </c>
      <c r="AX2594" s="13" t="s">
        <v>80</v>
      </c>
      <c r="AY2594" s="150" t="s">
        <v>150</v>
      </c>
    </row>
    <row r="2595" spans="2:51" s="13" customFormat="1">
      <c r="B2595" s="149"/>
      <c r="D2595" s="143" t="s">
        <v>159</v>
      </c>
      <c r="E2595" s="150" t="s">
        <v>32</v>
      </c>
      <c r="F2595" s="151" t="s">
        <v>3196</v>
      </c>
      <c r="H2595" s="152">
        <v>37.75</v>
      </c>
      <c r="I2595" s="153"/>
      <c r="L2595" s="149"/>
      <c r="M2595" s="154"/>
      <c r="T2595" s="155"/>
      <c r="AT2595" s="150" t="s">
        <v>159</v>
      </c>
      <c r="AU2595" s="150" t="s">
        <v>89</v>
      </c>
      <c r="AV2595" s="13" t="s">
        <v>89</v>
      </c>
      <c r="AW2595" s="13" t="s">
        <v>38</v>
      </c>
      <c r="AX2595" s="13" t="s">
        <v>80</v>
      </c>
      <c r="AY2595" s="150" t="s">
        <v>150</v>
      </c>
    </row>
    <row r="2596" spans="2:51" s="13" customFormat="1">
      <c r="B2596" s="149"/>
      <c r="D2596" s="143" t="s">
        <v>159</v>
      </c>
      <c r="E2596" s="150" t="s">
        <v>32</v>
      </c>
      <c r="F2596" s="151" t="s">
        <v>3197</v>
      </c>
      <c r="H2596" s="152">
        <v>86.38</v>
      </c>
      <c r="I2596" s="153"/>
      <c r="L2596" s="149"/>
      <c r="M2596" s="154"/>
      <c r="T2596" s="155"/>
      <c r="AT2596" s="150" t="s">
        <v>159</v>
      </c>
      <c r="AU2596" s="150" t="s">
        <v>89</v>
      </c>
      <c r="AV2596" s="13" t="s">
        <v>89</v>
      </c>
      <c r="AW2596" s="13" t="s">
        <v>38</v>
      </c>
      <c r="AX2596" s="13" t="s">
        <v>80</v>
      </c>
      <c r="AY2596" s="150" t="s">
        <v>150</v>
      </c>
    </row>
    <row r="2597" spans="2:51" s="13" customFormat="1">
      <c r="B2597" s="149"/>
      <c r="D2597" s="143" t="s">
        <v>159</v>
      </c>
      <c r="E2597" s="150" t="s">
        <v>32</v>
      </c>
      <c r="F2597" s="151" t="s">
        <v>3198</v>
      </c>
      <c r="H2597" s="152">
        <v>8.9600000000000009</v>
      </c>
      <c r="I2597" s="153"/>
      <c r="L2597" s="149"/>
      <c r="M2597" s="154"/>
      <c r="T2597" s="155"/>
      <c r="AT2597" s="150" t="s">
        <v>159</v>
      </c>
      <c r="AU2597" s="150" t="s">
        <v>89</v>
      </c>
      <c r="AV2597" s="13" t="s">
        <v>89</v>
      </c>
      <c r="AW2597" s="13" t="s">
        <v>38</v>
      </c>
      <c r="AX2597" s="13" t="s">
        <v>80</v>
      </c>
      <c r="AY2597" s="150" t="s">
        <v>150</v>
      </c>
    </row>
    <row r="2598" spans="2:51" s="13" customFormat="1">
      <c r="B2598" s="149"/>
      <c r="D2598" s="143" t="s">
        <v>159</v>
      </c>
      <c r="E2598" s="150" t="s">
        <v>32</v>
      </c>
      <c r="F2598" s="151" t="s">
        <v>3199</v>
      </c>
      <c r="H2598" s="152">
        <v>9.57</v>
      </c>
      <c r="I2598" s="153"/>
      <c r="L2598" s="149"/>
      <c r="M2598" s="154"/>
      <c r="T2598" s="155"/>
      <c r="AT2598" s="150" t="s">
        <v>159</v>
      </c>
      <c r="AU2598" s="150" t="s">
        <v>89</v>
      </c>
      <c r="AV2598" s="13" t="s">
        <v>89</v>
      </c>
      <c r="AW2598" s="13" t="s">
        <v>38</v>
      </c>
      <c r="AX2598" s="13" t="s">
        <v>80</v>
      </c>
      <c r="AY2598" s="150" t="s">
        <v>150</v>
      </c>
    </row>
    <row r="2599" spans="2:51" s="13" customFormat="1">
      <c r="B2599" s="149"/>
      <c r="D2599" s="143" t="s">
        <v>159</v>
      </c>
      <c r="E2599" s="150" t="s">
        <v>32</v>
      </c>
      <c r="F2599" s="151" t="s">
        <v>3200</v>
      </c>
      <c r="H2599" s="152">
        <v>1.79</v>
      </c>
      <c r="I2599" s="153"/>
      <c r="L2599" s="149"/>
      <c r="M2599" s="154"/>
      <c r="T2599" s="155"/>
      <c r="AT2599" s="150" t="s">
        <v>159</v>
      </c>
      <c r="AU2599" s="150" t="s">
        <v>89</v>
      </c>
      <c r="AV2599" s="13" t="s">
        <v>89</v>
      </c>
      <c r="AW2599" s="13" t="s">
        <v>38</v>
      </c>
      <c r="AX2599" s="13" t="s">
        <v>80</v>
      </c>
      <c r="AY2599" s="150" t="s">
        <v>150</v>
      </c>
    </row>
    <row r="2600" spans="2:51" s="13" customFormat="1">
      <c r="B2600" s="149"/>
      <c r="D2600" s="143" t="s">
        <v>159</v>
      </c>
      <c r="E2600" s="150" t="s">
        <v>32</v>
      </c>
      <c r="F2600" s="151" t="s">
        <v>3201</v>
      </c>
      <c r="H2600" s="152">
        <v>9.73</v>
      </c>
      <c r="I2600" s="153"/>
      <c r="L2600" s="149"/>
      <c r="M2600" s="154"/>
      <c r="T2600" s="155"/>
      <c r="AT2600" s="150" t="s">
        <v>159</v>
      </c>
      <c r="AU2600" s="150" t="s">
        <v>89</v>
      </c>
      <c r="AV2600" s="13" t="s">
        <v>89</v>
      </c>
      <c r="AW2600" s="13" t="s">
        <v>38</v>
      </c>
      <c r="AX2600" s="13" t="s">
        <v>80</v>
      </c>
      <c r="AY2600" s="150" t="s">
        <v>150</v>
      </c>
    </row>
    <row r="2601" spans="2:51" s="13" customFormat="1">
      <c r="B2601" s="149"/>
      <c r="D2601" s="143" t="s">
        <v>159</v>
      </c>
      <c r="E2601" s="150" t="s">
        <v>32</v>
      </c>
      <c r="F2601" s="151" t="s">
        <v>3202</v>
      </c>
      <c r="H2601" s="152">
        <v>10.07</v>
      </c>
      <c r="I2601" s="153"/>
      <c r="L2601" s="149"/>
      <c r="M2601" s="154"/>
      <c r="T2601" s="155"/>
      <c r="AT2601" s="150" t="s">
        <v>159</v>
      </c>
      <c r="AU2601" s="150" t="s">
        <v>89</v>
      </c>
      <c r="AV2601" s="13" t="s">
        <v>89</v>
      </c>
      <c r="AW2601" s="13" t="s">
        <v>38</v>
      </c>
      <c r="AX2601" s="13" t="s">
        <v>80</v>
      </c>
      <c r="AY2601" s="150" t="s">
        <v>150</v>
      </c>
    </row>
    <row r="2602" spans="2:51" s="13" customFormat="1">
      <c r="B2602" s="149"/>
      <c r="D2602" s="143" t="s">
        <v>159</v>
      </c>
      <c r="E2602" s="150" t="s">
        <v>32</v>
      </c>
      <c r="F2602" s="151" t="s">
        <v>3203</v>
      </c>
      <c r="H2602" s="152">
        <v>15.1</v>
      </c>
      <c r="I2602" s="153"/>
      <c r="L2602" s="149"/>
      <c r="M2602" s="154"/>
      <c r="T2602" s="155"/>
      <c r="AT2602" s="150" t="s">
        <v>159</v>
      </c>
      <c r="AU2602" s="150" t="s">
        <v>89</v>
      </c>
      <c r="AV2602" s="13" t="s">
        <v>89</v>
      </c>
      <c r="AW2602" s="13" t="s">
        <v>38</v>
      </c>
      <c r="AX2602" s="13" t="s">
        <v>80</v>
      </c>
      <c r="AY2602" s="150" t="s">
        <v>150</v>
      </c>
    </row>
    <row r="2603" spans="2:51" s="13" customFormat="1">
      <c r="B2603" s="149"/>
      <c r="D2603" s="143" t="s">
        <v>159</v>
      </c>
      <c r="E2603" s="150" t="s">
        <v>32</v>
      </c>
      <c r="F2603" s="151" t="s">
        <v>3204</v>
      </c>
      <c r="H2603" s="152">
        <v>17.18</v>
      </c>
      <c r="I2603" s="153"/>
      <c r="L2603" s="149"/>
      <c r="M2603" s="154"/>
      <c r="T2603" s="155"/>
      <c r="AT2603" s="150" t="s">
        <v>159</v>
      </c>
      <c r="AU2603" s="150" t="s">
        <v>89</v>
      </c>
      <c r="AV2603" s="13" t="s">
        <v>89</v>
      </c>
      <c r="AW2603" s="13" t="s">
        <v>38</v>
      </c>
      <c r="AX2603" s="13" t="s">
        <v>80</v>
      </c>
      <c r="AY2603" s="150" t="s">
        <v>150</v>
      </c>
    </row>
    <row r="2604" spans="2:51" s="13" customFormat="1">
      <c r="B2604" s="149"/>
      <c r="D2604" s="143" t="s">
        <v>159</v>
      </c>
      <c r="E2604" s="150" t="s">
        <v>32</v>
      </c>
      <c r="F2604" s="151" t="s">
        <v>3205</v>
      </c>
      <c r="H2604" s="152">
        <v>3.87</v>
      </c>
      <c r="I2604" s="153"/>
      <c r="L2604" s="149"/>
      <c r="M2604" s="154"/>
      <c r="T2604" s="155"/>
      <c r="AT2604" s="150" t="s">
        <v>159</v>
      </c>
      <c r="AU2604" s="150" t="s">
        <v>89</v>
      </c>
      <c r="AV2604" s="13" t="s">
        <v>89</v>
      </c>
      <c r="AW2604" s="13" t="s">
        <v>38</v>
      </c>
      <c r="AX2604" s="13" t="s">
        <v>80</v>
      </c>
      <c r="AY2604" s="150" t="s">
        <v>150</v>
      </c>
    </row>
    <row r="2605" spans="2:51" s="13" customFormat="1">
      <c r="B2605" s="149"/>
      <c r="D2605" s="143" t="s">
        <v>159</v>
      </c>
      <c r="E2605" s="150" t="s">
        <v>32</v>
      </c>
      <c r="F2605" s="151" t="s">
        <v>3206</v>
      </c>
      <c r="H2605" s="152">
        <v>24.21</v>
      </c>
      <c r="I2605" s="153"/>
      <c r="L2605" s="149"/>
      <c r="M2605" s="154"/>
      <c r="T2605" s="155"/>
      <c r="AT2605" s="150" t="s">
        <v>159</v>
      </c>
      <c r="AU2605" s="150" t="s">
        <v>89</v>
      </c>
      <c r="AV2605" s="13" t="s">
        <v>89</v>
      </c>
      <c r="AW2605" s="13" t="s">
        <v>38</v>
      </c>
      <c r="AX2605" s="13" t="s">
        <v>80</v>
      </c>
      <c r="AY2605" s="150" t="s">
        <v>150</v>
      </c>
    </row>
    <row r="2606" spans="2:51" s="13" customFormat="1">
      <c r="B2606" s="149"/>
      <c r="D2606" s="143" t="s">
        <v>159</v>
      </c>
      <c r="E2606" s="150" t="s">
        <v>32</v>
      </c>
      <c r="F2606" s="151" t="s">
        <v>3207</v>
      </c>
      <c r="H2606" s="152">
        <v>9.08</v>
      </c>
      <c r="I2606" s="153"/>
      <c r="L2606" s="149"/>
      <c r="M2606" s="154"/>
      <c r="T2606" s="155"/>
      <c r="AT2606" s="150" t="s">
        <v>159</v>
      </c>
      <c r="AU2606" s="150" t="s">
        <v>89</v>
      </c>
      <c r="AV2606" s="13" t="s">
        <v>89</v>
      </c>
      <c r="AW2606" s="13" t="s">
        <v>38</v>
      </c>
      <c r="AX2606" s="13" t="s">
        <v>80</v>
      </c>
      <c r="AY2606" s="150" t="s">
        <v>150</v>
      </c>
    </row>
    <row r="2607" spans="2:51" s="13" customFormat="1">
      <c r="B2607" s="149"/>
      <c r="D2607" s="143" t="s">
        <v>159</v>
      </c>
      <c r="E2607" s="150" t="s">
        <v>32</v>
      </c>
      <c r="F2607" s="151" t="s">
        <v>3208</v>
      </c>
      <c r="H2607" s="152">
        <v>2.37</v>
      </c>
      <c r="I2607" s="153"/>
      <c r="L2607" s="149"/>
      <c r="M2607" s="154"/>
      <c r="T2607" s="155"/>
      <c r="AT2607" s="150" t="s">
        <v>159</v>
      </c>
      <c r="AU2607" s="150" t="s">
        <v>89</v>
      </c>
      <c r="AV2607" s="13" t="s">
        <v>89</v>
      </c>
      <c r="AW2607" s="13" t="s">
        <v>38</v>
      </c>
      <c r="AX2607" s="13" t="s">
        <v>80</v>
      </c>
      <c r="AY2607" s="150" t="s">
        <v>150</v>
      </c>
    </row>
    <row r="2608" spans="2:51" s="13" customFormat="1">
      <c r="B2608" s="149"/>
      <c r="D2608" s="143" t="s">
        <v>159</v>
      </c>
      <c r="E2608" s="150" t="s">
        <v>32</v>
      </c>
      <c r="F2608" s="151" t="s">
        <v>3209</v>
      </c>
      <c r="H2608" s="152">
        <v>3.87</v>
      </c>
      <c r="I2608" s="153"/>
      <c r="L2608" s="149"/>
      <c r="M2608" s="154"/>
      <c r="T2608" s="155"/>
      <c r="AT2608" s="150" t="s">
        <v>159</v>
      </c>
      <c r="AU2608" s="150" t="s">
        <v>89</v>
      </c>
      <c r="AV2608" s="13" t="s">
        <v>89</v>
      </c>
      <c r="AW2608" s="13" t="s">
        <v>38</v>
      </c>
      <c r="AX2608" s="13" t="s">
        <v>80</v>
      </c>
      <c r="AY2608" s="150" t="s">
        <v>150</v>
      </c>
    </row>
    <row r="2609" spans="2:51" s="15" customFormat="1">
      <c r="B2609" s="168"/>
      <c r="D2609" s="143" t="s">
        <v>159</v>
      </c>
      <c r="E2609" s="169" t="s">
        <v>32</v>
      </c>
      <c r="F2609" s="170" t="s">
        <v>1438</v>
      </c>
      <c r="H2609" s="171">
        <v>2361.5700000000002</v>
      </c>
      <c r="I2609" s="172"/>
      <c r="L2609" s="168"/>
      <c r="M2609" s="173"/>
      <c r="T2609" s="174"/>
      <c r="AT2609" s="169" t="s">
        <v>159</v>
      </c>
      <c r="AU2609" s="169" t="s">
        <v>89</v>
      </c>
      <c r="AV2609" s="15" t="s">
        <v>168</v>
      </c>
      <c r="AW2609" s="15" t="s">
        <v>38</v>
      </c>
      <c r="AX2609" s="15" t="s">
        <v>80</v>
      </c>
      <c r="AY2609" s="169" t="s">
        <v>150</v>
      </c>
    </row>
    <row r="2610" spans="2:51" s="12" customFormat="1">
      <c r="B2610" s="142"/>
      <c r="D2610" s="143" t="s">
        <v>159</v>
      </c>
      <c r="E2610" s="144" t="s">
        <v>32</v>
      </c>
      <c r="F2610" s="145" t="s">
        <v>1626</v>
      </c>
      <c r="H2610" s="144" t="s">
        <v>32</v>
      </c>
      <c r="I2610" s="146"/>
      <c r="L2610" s="142"/>
      <c r="M2610" s="147"/>
      <c r="T2610" s="148"/>
      <c r="AT2610" s="144" t="s">
        <v>159</v>
      </c>
      <c r="AU2610" s="144" t="s">
        <v>89</v>
      </c>
      <c r="AV2610" s="12" t="s">
        <v>40</v>
      </c>
      <c r="AW2610" s="12" t="s">
        <v>38</v>
      </c>
      <c r="AX2610" s="12" t="s">
        <v>80</v>
      </c>
      <c r="AY2610" s="144" t="s">
        <v>150</v>
      </c>
    </row>
    <row r="2611" spans="2:51" s="13" customFormat="1">
      <c r="B2611" s="149"/>
      <c r="D2611" s="143" t="s">
        <v>159</v>
      </c>
      <c r="E2611" s="150" t="s">
        <v>32</v>
      </c>
      <c r="F2611" s="151" t="s">
        <v>3210</v>
      </c>
      <c r="H2611" s="152">
        <v>58.32</v>
      </c>
      <c r="I2611" s="153"/>
      <c r="L2611" s="149"/>
      <c r="M2611" s="154"/>
      <c r="T2611" s="155"/>
      <c r="AT2611" s="150" t="s">
        <v>159</v>
      </c>
      <c r="AU2611" s="150" t="s">
        <v>89</v>
      </c>
      <c r="AV2611" s="13" t="s">
        <v>89</v>
      </c>
      <c r="AW2611" s="13" t="s">
        <v>38</v>
      </c>
      <c r="AX2611" s="13" t="s">
        <v>80</v>
      </c>
      <c r="AY2611" s="150" t="s">
        <v>150</v>
      </c>
    </row>
    <row r="2612" spans="2:51" s="13" customFormat="1">
      <c r="B2612" s="149"/>
      <c r="D2612" s="143" t="s">
        <v>159</v>
      </c>
      <c r="E2612" s="150" t="s">
        <v>32</v>
      </c>
      <c r="F2612" s="151" t="s">
        <v>3211</v>
      </c>
      <c r="H2612" s="152">
        <v>38.06</v>
      </c>
      <c r="I2612" s="153"/>
      <c r="L2612" s="149"/>
      <c r="M2612" s="154"/>
      <c r="T2612" s="155"/>
      <c r="AT2612" s="150" t="s">
        <v>159</v>
      </c>
      <c r="AU2612" s="150" t="s">
        <v>89</v>
      </c>
      <c r="AV2612" s="13" t="s">
        <v>89</v>
      </c>
      <c r="AW2612" s="13" t="s">
        <v>38</v>
      </c>
      <c r="AX2612" s="13" t="s">
        <v>80</v>
      </c>
      <c r="AY2612" s="150" t="s">
        <v>150</v>
      </c>
    </row>
    <row r="2613" spans="2:51" s="13" customFormat="1">
      <c r="B2613" s="149"/>
      <c r="D2613" s="143" t="s">
        <v>159</v>
      </c>
      <c r="E2613" s="150" t="s">
        <v>32</v>
      </c>
      <c r="F2613" s="151" t="s">
        <v>3212</v>
      </c>
      <c r="H2613" s="152">
        <v>27.97</v>
      </c>
      <c r="I2613" s="153"/>
      <c r="L2613" s="149"/>
      <c r="M2613" s="154"/>
      <c r="T2613" s="155"/>
      <c r="AT2613" s="150" t="s">
        <v>159</v>
      </c>
      <c r="AU2613" s="150" t="s">
        <v>89</v>
      </c>
      <c r="AV2613" s="13" t="s">
        <v>89</v>
      </c>
      <c r="AW2613" s="13" t="s">
        <v>38</v>
      </c>
      <c r="AX2613" s="13" t="s">
        <v>80</v>
      </c>
      <c r="AY2613" s="150" t="s">
        <v>150</v>
      </c>
    </row>
    <row r="2614" spans="2:51" s="13" customFormat="1">
      <c r="B2614" s="149"/>
      <c r="D2614" s="143" t="s">
        <v>159</v>
      </c>
      <c r="E2614" s="150" t="s">
        <v>32</v>
      </c>
      <c r="F2614" s="151" t="s">
        <v>3213</v>
      </c>
      <c r="H2614" s="152">
        <v>33.82</v>
      </c>
      <c r="I2614" s="153"/>
      <c r="L2614" s="149"/>
      <c r="M2614" s="154"/>
      <c r="T2614" s="155"/>
      <c r="AT2614" s="150" t="s">
        <v>159</v>
      </c>
      <c r="AU2614" s="150" t="s">
        <v>89</v>
      </c>
      <c r="AV2614" s="13" t="s">
        <v>89</v>
      </c>
      <c r="AW2614" s="13" t="s">
        <v>38</v>
      </c>
      <c r="AX2614" s="13" t="s">
        <v>80</v>
      </c>
      <c r="AY2614" s="150" t="s">
        <v>150</v>
      </c>
    </row>
    <row r="2615" spans="2:51" s="13" customFormat="1">
      <c r="B2615" s="149"/>
      <c r="D2615" s="143" t="s">
        <v>159</v>
      </c>
      <c r="E2615" s="150" t="s">
        <v>32</v>
      </c>
      <c r="F2615" s="151" t="s">
        <v>3214</v>
      </c>
      <c r="H2615" s="152">
        <v>78.91</v>
      </c>
      <c r="I2615" s="153"/>
      <c r="L2615" s="149"/>
      <c r="M2615" s="154"/>
      <c r="T2615" s="155"/>
      <c r="AT2615" s="150" t="s">
        <v>159</v>
      </c>
      <c r="AU2615" s="150" t="s">
        <v>89</v>
      </c>
      <c r="AV2615" s="13" t="s">
        <v>89</v>
      </c>
      <c r="AW2615" s="13" t="s">
        <v>38</v>
      </c>
      <c r="AX2615" s="13" t="s">
        <v>80</v>
      </c>
      <c r="AY2615" s="150" t="s">
        <v>150</v>
      </c>
    </row>
    <row r="2616" spans="2:51" s="13" customFormat="1">
      <c r="B2616" s="149"/>
      <c r="D2616" s="143" t="s">
        <v>159</v>
      </c>
      <c r="E2616" s="150" t="s">
        <v>32</v>
      </c>
      <c r="F2616" s="151" t="s">
        <v>3215</v>
      </c>
      <c r="H2616" s="152">
        <v>9.65</v>
      </c>
      <c r="I2616" s="153"/>
      <c r="L2616" s="149"/>
      <c r="M2616" s="154"/>
      <c r="T2616" s="155"/>
      <c r="AT2616" s="150" t="s">
        <v>159</v>
      </c>
      <c r="AU2616" s="150" t="s">
        <v>89</v>
      </c>
      <c r="AV2616" s="13" t="s">
        <v>89</v>
      </c>
      <c r="AW2616" s="13" t="s">
        <v>38</v>
      </c>
      <c r="AX2616" s="13" t="s">
        <v>80</v>
      </c>
      <c r="AY2616" s="150" t="s">
        <v>150</v>
      </c>
    </row>
    <row r="2617" spans="2:51" s="13" customFormat="1">
      <c r="B2617" s="149"/>
      <c r="D2617" s="143" t="s">
        <v>159</v>
      </c>
      <c r="E2617" s="150" t="s">
        <v>32</v>
      </c>
      <c r="F2617" s="151" t="s">
        <v>3216</v>
      </c>
      <c r="H2617" s="152">
        <v>2.42</v>
      </c>
      <c r="I2617" s="153"/>
      <c r="L2617" s="149"/>
      <c r="M2617" s="154"/>
      <c r="T2617" s="155"/>
      <c r="AT2617" s="150" t="s">
        <v>159</v>
      </c>
      <c r="AU2617" s="150" t="s">
        <v>89</v>
      </c>
      <c r="AV2617" s="13" t="s">
        <v>89</v>
      </c>
      <c r="AW2617" s="13" t="s">
        <v>38</v>
      </c>
      <c r="AX2617" s="13" t="s">
        <v>80</v>
      </c>
      <c r="AY2617" s="150" t="s">
        <v>150</v>
      </c>
    </row>
    <row r="2618" spans="2:51" s="13" customFormat="1">
      <c r="B2618" s="149"/>
      <c r="D2618" s="143" t="s">
        <v>159</v>
      </c>
      <c r="E2618" s="150" t="s">
        <v>32</v>
      </c>
      <c r="F2618" s="151" t="s">
        <v>3217</v>
      </c>
      <c r="H2618" s="152">
        <v>2.59</v>
      </c>
      <c r="I2618" s="153"/>
      <c r="L2618" s="149"/>
      <c r="M2618" s="154"/>
      <c r="T2618" s="155"/>
      <c r="AT2618" s="150" t="s">
        <v>159</v>
      </c>
      <c r="AU2618" s="150" t="s">
        <v>89</v>
      </c>
      <c r="AV2618" s="13" t="s">
        <v>89</v>
      </c>
      <c r="AW2618" s="13" t="s">
        <v>38</v>
      </c>
      <c r="AX2618" s="13" t="s">
        <v>80</v>
      </c>
      <c r="AY2618" s="150" t="s">
        <v>150</v>
      </c>
    </row>
    <row r="2619" spans="2:51" s="13" customFormat="1">
      <c r="B2619" s="149"/>
      <c r="D2619" s="143" t="s">
        <v>159</v>
      </c>
      <c r="E2619" s="150" t="s">
        <v>32</v>
      </c>
      <c r="F2619" s="151" t="s">
        <v>3218</v>
      </c>
      <c r="H2619" s="152">
        <v>126.98</v>
      </c>
      <c r="I2619" s="153"/>
      <c r="L2619" s="149"/>
      <c r="M2619" s="154"/>
      <c r="T2619" s="155"/>
      <c r="AT2619" s="150" t="s">
        <v>159</v>
      </c>
      <c r="AU2619" s="150" t="s">
        <v>89</v>
      </c>
      <c r="AV2619" s="13" t="s">
        <v>89</v>
      </c>
      <c r="AW2619" s="13" t="s">
        <v>38</v>
      </c>
      <c r="AX2619" s="13" t="s">
        <v>80</v>
      </c>
      <c r="AY2619" s="150" t="s">
        <v>150</v>
      </c>
    </row>
    <row r="2620" spans="2:51" s="13" customFormat="1">
      <c r="B2620" s="149"/>
      <c r="D2620" s="143" t="s">
        <v>159</v>
      </c>
      <c r="E2620" s="150" t="s">
        <v>32</v>
      </c>
      <c r="F2620" s="151" t="s">
        <v>3219</v>
      </c>
      <c r="H2620" s="152">
        <v>12.55</v>
      </c>
      <c r="I2620" s="153"/>
      <c r="L2620" s="149"/>
      <c r="M2620" s="154"/>
      <c r="T2620" s="155"/>
      <c r="AT2620" s="150" t="s">
        <v>159</v>
      </c>
      <c r="AU2620" s="150" t="s">
        <v>89</v>
      </c>
      <c r="AV2620" s="13" t="s">
        <v>89</v>
      </c>
      <c r="AW2620" s="13" t="s">
        <v>38</v>
      </c>
      <c r="AX2620" s="13" t="s">
        <v>80</v>
      </c>
      <c r="AY2620" s="150" t="s">
        <v>150</v>
      </c>
    </row>
    <row r="2621" spans="2:51" s="13" customFormat="1">
      <c r="B2621" s="149"/>
      <c r="D2621" s="143" t="s">
        <v>159</v>
      </c>
      <c r="E2621" s="150" t="s">
        <v>32</v>
      </c>
      <c r="F2621" s="151" t="s">
        <v>3220</v>
      </c>
      <c r="H2621" s="152">
        <v>3</v>
      </c>
      <c r="I2621" s="153"/>
      <c r="L2621" s="149"/>
      <c r="M2621" s="154"/>
      <c r="T2621" s="155"/>
      <c r="AT2621" s="150" t="s">
        <v>159</v>
      </c>
      <c r="AU2621" s="150" t="s">
        <v>89</v>
      </c>
      <c r="AV2621" s="13" t="s">
        <v>89</v>
      </c>
      <c r="AW2621" s="13" t="s">
        <v>38</v>
      </c>
      <c r="AX2621" s="13" t="s">
        <v>80</v>
      </c>
      <c r="AY2621" s="150" t="s">
        <v>150</v>
      </c>
    </row>
    <row r="2622" spans="2:51" s="13" customFormat="1">
      <c r="B2622" s="149"/>
      <c r="D2622" s="143" t="s">
        <v>159</v>
      </c>
      <c r="E2622" s="150" t="s">
        <v>32</v>
      </c>
      <c r="F2622" s="151" t="s">
        <v>3221</v>
      </c>
      <c r="H2622" s="152">
        <v>4</v>
      </c>
      <c r="I2622" s="153"/>
      <c r="L2622" s="149"/>
      <c r="M2622" s="154"/>
      <c r="T2622" s="155"/>
      <c r="AT2622" s="150" t="s">
        <v>159</v>
      </c>
      <c r="AU2622" s="150" t="s">
        <v>89</v>
      </c>
      <c r="AV2622" s="13" t="s">
        <v>89</v>
      </c>
      <c r="AW2622" s="13" t="s">
        <v>38</v>
      </c>
      <c r="AX2622" s="13" t="s">
        <v>80</v>
      </c>
      <c r="AY2622" s="150" t="s">
        <v>150</v>
      </c>
    </row>
    <row r="2623" spans="2:51" s="13" customFormat="1">
      <c r="B2623" s="149"/>
      <c r="D2623" s="143" t="s">
        <v>159</v>
      </c>
      <c r="E2623" s="150" t="s">
        <v>32</v>
      </c>
      <c r="F2623" s="151" t="s">
        <v>3222</v>
      </c>
      <c r="H2623" s="152">
        <v>3</v>
      </c>
      <c r="I2623" s="153"/>
      <c r="L2623" s="149"/>
      <c r="M2623" s="154"/>
      <c r="T2623" s="155"/>
      <c r="AT2623" s="150" t="s">
        <v>159</v>
      </c>
      <c r="AU2623" s="150" t="s">
        <v>89</v>
      </c>
      <c r="AV2623" s="13" t="s">
        <v>89</v>
      </c>
      <c r="AW2623" s="13" t="s">
        <v>38</v>
      </c>
      <c r="AX2623" s="13" t="s">
        <v>80</v>
      </c>
      <c r="AY2623" s="150" t="s">
        <v>150</v>
      </c>
    </row>
    <row r="2624" spans="2:51" s="13" customFormat="1">
      <c r="B2624" s="149"/>
      <c r="D2624" s="143" t="s">
        <v>159</v>
      </c>
      <c r="E2624" s="150" t="s">
        <v>32</v>
      </c>
      <c r="F2624" s="151" t="s">
        <v>3223</v>
      </c>
      <c r="H2624" s="152">
        <v>2.16</v>
      </c>
      <c r="I2624" s="153"/>
      <c r="L2624" s="149"/>
      <c r="M2624" s="154"/>
      <c r="T2624" s="155"/>
      <c r="AT2624" s="150" t="s">
        <v>159</v>
      </c>
      <c r="AU2624" s="150" t="s">
        <v>89</v>
      </c>
      <c r="AV2624" s="13" t="s">
        <v>89</v>
      </c>
      <c r="AW2624" s="13" t="s">
        <v>38</v>
      </c>
      <c r="AX2624" s="13" t="s">
        <v>80</v>
      </c>
      <c r="AY2624" s="150" t="s">
        <v>150</v>
      </c>
    </row>
    <row r="2625" spans="2:65" s="15" customFormat="1">
      <c r="B2625" s="168"/>
      <c r="D2625" s="143" t="s">
        <v>159</v>
      </c>
      <c r="E2625" s="169" t="s">
        <v>32</v>
      </c>
      <c r="F2625" s="170" t="s">
        <v>1628</v>
      </c>
      <c r="H2625" s="171">
        <v>403.43</v>
      </c>
      <c r="I2625" s="172"/>
      <c r="L2625" s="168"/>
      <c r="M2625" s="173"/>
      <c r="T2625" s="174"/>
      <c r="AT2625" s="169" t="s">
        <v>159</v>
      </c>
      <c r="AU2625" s="169" t="s">
        <v>89</v>
      </c>
      <c r="AV2625" s="15" t="s">
        <v>168</v>
      </c>
      <c r="AW2625" s="15" t="s">
        <v>38</v>
      </c>
      <c r="AX2625" s="15" t="s">
        <v>80</v>
      </c>
      <c r="AY2625" s="169" t="s">
        <v>150</v>
      </c>
    </row>
    <row r="2626" spans="2:65" s="14" customFormat="1">
      <c r="B2626" s="156"/>
      <c r="D2626" s="143" t="s">
        <v>159</v>
      </c>
      <c r="E2626" s="157" t="s">
        <v>32</v>
      </c>
      <c r="F2626" s="158" t="s">
        <v>162</v>
      </c>
      <c r="H2626" s="159">
        <v>2765</v>
      </c>
      <c r="I2626" s="160"/>
      <c r="L2626" s="156"/>
      <c r="M2626" s="161"/>
      <c r="T2626" s="162"/>
      <c r="AT2626" s="157" t="s">
        <v>159</v>
      </c>
      <c r="AU2626" s="157" t="s">
        <v>89</v>
      </c>
      <c r="AV2626" s="14" t="s">
        <v>157</v>
      </c>
      <c r="AW2626" s="14" t="s">
        <v>38</v>
      </c>
      <c r="AX2626" s="14" t="s">
        <v>40</v>
      </c>
      <c r="AY2626" s="157" t="s">
        <v>150</v>
      </c>
    </row>
    <row r="2627" spans="2:65" s="1" customFormat="1" ht="44.25" customHeight="1">
      <c r="B2627" s="34"/>
      <c r="C2627" s="184" t="s">
        <v>3224</v>
      </c>
      <c r="D2627" s="184" t="s">
        <v>874</v>
      </c>
      <c r="E2627" s="186" t="s">
        <v>3225</v>
      </c>
      <c r="F2627" s="187" t="s">
        <v>3226</v>
      </c>
      <c r="G2627" s="188" t="s">
        <v>155</v>
      </c>
      <c r="H2627" s="189">
        <v>3041.5</v>
      </c>
      <c r="I2627" s="190"/>
      <c r="J2627" s="191">
        <f>ROUND(I2627*H2627,2)</f>
        <v>0</v>
      </c>
      <c r="K2627" s="187" t="s">
        <v>172</v>
      </c>
      <c r="L2627" s="192"/>
      <c r="M2627" s="193" t="s">
        <v>32</v>
      </c>
      <c r="N2627" s="194" t="s">
        <v>51</v>
      </c>
      <c r="P2627" s="138">
        <f>O2627*H2627</f>
        <v>0</v>
      </c>
      <c r="Q2627" s="138">
        <v>1.9199999999999998E-2</v>
      </c>
      <c r="R2627" s="138">
        <f>Q2627*H2627</f>
        <v>58.396799999999992</v>
      </c>
      <c r="S2627" s="138">
        <v>0</v>
      </c>
      <c r="T2627" s="139">
        <f>S2627*H2627</f>
        <v>0</v>
      </c>
      <c r="AR2627" s="140" t="s">
        <v>1027</v>
      </c>
      <c r="AT2627" s="140" t="s">
        <v>874</v>
      </c>
      <c r="AU2627" s="140" t="s">
        <v>89</v>
      </c>
      <c r="AY2627" s="18" t="s">
        <v>150</v>
      </c>
      <c r="BE2627" s="141">
        <f>IF(N2627="základní",J2627,0)</f>
        <v>0</v>
      </c>
      <c r="BF2627" s="141">
        <f>IF(N2627="snížená",J2627,0)</f>
        <v>0</v>
      </c>
      <c r="BG2627" s="141">
        <f>IF(N2627="zákl. přenesená",J2627,0)</f>
        <v>0</v>
      </c>
      <c r="BH2627" s="141">
        <f>IF(N2627="sníž. přenesená",J2627,0)</f>
        <v>0</v>
      </c>
      <c r="BI2627" s="141">
        <f>IF(N2627="nulová",J2627,0)</f>
        <v>0</v>
      </c>
      <c r="BJ2627" s="18" t="s">
        <v>40</v>
      </c>
      <c r="BK2627" s="141">
        <f>ROUND(I2627*H2627,2)</f>
        <v>0</v>
      </c>
      <c r="BL2627" s="18" t="s">
        <v>244</v>
      </c>
      <c r="BM2627" s="140" t="s">
        <v>3227</v>
      </c>
    </row>
    <row r="2628" spans="2:65" s="1" customFormat="1" ht="19.2">
      <c r="B2628" s="34"/>
      <c r="D2628" s="143" t="s">
        <v>195</v>
      </c>
      <c r="F2628" s="167" t="s">
        <v>3228</v>
      </c>
      <c r="I2628" s="165"/>
      <c r="L2628" s="34"/>
      <c r="M2628" s="166"/>
      <c r="T2628" s="55"/>
      <c r="AT2628" s="18" t="s">
        <v>195</v>
      </c>
      <c r="AU2628" s="18" t="s">
        <v>89</v>
      </c>
    </row>
    <row r="2629" spans="2:65" s="13" customFormat="1">
      <c r="B2629" s="149"/>
      <c r="D2629" s="143" t="s">
        <v>159</v>
      </c>
      <c r="F2629" s="151" t="s">
        <v>3229</v>
      </c>
      <c r="H2629" s="152">
        <v>3041.5</v>
      </c>
      <c r="I2629" s="153"/>
      <c r="L2629" s="149"/>
      <c r="M2629" s="154"/>
      <c r="T2629" s="155"/>
      <c r="AT2629" s="150" t="s">
        <v>159</v>
      </c>
      <c r="AU2629" s="150" t="s">
        <v>89</v>
      </c>
      <c r="AV2629" s="13" t="s">
        <v>89</v>
      </c>
      <c r="AW2629" s="13" t="s">
        <v>4</v>
      </c>
      <c r="AX2629" s="13" t="s">
        <v>40</v>
      </c>
      <c r="AY2629" s="150" t="s">
        <v>150</v>
      </c>
    </row>
    <row r="2630" spans="2:65" s="1" customFormat="1" ht="37.799999999999997" customHeight="1">
      <c r="B2630" s="34"/>
      <c r="C2630" s="129" t="s">
        <v>3230</v>
      </c>
      <c r="D2630" s="129" t="s">
        <v>152</v>
      </c>
      <c r="E2630" s="130" t="s">
        <v>3231</v>
      </c>
      <c r="F2630" s="131" t="s">
        <v>3232</v>
      </c>
      <c r="G2630" s="132" t="s">
        <v>155</v>
      </c>
      <c r="H2630" s="133">
        <v>1414.8</v>
      </c>
      <c r="I2630" s="134"/>
      <c r="J2630" s="135">
        <f>ROUND(I2630*H2630,2)</f>
        <v>0</v>
      </c>
      <c r="K2630" s="131" t="s">
        <v>172</v>
      </c>
      <c r="L2630" s="34"/>
      <c r="M2630" s="136" t="s">
        <v>32</v>
      </c>
      <c r="N2630" s="137" t="s">
        <v>51</v>
      </c>
      <c r="P2630" s="138">
        <f>O2630*H2630</f>
        <v>0</v>
      </c>
      <c r="Q2630" s="138">
        <v>9.0900000000000009E-3</v>
      </c>
      <c r="R2630" s="138">
        <f>Q2630*H2630</f>
        <v>12.860532000000001</v>
      </c>
      <c r="S2630" s="138">
        <v>0</v>
      </c>
      <c r="T2630" s="139">
        <f>S2630*H2630</f>
        <v>0</v>
      </c>
      <c r="AR2630" s="140" t="s">
        <v>244</v>
      </c>
      <c r="AT2630" s="140" t="s">
        <v>152</v>
      </c>
      <c r="AU2630" s="140" t="s">
        <v>89</v>
      </c>
      <c r="AY2630" s="18" t="s">
        <v>150</v>
      </c>
      <c r="BE2630" s="141">
        <f>IF(N2630="základní",J2630,0)</f>
        <v>0</v>
      </c>
      <c r="BF2630" s="141">
        <f>IF(N2630="snížená",J2630,0)</f>
        <v>0</v>
      </c>
      <c r="BG2630" s="141">
        <f>IF(N2630="zákl. přenesená",J2630,0)</f>
        <v>0</v>
      </c>
      <c r="BH2630" s="141">
        <f>IF(N2630="sníž. přenesená",J2630,0)</f>
        <v>0</v>
      </c>
      <c r="BI2630" s="141">
        <f>IF(N2630="nulová",J2630,0)</f>
        <v>0</v>
      </c>
      <c r="BJ2630" s="18" t="s">
        <v>40</v>
      </c>
      <c r="BK2630" s="141">
        <f>ROUND(I2630*H2630,2)</f>
        <v>0</v>
      </c>
      <c r="BL2630" s="18" t="s">
        <v>244</v>
      </c>
      <c r="BM2630" s="140" t="s">
        <v>3233</v>
      </c>
    </row>
    <row r="2631" spans="2:65" s="1" customFormat="1">
      <c r="B2631" s="34"/>
      <c r="D2631" s="163" t="s">
        <v>174</v>
      </c>
      <c r="F2631" s="164" t="s">
        <v>3234</v>
      </c>
      <c r="I2631" s="165"/>
      <c r="L2631" s="34"/>
      <c r="M2631" s="166"/>
      <c r="T2631" s="55"/>
      <c r="AT2631" s="18" t="s">
        <v>174</v>
      </c>
      <c r="AU2631" s="18" t="s">
        <v>89</v>
      </c>
    </row>
    <row r="2632" spans="2:65" s="12" customFormat="1">
      <c r="B2632" s="142"/>
      <c r="D2632" s="143" t="s">
        <v>159</v>
      </c>
      <c r="E2632" s="144" t="s">
        <v>32</v>
      </c>
      <c r="F2632" s="145" t="s">
        <v>814</v>
      </c>
      <c r="H2632" s="144" t="s">
        <v>32</v>
      </c>
      <c r="I2632" s="146"/>
      <c r="L2632" s="142"/>
      <c r="M2632" s="147"/>
      <c r="T2632" s="148"/>
      <c r="AT2632" s="144" t="s">
        <v>159</v>
      </c>
      <c r="AU2632" s="144" t="s">
        <v>89</v>
      </c>
      <c r="AV2632" s="12" t="s">
        <v>40</v>
      </c>
      <c r="AW2632" s="12" t="s">
        <v>38</v>
      </c>
      <c r="AX2632" s="12" t="s">
        <v>80</v>
      </c>
      <c r="AY2632" s="144" t="s">
        <v>150</v>
      </c>
    </row>
    <row r="2633" spans="2:65" s="13" customFormat="1">
      <c r="B2633" s="149"/>
      <c r="D2633" s="143" t="s">
        <v>159</v>
      </c>
      <c r="E2633" s="150" t="s">
        <v>32</v>
      </c>
      <c r="F2633" s="151" t="s">
        <v>3235</v>
      </c>
      <c r="H2633" s="152">
        <v>230.94</v>
      </c>
      <c r="I2633" s="153"/>
      <c r="L2633" s="149"/>
      <c r="M2633" s="154"/>
      <c r="T2633" s="155"/>
      <c r="AT2633" s="150" t="s">
        <v>159</v>
      </c>
      <c r="AU2633" s="150" t="s">
        <v>89</v>
      </c>
      <c r="AV2633" s="13" t="s">
        <v>89</v>
      </c>
      <c r="AW2633" s="13" t="s">
        <v>38</v>
      </c>
      <c r="AX2633" s="13" t="s">
        <v>80</v>
      </c>
      <c r="AY2633" s="150" t="s">
        <v>150</v>
      </c>
    </row>
    <row r="2634" spans="2:65" s="13" customFormat="1">
      <c r="B2634" s="149"/>
      <c r="D2634" s="143" t="s">
        <v>159</v>
      </c>
      <c r="E2634" s="150" t="s">
        <v>32</v>
      </c>
      <c r="F2634" s="151" t="s">
        <v>3236</v>
      </c>
      <c r="H2634" s="152">
        <v>61.27</v>
      </c>
      <c r="I2634" s="153"/>
      <c r="L2634" s="149"/>
      <c r="M2634" s="154"/>
      <c r="T2634" s="155"/>
      <c r="AT2634" s="150" t="s">
        <v>159</v>
      </c>
      <c r="AU2634" s="150" t="s">
        <v>89</v>
      </c>
      <c r="AV2634" s="13" t="s">
        <v>89</v>
      </c>
      <c r="AW2634" s="13" t="s">
        <v>38</v>
      </c>
      <c r="AX2634" s="13" t="s">
        <v>80</v>
      </c>
      <c r="AY2634" s="150" t="s">
        <v>150</v>
      </c>
    </row>
    <row r="2635" spans="2:65" s="13" customFormat="1">
      <c r="B2635" s="149"/>
      <c r="D2635" s="143" t="s">
        <v>159</v>
      </c>
      <c r="E2635" s="150" t="s">
        <v>32</v>
      </c>
      <c r="F2635" s="151" t="s">
        <v>3237</v>
      </c>
      <c r="H2635" s="152">
        <v>13.09</v>
      </c>
      <c r="I2635" s="153"/>
      <c r="L2635" s="149"/>
      <c r="M2635" s="154"/>
      <c r="T2635" s="155"/>
      <c r="AT2635" s="150" t="s">
        <v>159</v>
      </c>
      <c r="AU2635" s="150" t="s">
        <v>89</v>
      </c>
      <c r="AV2635" s="13" t="s">
        <v>89</v>
      </c>
      <c r="AW2635" s="13" t="s">
        <v>38</v>
      </c>
      <c r="AX2635" s="13" t="s">
        <v>80</v>
      </c>
      <c r="AY2635" s="150" t="s">
        <v>150</v>
      </c>
    </row>
    <row r="2636" spans="2:65" s="13" customFormat="1">
      <c r="B2636" s="149"/>
      <c r="D2636" s="143" t="s">
        <v>159</v>
      </c>
      <c r="E2636" s="150" t="s">
        <v>32</v>
      </c>
      <c r="F2636" s="151" t="s">
        <v>3238</v>
      </c>
      <c r="H2636" s="152">
        <v>5.4</v>
      </c>
      <c r="I2636" s="153"/>
      <c r="L2636" s="149"/>
      <c r="M2636" s="154"/>
      <c r="T2636" s="155"/>
      <c r="AT2636" s="150" t="s">
        <v>159</v>
      </c>
      <c r="AU2636" s="150" t="s">
        <v>89</v>
      </c>
      <c r="AV2636" s="13" t="s">
        <v>89</v>
      </c>
      <c r="AW2636" s="13" t="s">
        <v>38</v>
      </c>
      <c r="AX2636" s="13" t="s">
        <v>80</v>
      </c>
      <c r="AY2636" s="150" t="s">
        <v>150</v>
      </c>
    </row>
    <row r="2637" spans="2:65" s="13" customFormat="1">
      <c r="B2637" s="149"/>
      <c r="D2637" s="143" t="s">
        <v>159</v>
      </c>
      <c r="E2637" s="150" t="s">
        <v>32</v>
      </c>
      <c r="F2637" s="151" t="s">
        <v>3239</v>
      </c>
      <c r="H2637" s="152">
        <v>102.46</v>
      </c>
      <c r="I2637" s="153"/>
      <c r="L2637" s="149"/>
      <c r="M2637" s="154"/>
      <c r="T2637" s="155"/>
      <c r="AT2637" s="150" t="s">
        <v>159</v>
      </c>
      <c r="AU2637" s="150" t="s">
        <v>89</v>
      </c>
      <c r="AV2637" s="13" t="s">
        <v>89</v>
      </c>
      <c r="AW2637" s="13" t="s">
        <v>38</v>
      </c>
      <c r="AX2637" s="13" t="s">
        <v>80</v>
      </c>
      <c r="AY2637" s="150" t="s">
        <v>150</v>
      </c>
    </row>
    <row r="2638" spans="2:65" s="13" customFormat="1">
      <c r="B2638" s="149"/>
      <c r="D2638" s="143" t="s">
        <v>159</v>
      </c>
      <c r="E2638" s="150" t="s">
        <v>32</v>
      </c>
      <c r="F2638" s="151" t="s">
        <v>3240</v>
      </c>
      <c r="H2638" s="152">
        <v>12.26</v>
      </c>
      <c r="I2638" s="153"/>
      <c r="L2638" s="149"/>
      <c r="M2638" s="154"/>
      <c r="T2638" s="155"/>
      <c r="AT2638" s="150" t="s">
        <v>159</v>
      </c>
      <c r="AU2638" s="150" t="s">
        <v>89</v>
      </c>
      <c r="AV2638" s="13" t="s">
        <v>89</v>
      </c>
      <c r="AW2638" s="13" t="s">
        <v>38</v>
      </c>
      <c r="AX2638" s="13" t="s">
        <v>80</v>
      </c>
      <c r="AY2638" s="150" t="s">
        <v>150</v>
      </c>
    </row>
    <row r="2639" spans="2:65" s="13" customFormat="1">
      <c r="B2639" s="149"/>
      <c r="D2639" s="143" t="s">
        <v>159</v>
      </c>
      <c r="E2639" s="150" t="s">
        <v>32</v>
      </c>
      <c r="F2639" s="151" t="s">
        <v>3241</v>
      </c>
      <c r="H2639" s="152">
        <v>11.89</v>
      </c>
      <c r="I2639" s="153"/>
      <c r="L2639" s="149"/>
      <c r="M2639" s="154"/>
      <c r="T2639" s="155"/>
      <c r="AT2639" s="150" t="s">
        <v>159</v>
      </c>
      <c r="AU2639" s="150" t="s">
        <v>89</v>
      </c>
      <c r="AV2639" s="13" t="s">
        <v>89</v>
      </c>
      <c r="AW2639" s="13" t="s">
        <v>38</v>
      </c>
      <c r="AX2639" s="13" t="s">
        <v>80</v>
      </c>
      <c r="AY2639" s="150" t="s">
        <v>150</v>
      </c>
    </row>
    <row r="2640" spans="2:65" s="13" customFormat="1">
      <c r="B2640" s="149"/>
      <c r="D2640" s="143" t="s">
        <v>159</v>
      </c>
      <c r="E2640" s="150" t="s">
        <v>32</v>
      </c>
      <c r="F2640" s="151" t="s">
        <v>3242</v>
      </c>
      <c r="H2640" s="152">
        <v>12.71</v>
      </c>
      <c r="I2640" s="153"/>
      <c r="L2640" s="149"/>
      <c r="M2640" s="154"/>
      <c r="T2640" s="155"/>
      <c r="AT2640" s="150" t="s">
        <v>159</v>
      </c>
      <c r="AU2640" s="150" t="s">
        <v>89</v>
      </c>
      <c r="AV2640" s="13" t="s">
        <v>89</v>
      </c>
      <c r="AW2640" s="13" t="s">
        <v>38</v>
      </c>
      <c r="AX2640" s="13" t="s">
        <v>80</v>
      </c>
      <c r="AY2640" s="150" t="s">
        <v>150</v>
      </c>
    </row>
    <row r="2641" spans="2:51" s="13" customFormat="1">
      <c r="B2641" s="149"/>
      <c r="D2641" s="143" t="s">
        <v>159</v>
      </c>
      <c r="E2641" s="150" t="s">
        <v>32</v>
      </c>
      <c r="F2641" s="151" t="s">
        <v>3243</v>
      </c>
      <c r="H2641" s="152">
        <v>27.23</v>
      </c>
      <c r="I2641" s="153"/>
      <c r="L2641" s="149"/>
      <c r="M2641" s="154"/>
      <c r="T2641" s="155"/>
      <c r="AT2641" s="150" t="s">
        <v>159</v>
      </c>
      <c r="AU2641" s="150" t="s">
        <v>89</v>
      </c>
      <c r="AV2641" s="13" t="s">
        <v>89</v>
      </c>
      <c r="AW2641" s="13" t="s">
        <v>38</v>
      </c>
      <c r="AX2641" s="13" t="s">
        <v>80</v>
      </c>
      <c r="AY2641" s="150" t="s">
        <v>150</v>
      </c>
    </row>
    <row r="2642" spans="2:51" s="13" customFormat="1">
      <c r="B2642" s="149"/>
      <c r="D2642" s="143" t="s">
        <v>159</v>
      </c>
      <c r="E2642" s="150" t="s">
        <v>32</v>
      </c>
      <c r="F2642" s="151" t="s">
        <v>3244</v>
      </c>
      <c r="H2642" s="152">
        <v>27.72</v>
      </c>
      <c r="I2642" s="153"/>
      <c r="L2642" s="149"/>
      <c r="M2642" s="154"/>
      <c r="T2642" s="155"/>
      <c r="AT2642" s="150" t="s">
        <v>159</v>
      </c>
      <c r="AU2642" s="150" t="s">
        <v>89</v>
      </c>
      <c r="AV2642" s="13" t="s">
        <v>89</v>
      </c>
      <c r="AW2642" s="13" t="s">
        <v>38</v>
      </c>
      <c r="AX2642" s="13" t="s">
        <v>80</v>
      </c>
      <c r="AY2642" s="150" t="s">
        <v>150</v>
      </c>
    </row>
    <row r="2643" spans="2:51" s="13" customFormat="1">
      <c r="B2643" s="149"/>
      <c r="D2643" s="143" t="s">
        <v>159</v>
      </c>
      <c r="E2643" s="150" t="s">
        <v>32</v>
      </c>
      <c r="F2643" s="151" t="s">
        <v>3245</v>
      </c>
      <c r="H2643" s="152">
        <v>16.68</v>
      </c>
      <c r="I2643" s="153"/>
      <c r="L2643" s="149"/>
      <c r="M2643" s="154"/>
      <c r="T2643" s="155"/>
      <c r="AT2643" s="150" t="s">
        <v>159</v>
      </c>
      <c r="AU2643" s="150" t="s">
        <v>89</v>
      </c>
      <c r="AV2643" s="13" t="s">
        <v>89</v>
      </c>
      <c r="AW2643" s="13" t="s">
        <v>38</v>
      </c>
      <c r="AX2643" s="13" t="s">
        <v>80</v>
      </c>
      <c r="AY2643" s="150" t="s">
        <v>150</v>
      </c>
    </row>
    <row r="2644" spans="2:51" s="13" customFormat="1">
      <c r="B2644" s="149"/>
      <c r="D2644" s="143" t="s">
        <v>159</v>
      </c>
      <c r="E2644" s="150" t="s">
        <v>32</v>
      </c>
      <c r="F2644" s="151" t="s">
        <v>3246</v>
      </c>
      <c r="H2644" s="152">
        <v>29.8</v>
      </c>
      <c r="I2644" s="153"/>
      <c r="L2644" s="149"/>
      <c r="M2644" s="154"/>
      <c r="T2644" s="155"/>
      <c r="AT2644" s="150" t="s">
        <v>159</v>
      </c>
      <c r="AU2644" s="150" t="s">
        <v>89</v>
      </c>
      <c r="AV2644" s="13" t="s">
        <v>89</v>
      </c>
      <c r="AW2644" s="13" t="s">
        <v>38</v>
      </c>
      <c r="AX2644" s="13" t="s">
        <v>80</v>
      </c>
      <c r="AY2644" s="150" t="s">
        <v>150</v>
      </c>
    </row>
    <row r="2645" spans="2:51" s="13" customFormat="1">
      <c r="B2645" s="149"/>
      <c r="D2645" s="143" t="s">
        <v>159</v>
      </c>
      <c r="E2645" s="150" t="s">
        <v>32</v>
      </c>
      <c r="F2645" s="151" t="s">
        <v>3247</v>
      </c>
      <c r="H2645" s="152">
        <v>17.95</v>
      </c>
      <c r="I2645" s="153"/>
      <c r="L2645" s="149"/>
      <c r="M2645" s="154"/>
      <c r="T2645" s="155"/>
      <c r="AT2645" s="150" t="s">
        <v>159</v>
      </c>
      <c r="AU2645" s="150" t="s">
        <v>89</v>
      </c>
      <c r="AV2645" s="13" t="s">
        <v>89</v>
      </c>
      <c r="AW2645" s="13" t="s">
        <v>38</v>
      </c>
      <c r="AX2645" s="13" t="s">
        <v>80</v>
      </c>
      <c r="AY2645" s="150" t="s">
        <v>150</v>
      </c>
    </row>
    <row r="2646" spans="2:51" s="13" customFormat="1">
      <c r="B2646" s="149"/>
      <c r="D2646" s="143" t="s">
        <v>159</v>
      </c>
      <c r="E2646" s="150" t="s">
        <v>32</v>
      </c>
      <c r="F2646" s="151" t="s">
        <v>3248</v>
      </c>
      <c r="H2646" s="152">
        <v>29.8</v>
      </c>
      <c r="I2646" s="153"/>
      <c r="L2646" s="149"/>
      <c r="M2646" s="154"/>
      <c r="T2646" s="155"/>
      <c r="AT2646" s="150" t="s">
        <v>159</v>
      </c>
      <c r="AU2646" s="150" t="s">
        <v>89</v>
      </c>
      <c r="AV2646" s="13" t="s">
        <v>89</v>
      </c>
      <c r="AW2646" s="13" t="s">
        <v>38</v>
      </c>
      <c r="AX2646" s="13" t="s">
        <v>80</v>
      </c>
      <c r="AY2646" s="150" t="s">
        <v>150</v>
      </c>
    </row>
    <row r="2647" spans="2:51" s="13" customFormat="1">
      <c r="B2647" s="149"/>
      <c r="D2647" s="143" t="s">
        <v>159</v>
      </c>
      <c r="E2647" s="150" t="s">
        <v>32</v>
      </c>
      <c r="F2647" s="151" t="s">
        <v>3249</v>
      </c>
      <c r="H2647" s="152">
        <v>17.95</v>
      </c>
      <c r="I2647" s="153"/>
      <c r="L2647" s="149"/>
      <c r="M2647" s="154"/>
      <c r="T2647" s="155"/>
      <c r="AT2647" s="150" t="s">
        <v>159</v>
      </c>
      <c r="AU2647" s="150" t="s">
        <v>89</v>
      </c>
      <c r="AV2647" s="13" t="s">
        <v>89</v>
      </c>
      <c r="AW2647" s="13" t="s">
        <v>38</v>
      </c>
      <c r="AX2647" s="13" t="s">
        <v>80</v>
      </c>
      <c r="AY2647" s="150" t="s">
        <v>150</v>
      </c>
    </row>
    <row r="2648" spans="2:51" s="13" customFormat="1">
      <c r="B2648" s="149"/>
      <c r="D2648" s="143" t="s">
        <v>159</v>
      </c>
      <c r="E2648" s="150" t="s">
        <v>32</v>
      </c>
      <c r="F2648" s="151" t="s">
        <v>3250</v>
      </c>
      <c r="H2648" s="152">
        <v>29.8</v>
      </c>
      <c r="I2648" s="153"/>
      <c r="L2648" s="149"/>
      <c r="M2648" s="154"/>
      <c r="T2648" s="155"/>
      <c r="AT2648" s="150" t="s">
        <v>159</v>
      </c>
      <c r="AU2648" s="150" t="s">
        <v>89</v>
      </c>
      <c r="AV2648" s="13" t="s">
        <v>89</v>
      </c>
      <c r="AW2648" s="13" t="s">
        <v>38</v>
      </c>
      <c r="AX2648" s="13" t="s">
        <v>80</v>
      </c>
      <c r="AY2648" s="150" t="s">
        <v>150</v>
      </c>
    </row>
    <row r="2649" spans="2:51" s="13" customFormat="1">
      <c r="B2649" s="149"/>
      <c r="D2649" s="143" t="s">
        <v>159</v>
      </c>
      <c r="E2649" s="150" t="s">
        <v>32</v>
      </c>
      <c r="F2649" s="151" t="s">
        <v>3251</v>
      </c>
      <c r="H2649" s="152">
        <v>12.62</v>
      </c>
      <c r="I2649" s="153"/>
      <c r="L2649" s="149"/>
      <c r="M2649" s="154"/>
      <c r="T2649" s="155"/>
      <c r="AT2649" s="150" t="s">
        <v>159</v>
      </c>
      <c r="AU2649" s="150" t="s">
        <v>89</v>
      </c>
      <c r="AV2649" s="13" t="s">
        <v>89</v>
      </c>
      <c r="AW2649" s="13" t="s">
        <v>38</v>
      </c>
      <c r="AX2649" s="13" t="s">
        <v>80</v>
      </c>
      <c r="AY2649" s="150" t="s">
        <v>150</v>
      </c>
    </row>
    <row r="2650" spans="2:51" s="13" customFormat="1">
      <c r="B2650" s="149"/>
      <c r="D2650" s="143" t="s">
        <v>159</v>
      </c>
      <c r="E2650" s="150" t="s">
        <v>32</v>
      </c>
      <c r="F2650" s="151" t="s">
        <v>3252</v>
      </c>
      <c r="H2650" s="152">
        <v>49.92</v>
      </c>
      <c r="I2650" s="153"/>
      <c r="L2650" s="149"/>
      <c r="M2650" s="154"/>
      <c r="T2650" s="155"/>
      <c r="AT2650" s="150" t="s">
        <v>159</v>
      </c>
      <c r="AU2650" s="150" t="s">
        <v>89</v>
      </c>
      <c r="AV2650" s="13" t="s">
        <v>89</v>
      </c>
      <c r="AW2650" s="13" t="s">
        <v>38</v>
      </c>
      <c r="AX2650" s="13" t="s">
        <v>80</v>
      </c>
      <c r="AY2650" s="150" t="s">
        <v>150</v>
      </c>
    </row>
    <row r="2651" spans="2:51" s="13" customFormat="1">
      <c r="B2651" s="149"/>
      <c r="D2651" s="143" t="s">
        <v>159</v>
      </c>
      <c r="E2651" s="150" t="s">
        <v>32</v>
      </c>
      <c r="F2651" s="151" t="s">
        <v>3253</v>
      </c>
      <c r="H2651" s="152">
        <v>4.84</v>
      </c>
      <c r="I2651" s="153"/>
      <c r="L2651" s="149"/>
      <c r="M2651" s="154"/>
      <c r="T2651" s="155"/>
      <c r="AT2651" s="150" t="s">
        <v>159</v>
      </c>
      <c r="AU2651" s="150" t="s">
        <v>89</v>
      </c>
      <c r="AV2651" s="13" t="s">
        <v>89</v>
      </c>
      <c r="AW2651" s="13" t="s">
        <v>38</v>
      </c>
      <c r="AX2651" s="13" t="s">
        <v>80</v>
      </c>
      <c r="AY2651" s="150" t="s">
        <v>150</v>
      </c>
    </row>
    <row r="2652" spans="2:51" s="13" customFormat="1">
      <c r="B2652" s="149"/>
      <c r="D2652" s="143" t="s">
        <v>159</v>
      </c>
      <c r="E2652" s="150" t="s">
        <v>32</v>
      </c>
      <c r="F2652" s="151" t="s">
        <v>3254</v>
      </c>
      <c r="H2652" s="152">
        <v>37.53</v>
      </c>
      <c r="I2652" s="153"/>
      <c r="L2652" s="149"/>
      <c r="M2652" s="154"/>
      <c r="T2652" s="155"/>
      <c r="AT2652" s="150" t="s">
        <v>159</v>
      </c>
      <c r="AU2652" s="150" t="s">
        <v>89</v>
      </c>
      <c r="AV2652" s="13" t="s">
        <v>89</v>
      </c>
      <c r="AW2652" s="13" t="s">
        <v>38</v>
      </c>
      <c r="AX2652" s="13" t="s">
        <v>80</v>
      </c>
      <c r="AY2652" s="150" t="s">
        <v>150</v>
      </c>
    </row>
    <row r="2653" spans="2:51" s="13" customFormat="1">
      <c r="B2653" s="149"/>
      <c r="D2653" s="143" t="s">
        <v>159</v>
      </c>
      <c r="E2653" s="150" t="s">
        <v>32</v>
      </c>
      <c r="F2653" s="151" t="s">
        <v>3255</v>
      </c>
      <c r="H2653" s="152">
        <v>6.23</v>
      </c>
      <c r="I2653" s="153"/>
      <c r="L2653" s="149"/>
      <c r="M2653" s="154"/>
      <c r="T2653" s="155"/>
      <c r="AT2653" s="150" t="s">
        <v>159</v>
      </c>
      <c r="AU2653" s="150" t="s">
        <v>89</v>
      </c>
      <c r="AV2653" s="13" t="s">
        <v>89</v>
      </c>
      <c r="AW2653" s="13" t="s">
        <v>38</v>
      </c>
      <c r="AX2653" s="13" t="s">
        <v>80</v>
      </c>
      <c r="AY2653" s="150" t="s">
        <v>150</v>
      </c>
    </row>
    <row r="2654" spans="2:51" s="13" customFormat="1">
      <c r="B2654" s="149"/>
      <c r="D2654" s="143" t="s">
        <v>159</v>
      </c>
      <c r="E2654" s="150" t="s">
        <v>32</v>
      </c>
      <c r="F2654" s="151" t="s">
        <v>3256</v>
      </c>
      <c r="H2654" s="152">
        <v>6.15</v>
      </c>
      <c r="I2654" s="153"/>
      <c r="L2654" s="149"/>
      <c r="M2654" s="154"/>
      <c r="T2654" s="155"/>
      <c r="AT2654" s="150" t="s">
        <v>159</v>
      </c>
      <c r="AU2654" s="150" t="s">
        <v>89</v>
      </c>
      <c r="AV2654" s="13" t="s">
        <v>89</v>
      </c>
      <c r="AW2654" s="13" t="s">
        <v>38</v>
      </c>
      <c r="AX2654" s="13" t="s">
        <v>80</v>
      </c>
      <c r="AY2654" s="150" t="s">
        <v>150</v>
      </c>
    </row>
    <row r="2655" spans="2:51" s="13" customFormat="1">
      <c r="B2655" s="149"/>
      <c r="D2655" s="143" t="s">
        <v>159</v>
      </c>
      <c r="E2655" s="150" t="s">
        <v>32</v>
      </c>
      <c r="F2655" s="151" t="s">
        <v>3257</v>
      </c>
      <c r="H2655" s="152">
        <v>4.9000000000000004</v>
      </c>
      <c r="I2655" s="153"/>
      <c r="L2655" s="149"/>
      <c r="M2655" s="154"/>
      <c r="T2655" s="155"/>
      <c r="AT2655" s="150" t="s">
        <v>159</v>
      </c>
      <c r="AU2655" s="150" t="s">
        <v>89</v>
      </c>
      <c r="AV2655" s="13" t="s">
        <v>89</v>
      </c>
      <c r="AW2655" s="13" t="s">
        <v>38</v>
      </c>
      <c r="AX2655" s="13" t="s">
        <v>80</v>
      </c>
      <c r="AY2655" s="150" t="s">
        <v>150</v>
      </c>
    </row>
    <row r="2656" spans="2:51" s="13" customFormat="1">
      <c r="B2656" s="149"/>
      <c r="D2656" s="143" t="s">
        <v>159</v>
      </c>
      <c r="E2656" s="150" t="s">
        <v>32</v>
      </c>
      <c r="F2656" s="151" t="s">
        <v>3258</v>
      </c>
      <c r="H2656" s="152">
        <v>2.92</v>
      </c>
      <c r="I2656" s="153"/>
      <c r="L2656" s="149"/>
      <c r="M2656" s="154"/>
      <c r="T2656" s="155"/>
      <c r="AT2656" s="150" t="s">
        <v>159</v>
      </c>
      <c r="AU2656" s="150" t="s">
        <v>89</v>
      </c>
      <c r="AV2656" s="13" t="s">
        <v>89</v>
      </c>
      <c r="AW2656" s="13" t="s">
        <v>38</v>
      </c>
      <c r="AX2656" s="13" t="s">
        <v>80</v>
      </c>
      <c r="AY2656" s="150" t="s">
        <v>150</v>
      </c>
    </row>
    <row r="2657" spans="2:51" s="13" customFormat="1">
      <c r="B2657" s="149"/>
      <c r="D2657" s="143" t="s">
        <v>159</v>
      </c>
      <c r="E2657" s="150" t="s">
        <v>32</v>
      </c>
      <c r="F2657" s="151" t="s">
        <v>3259</v>
      </c>
      <c r="H2657" s="152">
        <v>19.559999999999999</v>
      </c>
      <c r="I2657" s="153"/>
      <c r="L2657" s="149"/>
      <c r="M2657" s="154"/>
      <c r="T2657" s="155"/>
      <c r="AT2657" s="150" t="s">
        <v>159</v>
      </c>
      <c r="AU2657" s="150" t="s">
        <v>89</v>
      </c>
      <c r="AV2657" s="13" t="s">
        <v>89</v>
      </c>
      <c r="AW2657" s="13" t="s">
        <v>38</v>
      </c>
      <c r="AX2657" s="13" t="s">
        <v>80</v>
      </c>
      <c r="AY2657" s="150" t="s">
        <v>150</v>
      </c>
    </row>
    <row r="2658" spans="2:51" s="13" customFormat="1">
      <c r="B2658" s="149"/>
      <c r="D2658" s="143" t="s">
        <v>159</v>
      </c>
      <c r="E2658" s="150" t="s">
        <v>32</v>
      </c>
      <c r="F2658" s="151" t="s">
        <v>3260</v>
      </c>
      <c r="H2658" s="152">
        <v>1.34</v>
      </c>
      <c r="I2658" s="153"/>
      <c r="L2658" s="149"/>
      <c r="M2658" s="154"/>
      <c r="T2658" s="155"/>
      <c r="AT2658" s="150" t="s">
        <v>159</v>
      </c>
      <c r="AU2658" s="150" t="s">
        <v>89</v>
      </c>
      <c r="AV2658" s="13" t="s">
        <v>89</v>
      </c>
      <c r="AW2658" s="13" t="s">
        <v>38</v>
      </c>
      <c r="AX2658" s="13" t="s">
        <v>80</v>
      </c>
      <c r="AY2658" s="150" t="s">
        <v>150</v>
      </c>
    </row>
    <row r="2659" spans="2:51" s="13" customFormat="1">
      <c r="B2659" s="149"/>
      <c r="D2659" s="143" t="s">
        <v>159</v>
      </c>
      <c r="E2659" s="150" t="s">
        <v>32</v>
      </c>
      <c r="F2659" s="151" t="s">
        <v>3261</v>
      </c>
      <c r="H2659" s="152">
        <v>3.24</v>
      </c>
      <c r="I2659" s="153"/>
      <c r="L2659" s="149"/>
      <c r="M2659" s="154"/>
      <c r="T2659" s="155"/>
      <c r="AT2659" s="150" t="s">
        <v>159</v>
      </c>
      <c r="AU2659" s="150" t="s">
        <v>89</v>
      </c>
      <c r="AV2659" s="13" t="s">
        <v>89</v>
      </c>
      <c r="AW2659" s="13" t="s">
        <v>38</v>
      </c>
      <c r="AX2659" s="13" t="s">
        <v>80</v>
      </c>
      <c r="AY2659" s="150" t="s">
        <v>150</v>
      </c>
    </row>
    <row r="2660" spans="2:51" s="13" customFormat="1">
      <c r="B2660" s="149"/>
      <c r="D2660" s="143" t="s">
        <v>159</v>
      </c>
      <c r="E2660" s="150" t="s">
        <v>32</v>
      </c>
      <c r="F2660" s="151" t="s">
        <v>3262</v>
      </c>
      <c r="H2660" s="152">
        <v>14.44</v>
      </c>
      <c r="I2660" s="153"/>
      <c r="L2660" s="149"/>
      <c r="M2660" s="154"/>
      <c r="T2660" s="155"/>
      <c r="AT2660" s="150" t="s">
        <v>159</v>
      </c>
      <c r="AU2660" s="150" t="s">
        <v>89</v>
      </c>
      <c r="AV2660" s="13" t="s">
        <v>89</v>
      </c>
      <c r="AW2660" s="13" t="s">
        <v>38</v>
      </c>
      <c r="AX2660" s="13" t="s">
        <v>80</v>
      </c>
      <c r="AY2660" s="150" t="s">
        <v>150</v>
      </c>
    </row>
    <row r="2661" spans="2:51" s="13" customFormat="1">
      <c r="B2661" s="149"/>
      <c r="D2661" s="143" t="s">
        <v>159</v>
      </c>
      <c r="E2661" s="150" t="s">
        <v>32</v>
      </c>
      <c r="F2661" s="151" t="s">
        <v>3263</v>
      </c>
      <c r="H2661" s="152">
        <v>7.94</v>
      </c>
      <c r="I2661" s="153"/>
      <c r="L2661" s="149"/>
      <c r="M2661" s="154"/>
      <c r="T2661" s="155"/>
      <c r="AT2661" s="150" t="s">
        <v>159</v>
      </c>
      <c r="AU2661" s="150" t="s">
        <v>89</v>
      </c>
      <c r="AV2661" s="13" t="s">
        <v>89</v>
      </c>
      <c r="AW2661" s="13" t="s">
        <v>38</v>
      </c>
      <c r="AX2661" s="13" t="s">
        <v>80</v>
      </c>
      <c r="AY2661" s="150" t="s">
        <v>150</v>
      </c>
    </row>
    <row r="2662" spans="2:51" s="15" customFormat="1">
      <c r="B2662" s="168"/>
      <c r="D2662" s="143" t="s">
        <v>159</v>
      </c>
      <c r="E2662" s="169" t="s">
        <v>32</v>
      </c>
      <c r="F2662" s="170" t="s">
        <v>1372</v>
      </c>
      <c r="H2662" s="171">
        <v>818.58</v>
      </c>
      <c r="I2662" s="172"/>
      <c r="L2662" s="168"/>
      <c r="M2662" s="173"/>
      <c r="T2662" s="174"/>
      <c r="AT2662" s="169" t="s">
        <v>159</v>
      </c>
      <c r="AU2662" s="169" t="s">
        <v>89</v>
      </c>
      <c r="AV2662" s="15" t="s">
        <v>168</v>
      </c>
      <c r="AW2662" s="15" t="s">
        <v>38</v>
      </c>
      <c r="AX2662" s="15" t="s">
        <v>80</v>
      </c>
      <c r="AY2662" s="169" t="s">
        <v>150</v>
      </c>
    </row>
    <row r="2663" spans="2:51" s="12" customFormat="1">
      <c r="B2663" s="142"/>
      <c r="D2663" s="143" t="s">
        <v>159</v>
      </c>
      <c r="E2663" s="144" t="s">
        <v>32</v>
      </c>
      <c r="F2663" s="145" t="s">
        <v>1436</v>
      </c>
      <c r="H2663" s="144" t="s">
        <v>32</v>
      </c>
      <c r="I2663" s="146"/>
      <c r="L2663" s="142"/>
      <c r="M2663" s="147"/>
      <c r="T2663" s="148"/>
      <c r="AT2663" s="144" t="s">
        <v>159</v>
      </c>
      <c r="AU2663" s="144" t="s">
        <v>89</v>
      </c>
      <c r="AV2663" s="12" t="s">
        <v>40</v>
      </c>
      <c r="AW2663" s="12" t="s">
        <v>38</v>
      </c>
      <c r="AX2663" s="12" t="s">
        <v>80</v>
      </c>
      <c r="AY2663" s="144" t="s">
        <v>150</v>
      </c>
    </row>
    <row r="2664" spans="2:51" s="13" customFormat="1">
      <c r="B2664" s="149"/>
      <c r="D2664" s="143" t="s">
        <v>159</v>
      </c>
      <c r="E2664" s="150" t="s">
        <v>32</v>
      </c>
      <c r="F2664" s="151" t="s">
        <v>3264</v>
      </c>
      <c r="H2664" s="152">
        <v>263.98</v>
      </c>
      <c r="I2664" s="153"/>
      <c r="L2664" s="149"/>
      <c r="M2664" s="154"/>
      <c r="T2664" s="155"/>
      <c r="AT2664" s="150" t="s">
        <v>159</v>
      </c>
      <c r="AU2664" s="150" t="s">
        <v>89</v>
      </c>
      <c r="AV2664" s="13" t="s">
        <v>89</v>
      </c>
      <c r="AW2664" s="13" t="s">
        <v>38</v>
      </c>
      <c r="AX2664" s="13" t="s">
        <v>80</v>
      </c>
      <c r="AY2664" s="150" t="s">
        <v>150</v>
      </c>
    </row>
    <row r="2665" spans="2:51" s="13" customFormat="1">
      <c r="B2665" s="149"/>
      <c r="D2665" s="143" t="s">
        <v>159</v>
      </c>
      <c r="E2665" s="150" t="s">
        <v>32</v>
      </c>
      <c r="F2665" s="151" t="s">
        <v>3265</v>
      </c>
      <c r="H2665" s="152">
        <v>37.729999999999997</v>
      </c>
      <c r="I2665" s="153"/>
      <c r="L2665" s="149"/>
      <c r="M2665" s="154"/>
      <c r="T2665" s="155"/>
      <c r="AT2665" s="150" t="s">
        <v>159</v>
      </c>
      <c r="AU2665" s="150" t="s">
        <v>89</v>
      </c>
      <c r="AV2665" s="13" t="s">
        <v>89</v>
      </c>
      <c r="AW2665" s="13" t="s">
        <v>38</v>
      </c>
      <c r="AX2665" s="13" t="s">
        <v>80</v>
      </c>
      <c r="AY2665" s="150" t="s">
        <v>150</v>
      </c>
    </row>
    <row r="2666" spans="2:51" s="13" customFormat="1">
      <c r="B2666" s="149"/>
      <c r="D2666" s="143" t="s">
        <v>159</v>
      </c>
      <c r="E2666" s="150" t="s">
        <v>32</v>
      </c>
      <c r="F2666" s="151" t="s">
        <v>3266</v>
      </c>
      <c r="H2666" s="152">
        <v>23.4</v>
      </c>
      <c r="I2666" s="153"/>
      <c r="L2666" s="149"/>
      <c r="M2666" s="154"/>
      <c r="T2666" s="155"/>
      <c r="AT2666" s="150" t="s">
        <v>159</v>
      </c>
      <c r="AU2666" s="150" t="s">
        <v>89</v>
      </c>
      <c r="AV2666" s="13" t="s">
        <v>89</v>
      </c>
      <c r="AW2666" s="13" t="s">
        <v>38</v>
      </c>
      <c r="AX2666" s="13" t="s">
        <v>80</v>
      </c>
      <c r="AY2666" s="150" t="s">
        <v>150</v>
      </c>
    </row>
    <row r="2667" spans="2:51" s="13" customFormat="1">
      <c r="B2667" s="149"/>
      <c r="D2667" s="143" t="s">
        <v>159</v>
      </c>
      <c r="E2667" s="150" t="s">
        <v>32</v>
      </c>
      <c r="F2667" s="151" t="s">
        <v>3267</v>
      </c>
      <c r="H2667" s="152">
        <v>19.52</v>
      </c>
      <c r="I2667" s="153"/>
      <c r="L2667" s="149"/>
      <c r="M2667" s="154"/>
      <c r="T2667" s="155"/>
      <c r="AT2667" s="150" t="s">
        <v>159</v>
      </c>
      <c r="AU2667" s="150" t="s">
        <v>89</v>
      </c>
      <c r="AV2667" s="13" t="s">
        <v>89</v>
      </c>
      <c r="AW2667" s="13" t="s">
        <v>38</v>
      </c>
      <c r="AX2667" s="13" t="s">
        <v>80</v>
      </c>
      <c r="AY2667" s="150" t="s">
        <v>150</v>
      </c>
    </row>
    <row r="2668" spans="2:51" s="13" customFormat="1">
      <c r="B2668" s="149"/>
      <c r="D2668" s="143" t="s">
        <v>159</v>
      </c>
      <c r="E2668" s="150" t="s">
        <v>32</v>
      </c>
      <c r="F2668" s="151" t="s">
        <v>3268</v>
      </c>
      <c r="H2668" s="152">
        <v>202.78</v>
      </c>
      <c r="I2668" s="153"/>
      <c r="L2668" s="149"/>
      <c r="M2668" s="154"/>
      <c r="T2668" s="155"/>
      <c r="AT2668" s="150" t="s">
        <v>159</v>
      </c>
      <c r="AU2668" s="150" t="s">
        <v>89</v>
      </c>
      <c r="AV2668" s="13" t="s">
        <v>89</v>
      </c>
      <c r="AW2668" s="13" t="s">
        <v>38</v>
      </c>
      <c r="AX2668" s="13" t="s">
        <v>80</v>
      </c>
      <c r="AY2668" s="150" t="s">
        <v>150</v>
      </c>
    </row>
    <row r="2669" spans="2:51" s="13" customFormat="1">
      <c r="B2669" s="149"/>
      <c r="D2669" s="143" t="s">
        <v>159</v>
      </c>
      <c r="E2669" s="150" t="s">
        <v>32</v>
      </c>
      <c r="F2669" s="151" t="s">
        <v>3269</v>
      </c>
      <c r="H2669" s="152">
        <v>5.34</v>
      </c>
      <c r="I2669" s="153"/>
      <c r="L2669" s="149"/>
      <c r="M2669" s="154"/>
      <c r="T2669" s="155"/>
      <c r="AT2669" s="150" t="s">
        <v>159</v>
      </c>
      <c r="AU2669" s="150" t="s">
        <v>89</v>
      </c>
      <c r="AV2669" s="13" t="s">
        <v>89</v>
      </c>
      <c r="AW2669" s="13" t="s">
        <v>38</v>
      </c>
      <c r="AX2669" s="13" t="s">
        <v>80</v>
      </c>
      <c r="AY2669" s="150" t="s">
        <v>150</v>
      </c>
    </row>
    <row r="2670" spans="2:51" s="13" customFormat="1">
      <c r="B2670" s="149"/>
      <c r="D2670" s="143" t="s">
        <v>159</v>
      </c>
      <c r="E2670" s="150" t="s">
        <v>32</v>
      </c>
      <c r="F2670" s="151" t="s">
        <v>3270</v>
      </c>
      <c r="H2670" s="152">
        <v>11.45</v>
      </c>
      <c r="I2670" s="153"/>
      <c r="L2670" s="149"/>
      <c r="M2670" s="154"/>
      <c r="T2670" s="155"/>
      <c r="AT2670" s="150" t="s">
        <v>159</v>
      </c>
      <c r="AU2670" s="150" t="s">
        <v>89</v>
      </c>
      <c r="AV2670" s="13" t="s">
        <v>89</v>
      </c>
      <c r="AW2670" s="13" t="s">
        <v>38</v>
      </c>
      <c r="AX2670" s="13" t="s">
        <v>80</v>
      </c>
      <c r="AY2670" s="150" t="s">
        <v>150</v>
      </c>
    </row>
    <row r="2671" spans="2:51" s="13" customFormat="1">
      <c r="B2671" s="149"/>
      <c r="D2671" s="143" t="s">
        <v>159</v>
      </c>
      <c r="E2671" s="150" t="s">
        <v>32</v>
      </c>
      <c r="F2671" s="151" t="s">
        <v>3271</v>
      </c>
      <c r="H2671" s="152">
        <v>6.72</v>
      </c>
      <c r="I2671" s="153"/>
      <c r="L2671" s="149"/>
      <c r="M2671" s="154"/>
      <c r="T2671" s="155"/>
      <c r="AT2671" s="150" t="s">
        <v>159</v>
      </c>
      <c r="AU2671" s="150" t="s">
        <v>89</v>
      </c>
      <c r="AV2671" s="13" t="s">
        <v>89</v>
      </c>
      <c r="AW2671" s="13" t="s">
        <v>38</v>
      </c>
      <c r="AX2671" s="13" t="s">
        <v>80</v>
      </c>
      <c r="AY2671" s="150" t="s">
        <v>150</v>
      </c>
    </row>
    <row r="2672" spans="2:51" s="13" customFormat="1">
      <c r="B2672" s="149"/>
      <c r="D2672" s="143" t="s">
        <v>159</v>
      </c>
      <c r="E2672" s="150" t="s">
        <v>32</v>
      </c>
      <c r="F2672" s="151" t="s">
        <v>3272</v>
      </c>
      <c r="H2672" s="152">
        <v>4.96</v>
      </c>
      <c r="I2672" s="153"/>
      <c r="L2672" s="149"/>
      <c r="M2672" s="154"/>
      <c r="T2672" s="155"/>
      <c r="AT2672" s="150" t="s">
        <v>159</v>
      </c>
      <c r="AU2672" s="150" t="s">
        <v>89</v>
      </c>
      <c r="AV2672" s="13" t="s">
        <v>89</v>
      </c>
      <c r="AW2672" s="13" t="s">
        <v>38</v>
      </c>
      <c r="AX2672" s="13" t="s">
        <v>80</v>
      </c>
      <c r="AY2672" s="150" t="s">
        <v>150</v>
      </c>
    </row>
    <row r="2673" spans="2:65" s="13" customFormat="1">
      <c r="B2673" s="149"/>
      <c r="D2673" s="143" t="s">
        <v>159</v>
      </c>
      <c r="E2673" s="150" t="s">
        <v>32</v>
      </c>
      <c r="F2673" s="151" t="s">
        <v>3273</v>
      </c>
      <c r="H2673" s="152">
        <v>10.16</v>
      </c>
      <c r="I2673" s="153"/>
      <c r="L2673" s="149"/>
      <c r="M2673" s="154"/>
      <c r="T2673" s="155"/>
      <c r="AT2673" s="150" t="s">
        <v>159</v>
      </c>
      <c r="AU2673" s="150" t="s">
        <v>89</v>
      </c>
      <c r="AV2673" s="13" t="s">
        <v>89</v>
      </c>
      <c r="AW2673" s="13" t="s">
        <v>38</v>
      </c>
      <c r="AX2673" s="13" t="s">
        <v>80</v>
      </c>
      <c r="AY2673" s="150" t="s">
        <v>150</v>
      </c>
    </row>
    <row r="2674" spans="2:65" s="13" customFormat="1">
      <c r="B2674" s="149"/>
      <c r="D2674" s="143" t="s">
        <v>159</v>
      </c>
      <c r="E2674" s="150" t="s">
        <v>32</v>
      </c>
      <c r="F2674" s="151" t="s">
        <v>3274</v>
      </c>
      <c r="H2674" s="152">
        <v>10.18</v>
      </c>
      <c r="I2674" s="153"/>
      <c r="L2674" s="149"/>
      <c r="M2674" s="154"/>
      <c r="T2674" s="155"/>
      <c r="AT2674" s="150" t="s">
        <v>159</v>
      </c>
      <c r="AU2674" s="150" t="s">
        <v>89</v>
      </c>
      <c r="AV2674" s="13" t="s">
        <v>89</v>
      </c>
      <c r="AW2674" s="13" t="s">
        <v>38</v>
      </c>
      <c r="AX2674" s="13" t="s">
        <v>80</v>
      </c>
      <c r="AY2674" s="150" t="s">
        <v>150</v>
      </c>
    </row>
    <row r="2675" spans="2:65" s="15" customFormat="1">
      <c r="B2675" s="168"/>
      <c r="D2675" s="143" t="s">
        <v>159</v>
      </c>
      <c r="E2675" s="169" t="s">
        <v>32</v>
      </c>
      <c r="F2675" s="170" t="s">
        <v>1438</v>
      </c>
      <c r="H2675" s="171">
        <v>596.22</v>
      </c>
      <c r="I2675" s="172"/>
      <c r="L2675" s="168"/>
      <c r="M2675" s="173"/>
      <c r="T2675" s="174"/>
      <c r="AT2675" s="169" t="s">
        <v>159</v>
      </c>
      <c r="AU2675" s="169" t="s">
        <v>89</v>
      </c>
      <c r="AV2675" s="15" t="s">
        <v>168</v>
      </c>
      <c r="AW2675" s="15" t="s">
        <v>38</v>
      </c>
      <c r="AX2675" s="15" t="s">
        <v>80</v>
      </c>
      <c r="AY2675" s="169" t="s">
        <v>150</v>
      </c>
    </row>
    <row r="2676" spans="2:65" s="14" customFormat="1">
      <c r="B2676" s="156"/>
      <c r="D2676" s="143" t="s">
        <v>159</v>
      </c>
      <c r="E2676" s="157" t="s">
        <v>32</v>
      </c>
      <c r="F2676" s="158" t="s">
        <v>162</v>
      </c>
      <c r="H2676" s="159">
        <v>1414.8</v>
      </c>
      <c r="I2676" s="160"/>
      <c r="L2676" s="156"/>
      <c r="M2676" s="161"/>
      <c r="T2676" s="162"/>
      <c r="AT2676" s="157" t="s">
        <v>159</v>
      </c>
      <c r="AU2676" s="157" t="s">
        <v>89</v>
      </c>
      <c r="AV2676" s="14" t="s">
        <v>157</v>
      </c>
      <c r="AW2676" s="14" t="s">
        <v>38</v>
      </c>
      <c r="AX2676" s="14" t="s">
        <v>40</v>
      </c>
      <c r="AY2676" s="157" t="s">
        <v>150</v>
      </c>
    </row>
    <row r="2677" spans="2:65" s="1" customFormat="1" ht="24.15" customHeight="1">
      <c r="B2677" s="34"/>
      <c r="C2677" s="184" t="s">
        <v>3275</v>
      </c>
      <c r="D2677" s="184" t="s">
        <v>874</v>
      </c>
      <c r="E2677" s="186" t="s">
        <v>3171</v>
      </c>
      <c r="F2677" s="187" t="s">
        <v>3172</v>
      </c>
      <c r="G2677" s="188" t="s">
        <v>155</v>
      </c>
      <c r="H2677" s="189">
        <v>1627.02</v>
      </c>
      <c r="I2677" s="190"/>
      <c r="J2677" s="191">
        <f>ROUND(I2677*H2677,2)</f>
        <v>0</v>
      </c>
      <c r="K2677" s="187" t="s">
        <v>172</v>
      </c>
      <c r="L2677" s="192"/>
      <c r="M2677" s="193" t="s">
        <v>32</v>
      </c>
      <c r="N2677" s="194" t="s">
        <v>51</v>
      </c>
      <c r="P2677" s="138">
        <f>O2677*H2677</f>
        <v>0</v>
      </c>
      <c r="Q2677" s="138">
        <v>2.2499999999999999E-2</v>
      </c>
      <c r="R2677" s="138">
        <f>Q2677*H2677</f>
        <v>36.607949999999995</v>
      </c>
      <c r="S2677" s="138">
        <v>0</v>
      </c>
      <c r="T2677" s="139">
        <f>S2677*H2677</f>
        <v>0</v>
      </c>
      <c r="AR2677" s="140" t="s">
        <v>1027</v>
      </c>
      <c r="AT2677" s="140" t="s">
        <v>874</v>
      </c>
      <c r="AU2677" s="140" t="s">
        <v>89</v>
      </c>
      <c r="AY2677" s="18" t="s">
        <v>150</v>
      </c>
      <c r="BE2677" s="141">
        <f>IF(N2677="základní",J2677,0)</f>
        <v>0</v>
      </c>
      <c r="BF2677" s="141">
        <f>IF(N2677="snížená",J2677,0)</f>
        <v>0</v>
      </c>
      <c r="BG2677" s="141">
        <f>IF(N2677="zákl. přenesená",J2677,0)</f>
        <v>0</v>
      </c>
      <c r="BH2677" s="141">
        <f>IF(N2677="sníž. přenesená",J2677,0)</f>
        <v>0</v>
      </c>
      <c r="BI2677" s="141">
        <f>IF(N2677="nulová",J2677,0)</f>
        <v>0</v>
      </c>
      <c r="BJ2677" s="18" t="s">
        <v>40</v>
      </c>
      <c r="BK2677" s="141">
        <f>ROUND(I2677*H2677,2)</f>
        <v>0</v>
      </c>
      <c r="BL2677" s="18" t="s">
        <v>244</v>
      </c>
      <c r="BM2677" s="140" t="s">
        <v>3276</v>
      </c>
    </row>
    <row r="2678" spans="2:65" s="13" customFormat="1">
      <c r="B2678" s="149"/>
      <c r="D2678" s="143" t="s">
        <v>159</v>
      </c>
      <c r="F2678" s="151" t="s">
        <v>3277</v>
      </c>
      <c r="H2678" s="152">
        <v>1627.02</v>
      </c>
      <c r="I2678" s="153"/>
      <c r="L2678" s="149"/>
      <c r="M2678" s="154"/>
      <c r="T2678" s="155"/>
      <c r="AT2678" s="150" t="s">
        <v>159</v>
      </c>
      <c r="AU2678" s="150" t="s">
        <v>89</v>
      </c>
      <c r="AV2678" s="13" t="s">
        <v>89</v>
      </c>
      <c r="AW2678" s="13" t="s">
        <v>4</v>
      </c>
      <c r="AX2678" s="13" t="s">
        <v>40</v>
      </c>
      <c r="AY2678" s="150" t="s">
        <v>150</v>
      </c>
    </row>
    <row r="2679" spans="2:65" s="1" customFormat="1" ht="24.15" customHeight="1">
      <c r="B2679" s="34"/>
      <c r="C2679" s="129" t="s">
        <v>3278</v>
      </c>
      <c r="D2679" s="129" t="s">
        <v>152</v>
      </c>
      <c r="E2679" s="130" t="s">
        <v>3279</v>
      </c>
      <c r="F2679" s="131" t="s">
        <v>3280</v>
      </c>
      <c r="G2679" s="132" t="s">
        <v>155</v>
      </c>
      <c r="H2679" s="133">
        <v>46.31</v>
      </c>
      <c r="I2679" s="134"/>
      <c r="J2679" s="135">
        <f>ROUND(I2679*H2679,2)</f>
        <v>0</v>
      </c>
      <c r="K2679" s="131" t="s">
        <v>172</v>
      </c>
      <c r="L2679" s="34"/>
      <c r="M2679" s="136" t="s">
        <v>32</v>
      </c>
      <c r="N2679" s="137" t="s">
        <v>51</v>
      </c>
      <c r="P2679" s="138">
        <f>O2679*H2679</f>
        <v>0</v>
      </c>
      <c r="Q2679" s="138">
        <v>0</v>
      </c>
      <c r="R2679" s="138">
        <f>Q2679*H2679</f>
        <v>0</v>
      </c>
      <c r="S2679" s="138">
        <v>0</v>
      </c>
      <c r="T2679" s="139">
        <f>S2679*H2679</f>
        <v>0</v>
      </c>
      <c r="AR2679" s="140" t="s">
        <v>244</v>
      </c>
      <c r="AT2679" s="140" t="s">
        <v>152</v>
      </c>
      <c r="AU2679" s="140" t="s">
        <v>89</v>
      </c>
      <c r="AY2679" s="18" t="s">
        <v>150</v>
      </c>
      <c r="BE2679" s="141">
        <f>IF(N2679="základní",J2679,0)</f>
        <v>0</v>
      </c>
      <c r="BF2679" s="141">
        <f>IF(N2679="snížená",J2679,0)</f>
        <v>0</v>
      </c>
      <c r="BG2679" s="141">
        <f>IF(N2679="zákl. přenesená",J2679,0)</f>
        <v>0</v>
      </c>
      <c r="BH2679" s="141">
        <f>IF(N2679="sníž. přenesená",J2679,0)</f>
        <v>0</v>
      </c>
      <c r="BI2679" s="141">
        <f>IF(N2679="nulová",J2679,0)</f>
        <v>0</v>
      </c>
      <c r="BJ2679" s="18" t="s">
        <v>40</v>
      </c>
      <c r="BK2679" s="141">
        <f>ROUND(I2679*H2679,2)</f>
        <v>0</v>
      </c>
      <c r="BL2679" s="18" t="s">
        <v>244</v>
      </c>
      <c r="BM2679" s="140" t="s">
        <v>3281</v>
      </c>
    </row>
    <row r="2680" spans="2:65" s="1" customFormat="1">
      <c r="B2680" s="34"/>
      <c r="D2680" s="163" t="s">
        <v>174</v>
      </c>
      <c r="F2680" s="164" t="s">
        <v>3282</v>
      </c>
      <c r="I2680" s="165"/>
      <c r="L2680" s="34"/>
      <c r="M2680" s="166"/>
      <c r="T2680" s="55"/>
      <c r="AT2680" s="18" t="s">
        <v>174</v>
      </c>
      <c r="AU2680" s="18" t="s">
        <v>89</v>
      </c>
    </row>
    <row r="2681" spans="2:65" s="12" customFormat="1">
      <c r="B2681" s="142"/>
      <c r="D2681" s="143" t="s">
        <v>159</v>
      </c>
      <c r="E2681" s="144" t="s">
        <v>32</v>
      </c>
      <c r="F2681" s="145" t="s">
        <v>1436</v>
      </c>
      <c r="H2681" s="144" t="s">
        <v>32</v>
      </c>
      <c r="I2681" s="146"/>
      <c r="L2681" s="142"/>
      <c r="M2681" s="147"/>
      <c r="T2681" s="148"/>
      <c r="AT2681" s="144" t="s">
        <v>159</v>
      </c>
      <c r="AU2681" s="144" t="s">
        <v>89</v>
      </c>
      <c r="AV2681" s="12" t="s">
        <v>40</v>
      </c>
      <c r="AW2681" s="12" t="s">
        <v>38</v>
      </c>
      <c r="AX2681" s="12" t="s">
        <v>80</v>
      </c>
      <c r="AY2681" s="144" t="s">
        <v>150</v>
      </c>
    </row>
    <row r="2682" spans="2:65" s="13" customFormat="1">
      <c r="B2682" s="149"/>
      <c r="D2682" s="143" t="s">
        <v>159</v>
      </c>
      <c r="E2682" s="150" t="s">
        <v>32</v>
      </c>
      <c r="F2682" s="151" t="s">
        <v>3200</v>
      </c>
      <c r="H2682" s="152">
        <v>1.79</v>
      </c>
      <c r="I2682" s="153"/>
      <c r="L2682" s="149"/>
      <c r="M2682" s="154"/>
      <c r="T2682" s="155"/>
      <c r="AT2682" s="150" t="s">
        <v>159</v>
      </c>
      <c r="AU2682" s="150" t="s">
        <v>89</v>
      </c>
      <c r="AV2682" s="13" t="s">
        <v>89</v>
      </c>
      <c r="AW2682" s="13" t="s">
        <v>38</v>
      </c>
      <c r="AX2682" s="13" t="s">
        <v>80</v>
      </c>
      <c r="AY2682" s="150" t="s">
        <v>150</v>
      </c>
    </row>
    <row r="2683" spans="2:65" s="13" customFormat="1">
      <c r="B2683" s="149"/>
      <c r="D2683" s="143" t="s">
        <v>159</v>
      </c>
      <c r="E2683" s="150" t="s">
        <v>32</v>
      </c>
      <c r="F2683" s="151" t="s">
        <v>3205</v>
      </c>
      <c r="H2683" s="152">
        <v>3.87</v>
      </c>
      <c r="I2683" s="153"/>
      <c r="L2683" s="149"/>
      <c r="M2683" s="154"/>
      <c r="T2683" s="155"/>
      <c r="AT2683" s="150" t="s">
        <v>159</v>
      </c>
      <c r="AU2683" s="150" t="s">
        <v>89</v>
      </c>
      <c r="AV2683" s="13" t="s">
        <v>89</v>
      </c>
      <c r="AW2683" s="13" t="s">
        <v>38</v>
      </c>
      <c r="AX2683" s="13" t="s">
        <v>80</v>
      </c>
      <c r="AY2683" s="150" t="s">
        <v>150</v>
      </c>
    </row>
    <row r="2684" spans="2:65" s="13" customFormat="1">
      <c r="B2684" s="149"/>
      <c r="D2684" s="143" t="s">
        <v>159</v>
      </c>
      <c r="E2684" s="150" t="s">
        <v>32</v>
      </c>
      <c r="F2684" s="151" t="s">
        <v>3208</v>
      </c>
      <c r="H2684" s="152">
        <v>2.37</v>
      </c>
      <c r="I2684" s="153"/>
      <c r="L2684" s="149"/>
      <c r="M2684" s="154"/>
      <c r="T2684" s="155"/>
      <c r="AT2684" s="150" t="s">
        <v>159</v>
      </c>
      <c r="AU2684" s="150" t="s">
        <v>89</v>
      </c>
      <c r="AV2684" s="13" t="s">
        <v>89</v>
      </c>
      <c r="AW2684" s="13" t="s">
        <v>38</v>
      </c>
      <c r="AX2684" s="13" t="s">
        <v>80</v>
      </c>
      <c r="AY2684" s="150" t="s">
        <v>150</v>
      </c>
    </row>
    <row r="2685" spans="2:65" s="13" customFormat="1">
      <c r="B2685" s="149"/>
      <c r="D2685" s="143" t="s">
        <v>159</v>
      </c>
      <c r="E2685" s="150" t="s">
        <v>32</v>
      </c>
      <c r="F2685" s="151" t="s">
        <v>3209</v>
      </c>
      <c r="H2685" s="152">
        <v>3.87</v>
      </c>
      <c r="I2685" s="153"/>
      <c r="L2685" s="149"/>
      <c r="M2685" s="154"/>
      <c r="T2685" s="155"/>
      <c r="AT2685" s="150" t="s">
        <v>159</v>
      </c>
      <c r="AU2685" s="150" t="s">
        <v>89</v>
      </c>
      <c r="AV2685" s="13" t="s">
        <v>89</v>
      </c>
      <c r="AW2685" s="13" t="s">
        <v>38</v>
      </c>
      <c r="AX2685" s="13" t="s">
        <v>80</v>
      </c>
      <c r="AY2685" s="150" t="s">
        <v>150</v>
      </c>
    </row>
    <row r="2686" spans="2:65" s="12" customFormat="1">
      <c r="B2686" s="142"/>
      <c r="D2686" s="143" t="s">
        <v>159</v>
      </c>
      <c r="E2686" s="144" t="s">
        <v>32</v>
      </c>
      <c r="F2686" s="145" t="s">
        <v>1626</v>
      </c>
      <c r="H2686" s="144" t="s">
        <v>32</v>
      </c>
      <c r="I2686" s="146"/>
      <c r="L2686" s="142"/>
      <c r="M2686" s="147"/>
      <c r="T2686" s="148"/>
      <c r="AT2686" s="144" t="s">
        <v>159</v>
      </c>
      <c r="AU2686" s="144" t="s">
        <v>89</v>
      </c>
      <c r="AV2686" s="12" t="s">
        <v>40</v>
      </c>
      <c r="AW2686" s="12" t="s">
        <v>38</v>
      </c>
      <c r="AX2686" s="12" t="s">
        <v>80</v>
      </c>
      <c r="AY2686" s="144" t="s">
        <v>150</v>
      </c>
    </row>
    <row r="2687" spans="2:65" s="13" customFormat="1">
      <c r="B2687" s="149"/>
      <c r="D2687" s="143" t="s">
        <v>159</v>
      </c>
      <c r="E2687" s="150" t="s">
        <v>32</v>
      </c>
      <c r="F2687" s="151" t="s">
        <v>3216</v>
      </c>
      <c r="H2687" s="152">
        <v>2.42</v>
      </c>
      <c r="I2687" s="153"/>
      <c r="L2687" s="149"/>
      <c r="M2687" s="154"/>
      <c r="T2687" s="155"/>
      <c r="AT2687" s="150" t="s">
        <v>159</v>
      </c>
      <c r="AU2687" s="150" t="s">
        <v>89</v>
      </c>
      <c r="AV2687" s="13" t="s">
        <v>89</v>
      </c>
      <c r="AW2687" s="13" t="s">
        <v>38</v>
      </c>
      <c r="AX2687" s="13" t="s">
        <v>80</v>
      </c>
      <c r="AY2687" s="150" t="s">
        <v>150</v>
      </c>
    </row>
    <row r="2688" spans="2:65" s="13" customFormat="1">
      <c r="B2688" s="149"/>
      <c r="D2688" s="143" t="s">
        <v>159</v>
      </c>
      <c r="E2688" s="150" t="s">
        <v>32</v>
      </c>
      <c r="F2688" s="151" t="s">
        <v>3217</v>
      </c>
      <c r="H2688" s="152">
        <v>2.59</v>
      </c>
      <c r="I2688" s="153"/>
      <c r="L2688" s="149"/>
      <c r="M2688" s="154"/>
      <c r="T2688" s="155"/>
      <c r="AT2688" s="150" t="s">
        <v>159</v>
      </c>
      <c r="AU2688" s="150" t="s">
        <v>89</v>
      </c>
      <c r="AV2688" s="13" t="s">
        <v>89</v>
      </c>
      <c r="AW2688" s="13" t="s">
        <v>38</v>
      </c>
      <c r="AX2688" s="13" t="s">
        <v>80</v>
      </c>
      <c r="AY2688" s="150" t="s">
        <v>150</v>
      </c>
    </row>
    <row r="2689" spans="2:65" s="13" customFormat="1">
      <c r="B2689" s="149"/>
      <c r="D2689" s="143" t="s">
        <v>159</v>
      </c>
      <c r="E2689" s="150" t="s">
        <v>32</v>
      </c>
      <c r="F2689" s="151" t="s">
        <v>3220</v>
      </c>
      <c r="H2689" s="152">
        <v>3</v>
      </c>
      <c r="I2689" s="153"/>
      <c r="L2689" s="149"/>
      <c r="M2689" s="154"/>
      <c r="T2689" s="155"/>
      <c r="AT2689" s="150" t="s">
        <v>159</v>
      </c>
      <c r="AU2689" s="150" t="s">
        <v>89</v>
      </c>
      <c r="AV2689" s="13" t="s">
        <v>89</v>
      </c>
      <c r="AW2689" s="13" t="s">
        <v>38</v>
      </c>
      <c r="AX2689" s="13" t="s">
        <v>80</v>
      </c>
      <c r="AY2689" s="150" t="s">
        <v>150</v>
      </c>
    </row>
    <row r="2690" spans="2:65" s="13" customFormat="1">
      <c r="B2690" s="149"/>
      <c r="D2690" s="143" t="s">
        <v>159</v>
      </c>
      <c r="E2690" s="150" t="s">
        <v>32</v>
      </c>
      <c r="F2690" s="151" t="s">
        <v>3221</v>
      </c>
      <c r="H2690" s="152">
        <v>4</v>
      </c>
      <c r="I2690" s="153"/>
      <c r="L2690" s="149"/>
      <c r="M2690" s="154"/>
      <c r="T2690" s="155"/>
      <c r="AT2690" s="150" t="s">
        <v>159</v>
      </c>
      <c r="AU2690" s="150" t="s">
        <v>89</v>
      </c>
      <c r="AV2690" s="13" t="s">
        <v>89</v>
      </c>
      <c r="AW2690" s="13" t="s">
        <v>38</v>
      </c>
      <c r="AX2690" s="13" t="s">
        <v>80</v>
      </c>
      <c r="AY2690" s="150" t="s">
        <v>150</v>
      </c>
    </row>
    <row r="2691" spans="2:65" s="13" customFormat="1">
      <c r="B2691" s="149"/>
      <c r="D2691" s="143" t="s">
        <v>159</v>
      </c>
      <c r="E2691" s="150" t="s">
        <v>32</v>
      </c>
      <c r="F2691" s="151" t="s">
        <v>3222</v>
      </c>
      <c r="H2691" s="152">
        <v>3</v>
      </c>
      <c r="I2691" s="153"/>
      <c r="L2691" s="149"/>
      <c r="M2691" s="154"/>
      <c r="T2691" s="155"/>
      <c r="AT2691" s="150" t="s">
        <v>159</v>
      </c>
      <c r="AU2691" s="150" t="s">
        <v>89</v>
      </c>
      <c r="AV2691" s="13" t="s">
        <v>89</v>
      </c>
      <c r="AW2691" s="13" t="s">
        <v>38</v>
      </c>
      <c r="AX2691" s="13" t="s">
        <v>80</v>
      </c>
      <c r="AY2691" s="150" t="s">
        <v>150</v>
      </c>
    </row>
    <row r="2692" spans="2:65" s="13" customFormat="1">
      <c r="B2692" s="149"/>
      <c r="D2692" s="143" t="s">
        <v>159</v>
      </c>
      <c r="E2692" s="150" t="s">
        <v>32</v>
      </c>
      <c r="F2692" s="151" t="s">
        <v>3223</v>
      </c>
      <c r="H2692" s="152">
        <v>2.16</v>
      </c>
      <c r="I2692" s="153"/>
      <c r="L2692" s="149"/>
      <c r="M2692" s="154"/>
      <c r="T2692" s="155"/>
      <c r="AT2692" s="150" t="s">
        <v>159</v>
      </c>
      <c r="AU2692" s="150" t="s">
        <v>89</v>
      </c>
      <c r="AV2692" s="13" t="s">
        <v>89</v>
      </c>
      <c r="AW2692" s="13" t="s">
        <v>38</v>
      </c>
      <c r="AX2692" s="13" t="s">
        <v>80</v>
      </c>
      <c r="AY2692" s="150" t="s">
        <v>150</v>
      </c>
    </row>
    <row r="2693" spans="2:65" s="15" customFormat="1">
      <c r="B2693" s="168"/>
      <c r="D2693" s="143" t="s">
        <v>159</v>
      </c>
      <c r="E2693" s="169" t="s">
        <v>32</v>
      </c>
      <c r="F2693" s="170" t="s">
        <v>3283</v>
      </c>
      <c r="H2693" s="171">
        <v>29.07</v>
      </c>
      <c r="I2693" s="172"/>
      <c r="L2693" s="168"/>
      <c r="M2693" s="173"/>
      <c r="T2693" s="174"/>
      <c r="AT2693" s="169" t="s">
        <v>159</v>
      </c>
      <c r="AU2693" s="169" t="s">
        <v>89</v>
      </c>
      <c r="AV2693" s="15" t="s">
        <v>168</v>
      </c>
      <c r="AW2693" s="15" t="s">
        <v>38</v>
      </c>
      <c r="AX2693" s="15" t="s">
        <v>80</v>
      </c>
      <c r="AY2693" s="169" t="s">
        <v>150</v>
      </c>
    </row>
    <row r="2694" spans="2:65" s="12" customFormat="1">
      <c r="B2694" s="142"/>
      <c r="D2694" s="143" t="s">
        <v>159</v>
      </c>
      <c r="E2694" s="144" t="s">
        <v>32</v>
      </c>
      <c r="F2694" s="145" t="s">
        <v>814</v>
      </c>
      <c r="H2694" s="144" t="s">
        <v>32</v>
      </c>
      <c r="I2694" s="146"/>
      <c r="L2694" s="142"/>
      <c r="M2694" s="147"/>
      <c r="T2694" s="148"/>
      <c r="AT2694" s="144" t="s">
        <v>159</v>
      </c>
      <c r="AU2694" s="144" t="s">
        <v>89</v>
      </c>
      <c r="AV2694" s="12" t="s">
        <v>40</v>
      </c>
      <c r="AW2694" s="12" t="s">
        <v>38</v>
      </c>
      <c r="AX2694" s="12" t="s">
        <v>80</v>
      </c>
      <c r="AY2694" s="144" t="s">
        <v>150</v>
      </c>
    </row>
    <row r="2695" spans="2:65" s="13" customFormat="1">
      <c r="B2695" s="149"/>
      <c r="D2695" s="143" t="s">
        <v>159</v>
      </c>
      <c r="E2695" s="150" t="s">
        <v>32</v>
      </c>
      <c r="F2695" s="151" t="s">
        <v>3253</v>
      </c>
      <c r="H2695" s="152">
        <v>4.84</v>
      </c>
      <c r="I2695" s="153"/>
      <c r="L2695" s="149"/>
      <c r="M2695" s="154"/>
      <c r="T2695" s="155"/>
      <c r="AT2695" s="150" t="s">
        <v>159</v>
      </c>
      <c r="AU2695" s="150" t="s">
        <v>89</v>
      </c>
      <c r="AV2695" s="13" t="s">
        <v>89</v>
      </c>
      <c r="AW2695" s="13" t="s">
        <v>38</v>
      </c>
      <c r="AX2695" s="13" t="s">
        <v>80</v>
      </c>
      <c r="AY2695" s="150" t="s">
        <v>150</v>
      </c>
    </row>
    <row r="2696" spans="2:65" s="13" customFormat="1">
      <c r="B2696" s="149"/>
      <c r="D2696" s="143" t="s">
        <v>159</v>
      </c>
      <c r="E2696" s="150" t="s">
        <v>32</v>
      </c>
      <c r="F2696" s="151" t="s">
        <v>3257</v>
      </c>
      <c r="H2696" s="152">
        <v>4.9000000000000004</v>
      </c>
      <c r="I2696" s="153"/>
      <c r="L2696" s="149"/>
      <c r="M2696" s="154"/>
      <c r="T2696" s="155"/>
      <c r="AT2696" s="150" t="s">
        <v>159</v>
      </c>
      <c r="AU2696" s="150" t="s">
        <v>89</v>
      </c>
      <c r="AV2696" s="13" t="s">
        <v>89</v>
      </c>
      <c r="AW2696" s="13" t="s">
        <v>38</v>
      </c>
      <c r="AX2696" s="13" t="s">
        <v>80</v>
      </c>
      <c r="AY2696" s="150" t="s">
        <v>150</v>
      </c>
    </row>
    <row r="2697" spans="2:65" s="13" customFormat="1">
      <c r="B2697" s="149"/>
      <c r="D2697" s="143" t="s">
        <v>159</v>
      </c>
      <c r="E2697" s="150" t="s">
        <v>32</v>
      </c>
      <c r="F2697" s="151" t="s">
        <v>3258</v>
      </c>
      <c r="H2697" s="152">
        <v>2.92</v>
      </c>
      <c r="I2697" s="153"/>
      <c r="L2697" s="149"/>
      <c r="M2697" s="154"/>
      <c r="T2697" s="155"/>
      <c r="AT2697" s="150" t="s">
        <v>159</v>
      </c>
      <c r="AU2697" s="150" t="s">
        <v>89</v>
      </c>
      <c r="AV2697" s="13" t="s">
        <v>89</v>
      </c>
      <c r="AW2697" s="13" t="s">
        <v>38</v>
      </c>
      <c r="AX2697" s="13" t="s">
        <v>80</v>
      </c>
      <c r="AY2697" s="150" t="s">
        <v>150</v>
      </c>
    </row>
    <row r="2698" spans="2:65" s="13" customFormat="1">
      <c r="B2698" s="149"/>
      <c r="D2698" s="143" t="s">
        <v>159</v>
      </c>
      <c r="E2698" s="150" t="s">
        <v>32</v>
      </c>
      <c r="F2698" s="151" t="s">
        <v>3260</v>
      </c>
      <c r="H2698" s="152">
        <v>1.34</v>
      </c>
      <c r="I2698" s="153"/>
      <c r="L2698" s="149"/>
      <c r="M2698" s="154"/>
      <c r="T2698" s="155"/>
      <c r="AT2698" s="150" t="s">
        <v>159</v>
      </c>
      <c r="AU2698" s="150" t="s">
        <v>89</v>
      </c>
      <c r="AV2698" s="13" t="s">
        <v>89</v>
      </c>
      <c r="AW2698" s="13" t="s">
        <v>38</v>
      </c>
      <c r="AX2698" s="13" t="s">
        <v>80</v>
      </c>
      <c r="AY2698" s="150" t="s">
        <v>150</v>
      </c>
    </row>
    <row r="2699" spans="2:65" s="13" customFormat="1">
      <c r="B2699" s="149"/>
      <c r="D2699" s="143" t="s">
        <v>159</v>
      </c>
      <c r="E2699" s="150" t="s">
        <v>32</v>
      </c>
      <c r="F2699" s="151" t="s">
        <v>3261</v>
      </c>
      <c r="H2699" s="152">
        <v>3.24</v>
      </c>
      <c r="I2699" s="153"/>
      <c r="L2699" s="149"/>
      <c r="M2699" s="154"/>
      <c r="T2699" s="155"/>
      <c r="AT2699" s="150" t="s">
        <v>159</v>
      </c>
      <c r="AU2699" s="150" t="s">
        <v>89</v>
      </c>
      <c r="AV2699" s="13" t="s">
        <v>89</v>
      </c>
      <c r="AW2699" s="13" t="s">
        <v>38</v>
      </c>
      <c r="AX2699" s="13" t="s">
        <v>80</v>
      </c>
      <c r="AY2699" s="150" t="s">
        <v>150</v>
      </c>
    </row>
    <row r="2700" spans="2:65" s="15" customFormat="1">
      <c r="B2700" s="168"/>
      <c r="D2700" s="143" t="s">
        <v>159</v>
      </c>
      <c r="E2700" s="169" t="s">
        <v>32</v>
      </c>
      <c r="F2700" s="170" t="s">
        <v>3284</v>
      </c>
      <c r="H2700" s="171">
        <v>17.239999999999998</v>
      </c>
      <c r="I2700" s="172"/>
      <c r="L2700" s="168"/>
      <c r="M2700" s="173"/>
      <c r="T2700" s="174"/>
      <c r="AT2700" s="169" t="s">
        <v>159</v>
      </c>
      <c r="AU2700" s="169" t="s">
        <v>89</v>
      </c>
      <c r="AV2700" s="15" t="s">
        <v>168</v>
      </c>
      <c r="AW2700" s="15" t="s">
        <v>38</v>
      </c>
      <c r="AX2700" s="15" t="s">
        <v>80</v>
      </c>
      <c r="AY2700" s="169" t="s">
        <v>150</v>
      </c>
    </row>
    <row r="2701" spans="2:65" s="14" customFormat="1">
      <c r="B2701" s="156"/>
      <c r="D2701" s="143" t="s">
        <v>159</v>
      </c>
      <c r="E2701" s="157" t="s">
        <v>32</v>
      </c>
      <c r="F2701" s="158" t="s">
        <v>162</v>
      </c>
      <c r="H2701" s="159">
        <v>46.31</v>
      </c>
      <c r="I2701" s="160"/>
      <c r="L2701" s="156"/>
      <c r="M2701" s="161"/>
      <c r="T2701" s="162"/>
      <c r="AT2701" s="157" t="s">
        <v>159</v>
      </c>
      <c r="AU2701" s="157" t="s">
        <v>89</v>
      </c>
      <c r="AV2701" s="14" t="s">
        <v>157</v>
      </c>
      <c r="AW2701" s="14" t="s">
        <v>38</v>
      </c>
      <c r="AX2701" s="14" t="s">
        <v>40</v>
      </c>
      <c r="AY2701" s="157" t="s">
        <v>150</v>
      </c>
    </row>
    <row r="2702" spans="2:65" s="1" customFormat="1" ht="24.15" customHeight="1">
      <c r="B2702" s="34"/>
      <c r="C2702" s="129" t="s">
        <v>3285</v>
      </c>
      <c r="D2702" s="129" t="s">
        <v>152</v>
      </c>
      <c r="E2702" s="130" t="s">
        <v>3286</v>
      </c>
      <c r="F2702" s="131" t="s">
        <v>3287</v>
      </c>
      <c r="G2702" s="132" t="s">
        <v>155</v>
      </c>
      <c r="H2702" s="133">
        <v>4758.018</v>
      </c>
      <c r="I2702" s="134"/>
      <c r="J2702" s="135">
        <f>ROUND(I2702*H2702,2)</f>
        <v>0</v>
      </c>
      <c r="K2702" s="131" t="s">
        <v>172</v>
      </c>
      <c r="L2702" s="34"/>
      <c r="M2702" s="136" t="s">
        <v>32</v>
      </c>
      <c r="N2702" s="137" t="s">
        <v>51</v>
      </c>
      <c r="P2702" s="138">
        <f>O2702*H2702</f>
        <v>0</v>
      </c>
      <c r="Q2702" s="138">
        <v>0</v>
      </c>
      <c r="R2702" s="138">
        <f>Q2702*H2702</f>
        <v>0</v>
      </c>
      <c r="S2702" s="138">
        <v>0</v>
      </c>
      <c r="T2702" s="139">
        <f>S2702*H2702</f>
        <v>0</v>
      </c>
      <c r="AR2702" s="140" t="s">
        <v>244</v>
      </c>
      <c r="AT2702" s="140" t="s">
        <v>152</v>
      </c>
      <c r="AU2702" s="140" t="s">
        <v>89</v>
      </c>
      <c r="AY2702" s="18" t="s">
        <v>150</v>
      </c>
      <c r="BE2702" s="141">
        <f>IF(N2702="základní",J2702,0)</f>
        <v>0</v>
      </c>
      <c r="BF2702" s="141">
        <f>IF(N2702="snížená",J2702,0)</f>
        <v>0</v>
      </c>
      <c r="BG2702" s="141">
        <f>IF(N2702="zákl. přenesená",J2702,0)</f>
        <v>0</v>
      </c>
      <c r="BH2702" s="141">
        <f>IF(N2702="sníž. přenesená",J2702,0)</f>
        <v>0</v>
      </c>
      <c r="BI2702" s="141">
        <f>IF(N2702="nulová",J2702,0)</f>
        <v>0</v>
      </c>
      <c r="BJ2702" s="18" t="s">
        <v>40</v>
      </c>
      <c r="BK2702" s="141">
        <f>ROUND(I2702*H2702,2)</f>
        <v>0</v>
      </c>
      <c r="BL2702" s="18" t="s">
        <v>244</v>
      </c>
      <c r="BM2702" s="140" t="s">
        <v>3288</v>
      </c>
    </row>
    <row r="2703" spans="2:65" s="1" customFormat="1">
      <c r="B2703" s="34"/>
      <c r="D2703" s="163" t="s">
        <v>174</v>
      </c>
      <c r="F2703" s="164" t="s">
        <v>3289</v>
      </c>
      <c r="I2703" s="165"/>
      <c r="L2703" s="34"/>
      <c r="M2703" s="166"/>
      <c r="T2703" s="55"/>
      <c r="AT2703" s="18" t="s">
        <v>174</v>
      </c>
      <c r="AU2703" s="18" t="s">
        <v>89</v>
      </c>
    </row>
    <row r="2704" spans="2:65" s="13" customFormat="1">
      <c r="B2704" s="149"/>
      <c r="D2704" s="143" t="s">
        <v>159</v>
      </c>
      <c r="E2704" s="150" t="s">
        <v>32</v>
      </c>
      <c r="F2704" s="151" t="s">
        <v>3290</v>
      </c>
      <c r="H2704" s="152">
        <v>14.068</v>
      </c>
      <c r="I2704" s="153"/>
      <c r="L2704" s="149"/>
      <c r="M2704" s="154"/>
      <c r="T2704" s="155"/>
      <c r="AT2704" s="150" t="s">
        <v>159</v>
      </c>
      <c r="AU2704" s="150" t="s">
        <v>89</v>
      </c>
      <c r="AV2704" s="13" t="s">
        <v>89</v>
      </c>
      <c r="AW2704" s="13" t="s">
        <v>38</v>
      </c>
      <c r="AX2704" s="13" t="s">
        <v>80</v>
      </c>
      <c r="AY2704" s="150" t="s">
        <v>150</v>
      </c>
    </row>
    <row r="2705" spans="2:65" s="13" customFormat="1">
      <c r="B2705" s="149"/>
      <c r="D2705" s="143" t="s">
        <v>159</v>
      </c>
      <c r="E2705" s="150" t="s">
        <v>32</v>
      </c>
      <c r="F2705" s="151" t="s">
        <v>3291</v>
      </c>
      <c r="H2705" s="152">
        <v>564.15</v>
      </c>
      <c r="I2705" s="153"/>
      <c r="L2705" s="149"/>
      <c r="M2705" s="154"/>
      <c r="T2705" s="155"/>
      <c r="AT2705" s="150" t="s">
        <v>159</v>
      </c>
      <c r="AU2705" s="150" t="s">
        <v>89</v>
      </c>
      <c r="AV2705" s="13" t="s">
        <v>89</v>
      </c>
      <c r="AW2705" s="13" t="s">
        <v>38</v>
      </c>
      <c r="AX2705" s="13" t="s">
        <v>80</v>
      </c>
      <c r="AY2705" s="150" t="s">
        <v>150</v>
      </c>
    </row>
    <row r="2706" spans="2:65" s="13" customFormat="1">
      <c r="B2706" s="149"/>
      <c r="D2706" s="143" t="s">
        <v>159</v>
      </c>
      <c r="E2706" s="150" t="s">
        <v>32</v>
      </c>
      <c r="F2706" s="151" t="s">
        <v>2510</v>
      </c>
      <c r="H2706" s="152">
        <v>2765</v>
      </c>
      <c r="I2706" s="153"/>
      <c r="L2706" s="149"/>
      <c r="M2706" s="154"/>
      <c r="T2706" s="155"/>
      <c r="AT2706" s="150" t="s">
        <v>159</v>
      </c>
      <c r="AU2706" s="150" t="s">
        <v>89</v>
      </c>
      <c r="AV2706" s="13" t="s">
        <v>89</v>
      </c>
      <c r="AW2706" s="13" t="s">
        <v>38</v>
      </c>
      <c r="AX2706" s="13" t="s">
        <v>80</v>
      </c>
      <c r="AY2706" s="150" t="s">
        <v>150</v>
      </c>
    </row>
    <row r="2707" spans="2:65" s="13" customFormat="1">
      <c r="B2707" s="149"/>
      <c r="D2707" s="143" t="s">
        <v>159</v>
      </c>
      <c r="E2707" s="150" t="s">
        <v>32</v>
      </c>
      <c r="F2707" s="151" t="s">
        <v>2511</v>
      </c>
      <c r="H2707" s="152">
        <v>1414.8</v>
      </c>
      <c r="I2707" s="153"/>
      <c r="L2707" s="149"/>
      <c r="M2707" s="154"/>
      <c r="T2707" s="155"/>
      <c r="AT2707" s="150" t="s">
        <v>159</v>
      </c>
      <c r="AU2707" s="150" t="s">
        <v>89</v>
      </c>
      <c r="AV2707" s="13" t="s">
        <v>89</v>
      </c>
      <c r="AW2707" s="13" t="s">
        <v>38</v>
      </c>
      <c r="AX2707" s="13" t="s">
        <v>80</v>
      </c>
      <c r="AY2707" s="150" t="s">
        <v>150</v>
      </c>
    </row>
    <row r="2708" spans="2:65" s="14" customFormat="1">
      <c r="B2708" s="156"/>
      <c r="D2708" s="143" t="s">
        <v>159</v>
      </c>
      <c r="E2708" s="157" t="s">
        <v>32</v>
      </c>
      <c r="F2708" s="158" t="s">
        <v>162</v>
      </c>
      <c r="H2708" s="159">
        <v>4758.018</v>
      </c>
      <c r="I2708" s="160"/>
      <c r="L2708" s="156"/>
      <c r="M2708" s="161"/>
      <c r="T2708" s="162"/>
      <c r="AT2708" s="157" t="s">
        <v>159</v>
      </c>
      <c r="AU2708" s="157" t="s">
        <v>89</v>
      </c>
      <c r="AV2708" s="14" t="s">
        <v>157</v>
      </c>
      <c r="AW2708" s="14" t="s">
        <v>38</v>
      </c>
      <c r="AX2708" s="14" t="s">
        <v>40</v>
      </c>
      <c r="AY2708" s="157" t="s">
        <v>150</v>
      </c>
    </row>
    <row r="2709" spans="2:65" s="1" customFormat="1" ht="24.15" customHeight="1">
      <c r="B2709" s="34"/>
      <c r="C2709" s="129" t="s">
        <v>3292</v>
      </c>
      <c r="D2709" s="129" t="s">
        <v>152</v>
      </c>
      <c r="E2709" s="130" t="s">
        <v>3293</v>
      </c>
      <c r="F2709" s="131" t="s">
        <v>3294</v>
      </c>
      <c r="G2709" s="132" t="s">
        <v>155</v>
      </c>
      <c r="H2709" s="133">
        <v>4758.018</v>
      </c>
      <c r="I2709" s="134"/>
      <c r="J2709" s="135">
        <f>ROUND(I2709*H2709,2)</f>
        <v>0</v>
      </c>
      <c r="K2709" s="131" t="s">
        <v>172</v>
      </c>
      <c r="L2709" s="34"/>
      <c r="M2709" s="136" t="s">
        <v>32</v>
      </c>
      <c r="N2709" s="137" t="s">
        <v>51</v>
      </c>
      <c r="P2709" s="138">
        <f>O2709*H2709</f>
        <v>0</v>
      </c>
      <c r="Q2709" s="138">
        <v>0</v>
      </c>
      <c r="R2709" s="138">
        <f>Q2709*H2709</f>
        <v>0</v>
      </c>
      <c r="S2709" s="138">
        <v>0</v>
      </c>
      <c r="T2709" s="139">
        <f>S2709*H2709</f>
        <v>0</v>
      </c>
      <c r="AR2709" s="140" t="s">
        <v>244</v>
      </c>
      <c r="AT2709" s="140" t="s">
        <v>152</v>
      </c>
      <c r="AU2709" s="140" t="s">
        <v>89</v>
      </c>
      <c r="AY2709" s="18" t="s">
        <v>150</v>
      </c>
      <c r="BE2709" s="141">
        <f>IF(N2709="základní",J2709,0)</f>
        <v>0</v>
      </c>
      <c r="BF2709" s="141">
        <f>IF(N2709="snížená",J2709,0)</f>
        <v>0</v>
      </c>
      <c r="BG2709" s="141">
        <f>IF(N2709="zákl. přenesená",J2709,0)</f>
        <v>0</v>
      </c>
      <c r="BH2709" s="141">
        <f>IF(N2709="sníž. přenesená",J2709,0)</f>
        <v>0</v>
      </c>
      <c r="BI2709" s="141">
        <f>IF(N2709="nulová",J2709,0)</f>
        <v>0</v>
      </c>
      <c r="BJ2709" s="18" t="s">
        <v>40</v>
      </c>
      <c r="BK2709" s="141">
        <f>ROUND(I2709*H2709,2)</f>
        <v>0</v>
      </c>
      <c r="BL2709" s="18" t="s">
        <v>244</v>
      </c>
      <c r="BM2709" s="140" t="s">
        <v>3295</v>
      </c>
    </row>
    <row r="2710" spans="2:65" s="1" customFormat="1">
      <c r="B2710" s="34"/>
      <c r="D2710" s="163" t="s">
        <v>174</v>
      </c>
      <c r="F2710" s="164" t="s">
        <v>3296</v>
      </c>
      <c r="I2710" s="165"/>
      <c r="L2710" s="34"/>
      <c r="M2710" s="166"/>
      <c r="T2710" s="55"/>
      <c r="AT2710" s="18" t="s">
        <v>174</v>
      </c>
      <c r="AU2710" s="18" t="s">
        <v>89</v>
      </c>
    </row>
    <row r="2711" spans="2:65" s="1" customFormat="1" ht="16.5" customHeight="1">
      <c r="B2711" s="34"/>
      <c r="C2711" s="129" t="s">
        <v>3297</v>
      </c>
      <c r="D2711" s="129" t="s">
        <v>152</v>
      </c>
      <c r="E2711" s="130" t="s">
        <v>3298</v>
      </c>
      <c r="F2711" s="131" t="s">
        <v>3299</v>
      </c>
      <c r="G2711" s="132" t="s">
        <v>155</v>
      </c>
      <c r="H2711" s="133">
        <v>4758.018</v>
      </c>
      <c r="I2711" s="134"/>
      <c r="J2711" s="135">
        <f>ROUND(I2711*H2711,2)</f>
        <v>0</v>
      </c>
      <c r="K2711" s="131" t="s">
        <v>172</v>
      </c>
      <c r="L2711" s="34"/>
      <c r="M2711" s="136" t="s">
        <v>32</v>
      </c>
      <c r="N2711" s="137" t="s">
        <v>51</v>
      </c>
      <c r="P2711" s="138">
        <f>O2711*H2711</f>
        <v>0</v>
      </c>
      <c r="Q2711" s="138">
        <v>2.9999999999999997E-4</v>
      </c>
      <c r="R2711" s="138">
        <f>Q2711*H2711</f>
        <v>1.4274053999999998</v>
      </c>
      <c r="S2711" s="138">
        <v>0</v>
      </c>
      <c r="T2711" s="139">
        <f>S2711*H2711</f>
        <v>0</v>
      </c>
      <c r="AR2711" s="140" t="s">
        <v>244</v>
      </c>
      <c r="AT2711" s="140" t="s">
        <v>152</v>
      </c>
      <c r="AU2711" s="140" t="s">
        <v>89</v>
      </c>
      <c r="AY2711" s="18" t="s">
        <v>150</v>
      </c>
      <c r="BE2711" s="141">
        <f>IF(N2711="základní",J2711,0)</f>
        <v>0</v>
      </c>
      <c r="BF2711" s="141">
        <f>IF(N2711="snížená",J2711,0)</f>
        <v>0</v>
      </c>
      <c r="BG2711" s="141">
        <f>IF(N2711="zákl. přenesená",J2711,0)</f>
        <v>0</v>
      </c>
      <c r="BH2711" s="141">
        <f>IF(N2711="sníž. přenesená",J2711,0)</f>
        <v>0</v>
      </c>
      <c r="BI2711" s="141">
        <f>IF(N2711="nulová",J2711,0)</f>
        <v>0</v>
      </c>
      <c r="BJ2711" s="18" t="s">
        <v>40</v>
      </c>
      <c r="BK2711" s="141">
        <f>ROUND(I2711*H2711,2)</f>
        <v>0</v>
      </c>
      <c r="BL2711" s="18" t="s">
        <v>244</v>
      </c>
      <c r="BM2711" s="140" t="s">
        <v>3300</v>
      </c>
    </row>
    <row r="2712" spans="2:65" s="1" customFormat="1">
      <c r="B2712" s="34"/>
      <c r="D2712" s="163" t="s">
        <v>174</v>
      </c>
      <c r="F2712" s="164" t="s">
        <v>3301</v>
      </c>
      <c r="I2712" s="165"/>
      <c r="L2712" s="34"/>
      <c r="M2712" s="166"/>
      <c r="T2712" s="55"/>
      <c r="AT2712" s="18" t="s">
        <v>174</v>
      </c>
      <c r="AU2712" s="18" t="s">
        <v>89</v>
      </c>
    </row>
    <row r="2713" spans="2:65" s="1" customFormat="1" ht="16.5" customHeight="1">
      <c r="B2713" s="34"/>
      <c r="C2713" s="129" t="s">
        <v>3302</v>
      </c>
      <c r="D2713" s="129" t="s">
        <v>152</v>
      </c>
      <c r="E2713" s="130" t="s">
        <v>3303</v>
      </c>
      <c r="F2713" s="131" t="s">
        <v>3304</v>
      </c>
      <c r="G2713" s="132" t="s">
        <v>693</v>
      </c>
      <c r="H2713" s="133">
        <v>569.5</v>
      </c>
      <c r="I2713" s="134"/>
      <c r="J2713" s="135">
        <f>ROUND(I2713*H2713,2)</f>
        <v>0</v>
      </c>
      <c r="K2713" s="131" t="s">
        <v>172</v>
      </c>
      <c r="L2713" s="34"/>
      <c r="M2713" s="136" t="s">
        <v>32</v>
      </c>
      <c r="N2713" s="137" t="s">
        <v>51</v>
      </c>
      <c r="P2713" s="138">
        <f>O2713*H2713</f>
        <v>0</v>
      </c>
      <c r="Q2713" s="138">
        <v>1E-4</v>
      </c>
      <c r="R2713" s="138">
        <f>Q2713*H2713</f>
        <v>5.6950000000000001E-2</v>
      </c>
      <c r="S2713" s="138">
        <v>0</v>
      </c>
      <c r="T2713" s="139">
        <f>S2713*H2713</f>
        <v>0</v>
      </c>
      <c r="AR2713" s="140" t="s">
        <v>244</v>
      </c>
      <c r="AT2713" s="140" t="s">
        <v>152</v>
      </c>
      <c r="AU2713" s="140" t="s">
        <v>89</v>
      </c>
      <c r="AY2713" s="18" t="s">
        <v>150</v>
      </c>
      <c r="BE2713" s="141">
        <f>IF(N2713="základní",J2713,0)</f>
        <v>0</v>
      </c>
      <c r="BF2713" s="141">
        <f>IF(N2713="snížená",J2713,0)</f>
        <v>0</v>
      </c>
      <c r="BG2713" s="141">
        <f>IF(N2713="zákl. přenesená",J2713,0)</f>
        <v>0</v>
      </c>
      <c r="BH2713" s="141">
        <f>IF(N2713="sníž. přenesená",J2713,0)</f>
        <v>0</v>
      </c>
      <c r="BI2713" s="141">
        <f>IF(N2713="nulová",J2713,0)</f>
        <v>0</v>
      </c>
      <c r="BJ2713" s="18" t="s">
        <v>40</v>
      </c>
      <c r="BK2713" s="141">
        <f>ROUND(I2713*H2713,2)</f>
        <v>0</v>
      </c>
      <c r="BL2713" s="18" t="s">
        <v>244</v>
      </c>
      <c r="BM2713" s="140" t="s">
        <v>3305</v>
      </c>
    </row>
    <row r="2714" spans="2:65" s="1" customFormat="1">
      <c r="B2714" s="34"/>
      <c r="D2714" s="163" t="s">
        <v>174</v>
      </c>
      <c r="F2714" s="164" t="s">
        <v>3306</v>
      </c>
      <c r="I2714" s="165"/>
      <c r="L2714" s="34"/>
      <c r="M2714" s="166"/>
      <c r="T2714" s="55"/>
      <c r="AT2714" s="18" t="s">
        <v>174</v>
      </c>
      <c r="AU2714" s="18" t="s">
        <v>89</v>
      </c>
    </row>
    <row r="2715" spans="2:65" s="12" customFormat="1">
      <c r="B2715" s="142"/>
      <c r="D2715" s="143" t="s">
        <v>159</v>
      </c>
      <c r="E2715" s="144" t="s">
        <v>32</v>
      </c>
      <c r="F2715" s="145" t="s">
        <v>1436</v>
      </c>
      <c r="H2715" s="144" t="s">
        <v>32</v>
      </c>
      <c r="I2715" s="146"/>
      <c r="L2715" s="142"/>
      <c r="M2715" s="147"/>
      <c r="T2715" s="148"/>
      <c r="AT2715" s="144" t="s">
        <v>159</v>
      </c>
      <c r="AU2715" s="144" t="s">
        <v>89</v>
      </c>
      <c r="AV2715" s="12" t="s">
        <v>40</v>
      </c>
      <c r="AW2715" s="12" t="s">
        <v>38</v>
      </c>
      <c r="AX2715" s="12" t="s">
        <v>80</v>
      </c>
      <c r="AY2715" s="144" t="s">
        <v>150</v>
      </c>
    </row>
    <row r="2716" spans="2:65" s="13" customFormat="1" ht="30.6">
      <c r="B2716" s="149"/>
      <c r="D2716" s="143" t="s">
        <v>159</v>
      </c>
      <c r="E2716" s="150" t="s">
        <v>32</v>
      </c>
      <c r="F2716" s="151" t="s">
        <v>3307</v>
      </c>
      <c r="H2716" s="152">
        <v>479.4</v>
      </c>
      <c r="I2716" s="153"/>
      <c r="L2716" s="149"/>
      <c r="M2716" s="154"/>
      <c r="T2716" s="155"/>
      <c r="AT2716" s="150" t="s">
        <v>159</v>
      </c>
      <c r="AU2716" s="150" t="s">
        <v>89</v>
      </c>
      <c r="AV2716" s="13" t="s">
        <v>89</v>
      </c>
      <c r="AW2716" s="13" t="s">
        <v>38</v>
      </c>
      <c r="AX2716" s="13" t="s">
        <v>80</v>
      </c>
      <c r="AY2716" s="150" t="s">
        <v>150</v>
      </c>
    </row>
    <row r="2717" spans="2:65" s="13" customFormat="1">
      <c r="B2717" s="149"/>
      <c r="D2717" s="143" t="s">
        <v>159</v>
      </c>
      <c r="E2717" s="150" t="s">
        <v>32</v>
      </c>
      <c r="F2717" s="151" t="s">
        <v>3308</v>
      </c>
      <c r="H2717" s="152">
        <v>90.1</v>
      </c>
      <c r="I2717" s="153"/>
      <c r="L2717" s="149"/>
      <c r="M2717" s="154"/>
      <c r="T2717" s="155"/>
      <c r="AT2717" s="150" t="s">
        <v>159</v>
      </c>
      <c r="AU2717" s="150" t="s">
        <v>89</v>
      </c>
      <c r="AV2717" s="13" t="s">
        <v>89</v>
      </c>
      <c r="AW2717" s="13" t="s">
        <v>38</v>
      </c>
      <c r="AX2717" s="13" t="s">
        <v>80</v>
      </c>
      <c r="AY2717" s="150" t="s">
        <v>150</v>
      </c>
    </row>
    <row r="2718" spans="2:65" s="15" customFormat="1">
      <c r="B2718" s="168"/>
      <c r="D2718" s="143" t="s">
        <v>159</v>
      </c>
      <c r="E2718" s="169" t="s">
        <v>32</v>
      </c>
      <c r="F2718" s="170" t="s">
        <v>1438</v>
      </c>
      <c r="H2718" s="171">
        <v>569.5</v>
      </c>
      <c r="I2718" s="172"/>
      <c r="L2718" s="168"/>
      <c r="M2718" s="173"/>
      <c r="T2718" s="174"/>
      <c r="AT2718" s="169" t="s">
        <v>159</v>
      </c>
      <c r="AU2718" s="169" t="s">
        <v>89</v>
      </c>
      <c r="AV2718" s="15" t="s">
        <v>168</v>
      </c>
      <c r="AW2718" s="15" t="s">
        <v>38</v>
      </c>
      <c r="AX2718" s="15" t="s">
        <v>80</v>
      </c>
      <c r="AY2718" s="169" t="s">
        <v>150</v>
      </c>
    </row>
    <row r="2719" spans="2:65" s="14" customFormat="1">
      <c r="B2719" s="156"/>
      <c r="D2719" s="143" t="s">
        <v>159</v>
      </c>
      <c r="E2719" s="157" t="s">
        <v>32</v>
      </c>
      <c r="F2719" s="158" t="s">
        <v>162</v>
      </c>
      <c r="H2719" s="159">
        <v>569.5</v>
      </c>
      <c r="I2719" s="160"/>
      <c r="L2719" s="156"/>
      <c r="M2719" s="161"/>
      <c r="T2719" s="162"/>
      <c r="AT2719" s="157" t="s">
        <v>159</v>
      </c>
      <c r="AU2719" s="157" t="s">
        <v>89</v>
      </c>
      <c r="AV2719" s="14" t="s">
        <v>157</v>
      </c>
      <c r="AW2719" s="14" t="s">
        <v>38</v>
      </c>
      <c r="AX2719" s="14" t="s">
        <v>40</v>
      </c>
      <c r="AY2719" s="157" t="s">
        <v>150</v>
      </c>
    </row>
    <row r="2720" spans="2:65" s="1" customFormat="1" ht="24.15" customHeight="1">
      <c r="B2720" s="34"/>
      <c r="C2720" s="129" t="s">
        <v>3309</v>
      </c>
      <c r="D2720" s="129" t="s">
        <v>152</v>
      </c>
      <c r="E2720" s="130" t="s">
        <v>3310</v>
      </c>
      <c r="F2720" s="131" t="s">
        <v>3311</v>
      </c>
      <c r="G2720" s="132" t="s">
        <v>693</v>
      </c>
      <c r="H2720" s="133">
        <v>524.45000000000005</v>
      </c>
      <c r="I2720" s="134"/>
      <c r="J2720" s="135">
        <f>ROUND(I2720*H2720,2)</f>
        <v>0</v>
      </c>
      <c r="K2720" s="131" t="s">
        <v>172</v>
      </c>
      <c r="L2720" s="34"/>
      <c r="M2720" s="136" t="s">
        <v>32</v>
      </c>
      <c r="N2720" s="137" t="s">
        <v>51</v>
      </c>
      <c r="P2720" s="138">
        <f>O2720*H2720</f>
        <v>0</v>
      </c>
      <c r="Q2720" s="138">
        <v>0</v>
      </c>
      <c r="R2720" s="138">
        <f>Q2720*H2720</f>
        <v>0</v>
      </c>
      <c r="S2720" s="138">
        <v>0</v>
      </c>
      <c r="T2720" s="139">
        <f>S2720*H2720</f>
        <v>0</v>
      </c>
      <c r="AR2720" s="140" t="s">
        <v>244</v>
      </c>
      <c r="AT2720" s="140" t="s">
        <v>152</v>
      </c>
      <c r="AU2720" s="140" t="s">
        <v>89</v>
      </c>
      <c r="AY2720" s="18" t="s">
        <v>150</v>
      </c>
      <c r="BE2720" s="141">
        <f>IF(N2720="základní",J2720,0)</f>
        <v>0</v>
      </c>
      <c r="BF2720" s="141">
        <f>IF(N2720="snížená",J2720,0)</f>
        <v>0</v>
      </c>
      <c r="BG2720" s="141">
        <f>IF(N2720="zákl. přenesená",J2720,0)</f>
        <v>0</v>
      </c>
      <c r="BH2720" s="141">
        <f>IF(N2720="sníž. přenesená",J2720,0)</f>
        <v>0</v>
      </c>
      <c r="BI2720" s="141">
        <f>IF(N2720="nulová",J2720,0)</f>
        <v>0</v>
      </c>
      <c r="BJ2720" s="18" t="s">
        <v>40</v>
      </c>
      <c r="BK2720" s="141">
        <f>ROUND(I2720*H2720,2)</f>
        <v>0</v>
      </c>
      <c r="BL2720" s="18" t="s">
        <v>244</v>
      </c>
      <c r="BM2720" s="140" t="s">
        <v>3312</v>
      </c>
    </row>
    <row r="2721" spans="2:65" s="1" customFormat="1">
      <c r="B2721" s="34"/>
      <c r="D2721" s="163" t="s">
        <v>174</v>
      </c>
      <c r="F2721" s="164" t="s">
        <v>3313</v>
      </c>
      <c r="I2721" s="165"/>
      <c r="L2721" s="34"/>
      <c r="M2721" s="166"/>
      <c r="T2721" s="55"/>
      <c r="AT2721" s="18" t="s">
        <v>174</v>
      </c>
      <c r="AU2721" s="18" t="s">
        <v>89</v>
      </c>
    </row>
    <row r="2722" spans="2:65" s="12" customFormat="1">
      <c r="B2722" s="142"/>
      <c r="D2722" s="143" t="s">
        <v>159</v>
      </c>
      <c r="E2722" s="144" t="s">
        <v>32</v>
      </c>
      <c r="F2722" s="145" t="s">
        <v>1436</v>
      </c>
      <c r="H2722" s="144" t="s">
        <v>32</v>
      </c>
      <c r="I2722" s="146"/>
      <c r="L2722" s="142"/>
      <c r="M2722" s="147"/>
      <c r="T2722" s="148"/>
      <c r="AT2722" s="144" t="s">
        <v>159</v>
      </c>
      <c r="AU2722" s="144" t="s">
        <v>89</v>
      </c>
      <c r="AV2722" s="12" t="s">
        <v>40</v>
      </c>
      <c r="AW2722" s="12" t="s">
        <v>38</v>
      </c>
      <c r="AX2722" s="12" t="s">
        <v>80</v>
      </c>
      <c r="AY2722" s="144" t="s">
        <v>150</v>
      </c>
    </row>
    <row r="2723" spans="2:65" s="13" customFormat="1" ht="30.6">
      <c r="B2723" s="149"/>
      <c r="D2723" s="143" t="s">
        <v>159</v>
      </c>
      <c r="E2723" s="150" t="s">
        <v>32</v>
      </c>
      <c r="F2723" s="151" t="s">
        <v>3307</v>
      </c>
      <c r="H2723" s="152">
        <v>479.4</v>
      </c>
      <c r="I2723" s="153"/>
      <c r="L2723" s="149"/>
      <c r="M2723" s="154"/>
      <c r="T2723" s="155"/>
      <c r="AT2723" s="150" t="s">
        <v>159</v>
      </c>
      <c r="AU2723" s="150" t="s">
        <v>89</v>
      </c>
      <c r="AV2723" s="13" t="s">
        <v>89</v>
      </c>
      <c r="AW2723" s="13" t="s">
        <v>38</v>
      </c>
      <c r="AX2723" s="13" t="s">
        <v>80</v>
      </c>
      <c r="AY2723" s="150" t="s">
        <v>150</v>
      </c>
    </row>
    <row r="2724" spans="2:65" s="13" customFormat="1">
      <c r="B2724" s="149"/>
      <c r="D2724" s="143" t="s">
        <v>159</v>
      </c>
      <c r="E2724" s="150" t="s">
        <v>32</v>
      </c>
      <c r="F2724" s="151" t="s">
        <v>3314</v>
      </c>
      <c r="H2724" s="152">
        <v>45.05</v>
      </c>
      <c r="I2724" s="153"/>
      <c r="L2724" s="149"/>
      <c r="M2724" s="154"/>
      <c r="T2724" s="155"/>
      <c r="AT2724" s="150" t="s">
        <v>159</v>
      </c>
      <c r="AU2724" s="150" t="s">
        <v>89</v>
      </c>
      <c r="AV2724" s="13" t="s">
        <v>89</v>
      </c>
      <c r="AW2724" s="13" t="s">
        <v>38</v>
      </c>
      <c r="AX2724" s="13" t="s">
        <v>80</v>
      </c>
      <c r="AY2724" s="150" t="s">
        <v>150</v>
      </c>
    </row>
    <row r="2725" spans="2:65" s="15" customFormat="1">
      <c r="B2725" s="168"/>
      <c r="D2725" s="143" t="s">
        <v>159</v>
      </c>
      <c r="E2725" s="169" t="s">
        <v>32</v>
      </c>
      <c r="F2725" s="170" t="s">
        <v>1438</v>
      </c>
      <c r="H2725" s="171">
        <v>524.45000000000005</v>
      </c>
      <c r="I2725" s="172"/>
      <c r="L2725" s="168"/>
      <c r="M2725" s="173"/>
      <c r="T2725" s="174"/>
      <c r="AT2725" s="169" t="s">
        <v>159</v>
      </c>
      <c r="AU2725" s="169" t="s">
        <v>89</v>
      </c>
      <c r="AV2725" s="15" t="s">
        <v>168</v>
      </c>
      <c r="AW2725" s="15" t="s">
        <v>38</v>
      </c>
      <c r="AX2725" s="15" t="s">
        <v>80</v>
      </c>
      <c r="AY2725" s="169" t="s">
        <v>150</v>
      </c>
    </row>
    <row r="2726" spans="2:65" s="14" customFormat="1">
      <c r="B2726" s="156"/>
      <c r="D2726" s="143" t="s">
        <v>159</v>
      </c>
      <c r="E2726" s="157" t="s">
        <v>32</v>
      </c>
      <c r="F2726" s="158" t="s">
        <v>162</v>
      </c>
      <c r="H2726" s="159">
        <v>524.45000000000005</v>
      </c>
      <c r="I2726" s="160"/>
      <c r="L2726" s="156"/>
      <c r="M2726" s="161"/>
      <c r="T2726" s="162"/>
      <c r="AT2726" s="157" t="s">
        <v>159</v>
      </c>
      <c r="AU2726" s="157" t="s">
        <v>89</v>
      </c>
      <c r="AV2726" s="14" t="s">
        <v>157</v>
      </c>
      <c r="AW2726" s="14" t="s">
        <v>38</v>
      </c>
      <c r="AX2726" s="14" t="s">
        <v>40</v>
      </c>
      <c r="AY2726" s="157" t="s">
        <v>150</v>
      </c>
    </row>
    <row r="2727" spans="2:65" s="1" customFormat="1" ht="21.75" customHeight="1">
      <c r="B2727" s="34"/>
      <c r="C2727" s="184" t="s">
        <v>3315</v>
      </c>
      <c r="D2727" s="184" t="s">
        <v>874</v>
      </c>
      <c r="E2727" s="186" t="s">
        <v>3316</v>
      </c>
      <c r="F2727" s="187" t="s">
        <v>3317</v>
      </c>
      <c r="G2727" s="188" t="s">
        <v>693</v>
      </c>
      <c r="H2727" s="189">
        <v>576.89499999999998</v>
      </c>
      <c r="I2727" s="190"/>
      <c r="J2727" s="191">
        <f>ROUND(I2727*H2727,2)</f>
        <v>0</v>
      </c>
      <c r="K2727" s="187" t="s">
        <v>172</v>
      </c>
      <c r="L2727" s="192"/>
      <c r="M2727" s="193" t="s">
        <v>32</v>
      </c>
      <c r="N2727" s="194" t="s">
        <v>51</v>
      </c>
      <c r="P2727" s="138">
        <f>O2727*H2727</f>
        <v>0</v>
      </c>
      <c r="Q2727" s="138">
        <v>1.2999999999999999E-4</v>
      </c>
      <c r="R2727" s="138">
        <f>Q2727*H2727</f>
        <v>7.4996349999999989E-2</v>
      </c>
      <c r="S2727" s="138">
        <v>0</v>
      </c>
      <c r="T2727" s="139">
        <f>S2727*H2727</f>
        <v>0</v>
      </c>
      <c r="AR2727" s="140" t="s">
        <v>1027</v>
      </c>
      <c r="AT2727" s="140" t="s">
        <v>874</v>
      </c>
      <c r="AU2727" s="140" t="s">
        <v>89</v>
      </c>
      <c r="AY2727" s="18" t="s">
        <v>150</v>
      </c>
      <c r="BE2727" s="141">
        <f>IF(N2727="základní",J2727,0)</f>
        <v>0</v>
      </c>
      <c r="BF2727" s="141">
        <f>IF(N2727="snížená",J2727,0)</f>
        <v>0</v>
      </c>
      <c r="BG2727" s="141">
        <f>IF(N2727="zákl. přenesená",J2727,0)</f>
        <v>0</v>
      </c>
      <c r="BH2727" s="141">
        <f>IF(N2727="sníž. přenesená",J2727,0)</f>
        <v>0</v>
      </c>
      <c r="BI2727" s="141">
        <f>IF(N2727="nulová",J2727,0)</f>
        <v>0</v>
      </c>
      <c r="BJ2727" s="18" t="s">
        <v>40</v>
      </c>
      <c r="BK2727" s="141">
        <f>ROUND(I2727*H2727,2)</f>
        <v>0</v>
      </c>
      <c r="BL2727" s="18" t="s">
        <v>244</v>
      </c>
      <c r="BM2727" s="140" t="s">
        <v>3318</v>
      </c>
    </row>
    <row r="2728" spans="2:65" s="13" customFormat="1">
      <c r="B2728" s="149"/>
      <c r="D2728" s="143" t="s">
        <v>159</v>
      </c>
      <c r="F2728" s="151" t="s">
        <v>3319</v>
      </c>
      <c r="H2728" s="152">
        <v>576.89499999999998</v>
      </c>
      <c r="I2728" s="153"/>
      <c r="L2728" s="149"/>
      <c r="M2728" s="154"/>
      <c r="T2728" s="155"/>
      <c r="AT2728" s="150" t="s">
        <v>159</v>
      </c>
      <c r="AU2728" s="150" t="s">
        <v>89</v>
      </c>
      <c r="AV2728" s="13" t="s">
        <v>89</v>
      </c>
      <c r="AW2728" s="13" t="s">
        <v>4</v>
      </c>
      <c r="AX2728" s="13" t="s">
        <v>40</v>
      </c>
      <c r="AY2728" s="150" t="s">
        <v>150</v>
      </c>
    </row>
    <row r="2729" spans="2:65" s="1" customFormat="1" ht="62.7" customHeight="1">
      <c r="B2729" s="34"/>
      <c r="C2729" s="129" t="s">
        <v>3320</v>
      </c>
      <c r="D2729" s="129" t="s">
        <v>152</v>
      </c>
      <c r="E2729" s="130" t="s">
        <v>3321</v>
      </c>
      <c r="F2729" s="131" t="s">
        <v>3322</v>
      </c>
      <c r="G2729" s="132" t="s">
        <v>171</v>
      </c>
      <c r="H2729" s="133">
        <v>298</v>
      </c>
      <c r="I2729" s="134"/>
      <c r="J2729" s="135">
        <f>ROUND(I2729*H2729,2)</f>
        <v>0</v>
      </c>
      <c r="K2729" s="131" t="s">
        <v>172</v>
      </c>
      <c r="L2729" s="34"/>
      <c r="M2729" s="136" t="s">
        <v>32</v>
      </c>
      <c r="N2729" s="137" t="s">
        <v>51</v>
      </c>
      <c r="P2729" s="138">
        <f>O2729*H2729</f>
        <v>0</v>
      </c>
      <c r="Q2729" s="138">
        <v>4.9699999999999996E-3</v>
      </c>
      <c r="R2729" s="138">
        <f>Q2729*H2729</f>
        <v>1.4810599999999998</v>
      </c>
      <c r="S2729" s="138">
        <v>0</v>
      </c>
      <c r="T2729" s="139">
        <f>S2729*H2729</f>
        <v>0</v>
      </c>
      <c r="AR2729" s="140" t="s">
        <v>244</v>
      </c>
      <c r="AT2729" s="140" t="s">
        <v>152</v>
      </c>
      <c r="AU2729" s="140" t="s">
        <v>89</v>
      </c>
      <c r="AY2729" s="18" t="s">
        <v>150</v>
      </c>
      <c r="BE2729" s="141">
        <f>IF(N2729="základní",J2729,0)</f>
        <v>0</v>
      </c>
      <c r="BF2729" s="141">
        <f>IF(N2729="snížená",J2729,0)</f>
        <v>0</v>
      </c>
      <c r="BG2729" s="141">
        <f>IF(N2729="zákl. přenesená",J2729,0)</f>
        <v>0</v>
      </c>
      <c r="BH2729" s="141">
        <f>IF(N2729="sníž. přenesená",J2729,0)</f>
        <v>0</v>
      </c>
      <c r="BI2729" s="141">
        <f>IF(N2729="nulová",J2729,0)</f>
        <v>0</v>
      </c>
      <c r="BJ2729" s="18" t="s">
        <v>40</v>
      </c>
      <c r="BK2729" s="141">
        <f>ROUND(I2729*H2729,2)</f>
        <v>0</v>
      </c>
      <c r="BL2729" s="18" t="s">
        <v>244</v>
      </c>
      <c r="BM2729" s="140" t="s">
        <v>3323</v>
      </c>
    </row>
    <row r="2730" spans="2:65" s="1" customFormat="1">
      <c r="B2730" s="34"/>
      <c r="D2730" s="163" t="s">
        <v>174</v>
      </c>
      <c r="F2730" s="164" t="s">
        <v>3324</v>
      </c>
      <c r="I2730" s="165"/>
      <c r="L2730" s="34"/>
      <c r="M2730" s="166"/>
      <c r="T2730" s="55"/>
      <c r="AT2730" s="18" t="s">
        <v>174</v>
      </c>
      <c r="AU2730" s="18" t="s">
        <v>89</v>
      </c>
    </row>
    <row r="2731" spans="2:65" s="12" customFormat="1">
      <c r="B2731" s="142"/>
      <c r="D2731" s="143" t="s">
        <v>159</v>
      </c>
      <c r="E2731" s="144" t="s">
        <v>32</v>
      </c>
      <c r="F2731" s="145" t="s">
        <v>1436</v>
      </c>
      <c r="H2731" s="144" t="s">
        <v>32</v>
      </c>
      <c r="I2731" s="146"/>
      <c r="L2731" s="142"/>
      <c r="M2731" s="147"/>
      <c r="T2731" s="148"/>
      <c r="AT2731" s="144" t="s">
        <v>159</v>
      </c>
      <c r="AU2731" s="144" t="s">
        <v>89</v>
      </c>
      <c r="AV2731" s="12" t="s">
        <v>40</v>
      </c>
      <c r="AW2731" s="12" t="s">
        <v>38</v>
      </c>
      <c r="AX2731" s="12" t="s">
        <v>80</v>
      </c>
      <c r="AY2731" s="144" t="s">
        <v>150</v>
      </c>
    </row>
    <row r="2732" spans="2:65" s="13" customFormat="1" ht="30.6">
      <c r="B2732" s="149"/>
      <c r="D2732" s="143" t="s">
        <v>159</v>
      </c>
      <c r="E2732" s="150" t="s">
        <v>32</v>
      </c>
      <c r="F2732" s="151" t="s">
        <v>3325</v>
      </c>
      <c r="H2732" s="152">
        <v>248</v>
      </c>
      <c r="I2732" s="153"/>
      <c r="L2732" s="149"/>
      <c r="M2732" s="154"/>
      <c r="T2732" s="155"/>
      <c r="AT2732" s="150" t="s">
        <v>159</v>
      </c>
      <c r="AU2732" s="150" t="s">
        <v>89</v>
      </c>
      <c r="AV2732" s="13" t="s">
        <v>89</v>
      </c>
      <c r="AW2732" s="13" t="s">
        <v>38</v>
      </c>
      <c r="AX2732" s="13" t="s">
        <v>80</v>
      </c>
      <c r="AY2732" s="150" t="s">
        <v>150</v>
      </c>
    </row>
    <row r="2733" spans="2:65" s="13" customFormat="1">
      <c r="B2733" s="149"/>
      <c r="D2733" s="143" t="s">
        <v>159</v>
      </c>
      <c r="E2733" s="150" t="s">
        <v>32</v>
      </c>
      <c r="F2733" s="151" t="s">
        <v>3326</v>
      </c>
      <c r="H2733" s="152">
        <v>50</v>
      </c>
      <c r="I2733" s="153"/>
      <c r="L2733" s="149"/>
      <c r="M2733" s="154"/>
      <c r="T2733" s="155"/>
      <c r="AT2733" s="150" t="s">
        <v>159</v>
      </c>
      <c r="AU2733" s="150" t="s">
        <v>89</v>
      </c>
      <c r="AV2733" s="13" t="s">
        <v>89</v>
      </c>
      <c r="AW2733" s="13" t="s">
        <v>38</v>
      </c>
      <c r="AX2733" s="13" t="s">
        <v>80</v>
      </c>
      <c r="AY2733" s="150" t="s">
        <v>150</v>
      </c>
    </row>
    <row r="2734" spans="2:65" s="15" customFormat="1">
      <c r="B2734" s="168"/>
      <c r="D2734" s="143" t="s">
        <v>159</v>
      </c>
      <c r="E2734" s="169" t="s">
        <v>32</v>
      </c>
      <c r="F2734" s="170" t="s">
        <v>1438</v>
      </c>
      <c r="H2734" s="171">
        <v>298</v>
      </c>
      <c r="I2734" s="172"/>
      <c r="L2734" s="168"/>
      <c r="M2734" s="173"/>
      <c r="T2734" s="174"/>
      <c r="AT2734" s="169" t="s">
        <v>159</v>
      </c>
      <c r="AU2734" s="169" t="s">
        <v>89</v>
      </c>
      <c r="AV2734" s="15" t="s">
        <v>168</v>
      </c>
      <c r="AW2734" s="15" t="s">
        <v>38</v>
      </c>
      <c r="AX2734" s="15" t="s">
        <v>80</v>
      </c>
      <c r="AY2734" s="169" t="s">
        <v>150</v>
      </c>
    </row>
    <row r="2735" spans="2:65" s="14" customFormat="1">
      <c r="B2735" s="156"/>
      <c r="D2735" s="143" t="s">
        <v>159</v>
      </c>
      <c r="E2735" s="157" t="s">
        <v>32</v>
      </c>
      <c r="F2735" s="158" t="s">
        <v>162</v>
      </c>
      <c r="H2735" s="159">
        <v>298</v>
      </c>
      <c r="I2735" s="160"/>
      <c r="L2735" s="156"/>
      <c r="M2735" s="161"/>
      <c r="T2735" s="162"/>
      <c r="AT2735" s="157" t="s">
        <v>159</v>
      </c>
      <c r="AU2735" s="157" t="s">
        <v>89</v>
      </c>
      <c r="AV2735" s="14" t="s">
        <v>157</v>
      </c>
      <c r="AW2735" s="14" t="s">
        <v>38</v>
      </c>
      <c r="AX2735" s="14" t="s">
        <v>40</v>
      </c>
      <c r="AY2735" s="157" t="s">
        <v>150</v>
      </c>
    </row>
    <row r="2736" spans="2:65" s="1" customFormat="1" ht="24.15" customHeight="1">
      <c r="B2736" s="34"/>
      <c r="C2736" s="129" t="s">
        <v>3327</v>
      </c>
      <c r="D2736" s="129" t="s">
        <v>152</v>
      </c>
      <c r="E2736" s="130" t="s">
        <v>3328</v>
      </c>
      <c r="F2736" s="131" t="s">
        <v>3329</v>
      </c>
      <c r="G2736" s="132" t="s">
        <v>155</v>
      </c>
      <c r="H2736" s="133">
        <v>4179.8</v>
      </c>
      <c r="I2736" s="134"/>
      <c r="J2736" s="135">
        <f>ROUND(I2736*H2736,2)</f>
        <v>0</v>
      </c>
      <c r="K2736" s="131" t="s">
        <v>172</v>
      </c>
      <c r="L2736" s="34"/>
      <c r="M2736" s="136" t="s">
        <v>32</v>
      </c>
      <c r="N2736" s="137" t="s">
        <v>51</v>
      </c>
      <c r="P2736" s="138">
        <f>O2736*H2736</f>
        <v>0</v>
      </c>
      <c r="Q2736" s="138">
        <v>7.1500000000000001E-3</v>
      </c>
      <c r="R2736" s="138">
        <f>Q2736*H2736</f>
        <v>29.885570000000001</v>
      </c>
      <c r="S2736" s="138">
        <v>0</v>
      </c>
      <c r="T2736" s="139">
        <f>S2736*H2736</f>
        <v>0</v>
      </c>
      <c r="AR2736" s="140" t="s">
        <v>244</v>
      </c>
      <c r="AT2736" s="140" t="s">
        <v>152</v>
      </c>
      <c r="AU2736" s="140" t="s">
        <v>89</v>
      </c>
      <c r="AY2736" s="18" t="s">
        <v>150</v>
      </c>
      <c r="BE2736" s="141">
        <f>IF(N2736="základní",J2736,0)</f>
        <v>0</v>
      </c>
      <c r="BF2736" s="141">
        <f>IF(N2736="snížená",J2736,0)</f>
        <v>0</v>
      </c>
      <c r="BG2736" s="141">
        <f>IF(N2736="zákl. přenesená",J2736,0)</f>
        <v>0</v>
      </c>
      <c r="BH2736" s="141">
        <f>IF(N2736="sníž. přenesená",J2736,0)</f>
        <v>0</v>
      </c>
      <c r="BI2736" s="141">
        <f>IF(N2736="nulová",J2736,0)</f>
        <v>0</v>
      </c>
      <c r="BJ2736" s="18" t="s">
        <v>40</v>
      </c>
      <c r="BK2736" s="141">
        <f>ROUND(I2736*H2736,2)</f>
        <v>0</v>
      </c>
      <c r="BL2736" s="18" t="s">
        <v>244</v>
      </c>
      <c r="BM2736" s="140" t="s">
        <v>3330</v>
      </c>
    </row>
    <row r="2737" spans="2:65" s="1" customFormat="1">
      <c r="B2737" s="34"/>
      <c r="D2737" s="163" t="s">
        <v>174</v>
      </c>
      <c r="F2737" s="164" t="s">
        <v>3331</v>
      </c>
      <c r="I2737" s="165"/>
      <c r="L2737" s="34"/>
      <c r="M2737" s="166"/>
      <c r="T2737" s="55"/>
      <c r="AT2737" s="18" t="s">
        <v>174</v>
      </c>
      <c r="AU2737" s="18" t="s">
        <v>89</v>
      </c>
    </row>
    <row r="2738" spans="2:65" s="13" customFormat="1">
      <c r="B2738" s="149"/>
      <c r="D2738" s="143" t="s">
        <v>159</v>
      </c>
      <c r="E2738" s="150" t="s">
        <v>32</v>
      </c>
      <c r="F2738" s="151" t="s">
        <v>2510</v>
      </c>
      <c r="H2738" s="152">
        <v>2765</v>
      </c>
      <c r="I2738" s="153"/>
      <c r="L2738" s="149"/>
      <c r="M2738" s="154"/>
      <c r="T2738" s="155"/>
      <c r="AT2738" s="150" t="s">
        <v>159</v>
      </c>
      <c r="AU2738" s="150" t="s">
        <v>89</v>
      </c>
      <c r="AV2738" s="13" t="s">
        <v>89</v>
      </c>
      <c r="AW2738" s="13" t="s">
        <v>38</v>
      </c>
      <c r="AX2738" s="13" t="s">
        <v>80</v>
      </c>
      <c r="AY2738" s="150" t="s">
        <v>150</v>
      </c>
    </row>
    <row r="2739" spans="2:65" s="13" customFormat="1">
      <c r="B2739" s="149"/>
      <c r="D2739" s="143" t="s">
        <v>159</v>
      </c>
      <c r="E2739" s="150" t="s">
        <v>32</v>
      </c>
      <c r="F2739" s="151" t="s">
        <v>3332</v>
      </c>
      <c r="H2739" s="152">
        <v>1414.8</v>
      </c>
      <c r="I2739" s="153"/>
      <c r="L2739" s="149"/>
      <c r="M2739" s="154"/>
      <c r="T2739" s="155"/>
      <c r="AT2739" s="150" t="s">
        <v>159</v>
      </c>
      <c r="AU2739" s="150" t="s">
        <v>89</v>
      </c>
      <c r="AV2739" s="13" t="s">
        <v>89</v>
      </c>
      <c r="AW2739" s="13" t="s">
        <v>38</v>
      </c>
      <c r="AX2739" s="13" t="s">
        <v>80</v>
      </c>
      <c r="AY2739" s="150" t="s">
        <v>150</v>
      </c>
    </row>
    <row r="2740" spans="2:65" s="14" customFormat="1">
      <c r="B2740" s="156"/>
      <c r="D2740" s="143" t="s">
        <v>159</v>
      </c>
      <c r="E2740" s="157" t="s">
        <v>32</v>
      </c>
      <c r="F2740" s="158" t="s">
        <v>162</v>
      </c>
      <c r="H2740" s="159">
        <v>4179.8</v>
      </c>
      <c r="I2740" s="160"/>
      <c r="L2740" s="156"/>
      <c r="M2740" s="161"/>
      <c r="T2740" s="162"/>
      <c r="AT2740" s="157" t="s">
        <v>159</v>
      </c>
      <c r="AU2740" s="157" t="s">
        <v>89</v>
      </c>
      <c r="AV2740" s="14" t="s">
        <v>157</v>
      </c>
      <c r="AW2740" s="14" t="s">
        <v>38</v>
      </c>
      <c r="AX2740" s="14" t="s">
        <v>40</v>
      </c>
      <c r="AY2740" s="157" t="s">
        <v>150</v>
      </c>
    </row>
    <row r="2741" spans="2:65" s="1" customFormat="1" ht="44.25" customHeight="1">
      <c r="B2741" s="34"/>
      <c r="C2741" s="129" t="s">
        <v>3333</v>
      </c>
      <c r="D2741" s="129" t="s">
        <v>152</v>
      </c>
      <c r="E2741" s="130" t="s">
        <v>3334</v>
      </c>
      <c r="F2741" s="131" t="s">
        <v>3335</v>
      </c>
      <c r="G2741" s="132" t="s">
        <v>155</v>
      </c>
      <c r="H2741" s="133">
        <v>4179.8</v>
      </c>
      <c r="I2741" s="134"/>
      <c r="J2741" s="135">
        <f>ROUND(I2741*H2741,2)</f>
        <v>0</v>
      </c>
      <c r="K2741" s="131" t="s">
        <v>172</v>
      </c>
      <c r="L2741" s="34"/>
      <c r="M2741" s="136" t="s">
        <v>32</v>
      </c>
      <c r="N2741" s="137" t="s">
        <v>51</v>
      </c>
      <c r="P2741" s="138">
        <f>O2741*H2741</f>
        <v>0</v>
      </c>
      <c r="Q2741" s="138">
        <v>1.7899999999999999E-3</v>
      </c>
      <c r="R2741" s="138">
        <f>Q2741*H2741</f>
        <v>7.4818420000000003</v>
      </c>
      <c r="S2741" s="138">
        <v>0</v>
      </c>
      <c r="T2741" s="139">
        <f>S2741*H2741</f>
        <v>0</v>
      </c>
      <c r="AR2741" s="140" t="s">
        <v>244</v>
      </c>
      <c r="AT2741" s="140" t="s">
        <v>152</v>
      </c>
      <c r="AU2741" s="140" t="s">
        <v>89</v>
      </c>
      <c r="AY2741" s="18" t="s">
        <v>150</v>
      </c>
      <c r="BE2741" s="141">
        <f>IF(N2741="základní",J2741,0)</f>
        <v>0</v>
      </c>
      <c r="BF2741" s="141">
        <f>IF(N2741="snížená",J2741,0)</f>
        <v>0</v>
      </c>
      <c r="BG2741" s="141">
        <f>IF(N2741="zákl. přenesená",J2741,0)</f>
        <v>0</v>
      </c>
      <c r="BH2741" s="141">
        <f>IF(N2741="sníž. přenesená",J2741,0)</f>
        <v>0</v>
      </c>
      <c r="BI2741" s="141">
        <f>IF(N2741="nulová",J2741,0)</f>
        <v>0</v>
      </c>
      <c r="BJ2741" s="18" t="s">
        <v>40</v>
      </c>
      <c r="BK2741" s="141">
        <f>ROUND(I2741*H2741,2)</f>
        <v>0</v>
      </c>
      <c r="BL2741" s="18" t="s">
        <v>244</v>
      </c>
      <c r="BM2741" s="140" t="s">
        <v>3336</v>
      </c>
    </row>
    <row r="2742" spans="2:65" s="1" customFormat="1">
      <c r="B2742" s="34"/>
      <c r="D2742" s="163" t="s">
        <v>174</v>
      </c>
      <c r="F2742" s="164" t="s">
        <v>3337</v>
      </c>
      <c r="I2742" s="165"/>
      <c r="L2742" s="34"/>
      <c r="M2742" s="166"/>
      <c r="T2742" s="55"/>
      <c r="AT2742" s="18" t="s">
        <v>174</v>
      </c>
      <c r="AU2742" s="18" t="s">
        <v>89</v>
      </c>
    </row>
    <row r="2743" spans="2:65" s="1" customFormat="1" ht="44.25" customHeight="1">
      <c r="B2743" s="34"/>
      <c r="C2743" s="129" t="s">
        <v>3338</v>
      </c>
      <c r="D2743" s="129" t="s">
        <v>152</v>
      </c>
      <c r="E2743" s="130" t="s">
        <v>3339</v>
      </c>
      <c r="F2743" s="131" t="s">
        <v>3340</v>
      </c>
      <c r="G2743" s="132" t="s">
        <v>2526</v>
      </c>
      <c r="H2743" s="202"/>
      <c r="I2743" s="134"/>
      <c r="J2743" s="135">
        <f>ROUND(I2743*H2743,2)</f>
        <v>0</v>
      </c>
      <c r="K2743" s="131" t="s">
        <v>172</v>
      </c>
      <c r="L2743" s="34"/>
      <c r="M2743" s="136" t="s">
        <v>32</v>
      </c>
      <c r="N2743" s="137" t="s">
        <v>51</v>
      </c>
      <c r="P2743" s="138">
        <f>O2743*H2743</f>
        <v>0</v>
      </c>
      <c r="Q2743" s="138">
        <v>0</v>
      </c>
      <c r="R2743" s="138">
        <f>Q2743*H2743</f>
        <v>0</v>
      </c>
      <c r="S2743" s="138">
        <v>0</v>
      </c>
      <c r="T2743" s="139">
        <f>S2743*H2743</f>
        <v>0</v>
      </c>
      <c r="AR2743" s="140" t="s">
        <v>244</v>
      </c>
      <c r="AT2743" s="140" t="s">
        <v>152</v>
      </c>
      <c r="AU2743" s="140" t="s">
        <v>89</v>
      </c>
      <c r="AY2743" s="18" t="s">
        <v>150</v>
      </c>
      <c r="BE2743" s="141">
        <f>IF(N2743="základní",J2743,0)</f>
        <v>0</v>
      </c>
      <c r="BF2743" s="141">
        <f>IF(N2743="snížená",J2743,0)</f>
        <v>0</v>
      </c>
      <c r="BG2743" s="141">
        <f>IF(N2743="zákl. přenesená",J2743,0)</f>
        <v>0</v>
      </c>
      <c r="BH2743" s="141">
        <f>IF(N2743="sníž. přenesená",J2743,0)</f>
        <v>0</v>
      </c>
      <c r="BI2743" s="141">
        <f>IF(N2743="nulová",J2743,0)</f>
        <v>0</v>
      </c>
      <c r="BJ2743" s="18" t="s">
        <v>40</v>
      </c>
      <c r="BK2743" s="141">
        <f>ROUND(I2743*H2743,2)</f>
        <v>0</v>
      </c>
      <c r="BL2743" s="18" t="s">
        <v>244</v>
      </c>
      <c r="BM2743" s="140" t="s">
        <v>3341</v>
      </c>
    </row>
    <row r="2744" spans="2:65" s="1" customFormat="1">
      <c r="B2744" s="34"/>
      <c r="D2744" s="163" t="s">
        <v>174</v>
      </c>
      <c r="F2744" s="164" t="s">
        <v>3342</v>
      </c>
      <c r="I2744" s="165"/>
      <c r="L2744" s="34"/>
      <c r="M2744" s="166"/>
      <c r="T2744" s="55"/>
      <c r="AT2744" s="18" t="s">
        <v>174</v>
      </c>
      <c r="AU2744" s="18" t="s">
        <v>89</v>
      </c>
    </row>
    <row r="2745" spans="2:65" s="11" customFormat="1" ht="22.8" customHeight="1">
      <c r="B2745" s="117"/>
      <c r="D2745" s="118" t="s">
        <v>79</v>
      </c>
      <c r="E2745" s="127" t="s">
        <v>3343</v>
      </c>
      <c r="F2745" s="127" t="s">
        <v>3344</v>
      </c>
      <c r="I2745" s="120"/>
      <c r="J2745" s="128">
        <f>BK2745</f>
        <v>0</v>
      </c>
      <c r="L2745" s="117"/>
      <c r="M2745" s="122"/>
      <c r="P2745" s="123">
        <f>SUM(P2746:P2748)</f>
        <v>0</v>
      </c>
      <c r="R2745" s="123">
        <f>SUM(R2746:R2748)</f>
        <v>0</v>
      </c>
      <c r="T2745" s="124">
        <f>SUM(T2746:T2748)</f>
        <v>0</v>
      </c>
      <c r="AR2745" s="118" t="s">
        <v>89</v>
      </c>
      <c r="AT2745" s="125" t="s">
        <v>79</v>
      </c>
      <c r="AU2745" s="125" t="s">
        <v>40</v>
      </c>
      <c r="AY2745" s="118" t="s">
        <v>150</v>
      </c>
      <c r="BK2745" s="126">
        <f>SUM(BK2746:BK2748)</f>
        <v>0</v>
      </c>
    </row>
    <row r="2746" spans="2:65" s="1" customFormat="1" ht="24.15" customHeight="1">
      <c r="B2746" s="34"/>
      <c r="C2746" s="129" t="s">
        <v>3345</v>
      </c>
      <c r="D2746" s="129" t="s">
        <v>152</v>
      </c>
      <c r="E2746" s="130" t="s">
        <v>3346</v>
      </c>
      <c r="F2746" s="131" t="s">
        <v>3347</v>
      </c>
      <c r="G2746" s="132" t="s">
        <v>171</v>
      </c>
      <c r="H2746" s="133">
        <v>1</v>
      </c>
      <c r="I2746" s="134"/>
      <c r="J2746" s="135">
        <f>ROUND(I2746*H2746,2)</f>
        <v>0</v>
      </c>
      <c r="K2746" s="131" t="s">
        <v>156</v>
      </c>
      <c r="L2746" s="34"/>
      <c r="M2746" s="136" t="s">
        <v>32</v>
      </c>
      <c r="N2746" s="137" t="s">
        <v>51</v>
      </c>
      <c r="P2746" s="138">
        <f>O2746*H2746</f>
        <v>0</v>
      </c>
      <c r="Q2746" s="138">
        <v>0</v>
      </c>
      <c r="R2746" s="138">
        <f>Q2746*H2746</f>
        <v>0</v>
      </c>
      <c r="S2746" s="138">
        <v>0</v>
      </c>
      <c r="T2746" s="139">
        <f>S2746*H2746</f>
        <v>0</v>
      </c>
      <c r="AR2746" s="140" t="s">
        <v>244</v>
      </c>
      <c r="AT2746" s="140" t="s">
        <v>152</v>
      </c>
      <c r="AU2746" s="140" t="s">
        <v>89</v>
      </c>
      <c r="AY2746" s="18" t="s">
        <v>150</v>
      </c>
      <c r="BE2746" s="141">
        <f>IF(N2746="základní",J2746,0)</f>
        <v>0</v>
      </c>
      <c r="BF2746" s="141">
        <f>IF(N2746="snížená",J2746,0)</f>
        <v>0</v>
      </c>
      <c r="BG2746" s="141">
        <f>IF(N2746="zákl. přenesená",J2746,0)</f>
        <v>0</v>
      </c>
      <c r="BH2746" s="141">
        <f>IF(N2746="sníž. přenesená",J2746,0)</f>
        <v>0</v>
      </c>
      <c r="BI2746" s="141">
        <f>IF(N2746="nulová",J2746,0)</f>
        <v>0</v>
      </c>
      <c r="BJ2746" s="18" t="s">
        <v>40</v>
      </c>
      <c r="BK2746" s="141">
        <f>ROUND(I2746*H2746,2)</f>
        <v>0</v>
      </c>
      <c r="BL2746" s="18" t="s">
        <v>244</v>
      </c>
      <c r="BM2746" s="140" t="s">
        <v>3348</v>
      </c>
    </row>
    <row r="2747" spans="2:65" s="1" customFormat="1" ht="49.05" customHeight="1">
      <c r="B2747" s="34"/>
      <c r="C2747" s="129" t="s">
        <v>3349</v>
      </c>
      <c r="D2747" s="129" t="s">
        <v>152</v>
      </c>
      <c r="E2747" s="130" t="s">
        <v>3350</v>
      </c>
      <c r="F2747" s="131" t="s">
        <v>3351</v>
      </c>
      <c r="G2747" s="132" t="s">
        <v>2526</v>
      </c>
      <c r="H2747" s="202"/>
      <c r="I2747" s="134"/>
      <c r="J2747" s="135">
        <f>ROUND(I2747*H2747,2)</f>
        <v>0</v>
      </c>
      <c r="K2747" s="131" t="s">
        <v>172</v>
      </c>
      <c r="L2747" s="34"/>
      <c r="M2747" s="136" t="s">
        <v>32</v>
      </c>
      <c r="N2747" s="137" t="s">
        <v>51</v>
      </c>
      <c r="P2747" s="138">
        <f>O2747*H2747</f>
        <v>0</v>
      </c>
      <c r="Q2747" s="138">
        <v>0</v>
      </c>
      <c r="R2747" s="138">
        <f>Q2747*H2747</f>
        <v>0</v>
      </c>
      <c r="S2747" s="138">
        <v>0</v>
      </c>
      <c r="T2747" s="139">
        <f>S2747*H2747</f>
        <v>0</v>
      </c>
      <c r="AR2747" s="140" t="s">
        <v>244</v>
      </c>
      <c r="AT2747" s="140" t="s">
        <v>152</v>
      </c>
      <c r="AU2747" s="140" t="s">
        <v>89</v>
      </c>
      <c r="AY2747" s="18" t="s">
        <v>150</v>
      </c>
      <c r="BE2747" s="141">
        <f>IF(N2747="základní",J2747,0)</f>
        <v>0</v>
      </c>
      <c r="BF2747" s="141">
        <f>IF(N2747="snížená",J2747,0)</f>
        <v>0</v>
      </c>
      <c r="BG2747" s="141">
        <f>IF(N2747="zákl. přenesená",J2747,0)</f>
        <v>0</v>
      </c>
      <c r="BH2747" s="141">
        <f>IF(N2747="sníž. přenesená",J2747,0)</f>
        <v>0</v>
      </c>
      <c r="BI2747" s="141">
        <f>IF(N2747="nulová",J2747,0)</f>
        <v>0</v>
      </c>
      <c r="BJ2747" s="18" t="s">
        <v>40</v>
      </c>
      <c r="BK2747" s="141">
        <f>ROUND(I2747*H2747,2)</f>
        <v>0</v>
      </c>
      <c r="BL2747" s="18" t="s">
        <v>244</v>
      </c>
      <c r="BM2747" s="140" t="s">
        <v>3352</v>
      </c>
    </row>
    <row r="2748" spans="2:65" s="1" customFormat="1">
      <c r="B2748" s="34"/>
      <c r="D2748" s="163" t="s">
        <v>174</v>
      </c>
      <c r="F2748" s="164" t="s">
        <v>3353</v>
      </c>
      <c r="I2748" s="165"/>
      <c r="L2748" s="34"/>
      <c r="M2748" s="166"/>
      <c r="T2748" s="55"/>
      <c r="AT2748" s="18" t="s">
        <v>174</v>
      </c>
      <c r="AU2748" s="18" t="s">
        <v>89</v>
      </c>
    </row>
    <row r="2749" spans="2:65" s="11" customFormat="1" ht="22.8" customHeight="1">
      <c r="B2749" s="117"/>
      <c r="D2749" s="118" t="s">
        <v>79</v>
      </c>
      <c r="E2749" s="127" t="s">
        <v>3354</v>
      </c>
      <c r="F2749" s="127" t="s">
        <v>3355</v>
      </c>
      <c r="I2749" s="120"/>
      <c r="J2749" s="128">
        <f>BK2749</f>
        <v>0</v>
      </c>
      <c r="L2749" s="117"/>
      <c r="M2749" s="122"/>
      <c r="P2749" s="123">
        <f>SUM(P2750:P2822)</f>
        <v>0</v>
      </c>
      <c r="R2749" s="123">
        <f>SUM(R2750:R2822)</f>
        <v>21.690981370000003</v>
      </c>
      <c r="T2749" s="124">
        <f>SUM(T2750:T2822)</f>
        <v>0</v>
      </c>
      <c r="AR2749" s="118" t="s">
        <v>89</v>
      </c>
      <c r="AT2749" s="125" t="s">
        <v>79</v>
      </c>
      <c r="AU2749" s="125" t="s">
        <v>40</v>
      </c>
      <c r="AY2749" s="118" t="s">
        <v>150</v>
      </c>
      <c r="BK2749" s="126">
        <f>SUM(BK2750:BK2822)</f>
        <v>0</v>
      </c>
    </row>
    <row r="2750" spans="2:65" s="1" customFormat="1" ht="24.15" customHeight="1">
      <c r="B2750" s="34"/>
      <c r="C2750" s="129" t="s">
        <v>3356</v>
      </c>
      <c r="D2750" s="129" t="s">
        <v>152</v>
      </c>
      <c r="E2750" s="130" t="s">
        <v>3357</v>
      </c>
      <c r="F2750" s="131" t="s">
        <v>3358</v>
      </c>
      <c r="G2750" s="132" t="s">
        <v>155</v>
      </c>
      <c r="H2750" s="133">
        <v>30848.012999999999</v>
      </c>
      <c r="I2750" s="134"/>
      <c r="J2750" s="135">
        <f>ROUND(I2750*H2750,2)</f>
        <v>0</v>
      </c>
      <c r="K2750" s="131" t="s">
        <v>172</v>
      </c>
      <c r="L2750" s="34"/>
      <c r="M2750" s="136" t="s">
        <v>32</v>
      </c>
      <c r="N2750" s="137" t="s">
        <v>51</v>
      </c>
      <c r="P2750" s="138">
        <f>O2750*H2750</f>
        <v>0</v>
      </c>
      <c r="Q2750" s="138">
        <v>0</v>
      </c>
      <c r="R2750" s="138">
        <f>Q2750*H2750</f>
        <v>0</v>
      </c>
      <c r="S2750" s="138">
        <v>0</v>
      </c>
      <c r="T2750" s="139">
        <f>S2750*H2750</f>
        <v>0</v>
      </c>
      <c r="AR2750" s="140" t="s">
        <v>244</v>
      </c>
      <c r="AT2750" s="140" t="s">
        <v>152</v>
      </c>
      <c r="AU2750" s="140" t="s">
        <v>89</v>
      </c>
      <c r="AY2750" s="18" t="s">
        <v>150</v>
      </c>
      <c r="BE2750" s="141">
        <f>IF(N2750="základní",J2750,0)</f>
        <v>0</v>
      </c>
      <c r="BF2750" s="141">
        <f>IF(N2750="snížená",J2750,0)</f>
        <v>0</v>
      </c>
      <c r="BG2750" s="141">
        <f>IF(N2750="zákl. přenesená",J2750,0)</f>
        <v>0</v>
      </c>
      <c r="BH2750" s="141">
        <f>IF(N2750="sníž. přenesená",J2750,0)</f>
        <v>0</v>
      </c>
      <c r="BI2750" s="141">
        <f>IF(N2750="nulová",J2750,0)</f>
        <v>0</v>
      </c>
      <c r="BJ2750" s="18" t="s">
        <v>40</v>
      </c>
      <c r="BK2750" s="141">
        <f>ROUND(I2750*H2750,2)</f>
        <v>0</v>
      </c>
      <c r="BL2750" s="18" t="s">
        <v>244</v>
      </c>
      <c r="BM2750" s="140" t="s">
        <v>3359</v>
      </c>
    </row>
    <row r="2751" spans="2:65" s="1" customFormat="1">
      <c r="B2751" s="34"/>
      <c r="D2751" s="163" t="s">
        <v>174</v>
      </c>
      <c r="F2751" s="164" t="s">
        <v>3360</v>
      </c>
      <c r="I2751" s="165"/>
      <c r="L2751" s="34"/>
      <c r="M2751" s="166"/>
      <c r="T2751" s="55"/>
      <c r="AT2751" s="18" t="s">
        <v>174</v>
      </c>
      <c r="AU2751" s="18" t="s">
        <v>89</v>
      </c>
    </row>
    <row r="2752" spans="2:65" s="12" customFormat="1">
      <c r="B2752" s="142"/>
      <c r="D2752" s="143" t="s">
        <v>159</v>
      </c>
      <c r="E2752" s="144" t="s">
        <v>32</v>
      </c>
      <c r="F2752" s="145" t="s">
        <v>814</v>
      </c>
      <c r="H2752" s="144" t="s">
        <v>32</v>
      </c>
      <c r="I2752" s="146"/>
      <c r="L2752" s="142"/>
      <c r="M2752" s="147"/>
      <c r="T2752" s="148"/>
      <c r="AT2752" s="144" t="s">
        <v>159</v>
      </c>
      <c r="AU2752" s="144" t="s">
        <v>89</v>
      </c>
      <c r="AV2752" s="12" t="s">
        <v>40</v>
      </c>
      <c r="AW2752" s="12" t="s">
        <v>38</v>
      </c>
      <c r="AX2752" s="12" t="s">
        <v>80</v>
      </c>
      <c r="AY2752" s="144" t="s">
        <v>150</v>
      </c>
    </row>
    <row r="2753" spans="2:65" s="13" customFormat="1">
      <c r="B2753" s="149"/>
      <c r="D2753" s="143" t="s">
        <v>159</v>
      </c>
      <c r="E2753" s="150" t="s">
        <v>32</v>
      </c>
      <c r="F2753" s="151" t="s">
        <v>3361</v>
      </c>
      <c r="H2753" s="152">
        <v>30848.012999999999</v>
      </c>
      <c r="I2753" s="153"/>
      <c r="L2753" s="149"/>
      <c r="M2753" s="154"/>
      <c r="T2753" s="155"/>
      <c r="AT2753" s="150" t="s">
        <v>159</v>
      </c>
      <c r="AU2753" s="150" t="s">
        <v>89</v>
      </c>
      <c r="AV2753" s="13" t="s">
        <v>89</v>
      </c>
      <c r="AW2753" s="13" t="s">
        <v>38</v>
      </c>
      <c r="AX2753" s="13" t="s">
        <v>80</v>
      </c>
      <c r="AY2753" s="150" t="s">
        <v>150</v>
      </c>
    </row>
    <row r="2754" spans="2:65" s="15" customFormat="1">
      <c r="B2754" s="168"/>
      <c r="D2754" s="143" t="s">
        <v>159</v>
      </c>
      <c r="E2754" s="169" t="s">
        <v>32</v>
      </c>
      <c r="F2754" s="170" t="s">
        <v>1372</v>
      </c>
      <c r="H2754" s="171">
        <v>30848.012999999999</v>
      </c>
      <c r="I2754" s="172"/>
      <c r="L2754" s="168"/>
      <c r="M2754" s="173"/>
      <c r="T2754" s="174"/>
      <c r="AT2754" s="169" t="s">
        <v>159</v>
      </c>
      <c r="AU2754" s="169" t="s">
        <v>89</v>
      </c>
      <c r="AV2754" s="15" t="s">
        <v>168</v>
      </c>
      <c r="AW2754" s="15" t="s">
        <v>38</v>
      </c>
      <c r="AX2754" s="15" t="s">
        <v>80</v>
      </c>
      <c r="AY2754" s="169" t="s">
        <v>150</v>
      </c>
    </row>
    <row r="2755" spans="2:65" s="14" customFormat="1">
      <c r="B2755" s="156"/>
      <c r="D2755" s="143" t="s">
        <v>159</v>
      </c>
      <c r="E2755" s="157" t="s">
        <v>32</v>
      </c>
      <c r="F2755" s="158" t="s">
        <v>162</v>
      </c>
      <c r="H2755" s="159">
        <v>30848.012999999999</v>
      </c>
      <c r="I2755" s="160"/>
      <c r="L2755" s="156"/>
      <c r="M2755" s="161"/>
      <c r="T2755" s="162"/>
      <c r="AT2755" s="157" t="s">
        <v>159</v>
      </c>
      <c r="AU2755" s="157" t="s">
        <v>89</v>
      </c>
      <c r="AV2755" s="14" t="s">
        <v>157</v>
      </c>
      <c r="AW2755" s="14" t="s">
        <v>38</v>
      </c>
      <c r="AX2755" s="14" t="s">
        <v>40</v>
      </c>
      <c r="AY2755" s="157" t="s">
        <v>150</v>
      </c>
    </row>
    <row r="2756" spans="2:65" s="1" customFormat="1" ht="24.15" customHeight="1">
      <c r="B2756" s="34"/>
      <c r="C2756" s="129" t="s">
        <v>3362</v>
      </c>
      <c r="D2756" s="129" t="s">
        <v>152</v>
      </c>
      <c r="E2756" s="130" t="s">
        <v>3363</v>
      </c>
      <c r="F2756" s="131" t="s">
        <v>3364</v>
      </c>
      <c r="G2756" s="132" t="s">
        <v>155</v>
      </c>
      <c r="H2756" s="133">
        <v>30848.012999999999</v>
      </c>
      <c r="I2756" s="134"/>
      <c r="J2756" s="135">
        <f>ROUND(I2756*H2756,2)</f>
        <v>0</v>
      </c>
      <c r="K2756" s="131" t="s">
        <v>172</v>
      </c>
      <c r="L2756" s="34"/>
      <c r="M2756" s="136" t="s">
        <v>32</v>
      </c>
      <c r="N2756" s="137" t="s">
        <v>51</v>
      </c>
      <c r="P2756" s="138">
        <f>O2756*H2756</f>
        <v>0</v>
      </c>
      <c r="Q2756" s="138">
        <v>1.6000000000000001E-4</v>
      </c>
      <c r="R2756" s="138">
        <f>Q2756*H2756</f>
        <v>4.9356820800000003</v>
      </c>
      <c r="S2756" s="138">
        <v>0</v>
      </c>
      <c r="T2756" s="139">
        <f>S2756*H2756</f>
        <v>0</v>
      </c>
      <c r="AR2756" s="140" t="s">
        <v>244</v>
      </c>
      <c r="AT2756" s="140" t="s">
        <v>152</v>
      </c>
      <c r="AU2756" s="140" t="s">
        <v>89</v>
      </c>
      <c r="AY2756" s="18" t="s">
        <v>150</v>
      </c>
      <c r="BE2756" s="141">
        <f>IF(N2756="základní",J2756,0)</f>
        <v>0</v>
      </c>
      <c r="BF2756" s="141">
        <f>IF(N2756="snížená",J2756,0)</f>
        <v>0</v>
      </c>
      <c r="BG2756" s="141">
        <f>IF(N2756="zákl. přenesená",J2756,0)</f>
        <v>0</v>
      </c>
      <c r="BH2756" s="141">
        <f>IF(N2756="sníž. přenesená",J2756,0)</f>
        <v>0</v>
      </c>
      <c r="BI2756" s="141">
        <f>IF(N2756="nulová",J2756,0)</f>
        <v>0</v>
      </c>
      <c r="BJ2756" s="18" t="s">
        <v>40</v>
      </c>
      <c r="BK2756" s="141">
        <f>ROUND(I2756*H2756,2)</f>
        <v>0</v>
      </c>
      <c r="BL2756" s="18" t="s">
        <v>244</v>
      </c>
      <c r="BM2756" s="140" t="s">
        <v>3365</v>
      </c>
    </row>
    <row r="2757" spans="2:65" s="1" customFormat="1">
      <c r="B2757" s="34"/>
      <c r="D2757" s="163" t="s">
        <v>174</v>
      </c>
      <c r="F2757" s="164" t="s">
        <v>3366</v>
      </c>
      <c r="I2757" s="165"/>
      <c r="L2757" s="34"/>
      <c r="M2757" s="166"/>
      <c r="T2757" s="55"/>
      <c r="AT2757" s="18" t="s">
        <v>174</v>
      </c>
      <c r="AU2757" s="18" t="s">
        <v>89</v>
      </c>
    </row>
    <row r="2758" spans="2:65" s="1" customFormat="1" ht="44.25" customHeight="1">
      <c r="B2758" s="34"/>
      <c r="C2758" s="129" t="s">
        <v>3367</v>
      </c>
      <c r="D2758" s="129" t="s">
        <v>152</v>
      </c>
      <c r="E2758" s="130" t="s">
        <v>3368</v>
      </c>
      <c r="F2758" s="131" t="s">
        <v>3369</v>
      </c>
      <c r="G2758" s="132" t="s">
        <v>155</v>
      </c>
      <c r="H2758" s="133">
        <v>30848.012999999999</v>
      </c>
      <c r="I2758" s="134"/>
      <c r="J2758" s="135">
        <f>ROUND(I2758*H2758,2)</f>
        <v>0</v>
      </c>
      <c r="K2758" s="131" t="s">
        <v>172</v>
      </c>
      <c r="L2758" s="34"/>
      <c r="M2758" s="136" t="s">
        <v>32</v>
      </c>
      <c r="N2758" s="137" t="s">
        <v>51</v>
      </c>
      <c r="P2758" s="138">
        <f>O2758*H2758</f>
        <v>0</v>
      </c>
      <c r="Q2758" s="138">
        <v>3.3E-4</v>
      </c>
      <c r="R2758" s="138">
        <f>Q2758*H2758</f>
        <v>10.17984429</v>
      </c>
      <c r="S2758" s="138">
        <v>0</v>
      </c>
      <c r="T2758" s="139">
        <f>S2758*H2758</f>
        <v>0</v>
      </c>
      <c r="AR2758" s="140" t="s">
        <v>244</v>
      </c>
      <c r="AT2758" s="140" t="s">
        <v>152</v>
      </c>
      <c r="AU2758" s="140" t="s">
        <v>89</v>
      </c>
      <c r="AY2758" s="18" t="s">
        <v>150</v>
      </c>
      <c r="BE2758" s="141">
        <f>IF(N2758="základní",J2758,0)</f>
        <v>0</v>
      </c>
      <c r="BF2758" s="141">
        <f>IF(N2758="snížená",J2758,0)</f>
        <v>0</v>
      </c>
      <c r="BG2758" s="141">
        <f>IF(N2758="zákl. přenesená",J2758,0)</f>
        <v>0</v>
      </c>
      <c r="BH2758" s="141">
        <f>IF(N2758="sníž. přenesená",J2758,0)</f>
        <v>0</v>
      </c>
      <c r="BI2758" s="141">
        <f>IF(N2758="nulová",J2758,0)</f>
        <v>0</v>
      </c>
      <c r="BJ2758" s="18" t="s">
        <v>40</v>
      </c>
      <c r="BK2758" s="141">
        <f>ROUND(I2758*H2758,2)</f>
        <v>0</v>
      </c>
      <c r="BL2758" s="18" t="s">
        <v>244</v>
      </c>
      <c r="BM2758" s="140" t="s">
        <v>3370</v>
      </c>
    </row>
    <row r="2759" spans="2:65" s="1" customFormat="1">
      <c r="B2759" s="34"/>
      <c r="D2759" s="163" t="s">
        <v>174</v>
      </c>
      <c r="F2759" s="164" t="s">
        <v>3371</v>
      </c>
      <c r="I2759" s="165"/>
      <c r="L2759" s="34"/>
      <c r="M2759" s="166"/>
      <c r="T2759" s="55"/>
      <c r="AT2759" s="18" t="s">
        <v>174</v>
      </c>
      <c r="AU2759" s="18" t="s">
        <v>89</v>
      </c>
    </row>
    <row r="2760" spans="2:65" s="1" customFormat="1" ht="37.799999999999997" customHeight="1">
      <c r="B2760" s="34"/>
      <c r="C2760" s="129" t="s">
        <v>3372</v>
      </c>
      <c r="D2760" s="129" t="s">
        <v>152</v>
      </c>
      <c r="E2760" s="130" t="s">
        <v>3373</v>
      </c>
      <c r="F2760" s="131" t="s">
        <v>3374</v>
      </c>
      <c r="G2760" s="132" t="s">
        <v>155</v>
      </c>
      <c r="H2760" s="133">
        <v>482.08</v>
      </c>
      <c r="I2760" s="134"/>
      <c r="J2760" s="135">
        <f>ROUND(I2760*H2760,2)</f>
        <v>0</v>
      </c>
      <c r="K2760" s="131" t="s">
        <v>172</v>
      </c>
      <c r="L2760" s="34"/>
      <c r="M2760" s="136" t="s">
        <v>32</v>
      </c>
      <c r="N2760" s="137" t="s">
        <v>51</v>
      </c>
      <c r="P2760" s="138">
        <f>O2760*H2760</f>
        <v>0</v>
      </c>
      <c r="Q2760" s="138">
        <v>1.3999999999999999E-4</v>
      </c>
      <c r="R2760" s="138">
        <f>Q2760*H2760</f>
        <v>6.7491199999999987E-2</v>
      </c>
      <c r="S2760" s="138">
        <v>0</v>
      </c>
      <c r="T2760" s="139">
        <f>S2760*H2760</f>
        <v>0</v>
      </c>
      <c r="AR2760" s="140" t="s">
        <v>244</v>
      </c>
      <c r="AT2760" s="140" t="s">
        <v>152</v>
      </c>
      <c r="AU2760" s="140" t="s">
        <v>89</v>
      </c>
      <c r="AY2760" s="18" t="s">
        <v>150</v>
      </c>
      <c r="BE2760" s="141">
        <f>IF(N2760="základní",J2760,0)</f>
        <v>0</v>
      </c>
      <c r="BF2760" s="141">
        <f>IF(N2760="snížená",J2760,0)</f>
        <v>0</v>
      </c>
      <c r="BG2760" s="141">
        <f>IF(N2760="zákl. přenesená",J2760,0)</f>
        <v>0</v>
      </c>
      <c r="BH2760" s="141">
        <f>IF(N2760="sníž. přenesená",J2760,0)</f>
        <v>0</v>
      </c>
      <c r="BI2760" s="141">
        <f>IF(N2760="nulová",J2760,0)</f>
        <v>0</v>
      </c>
      <c r="BJ2760" s="18" t="s">
        <v>40</v>
      </c>
      <c r="BK2760" s="141">
        <f>ROUND(I2760*H2760,2)</f>
        <v>0</v>
      </c>
      <c r="BL2760" s="18" t="s">
        <v>244</v>
      </c>
      <c r="BM2760" s="140" t="s">
        <v>3375</v>
      </c>
    </row>
    <row r="2761" spans="2:65" s="1" customFormat="1">
      <c r="B2761" s="34"/>
      <c r="D2761" s="163" t="s">
        <v>174</v>
      </c>
      <c r="F2761" s="164" t="s">
        <v>3376</v>
      </c>
      <c r="I2761" s="165"/>
      <c r="L2761" s="34"/>
      <c r="M2761" s="166"/>
      <c r="T2761" s="55"/>
      <c r="AT2761" s="18" t="s">
        <v>174</v>
      </c>
      <c r="AU2761" s="18" t="s">
        <v>89</v>
      </c>
    </row>
    <row r="2762" spans="2:65" s="12" customFormat="1">
      <c r="B2762" s="142"/>
      <c r="D2762" s="143" t="s">
        <v>159</v>
      </c>
      <c r="E2762" s="144" t="s">
        <v>32</v>
      </c>
      <c r="F2762" s="145" t="s">
        <v>702</v>
      </c>
      <c r="H2762" s="144" t="s">
        <v>32</v>
      </c>
      <c r="I2762" s="146"/>
      <c r="L2762" s="142"/>
      <c r="M2762" s="147"/>
      <c r="T2762" s="148"/>
      <c r="AT2762" s="144" t="s">
        <v>159</v>
      </c>
      <c r="AU2762" s="144" t="s">
        <v>89</v>
      </c>
      <c r="AV2762" s="12" t="s">
        <v>40</v>
      </c>
      <c r="AW2762" s="12" t="s">
        <v>38</v>
      </c>
      <c r="AX2762" s="12" t="s">
        <v>80</v>
      </c>
      <c r="AY2762" s="144" t="s">
        <v>150</v>
      </c>
    </row>
    <row r="2763" spans="2:65" s="12" customFormat="1">
      <c r="B2763" s="142"/>
      <c r="D2763" s="143" t="s">
        <v>159</v>
      </c>
      <c r="E2763" s="144" t="s">
        <v>32</v>
      </c>
      <c r="F2763" s="145" t="s">
        <v>1609</v>
      </c>
      <c r="H2763" s="144" t="s">
        <v>32</v>
      </c>
      <c r="I2763" s="146"/>
      <c r="L2763" s="142"/>
      <c r="M2763" s="147"/>
      <c r="T2763" s="148"/>
      <c r="AT2763" s="144" t="s">
        <v>159</v>
      </c>
      <c r="AU2763" s="144" t="s">
        <v>89</v>
      </c>
      <c r="AV2763" s="12" t="s">
        <v>40</v>
      </c>
      <c r="AW2763" s="12" t="s">
        <v>38</v>
      </c>
      <c r="AX2763" s="12" t="s">
        <v>80</v>
      </c>
      <c r="AY2763" s="144" t="s">
        <v>150</v>
      </c>
    </row>
    <row r="2764" spans="2:65" s="12" customFormat="1">
      <c r="B2764" s="142"/>
      <c r="D2764" s="143" t="s">
        <v>159</v>
      </c>
      <c r="E2764" s="144" t="s">
        <v>32</v>
      </c>
      <c r="F2764" s="145" t="s">
        <v>3377</v>
      </c>
      <c r="H2764" s="144" t="s">
        <v>32</v>
      </c>
      <c r="I2764" s="146"/>
      <c r="L2764" s="142"/>
      <c r="M2764" s="147"/>
      <c r="T2764" s="148"/>
      <c r="AT2764" s="144" t="s">
        <v>159</v>
      </c>
      <c r="AU2764" s="144" t="s">
        <v>89</v>
      </c>
      <c r="AV2764" s="12" t="s">
        <v>40</v>
      </c>
      <c r="AW2764" s="12" t="s">
        <v>38</v>
      </c>
      <c r="AX2764" s="12" t="s">
        <v>80</v>
      </c>
      <c r="AY2764" s="144" t="s">
        <v>150</v>
      </c>
    </row>
    <row r="2765" spans="2:65" s="13" customFormat="1">
      <c r="B2765" s="149"/>
      <c r="D2765" s="143" t="s">
        <v>159</v>
      </c>
      <c r="E2765" s="150" t="s">
        <v>32</v>
      </c>
      <c r="F2765" s="151" t="s">
        <v>864</v>
      </c>
      <c r="H2765" s="152">
        <v>482.08</v>
      </c>
      <c r="I2765" s="153"/>
      <c r="L2765" s="149"/>
      <c r="M2765" s="154"/>
      <c r="T2765" s="155"/>
      <c r="AT2765" s="150" t="s">
        <v>159</v>
      </c>
      <c r="AU2765" s="150" t="s">
        <v>89</v>
      </c>
      <c r="AV2765" s="13" t="s">
        <v>89</v>
      </c>
      <c r="AW2765" s="13" t="s">
        <v>38</v>
      </c>
      <c r="AX2765" s="13" t="s">
        <v>40</v>
      </c>
      <c r="AY2765" s="150" t="s">
        <v>150</v>
      </c>
    </row>
    <row r="2766" spans="2:65" s="1" customFormat="1" ht="44.25" customHeight="1">
      <c r="B2766" s="34"/>
      <c r="C2766" s="129" t="s">
        <v>3378</v>
      </c>
      <c r="D2766" s="129" t="s">
        <v>152</v>
      </c>
      <c r="E2766" s="130" t="s">
        <v>3379</v>
      </c>
      <c r="F2766" s="131" t="s">
        <v>3380</v>
      </c>
      <c r="G2766" s="132" t="s">
        <v>155</v>
      </c>
      <c r="H2766" s="133">
        <v>482.08</v>
      </c>
      <c r="I2766" s="134"/>
      <c r="J2766" s="135">
        <f>ROUND(I2766*H2766,2)</f>
        <v>0</v>
      </c>
      <c r="K2766" s="131" t="s">
        <v>172</v>
      </c>
      <c r="L2766" s="34"/>
      <c r="M2766" s="136" t="s">
        <v>32</v>
      </c>
      <c r="N2766" s="137" t="s">
        <v>51</v>
      </c>
      <c r="P2766" s="138">
        <f>O2766*H2766</f>
        <v>0</v>
      </c>
      <c r="Q2766" s="138">
        <v>2.0000000000000001E-4</v>
      </c>
      <c r="R2766" s="138">
        <f>Q2766*H2766</f>
        <v>9.6416000000000002E-2</v>
      </c>
      <c r="S2766" s="138">
        <v>0</v>
      </c>
      <c r="T2766" s="139">
        <f>S2766*H2766</f>
        <v>0</v>
      </c>
      <c r="AR2766" s="140" t="s">
        <v>244</v>
      </c>
      <c r="AT2766" s="140" t="s">
        <v>152</v>
      </c>
      <c r="AU2766" s="140" t="s">
        <v>89</v>
      </c>
      <c r="AY2766" s="18" t="s">
        <v>150</v>
      </c>
      <c r="BE2766" s="141">
        <f>IF(N2766="základní",J2766,0)</f>
        <v>0</v>
      </c>
      <c r="BF2766" s="141">
        <f>IF(N2766="snížená",J2766,0)</f>
        <v>0</v>
      </c>
      <c r="BG2766" s="141">
        <f>IF(N2766="zákl. přenesená",J2766,0)</f>
        <v>0</v>
      </c>
      <c r="BH2766" s="141">
        <f>IF(N2766="sníž. přenesená",J2766,0)</f>
        <v>0</v>
      </c>
      <c r="BI2766" s="141">
        <f>IF(N2766="nulová",J2766,0)</f>
        <v>0</v>
      </c>
      <c r="BJ2766" s="18" t="s">
        <v>40</v>
      </c>
      <c r="BK2766" s="141">
        <f>ROUND(I2766*H2766,2)</f>
        <v>0</v>
      </c>
      <c r="BL2766" s="18" t="s">
        <v>244</v>
      </c>
      <c r="BM2766" s="140" t="s">
        <v>3381</v>
      </c>
    </row>
    <row r="2767" spans="2:65" s="1" customFormat="1">
      <c r="B2767" s="34"/>
      <c r="D2767" s="163" t="s">
        <v>174</v>
      </c>
      <c r="F2767" s="164" t="s">
        <v>3382</v>
      </c>
      <c r="I2767" s="165"/>
      <c r="L2767" s="34"/>
      <c r="M2767" s="166"/>
      <c r="T2767" s="55"/>
      <c r="AT2767" s="18" t="s">
        <v>174</v>
      </c>
      <c r="AU2767" s="18" t="s">
        <v>89</v>
      </c>
    </row>
    <row r="2768" spans="2:65" s="12" customFormat="1">
      <c r="B2768" s="142"/>
      <c r="D2768" s="143" t="s">
        <v>159</v>
      </c>
      <c r="E2768" s="144" t="s">
        <v>32</v>
      </c>
      <c r="F2768" s="145" t="s">
        <v>702</v>
      </c>
      <c r="H2768" s="144" t="s">
        <v>32</v>
      </c>
      <c r="I2768" s="146"/>
      <c r="L2768" s="142"/>
      <c r="M2768" s="147"/>
      <c r="T2768" s="148"/>
      <c r="AT2768" s="144" t="s">
        <v>159</v>
      </c>
      <c r="AU2768" s="144" t="s">
        <v>89</v>
      </c>
      <c r="AV2768" s="12" t="s">
        <v>40</v>
      </c>
      <c r="AW2768" s="12" t="s">
        <v>38</v>
      </c>
      <c r="AX2768" s="12" t="s">
        <v>80</v>
      </c>
      <c r="AY2768" s="144" t="s">
        <v>150</v>
      </c>
    </row>
    <row r="2769" spans="2:65" s="12" customFormat="1">
      <c r="B2769" s="142"/>
      <c r="D2769" s="143" t="s">
        <v>159</v>
      </c>
      <c r="E2769" s="144" t="s">
        <v>32</v>
      </c>
      <c r="F2769" s="145" t="s">
        <v>1609</v>
      </c>
      <c r="H2769" s="144" t="s">
        <v>32</v>
      </c>
      <c r="I2769" s="146"/>
      <c r="L2769" s="142"/>
      <c r="M2769" s="147"/>
      <c r="T2769" s="148"/>
      <c r="AT2769" s="144" t="s">
        <v>159</v>
      </c>
      <c r="AU2769" s="144" t="s">
        <v>89</v>
      </c>
      <c r="AV2769" s="12" t="s">
        <v>40</v>
      </c>
      <c r="AW2769" s="12" t="s">
        <v>38</v>
      </c>
      <c r="AX2769" s="12" t="s">
        <v>80</v>
      </c>
      <c r="AY2769" s="144" t="s">
        <v>150</v>
      </c>
    </row>
    <row r="2770" spans="2:65" s="12" customFormat="1">
      <c r="B2770" s="142"/>
      <c r="D2770" s="143" t="s">
        <v>159</v>
      </c>
      <c r="E2770" s="144" t="s">
        <v>32</v>
      </c>
      <c r="F2770" s="145" t="s">
        <v>3377</v>
      </c>
      <c r="H2770" s="144" t="s">
        <v>32</v>
      </c>
      <c r="I2770" s="146"/>
      <c r="L2770" s="142"/>
      <c r="M2770" s="147"/>
      <c r="T2770" s="148"/>
      <c r="AT2770" s="144" t="s">
        <v>159</v>
      </c>
      <c r="AU2770" s="144" t="s">
        <v>89</v>
      </c>
      <c r="AV2770" s="12" t="s">
        <v>40</v>
      </c>
      <c r="AW2770" s="12" t="s">
        <v>38</v>
      </c>
      <c r="AX2770" s="12" t="s">
        <v>80</v>
      </c>
      <c r="AY2770" s="144" t="s">
        <v>150</v>
      </c>
    </row>
    <row r="2771" spans="2:65" s="13" customFormat="1">
      <c r="B2771" s="149"/>
      <c r="D2771" s="143" t="s">
        <v>159</v>
      </c>
      <c r="E2771" s="150" t="s">
        <v>32</v>
      </c>
      <c r="F2771" s="151" t="s">
        <v>864</v>
      </c>
      <c r="H2771" s="152">
        <v>482.08</v>
      </c>
      <c r="I2771" s="153"/>
      <c r="L2771" s="149"/>
      <c r="M2771" s="154"/>
      <c r="T2771" s="155"/>
      <c r="AT2771" s="150" t="s">
        <v>159</v>
      </c>
      <c r="AU2771" s="150" t="s">
        <v>89</v>
      </c>
      <c r="AV2771" s="13" t="s">
        <v>89</v>
      </c>
      <c r="AW2771" s="13" t="s">
        <v>38</v>
      </c>
      <c r="AX2771" s="13" t="s">
        <v>40</v>
      </c>
      <c r="AY2771" s="150" t="s">
        <v>150</v>
      </c>
    </row>
    <row r="2772" spans="2:65" s="1" customFormat="1" ht="24.15" customHeight="1">
      <c r="B2772" s="34"/>
      <c r="C2772" s="129" t="s">
        <v>3383</v>
      </c>
      <c r="D2772" s="129" t="s">
        <v>152</v>
      </c>
      <c r="E2772" s="130" t="s">
        <v>3384</v>
      </c>
      <c r="F2772" s="131" t="s">
        <v>3385</v>
      </c>
      <c r="G2772" s="132" t="s">
        <v>155</v>
      </c>
      <c r="H2772" s="133">
        <v>2016.21</v>
      </c>
      <c r="I2772" s="134"/>
      <c r="J2772" s="135">
        <f>ROUND(I2772*H2772,2)</f>
        <v>0</v>
      </c>
      <c r="K2772" s="131" t="s">
        <v>172</v>
      </c>
      <c r="L2772" s="34"/>
      <c r="M2772" s="136" t="s">
        <v>32</v>
      </c>
      <c r="N2772" s="137" t="s">
        <v>51</v>
      </c>
      <c r="P2772" s="138">
        <f>O2772*H2772</f>
        <v>0</v>
      </c>
      <c r="Q2772" s="138">
        <v>0</v>
      </c>
      <c r="R2772" s="138">
        <f>Q2772*H2772</f>
        <v>0</v>
      </c>
      <c r="S2772" s="138">
        <v>0</v>
      </c>
      <c r="T2772" s="139">
        <f>S2772*H2772</f>
        <v>0</v>
      </c>
      <c r="AR2772" s="140" t="s">
        <v>244</v>
      </c>
      <c r="AT2772" s="140" t="s">
        <v>152</v>
      </c>
      <c r="AU2772" s="140" t="s">
        <v>89</v>
      </c>
      <c r="AY2772" s="18" t="s">
        <v>150</v>
      </c>
      <c r="BE2772" s="141">
        <f>IF(N2772="základní",J2772,0)</f>
        <v>0</v>
      </c>
      <c r="BF2772" s="141">
        <f>IF(N2772="snížená",J2772,0)</f>
        <v>0</v>
      </c>
      <c r="BG2772" s="141">
        <f>IF(N2772="zákl. přenesená",J2772,0)</f>
        <v>0</v>
      </c>
      <c r="BH2772" s="141">
        <f>IF(N2772="sníž. přenesená",J2772,0)</f>
        <v>0</v>
      </c>
      <c r="BI2772" s="141">
        <f>IF(N2772="nulová",J2772,0)</f>
        <v>0</v>
      </c>
      <c r="BJ2772" s="18" t="s">
        <v>40</v>
      </c>
      <c r="BK2772" s="141">
        <f>ROUND(I2772*H2772,2)</f>
        <v>0</v>
      </c>
      <c r="BL2772" s="18" t="s">
        <v>244</v>
      </c>
      <c r="BM2772" s="140" t="s">
        <v>3386</v>
      </c>
    </row>
    <row r="2773" spans="2:65" s="1" customFormat="1">
      <c r="B2773" s="34"/>
      <c r="D2773" s="163" t="s">
        <v>174</v>
      </c>
      <c r="F2773" s="164" t="s">
        <v>3387</v>
      </c>
      <c r="I2773" s="165"/>
      <c r="L2773" s="34"/>
      <c r="M2773" s="166"/>
      <c r="T2773" s="55"/>
      <c r="AT2773" s="18" t="s">
        <v>174</v>
      </c>
      <c r="AU2773" s="18" t="s">
        <v>89</v>
      </c>
    </row>
    <row r="2774" spans="2:65" s="12" customFormat="1">
      <c r="B2774" s="142"/>
      <c r="D2774" s="143" t="s">
        <v>159</v>
      </c>
      <c r="E2774" s="144" t="s">
        <v>32</v>
      </c>
      <c r="F2774" s="145" t="s">
        <v>814</v>
      </c>
      <c r="H2774" s="144" t="s">
        <v>32</v>
      </c>
      <c r="I2774" s="146"/>
      <c r="L2774" s="142"/>
      <c r="M2774" s="147"/>
      <c r="T2774" s="148"/>
      <c r="AT2774" s="144" t="s">
        <v>159</v>
      </c>
      <c r="AU2774" s="144" t="s">
        <v>89</v>
      </c>
      <c r="AV2774" s="12" t="s">
        <v>40</v>
      </c>
      <c r="AW2774" s="12" t="s">
        <v>38</v>
      </c>
      <c r="AX2774" s="12" t="s">
        <v>80</v>
      </c>
      <c r="AY2774" s="144" t="s">
        <v>150</v>
      </c>
    </row>
    <row r="2775" spans="2:65" s="13" customFormat="1">
      <c r="B2775" s="149"/>
      <c r="D2775" s="143" t="s">
        <v>159</v>
      </c>
      <c r="E2775" s="150" t="s">
        <v>32</v>
      </c>
      <c r="F2775" s="151" t="s">
        <v>3388</v>
      </c>
      <c r="H2775" s="152">
        <v>1298.5</v>
      </c>
      <c r="I2775" s="153"/>
      <c r="L2775" s="149"/>
      <c r="M2775" s="154"/>
      <c r="T2775" s="155"/>
      <c r="AT2775" s="150" t="s">
        <v>159</v>
      </c>
      <c r="AU2775" s="150" t="s">
        <v>89</v>
      </c>
      <c r="AV2775" s="13" t="s">
        <v>89</v>
      </c>
      <c r="AW2775" s="13" t="s">
        <v>38</v>
      </c>
      <c r="AX2775" s="13" t="s">
        <v>80</v>
      </c>
      <c r="AY2775" s="150" t="s">
        <v>150</v>
      </c>
    </row>
    <row r="2776" spans="2:65" s="13" customFormat="1">
      <c r="B2776" s="149"/>
      <c r="D2776" s="143" t="s">
        <v>159</v>
      </c>
      <c r="E2776" s="150" t="s">
        <v>32</v>
      </c>
      <c r="F2776" s="151" t="s">
        <v>3389</v>
      </c>
      <c r="H2776" s="152">
        <v>217.04</v>
      </c>
      <c r="I2776" s="153"/>
      <c r="L2776" s="149"/>
      <c r="M2776" s="154"/>
      <c r="T2776" s="155"/>
      <c r="AT2776" s="150" t="s">
        <v>159</v>
      </c>
      <c r="AU2776" s="150" t="s">
        <v>89</v>
      </c>
      <c r="AV2776" s="13" t="s">
        <v>89</v>
      </c>
      <c r="AW2776" s="13" t="s">
        <v>38</v>
      </c>
      <c r="AX2776" s="13" t="s">
        <v>80</v>
      </c>
      <c r="AY2776" s="150" t="s">
        <v>150</v>
      </c>
    </row>
    <row r="2777" spans="2:65" s="13" customFormat="1">
      <c r="B2777" s="149"/>
      <c r="D2777" s="143" t="s">
        <v>159</v>
      </c>
      <c r="E2777" s="150" t="s">
        <v>32</v>
      </c>
      <c r="F2777" s="151" t="s">
        <v>3390</v>
      </c>
      <c r="H2777" s="152">
        <v>83.36</v>
      </c>
      <c r="I2777" s="153"/>
      <c r="L2777" s="149"/>
      <c r="M2777" s="154"/>
      <c r="T2777" s="155"/>
      <c r="AT2777" s="150" t="s">
        <v>159</v>
      </c>
      <c r="AU2777" s="150" t="s">
        <v>89</v>
      </c>
      <c r="AV2777" s="13" t="s">
        <v>89</v>
      </c>
      <c r="AW2777" s="13" t="s">
        <v>38</v>
      </c>
      <c r="AX2777" s="13" t="s">
        <v>80</v>
      </c>
      <c r="AY2777" s="150" t="s">
        <v>150</v>
      </c>
    </row>
    <row r="2778" spans="2:65" s="13" customFormat="1">
      <c r="B2778" s="149"/>
      <c r="D2778" s="143" t="s">
        <v>159</v>
      </c>
      <c r="E2778" s="150" t="s">
        <v>32</v>
      </c>
      <c r="F2778" s="151" t="s">
        <v>3391</v>
      </c>
      <c r="H2778" s="152">
        <v>16.53</v>
      </c>
      <c r="I2778" s="153"/>
      <c r="L2778" s="149"/>
      <c r="M2778" s="154"/>
      <c r="T2778" s="155"/>
      <c r="AT2778" s="150" t="s">
        <v>159</v>
      </c>
      <c r="AU2778" s="150" t="s">
        <v>89</v>
      </c>
      <c r="AV2778" s="13" t="s">
        <v>89</v>
      </c>
      <c r="AW2778" s="13" t="s">
        <v>38</v>
      </c>
      <c r="AX2778" s="13" t="s">
        <v>80</v>
      </c>
      <c r="AY2778" s="150" t="s">
        <v>150</v>
      </c>
    </row>
    <row r="2779" spans="2:65" s="13" customFormat="1">
      <c r="B2779" s="149"/>
      <c r="D2779" s="143" t="s">
        <v>159</v>
      </c>
      <c r="E2779" s="150" t="s">
        <v>32</v>
      </c>
      <c r="F2779" s="151" t="s">
        <v>3392</v>
      </c>
      <c r="H2779" s="152">
        <v>16.559999999999999</v>
      </c>
      <c r="I2779" s="153"/>
      <c r="L2779" s="149"/>
      <c r="M2779" s="154"/>
      <c r="T2779" s="155"/>
      <c r="AT2779" s="150" t="s">
        <v>159</v>
      </c>
      <c r="AU2779" s="150" t="s">
        <v>89</v>
      </c>
      <c r="AV2779" s="13" t="s">
        <v>89</v>
      </c>
      <c r="AW2779" s="13" t="s">
        <v>38</v>
      </c>
      <c r="AX2779" s="13" t="s">
        <v>80</v>
      </c>
      <c r="AY2779" s="150" t="s">
        <v>150</v>
      </c>
    </row>
    <row r="2780" spans="2:65" s="13" customFormat="1">
      <c r="B2780" s="149"/>
      <c r="D2780" s="143" t="s">
        <v>159</v>
      </c>
      <c r="E2780" s="150" t="s">
        <v>32</v>
      </c>
      <c r="F2780" s="151" t="s">
        <v>3393</v>
      </c>
      <c r="H2780" s="152">
        <v>16.489999999999998</v>
      </c>
      <c r="I2780" s="153"/>
      <c r="L2780" s="149"/>
      <c r="M2780" s="154"/>
      <c r="T2780" s="155"/>
      <c r="AT2780" s="150" t="s">
        <v>159</v>
      </c>
      <c r="AU2780" s="150" t="s">
        <v>89</v>
      </c>
      <c r="AV2780" s="13" t="s">
        <v>89</v>
      </c>
      <c r="AW2780" s="13" t="s">
        <v>38</v>
      </c>
      <c r="AX2780" s="13" t="s">
        <v>80</v>
      </c>
      <c r="AY2780" s="150" t="s">
        <v>150</v>
      </c>
    </row>
    <row r="2781" spans="2:65" s="13" customFormat="1">
      <c r="B2781" s="149"/>
      <c r="D2781" s="143" t="s">
        <v>159</v>
      </c>
      <c r="E2781" s="150" t="s">
        <v>32</v>
      </c>
      <c r="F2781" s="151" t="s">
        <v>3394</v>
      </c>
      <c r="H2781" s="152">
        <v>84.6</v>
      </c>
      <c r="I2781" s="153"/>
      <c r="L2781" s="149"/>
      <c r="M2781" s="154"/>
      <c r="T2781" s="155"/>
      <c r="AT2781" s="150" t="s">
        <v>159</v>
      </c>
      <c r="AU2781" s="150" t="s">
        <v>89</v>
      </c>
      <c r="AV2781" s="13" t="s">
        <v>89</v>
      </c>
      <c r="AW2781" s="13" t="s">
        <v>38</v>
      </c>
      <c r="AX2781" s="13" t="s">
        <v>80</v>
      </c>
      <c r="AY2781" s="150" t="s">
        <v>150</v>
      </c>
    </row>
    <row r="2782" spans="2:65" s="13" customFormat="1">
      <c r="B2782" s="149"/>
      <c r="D2782" s="143" t="s">
        <v>159</v>
      </c>
      <c r="E2782" s="150" t="s">
        <v>32</v>
      </c>
      <c r="F2782" s="151" t="s">
        <v>3395</v>
      </c>
      <c r="H2782" s="152">
        <v>18</v>
      </c>
      <c r="I2782" s="153"/>
      <c r="L2782" s="149"/>
      <c r="M2782" s="154"/>
      <c r="T2782" s="155"/>
      <c r="AT2782" s="150" t="s">
        <v>159</v>
      </c>
      <c r="AU2782" s="150" t="s">
        <v>89</v>
      </c>
      <c r="AV2782" s="13" t="s">
        <v>89</v>
      </c>
      <c r="AW2782" s="13" t="s">
        <v>38</v>
      </c>
      <c r="AX2782" s="13" t="s">
        <v>80</v>
      </c>
      <c r="AY2782" s="150" t="s">
        <v>150</v>
      </c>
    </row>
    <row r="2783" spans="2:65" s="13" customFormat="1">
      <c r="B2783" s="149"/>
      <c r="D2783" s="143" t="s">
        <v>159</v>
      </c>
      <c r="E2783" s="150" t="s">
        <v>32</v>
      </c>
      <c r="F2783" s="151" t="s">
        <v>3396</v>
      </c>
      <c r="H2783" s="152">
        <v>115.86</v>
      </c>
      <c r="I2783" s="153"/>
      <c r="L2783" s="149"/>
      <c r="M2783" s="154"/>
      <c r="T2783" s="155"/>
      <c r="AT2783" s="150" t="s">
        <v>159</v>
      </c>
      <c r="AU2783" s="150" t="s">
        <v>89</v>
      </c>
      <c r="AV2783" s="13" t="s">
        <v>89</v>
      </c>
      <c r="AW2783" s="13" t="s">
        <v>38</v>
      </c>
      <c r="AX2783" s="13" t="s">
        <v>80</v>
      </c>
      <c r="AY2783" s="150" t="s">
        <v>150</v>
      </c>
    </row>
    <row r="2784" spans="2:65" s="13" customFormat="1">
      <c r="B2784" s="149"/>
      <c r="D2784" s="143" t="s">
        <v>159</v>
      </c>
      <c r="E2784" s="150" t="s">
        <v>32</v>
      </c>
      <c r="F2784" s="151" t="s">
        <v>3397</v>
      </c>
      <c r="H2784" s="152">
        <v>26.82</v>
      </c>
      <c r="I2784" s="153"/>
      <c r="L2784" s="149"/>
      <c r="M2784" s="154"/>
      <c r="T2784" s="155"/>
      <c r="AT2784" s="150" t="s">
        <v>159</v>
      </c>
      <c r="AU2784" s="150" t="s">
        <v>89</v>
      </c>
      <c r="AV2784" s="13" t="s">
        <v>89</v>
      </c>
      <c r="AW2784" s="13" t="s">
        <v>38</v>
      </c>
      <c r="AX2784" s="13" t="s">
        <v>80</v>
      </c>
      <c r="AY2784" s="150" t="s">
        <v>150</v>
      </c>
    </row>
    <row r="2785" spans="2:51" s="13" customFormat="1">
      <c r="B2785" s="149"/>
      <c r="D2785" s="143" t="s">
        <v>159</v>
      </c>
      <c r="E2785" s="150" t="s">
        <v>32</v>
      </c>
      <c r="F2785" s="151" t="s">
        <v>3398</v>
      </c>
      <c r="H2785" s="152">
        <v>22.35</v>
      </c>
      <c r="I2785" s="153"/>
      <c r="L2785" s="149"/>
      <c r="M2785" s="154"/>
      <c r="T2785" s="155"/>
      <c r="AT2785" s="150" t="s">
        <v>159</v>
      </c>
      <c r="AU2785" s="150" t="s">
        <v>89</v>
      </c>
      <c r="AV2785" s="13" t="s">
        <v>89</v>
      </c>
      <c r="AW2785" s="13" t="s">
        <v>38</v>
      </c>
      <c r="AX2785" s="13" t="s">
        <v>80</v>
      </c>
      <c r="AY2785" s="150" t="s">
        <v>150</v>
      </c>
    </row>
    <row r="2786" spans="2:51" s="13" customFormat="1">
      <c r="B2786" s="149"/>
      <c r="D2786" s="143" t="s">
        <v>159</v>
      </c>
      <c r="E2786" s="150" t="s">
        <v>32</v>
      </c>
      <c r="F2786" s="151" t="s">
        <v>3399</v>
      </c>
      <c r="H2786" s="152">
        <v>14.37</v>
      </c>
      <c r="I2786" s="153"/>
      <c r="L2786" s="149"/>
      <c r="M2786" s="154"/>
      <c r="T2786" s="155"/>
      <c r="AT2786" s="150" t="s">
        <v>159</v>
      </c>
      <c r="AU2786" s="150" t="s">
        <v>89</v>
      </c>
      <c r="AV2786" s="13" t="s">
        <v>89</v>
      </c>
      <c r="AW2786" s="13" t="s">
        <v>38</v>
      </c>
      <c r="AX2786" s="13" t="s">
        <v>80</v>
      </c>
      <c r="AY2786" s="150" t="s">
        <v>150</v>
      </c>
    </row>
    <row r="2787" spans="2:51" s="13" customFormat="1">
      <c r="B2787" s="149"/>
      <c r="D2787" s="143" t="s">
        <v>159</v>
      </c>
      <c r="E2787" s="150" t="s">
        <v>32</v>
      </c>
      <c r="F2787" s="151" t="s">
        <v>3400</v>
      </c>
      <c r="H2787" s="152">
        <v>16.11</v>
      </c>
      <c r="I2787" s="153"/>
      <c r="L2787" s="149"/>
      <c r="M2787" s="154"/>
      <c r="T2787" s="155"/>
      <c r="AT2787" s="150" t="s">
        <v>159</v>
      </c>
      <c r="AU2787" s="150" t="s">
        <v>89</v>
      </c>
      <c r="AV2787" s="13" t="s">
        <v>89</v>
      </c>
      <c r="AW2787" s="13" t="s">
        <v>38</v>
      </c>
      <c r="AX2787" s="13" t="s">
        <v>80</v>
      </c>
      <c r="AY2787" s="150" t="s">
        <v>150</v>
      </c>
    </row>
    <row r="2788" spans="2:51" s="13" customFormat="1">
      <c r="B2788" s="149"/>
      <c r="D2788" s="143" t="s">
        <v>159</v>
      </c>
      <c r="E2788" s="150" t="s">
        <v>32</v>
      </c>
      <c r="F2788" s="151" t="s">
        <v>3401</v>
      </c>
      <c r="H2788" s="152">
        <v>12.85</v>
      </c>
      <c r="I2788" s="153"/>
      <c r="L2788" s="149"/>
      <c r="M2788" s="154"/>
      <c r="T2788" s="155"/>
      <c r="AT2788" s="150" t="s">
        <v>159</v>
      </c>
      <c r="AU2788" s="150" t="s">
        <v>89</v>
      </c>
      <c r="AV2788" s="13" t="s">
        <v>89</v>
      </c>
      <c r="AW2788" s="13" t="s">
        <v>38</v>
      </c>
      <c r="AX2788" s="13" t="s">
        <v>80</v>
      </c>
      <c r="AY2788" s="150" t="s">
        <v>150</v>
      </c>
    </row>
    <row r="2789" spans="2:51" s="13" customFormat="1">
      <c r="B2789" s="149"/>
      <c r="D2789" s="143" t="s">
        <v>159</v>
      </c>
      <c r="E2789" s="150" t="s">
        <v>32</v>
      </c>
      <c r="F2789" s="151" t="s">
        <v>3402</v>
      </c>
      <c r="H2789" s="152">
        <v>7.81</v>
      </c>
      <c r="I2789" s="153"/>
      <c r="L2789" s="149"/>
      <c r="M2789" s="154"/>
      <c r="T2789" s="155"/>
      <c r="AT2789" s="150" t="s">
        <v>159</v>
      </c>
      <c r="AU2789" s="150" t="s">
        <v>89</v>
      </c>
      <c r="AV2789" s="13" t="s">
        <v>89</v>
      </c>
      <c r="AW2789" s="13" t="s">
        <v>38</v>
      </c>
      <c r="AX2789" s="13" t="s">
        <v>80</v>
      </c>
      <c r="AY2789" s="150" t="s">
        <v>150</v>
      </c>
    </row>
    <row r="2790" spans="2:51" s="13" customFormat="1">
      <c r="B2790" s="149"/>
      <c r="D2790" s="143" t="s">
        <v>159</v>
      </c>
      <c r="E2790" s="150" t="s">
        <v>32</v>
      </c>
      <c r="F2790" s="151" t="s">
        <v>3403</v>
      </c>
      <c r="H2790" s="152">
        <v>11.17</v>
      </c>
      <c r="I2790" s="153"/>
      <c r="L2790" s="149"/>
      <c r="M2790" s="154"/>
      <c r="T2790" s="155"/>
      <c r="AT2790" s="150" t="s">
        <v>159</v>
      </c>
      <c r="AU2790" s="150" t="s">
        <v>89</v>
      </c>
      <c r="AV2790" s="13" t="s">
        <v>89</v>
      </c>
      <c r="AW2790" s="13" t="s">
        <v>38</v>
      </c>
      <c r="AX2790" s="13" t="s">
        <v>80</v>
      </c>
      <c r="AY2790" s="150" t="s">
        <v>150</v>
      </c>
    </row>
    <row r="2791" spans="2:51" s="13" customFormat="1">
      <c r="B2791" s="149"/>
      <c r="D2791" s="143" t="s">
        <v>159</v>
      </c>
      <c r="E2791" s="150" t="s">
        <v>32</v>
      </c>
      <c r="F2791" s="151" t="s">
        <v>3404</v>
      </c>
      <c r="H2791" s="152">
        <v>2.66</v>
      </c>
      <c r="I2791" s="153"/>
      <c r="L2791" s="149"/>
      <c r="M2791" s="154"/>
      <c r="T2791" s="155"/>
      <c r="AT2791" s="150" t="s">
        <v>159</v>
      </c>
      <c r="AU2791" s="150" t="s">
        <v>89</v>
      </c>
      <c r="AV2791" s="13" t="s">
        <v>89</v>
      </c>
      <c r="AW2791" s="13" t="s">
        <v>38</v>
      </c>
      <c r="AX2791" s="13" t="s">
        <v>80</v>
      </c>
      <c r="AY2791" s="150" t="s">
        <v>150</v>
      </c>
    </row>
    <row r="2792" spans="2:51" s="13" customFormat="1">
      <c r="B2792" s="149"/>
      <c r="D2792" s="143" t="s">
        <v>159</v>
      </c>
      <c r="E2792" s="150" t="s">
        <v>32</v>
      </c>
      <c r="F2792" s="151" t="s">
        <v>3405</v>
      </c>
      <c r="H2792" s="152">
        <v>4.54</v>
      </c>
      <c r="I2792" s="153"/>
      <c r="L2792" s="149"/>
      <c r="M2792" s="154"/>
      <c r="T2792" s="155"/>
      <c r="AT2792" s="150" t="s">
        <v>159</v>
      </c>
      <c r="AU2792" s="150" t="s">
        <v>89</v>
      </c>
      <c r="AV2792" s="13" t="s">
        <v>89</v>
      </c>
      <c r="AW2792" s="13" t="s">
        <v>38</v>
      </c>
      <c r="AX2792" s="13" t="s">
        <v>80</v>
      </c>
      <c r="AY2792" s="150" t="s">
        <v>150</v>
      </c>
    </row>
    <row r="2793" spans="2:51" s="13" customFormat="1">
      <c r="B2793" s="149"/>
      <c r="D2793" s="143" t="s">
        <v>159</v>
      </c>
      <c r="E2793" s="150" t="s">
        <v>32</v>
      </c>
      <c r="F2793" s="151" t="s">
        <v>3406</v>
      </c>
      <c r="H2793" s="152">
        <v>6.37</v>
      </c>
      <c r="I2793" s="153"/>
      <c r="L2793" s="149"/>
      <c r="M2793" s="154"/>
      <c r="T2793" s="155"/>
      <c r="AT2793" s="150" t="s">
        <v>159</v>
      </c>
      <c r="AU2793" s="150" t="s">
        <v>89</v>
      </c>
      <c r="AV2793" s="13" t="s">
        <v>89</v>
      </c>
      <c r="AW2793" s="13" t="s">
        <v>38</v>
      </c>
      <c r="AX2793" s="13" t="s">
        <v>80</v>
      </c>
      <c r="AY2793" s="150" t="s">
        <v>150</v>
      </c>
    </row>
    <row r="2794" spans="2:51" s="13" customFormat="1">
      <c r="B2794" s="149"/>
      <c r="D2794" s="143" t="s">
        <v>159</v>
      </c>
      <c r="E2794" s="150" t="s">
        <v>32</v>
      </c>
      <c r="F2794" s="151" t="s">
        <v>3407</v>
      </c>
      <c r="H2794" s="152">
        <v>3.2</v>
      </c>
      <c r="I2794" s="153"/>
      <c r="L2794" s="149"/>
      <c r="M2794" s="154"/>
      <c r="T2794" s="155"/>
      <c r="AT2794" s="150" t="s">
        <v>159</v>
      </c>
      <c r="AU2794" s="150" t="s">
        <v>89</v>
      </c>
      <c r="AV2794" s="13" t="s">
        <v>89</v>
      </c>
      <c r="AW2794" s="13" t="s">
        <v>38</v>
      </c>
      <c r="AX2794" s="13" t="s">
        <v>80</v>
      </c>
      <c r="AY2794" s="150" t="s">
        <v>150</v>
      </c>
    </row>
    <row r="2795" spans="2:51" s="13" customFormat="1">
      <c r="B2795" s="149"/>
      <c r="D2795" s="143" t="s">
        <v>159</v>
      </c>
      <c r="E2795" s="150" t="s">
        <v>32</v>
      </c>
      <c r="F2795" s="151" t="s">
        <v>3408</v>
      </c>
      <c r="H2795" s="152">
        <v>2.31</v>
      </c>
      <c r="I2795" s="153"/>
      <c r="L2795" s="149"/>
      <c r="M2795" s="154"/>
      <c r="T2795" s="155"/>
      <c r="AT2795" s="150" t="s">
        <v>159</v>
      </c>
      <c r="AU2795" s="150" t="s">
        <v>89</v>
      </c>
      <c r="AV2795" s="13" t="s">
        <v>89</v>
      </c>
      <c r="AW2795" s="13" t="s">
        <v>38</v>
      </c>
      <c r="AX2795" s="13" t="s">
        <v>80</v>
      </c>
      <c r="AY2795" s="150" t="s">
        <v>150</v>
      </c>
    </row>
    <row r="2796" spans="2:51" s="13" customFormat="1">
      <c r="B2796" s="149"/>
      <c r="D2796" s="143" t="s">
        <v>159</v>
      </c>
      <c r="E2796" s="150" t="s">
        <v>32</v>
      </c>
      <c r="F2796" s="151" t="s">
        <v>3409</v>
      </c>
      <c r="H2796" s="152">
        <v>3.37</v>
      </c>
      <c r="I2796" s="153"/>
      <c r="L2796" s="149"/>
      <c r="M2796" s="154"/>
      <c r="T2796" s="155"/>
      <c r="AT2796" s="150" t="s">
        <v>159</v>
      </c>
      <c r="AU2796" s="150" t="s">
        <v>89</v>
      </c>
      <c r="AV2796" s="13" t="s">
        <v>89</v>
      </c>
      <c r="AW2796" s="13" t="s">
        <v>38</v>
      </c>
      <c r="AX2796" s="13" t="s">
        <v>80</v>
      </c>
      <c r="AY2796" s="150" t="s">
        <v>150</v>
      </c>
    </row>
    <row r="2797" spans="2:51" s="13" customFormat="1">
      <c r="B2797" s="149"/>
      <c r="D2797" s="143" t="s">
        <v>159</v>
      </c>
      <c r="E2797" s="150" t="s">
        <v>32</v>
      </c>
      <c r="F2797" s="151" t="s">
        <v>3410</v>
      </c>
      <c r="H2797" s="152">
        <v>5.38</v>
      </c>
      <c r="I2797" s="153"/>
      <c r="L2797" s="149"/>
      <c r="M2797" s="154"/>
      <c r="T2797" s="155"/>
      <c r="AT2797" s="150" t="s">
        <v>159</v>
      </c>
      <c r="AU2797" s="150" t="s">
        <v>89</v>
      </c>
      <c r="AV2797" s="13" t="s">
        <v>89</v>
      </c>
      <c r="AW2797" s="13" t="s">
        <v>38</v>
      </c>
      <c r="AX2797" s="13" t="s">
        <v>80</v>
      </c>
      <c r="AY2797" s="150" t="s">
        <v>150</v>
      </c>
    </row>
    <row r="2798" spans="2:51" s="13" customFormat="1">
      <c r="B2798" s="149"/>
      <c r="D2798" s="143" t="s">
        <v>159</v>
      </c>
      <c r="E2798" s="150" t="s">
        <v>32</v>
      </c>
      <c r="F2798" s="151" t="s">
        <v>3411</v>
      </c>
      <c r="H2798" s="152">
        <v>9.9600000000000009</v>
      </c>
      <c r="I2798" s="153"/>
      <c r="L2798" s="149"/>
      <c r="M2798" s="154"/>
      <c r="T2798" s="155"/>
      <c r="AT2798" s="150" t="s">
        <v>159</v>
      </c>
      <c r="AU2798" s="150" t="s">
        <v>89</v>
      </c>
      <c r="AV2798" s="13" t="s">
        <v>89</v>
      </c>
      <c r="AW2798" s="13" t="s">
        <v>38</v>
      </c>
      <c r="AX2798" s="13" t="s">
        <v>80</v>
      </c>
      <c r="AY2798" s="150" t="s">
        <v>150</v>
      </c>
    </row>
    <row r="2799" spans="2:51" s="15" customFormat="1">
      <c r="B2799" s="168"/>
      <c r="D2799" s="143" t="s">
        <v>159</v>
      </c>
      <c r="E2799" s="169" t="s">
        <v>32</v>
      </c>
      <c r="F2799" s="170" t="s">
        <v>1372</v>
      </c>
      <c r="H2799" s="171">
        <v>2016.21</v>
      </c>
      <c r="I2799" s="172"/>
      <c r="L2799" s="168"/>
      <c r="M2799" s="173"/>
      <c r="T2799" s="174"/>
      <c r="AT2799" s="169" t="s">
        <v>159</v>
      </c>
      <c r="AU2799" s="169" t="s">
        <v>89</v>
      </c>
      <c r="AV2799" s="15" t="s">
        <v>168</v>
      </c>
      <c r="AW2799" s="15" t="s">
        <v>38</v>
      </c>
      <c r="AX2799" s="15" t="s">
        <v>80</v>
      </c>
      <c r="AY2799" s="169" t="s">
        <v>150</v>
      </c>
    </row>
    <row r="2800" spans="2:51" s="14" customFormat="1">
      <c r="B2800" s="156"/>
      <c r="D2800" s="143" t="s">
        <v>159</v>
      </c>
      <c r="E2800" s="157" t="s">
        <v>32</v>
      </c>
      <c r="F2800" s="158" t="s">
        <v>162</v>
      </c>
      <c r="H2800" s="159">
        <v>2016.21</v>
      </c>
      <c r="I2800" s="160"/>
      <c r="L2800" s="156"/>
      <c r="M2800" s="161"/>
      <c r="T2800" s="162"/>
      <c r="AT2800" s="157" t="s">
        <v>159</v>
      </c>
      <c r="AU2800" s="157" t="s">
        <v>89</v>
      </c>
      <c r="AV2800" s="14" t="s">
        <v>157</v>
      </c>
      <c r="AW2800" s="14" t="s">
        <v>38</v>
      </c>
      <c r="AX2800" s="14" t="s">
        <v>40</v>
      </c>
      <c r="AY2800" s="157" t="s">
        <v>150</v>
      </c>
    </row>
    <row r="2801" spans="2:65" s="1" customFormat="1" ht="24.15" customHeight="1">
      <c r="B2801" s="34"/>
      <c r="C2801" s="129" t="s">
        <v>3412</v>
      </c>
      <c r="D2801" s="129" t="s">
        <v>152</v>
      </c>
      <c r="E2801" s="130" t="s">
        <v>3384</v>
      </c>
      <c r="F2801" s="131" t="s">
        <v>3385</v>
      </c>
      <c r="G2801" s="132" t="s">
        <v>155</v>
      </c>
      <c r="H2801" s="133">
        <v>2295.7399999999998</v>
      </c>
      <c r="I2801" s="134"/>
      <c r="J2801" s="135">
        <f>ROUND(I2801*H2801,2)</f>
        <v>0</v>
      </c>
      <c r="K2801" s="131" t="s">
        <v>172</v>
      </c>
      <c r="L2801" s="34"/>
      <c r="M2801" s="136" t="s">
        <v>32</v>
      </c>
      <c r="N2801" s="137" t="s">
        <v>51</v>
      </c>
      <c r="P2801" s="138">
        <f>O2801*H2801</f>
        <v>0</v>
      </c>
      <c r="Q2801" s="138">
        <v>0</v>
      </c>
      <c r="R2801" s="138">
        <f>Q2801*H2801</f>
        <v>0</v>
      </c>
      <c r="S2801" s="138">
        <v>0</v>
      </c>
      <c r="T2801" s="139">
        <f>S2801*H2801</f>
        <v>0</v>
      </c>
      <c r="AR2801" s="140" t="s">
        <v>244</v>
      </c>
      <c r="AT2801" s="140" t="s">
        <v>152</v>
      </c>
      <c r="AU2801" s="140" t="s">
        <v>89</v>
      </c>
      <c r="AY2801" s="18" t="s">
        <v>150</v>
      </c>
      <c r="BE2801" s="141">
        <f>IF(N2801="základní",J2801,0)</f>
        <v>0</v>
      </c>
      <c r="BF2801" s="141">
        <f>IF(N2801="snížená",J2801,0)</f>
        <v>0</v>
      </c>
      <c r="BG2801" s="141">
        <f>IF(N2801="zákl. přenesená",J2801,0)</f>
        <v>0</v>
      </c>
      <c r="BH2801" s="141">
        <f>IF(N2801="sníž. přenesená",J2801,0)</f>
        <v>0</v>
      </c>
      <c r="BI2801" s="141">
        <f>IF(N2801="nulová",J2801,0)</f>
        <v>0</v>
      </c>
      <c r="BJ2801" s="18" t="s">
        <v>40</v>
      </c>
      <c r="BK2801" s="141">
        <f>ROUND(I2801*H2801,2)</f>
        <v>0</v>
      </c>
      <c r="BL2801" s="18" t="s">
        <v>244</v>
      </c>
      <c r="BM2801" s="140" t="s">
        <v>3413</v>
      </c>
    </row>
    <row r="2802" spans="2:65" s="1" customFormat="1">
      <c r="B2802" s="34"/>
      <c r="D2802" s="163" t="s">
        <v>174</v>
      </c>
      <c r="F2802" s="164" t="s">
        <v>3387</v>
      </c>
      <c r="I2802" s="165"/>
      <c r="L2802" s="34"/>
      <c r="M2802" s="166"/>
      <c r="T2802" s="55"/>
      <c r="AT2802" s="18" t="s">
        <v>174</v>
      </c>
      <c r="AU2802" s="18" t="s">
        <v>89</v>
      </c>
    </row>
    <row r="2803" spans="2:65" s="12" customFormat="1">
      <c r="B2803" s="142"/>
      <c r="D2803" s="143" t="s">
        <v>159</v>
      </c>
      <c r="E2803" s="144" t="s">
        <v>32</v>
      </c>
      <c r="F2803" s="145" t="s">
        <v>702</v>
      </c>
      <c r="H2803" s="144" t="s">
        <v>32</v>
      </c>
      <c r="I2803" s="146"/>
      <c r="L2803" s="142"/>
      <c r="M2803" s="147"/>
      <c r="T2803" s="148"/>
      <c r="AT2803" s="144" t="s">
        <v>159</v>
      </c>
      <c r="AU2803" s="144" t="s">
        <v>89</v>
      </c>
      <c r="AV2803" s="12" t="s">
        <v>40</v>
      </c>
      <c r="AW2803" s="12" t="s">
        <v>38</v>
      </c>
      <c r="AX2803" s="12" t="s">
        <v>80</v>
      </c>
      <c r="AY2803" s="144" t="s">
        <v>150</v>
      </c>
    </row>
    <row r="2804" spans="2:65" s="12" customFormat="1">
      <c r="B2804" s="142"/>
      <c r="D2804" s="143" t="s">
        <v>159</v>
      </c>
      <c r="E2804" s="144" t="s">
        <v>32</v>
      </c>
      <c r="F2804" s="145" t="s">
        <v>2380</v>
      </c>
      <c r="H2804" s="144" t="s">
        <v>32</v>
      </c>
      <c r="I2804" s="146"/>
      <c r="L2804" s="142"/>
      <c r="M2804" s="147"/>
      <c r="T2804" s="148"/>
      <c r="AT2804" s="144" t="s">
        <v>159</v>
      </c>
      <c r="AU2804" s="144" t="s">
        <v>89</v>
      </c>
      <c r="AV2804" s="12" t="s">
        <v>40</v>
      </c>
      <c r="AW2804" s="12" t="s">
        <v>38</v>
      </c>
      <c r="AX2804" s="12" t="s">
        <v>80</v>
      </c>
      <c r="AY2804" s="144" t="s">
        <v>150</v>
      </c>
    </row>
    <row r="2805" spans="2:65" s="12" customFormat="1">
      <c r="B2805" s="142"/>
      <c r="D2805" s="143" t="s">
        <v>159</v>
      </c>
      <c r="E2805" s="144" t="s">
        <v>32</v>
      </c>
      <c r="F2805" s="145" t="s">
        <v>2381</v>
      </c>
      <c r="H2805" s="144" t="s">
        <v>32</v>
      </c>
      <c r="I2805" s="146"/>
      <c r="L2805" s="142"/>
      <c r="M2805" s="147"/>
      <c r="T2805" s="148"/>
      <c r="AT2805" s="144" t="s">
        <v>159</v>
      </c>
      <c r="AU2805" s="144" t="s">
        <v>89</v>
      </c>
      <c r="AV2805" s="12" t="s">
        <v>40</v>
      </c>
      <c r="AW2805" s="12" t="s">
        <v>38</v>
      </c>
      <c r="AX2805" s="12" t="s">
        <v>80</v>
      </c>
      <c r="AY2805" s="144" t="s">
        <v>150</v>
      </c>
    </row>
    <row r="2806" spans="2:65" s="12" customFormat="1">
      <c r="B2806" s="142"/>
      <c r="D2806" s="143" t="s">
        <v>159</v>
      </c>
      <c r="E2806" s="144" t="s">
        <v>32</v>
      </c>
      <c r="F2806" s="145" t="s">
        <v>2390</v>
      </c>
      <c r="H2806" s="144" t="s">
        <v>32</v>
      </c>
      <c r="I2806" s="146"/>
      <c r="L2806" s="142"/>
      <c r="M2806" s="147"/>
      <c r="T2806" s="148"/>
      <c r="AT2806" s="144" t="s">
        <v>159</v>
      </c>
      <c r="AU2806" s="144" t="s">
        <v>89</v>
      </c>
      <c r="AV2806" s="12" t="s">
        <v>40</v>
      </c>
      <c r="AW2806" s="12" t="s">
        <v>38</v>
      </c>
      <c r="AX2806" s="12" t="s">
        <v>80</v>
      </c>
      <c r="AY2806" s="144" t="s">
        <v>150</v>
      </c>
    </row>
    <row r="2807" spans="2:65" s="12" customFormat="1">
      <c r="B2807" s="142"/>
      <c r="D2807" s="143" t="s">
        <v>159</v>
      </c>
      <c r="E2807" s="144" t="s">
        <v>32</v>
      </c>
      <c r="F2807" s="145" t="s">
        <v>2392</v>
      </c>
      <c r="H2807" s="144" t="s">
        <v>32</v>
      </c>
      <c r="I2807" s="146"/>
      <c r="L2807" s="142"/>
      <c r="M2807" s="147"/>
      <c r="T2807" s="148"/>
      <c r="AT2807" s="144" t="s">
        <v>159</v>
      </c>
      <c r="AU2807" s="144" t="s">
        <v>89</v>
      </c>
      <c r="AV2807" s="12" t="s">
        <v>40</v>
      </c>
      <c r="AW2807" s="12" t="s">
        <v>38</v>
      </c>
      <c r="AX2807" s="12" t="s">
        <v>80</v>
      </c>
      <c r="AY2807" s="144" t="s">
        <v>150</v>
      </c>
    </row>
    <row r="2808" spans="2:65" s="12" customFormat="1">
      <c r="B2808" s="142"/>
      <c r="D2808" s="143" t="s">
        <v>159</v>
      </c>
      <c r="E2808" s="144" t="s">
        <v>32</v>
      </c>
      <c r="F2808" s="145" t="s">
        <v>2394</v>
      </c>
      <c r="H2808" s="144" t="s">
        <v>32</v>
      </c>
      <c r="I2808" s="146"/>
      <c r="L2808" s="142"/>
      <c r="M2808" s="147"/>
      <c r="T2808" s="148"/>
      <c r="AT2808" s="144" t="s">
        <v>159</v>
      </c>
      <c r="AU2808" s="144" t="s">
        <v>89</v>
      </c>
      <c r="AV2808" s="12" t="s">
        <v>40</v>
      </c>
      <c r="AW2808" s="12" t="s">
        <v>38</v>
      </c>
      <c r="AX2808" s="12" t="s">
        <v>80</v>
      </c>
      <c r="AY2808" s="144" t="s">
        <v>150</v>
      </c>
    </row>
    <row r="2809" spans="2:65" s="12" customFormat="1">
      <c r="B2809" s="142"/>
      <c r="D2809" s="143" t="s">
        <v>159</v>
      </c>
      <c r="E2809" s="144" t="s">
        <v>32</v>
      </c>
      <c r="F2809" s="145" t="s">
        <v>2395</v>
      </c>
      <c r="H2809" s="144" t="s">
        <v>32</v>
      </c>
      <c r="I2809" s="146"/>
      <c r="L2809" s="142"/>
      <c r="M2809" s="147"/>
      <c r="T2809" s="148"/>
      <c r="AT2809" s="144" t="s">
        <v>159</v>
      </c>
      <c r="AU2809" s="144" t="s">
        <v>89</v>
      </c>
      <c r="AV2809" s="12" t="s">
        <v>40</v>
      </c>
      <c r="AW2809" s="12" t="s">
        <v>38</v>
      </c>
      <c r="AX2809" s="12" t="s">
        <v>80</v>
      </c>
      <c r="AY2809" s="144" t="s">
        <v>150</v>
      </c>
    </row>
    <row r="2810" spans="2:65" s="12" customFormat="1">
      <c r="B2810" s="142"/>
      <c r="D2810" s="143" t="s">
        <v>159</v>
      </c>
      <c r="E2810" s="144" t="s">
        <v>32</v>
      </c>
      <c r="F2810" s="145" t="s">
        <v>2396</v>
      </c>
      <c r="H2810" s="144" t="s">
        <v>32</v>
      </c>
      <c r="I2810" s="146"/>
      <c r="L2810" s="142"/>
      <c r="M2810" s="147"/>
      <c r="T2810" s="148"/>
      <c r="AT2810" s="144" t="s">
        <v>159</v>
      </c>
      <c r="AU2810" s="144" t="s">
        <v>89</v>
      </c>
      <c r="AV2810" s="12" t="s">
        <v>40</v>
      </c>
      <c r="AW2810" s="12" t="s">
        <v>38</v>
      </c>
      <c r="AX2810" s="12" t="s">
        <v>80</v>
      </c>
      <c r="AY2810" s="144" t="s">
        <v>150</v>
      </c>
    </row>
    <row r="2811" spans="2:65" s="12" customFormat="1">
      <c r="B2811" s="142"/>
      <c r="D2811" s="143" t="s">
        <v>159</v>
      </c>
      <c r="E2811" s="144" t="s">
        <v>32</v>
      </c>
      <c r="F2811" s="145" t="s">
        <v>2399</v>
      </c>
      <c r="H2811" s="144" t="s">
        <v>32</v>
      </c>
      <c r="I2811" s="146"/>
      <c r="L2811" s="142"/>
      <c r="M2811" s="147"/>
      <c r="T2811" s="148"/>
      <c r="AT2811" s="144" t="s">
        <v>159</v>
      </c>
      <c r="AU2811" s="144" t="s">
        <v>89</v>
      </c>
      <c r="AV2811" s="12" t="s">
        <v>40</v>
      </c>
      <c r="AW2811" s="12" t="s">
        <v>38</v>
      </c>
      <c r="AX2811" s="12" t="s">
        <v>80</v>
      </c>
      <c r="AY2811" s="144" t="s">
        <v>150</v>
      </c>
    </row>
    <row r="2812" spans="2:65" s="12" customFormat="1">
      <c r="B2812" s="142"/>
      <c r="D2812" s="143" t="s">
        <v>159</v>
      </c>
      <c r="E2812" s="144" t="s">
        <v>32</v>
      </c>
      <c r="F2812" s="145" t="s">
        <v>2400</v>
      </c>
      <c r="H2812" s="144" t="s">
        <v>32</v>
      </c>
      <c r="I2812" s="146"/>
      <c r="L2812" s="142"/>
      <c r="M2812" s="147"/>
      <c r="T2812" s="148"/>
      <c r="AT2812" s="144" t="s">
        <v>159</v>
      </c>
      <c r="AU2812" s="144" t="s">
        <v>89</v>
      </c>
      <c r="AV2812" s="12" t="s">
        <v>40</v>
      </c>
      <c r="AW2812" s="12" t="s">
        <v>38</v>
      </c>
      <c r="AX2812" s="12" t="s">
        <v>80</v>
      </c>
      <c r="AY2812" s="144" t="s">
        <v>150</v>
      </c>
    </row>
    <row r="2813" spans="2:65" s="12" customFormat="1">
      <c r="B2813" s="142"/>
      <c r="D2813" s="143" t="s">
        <v>159</v>
      </c>
      <c r="E2813" s="144" t="s">
        <v>32</v>
      </c>
      <c r="F2813" s="145" t="s">
        <v>2401</v>
      </c>
      <c r="H2813" s="144" t="s">
        <v>32</v>
      </c>
      <c r="I2813" s="146"/>
      <c r="L2813" s="142"/>
      <c r="M2813" s="147"/>
      <c r="T2813" s="148"/>
      <c r="AT2813" s="144" t="s">
        <v>159</v>
      </c>
      <c r="AU2813" s="144" t="s">
        <v>89</v>
      </c>
      <c r="AV2813" s="12" t="s">
        <v>40</v>
      </c>
      <c r="AW2813" s="12" t="s">
        <v>38</v>
      </c>
      <c r="AX2813" s="12" t="s">
        <v>80</v>
      </c>
      <c r="AY2813" s="144" t="s">
        <v>150</v>
      </c>
    </row>
    <row r="2814" spans="2:65" s="13" customFormat="1">
      <c r="B2814" s="149"/>
      <c r="D2814" s="143" t="s">
        <v>159</v>
      </c>
      <c r="E2814" s="150" t="s">
        <v>32</v>
      </c>
      <c r="F2814" s="151" t="s">
        <v>868</v>
      </c>
      <c r="H2814" s="152">
        <v>2295.7399999999998</v>
      </c>
      <c r="I2814" s="153"/>
      <c r="L2814" s="149"/>
      <c r="M2814" s="154"/>
      <c r="T2814" s="155"/>
      <c r="AT2814" s="150" t="s">
        <v>159</v>
      </c>
      <c r="AU2814" s="150" t="s">
        <v>89</v>
      </c>
      <c r="AV2814" s="13" t="s">
        <v>89</v>
      </c>
      <c r="AW2814" s="13" t="s">
        <v>38</v>
      </c>
      <c r="AX2814" s="13" t="s">
        <v>40</v>
      </c>
      <c r="AY2814" s="150" t="s">
        <v>150</v>
      </c>
    </row>
    <row r="2815" spans="2:65" s="1" customFormat="1" ht="24.15" customHeight="1">
      <c r="B2815" s="34"/>
      <c r="C2815" s="129" t="s">
        <v>3414</v>
      </c>
      <c r="D2815" s="129" t="s">
        <v>152</v>
      </c>
      <c r="E2815" s="130" t="s">
        <v>3415</v>
      </c>
      <c r="F2815" s="131" t="s">
        <v>3416</v>
      </c>
      <c r="G2815" s="132" t="s">
        <v>155</v>
      </c>
      <c r="H2815" s="133">
        <v>2016.21</v>
      </c>
      <c r="I2815" s="134"/>
      <c r="J2815" s="135">
        <f>ROUND(I2815*H2815,2)</f>
        <v>0</v>
      </c>
      <c r="K2815" s="131" t="s">
        <v>172</v>
      </c>
      <c r="L2815" s="34"/>
      <c r="M2815" s="136" t="s">
        <v>32</v>
      </c>
      <c r="N2815" s="137" t="s">
        <v>51</v>
      </c>
      <c r="P2815" s="138">
        <f>O2815*H2815</f>
        <v>0</v>
      </c>
      <c r="Q2815" s="138">
        <v>0</v>
      </c>
      <c r="R2815" s="138">
        <f>Q2815*H2815</f>
        <v>0</v>
      </c>
      <c r="S2815" s="138">
        <v>0</v>
      </c>
      <c r="T2815" s="139">
        <f>S2815*H2815</f>
        <v>0</v>
      </c>
      <c r="AR2815" s="140" t="s">
        <v>244</v>
      </c>
      <c r="AT2815" s="140" t="s">
        <v>152</v>
      </c>
      <c r="AU2815" s="140" t="s">
        <v>89</v>
      </c>
      <c r="AY2815" s="18" t="s">
        <v>150</v>
      </c>
      <c r="BE2815" s="141">
        <f>IF(N2815="základní",J2815,0)</f>
        <v>0</v>
      </c>
      <c r="BF2815" s="141">
        <f>IF(N2815="snížená",J2815,0)</f>
        <v>0</v>
      </c>
      <c r="BG2815" s="141">
        <f>IF(N2815="zákl. přenesená",J2815,0)</f>
        <v>0</v>
      </c>
      <c r="BH2815" s="141">
        <f>IF(N2815="sníž. přenesená",J2815,0)</f>
        <v>0</v>
      </c>
      <c r="BI2815" s="141">
        <f>IF(N2815="nulová",J2815,0)</f>
        <v>0</v>
      </c>
      <c r="BJ2815" s="18" t="s">
        <v>40</v>
      </c>
      <c r="BK2815" s="141">
        <f>ROUND(I2815*H2815,2)</f>
        <v>0</v>
      </c>
      <c r="BL2815" s="18" t="s">
        <v>244</v>
      </c>
      <c r="BM2815" s="140" t="s">
        <v>3417</v>
      </c>
    </row>
    <row r="2816" spans="2:65" s="1" customFormat="1">
      <c r="B2816" s="34"/>
      <c r="D2816" s="163" t="s">
        <v>174</v>
      </c>
      <c r="F2816" s="164" t="s">
        <v>3418</v>
      </c>
      <c r="I2816" s="165"/>
      <c r="L2816" s="34"/>
      <c r="M2816" s="166"/>
      <c r="T2816" s="55"/>
      <c r="AT2816" s="18" t="s">
        <v>174</v>
      </c>
      <c r="AU2816" s="18" t="s">
        <v>89</v>
      </c>
    </row>
    <row r="2817" spans="2:65" s="1" customFormat="1" ht="37.799999999999997" customHeight="1">
      <c r="B2817" s="34"/>
      <c r="C2817" s="129" t="s">
        <v>3419</v>
      </c>
      <c r="D2817" s="129" t="s">
        <v>152</v>
      </c>
      <c r="E2817" s="130" t="s">
        <v>3420</v>
      </c>
      <c r="F2817" s="131" t="s">
        <v>3421</v>
      </c>
      <c r="G2817" s="132" t="s">
        <v>155</v>
      </c>
      <c r="H2817" s="133">
        <v>2016.21</v>
      </c>
      <c r="I2817" s="134"/>
      <c r="J2817" s="135">
        <f>ROUND(I2817*H2817,2)</f>
        <v>0</v>
      </c>
      <c r="K2817" s="131" t="s">
        <v>172</v>
      </c>
      <c r="L2817" s="34"/>
      <c r="M2817" s="136" t="s">
        <v>32</v>
      </c>
      <c r="N2817" s="137" t="s">
        <v>51</v>
      </c>
      <c r="P2817" s="138">
        <f>O2817*H2817</f>
        <v>0</v>
      </c>
      <c r="Q2817" s="138">
        <v>2.0000000000000001E-4</v>
      </c>
      <c r="R2817" s="138">
        <f>Q2817*H2817</f>
        <v>0.40324200000000004</v>
      </c>
      <c r="S2817" s="138">
        <v>0</v>
      </c>
      <c r="T2817" s="139">
        <f>S2817*H2817</f>
        <v>0</v>
      </c>
      <c r="AR2817" s="140" t="s">
        <v>244</v>
      </c>
      <c r="AT2817" s="140" t="s">
        <v>152</v>
      </c>
      <c r="AU2817" s="140" t="s">
        <v>89</v>
      </c>
      <c r="AY2817" s="18" t="s">
        <v>150</v>
      </c>
      <c r="BE2817" s="141">
        <f>IF(N2817="základní",J2817,0)</f>
        <v>0</v>
      </c>
      <c r="BF2817" s="141">
        <f>IF(N2817="snížená",J2817,0)</f>
        <v>0</v>
      </c>
      <c r="BG2817" s="141">
        <f>IF(N2817="zákl. přenesená",J2817,0)</f>
        <v>0</v>
      </c>
      <c r="BH2817" s="141">
        <f>IF(N2817="sníž. přenesená",J2817,0)</f>
        <v>0</v>
      </c>
      <c r="BI2817" s="141">
        <f>IF(N2817="nulová",J2817,0)</f>
        <v>0</v>
      </c>
      <c r="BJ2817" s="18" t="s">
        <v>40</v>
      </c>
      <c r="BK2817" s="141">
        <f>ROUND(I2817*H2817,2)</f>
        <v>0</v>
      </c>
      <c r="BL2817" s="18" t="s">
        <v>244</v>
      </c>
      <c r="BM2817" s="140" t="s">
        <v>3422</v>
      </c>
    </row>
    <row r="2818" spans="2:65" s="1" customFormat="1">
      <c r="B2818" s="34"/>
      <c r="D2818" s="163" t="s">
        <v>174</v>
      </c>
      <c r="F2818" s="164" t="s">
        <v>3423</v>
      </c>
      <c r="I2818" s="165"/>
      <c r="L2818" s="34"/>
      <c r="M2818" s="166"/>
      <c r="T2818" s="55"/>
      <c r="AT2818" s="18" t="s">
        <v>174</v>
      </c>
      <c r="AU2818" s="18" t="s">
        <v>89</v>
      </c>
    </row>
    <row r="2819" spans="2:65" s="1" customFormat="1" ht="24.15" customHeight="1">
      <c r="B2819" s="34"/>
      <c r="C2819" s="129" t="s">
        <v>3424</v>
      </c>
      <c r="D2819" s="129" t="s">
        <v>152</v>
      </c>
      <c r="E2819" s="130" t="s">
        <v>3425</v>
      </c>
      <c r="F2819" s="131" t="s">
        <v>3426</v>
      </c>
      <c r="G2819" s="132" t="s">
        <v>155</v>
      </c>
      <c r="H2819" s="133">
        <v>2016.21</v>
      </c>
      <c r="I2819" s="134"/>
      <c r="J2819" s="135">
        <f>ROUND(I2819*H2819,2)</f>
        <v>0</v>
      </c>
      <c r="K2819" s="131" t="s">
        <v>172</v>
      </c>
      <c r="L2819" s="34"/>
      <c r="M2819" s="136" t="s">
        <v>32</v>
      </c>
      <c r="N2819" s="137" t="s">
        <v>51</v>
      </c>
      <c r="P2819" s="138">
        <f>O2819*H2819</f>
        <v>0</v>
      </c>
      <c r="Q2819" s="138">
        <v>4.8000000000000001E-4</v>
      </c>
      <c r="R2819" s="138">
        <f>Q2819*H2819</f>
        <v>0.9677808</v>
      </c>
      <c r="S2819" s="138">
        <v>0</v>
      </c>
      <c r="T2819" s="139">
        <f>S2819*H2819</f>
        <v>0</v>
      </c>
      <c r="AR2819" s="140" t="s">
        <v>244</v>
      </c>
      <c r="AT2819" s="140" t="s">
        <v>152</v>
      </c>
      <c r="AU2819" s="140" t="s">
        <v>89</v>
      </c>
      <c r="AY2819" s="18" t="s">
        <v>150</v>
      </c>
      <c r="BE2819" s="141">
        <f>IF(N2819="základní",J2819,0)</f>
        <v>0</v>
      </c>
      <c r="BF2819" s="141">
        <f>IF(N2819="snížená",J2819,0)</f>
        <v>0</v>
      </c>
      <c r="BG2819" s="141">
        <f>IF(N2819="zákl. přenesená",J2819,0)</f>
        <v>0</v>
      </c>
      <c r="BH2819" s="141">
        <f>IF(N2819="sníž. přenesená",J2819,0)</f>
        <v>0</v>
      </c>
      <c r="BI2819" s="141">
        <f>IF(N2819="nulová",J2819,0)</f>
        <v>0</v>
      </c>
      <c r="BJ2819" s="18" t="s">
        <v>40</v>
      </c>
      <c r="BK2819" s="141">
        <f>ROUND(I2819*H2819,2)</f>
        <v>0</v>
      </c>
      <c r="BL2819" s="18" t="s">
        <v>244</v>
      </c>
      <c r="BM2819" s="140" t="s">
        <v>3427</v>
      </c>
    </row>
    <row r="2820" spans="2:65" s="1" customFormat="1">
      <c r="B2820" s="34"/>
      <c r="D2820" s="163" t="s">
        <v>174</v>
      </c>
      <c r="F2820" s="164" t="s">
        <v>3428</v>
      </c>
      <c r="I2820" s="165"/>
      <c r="L2820" s="34"/>
      <c r="M2820" s="166"/>
      <c r="T2820" s="55"/>
      <c r="AT2820" s="18" t="s">
        <v>174</v>
      </c>
      <c r="AU2820" s="18" t="s">
        <v>89</v>
      </c>
    </row>
    <row r="2821" spans="2:65" s="1" customFormat="1" ht="44.25" customHeight="1">
      <c r="B2821" s="34"/>
      <c r="C2821" s="129" t="s">
        <v>3429</v>
      </c>
      <c r="D2821" s="129" t="s">
        <v>152</v>
      </c>
      <c r="E2821" s="130" t="s">
        <v>3430</v>
      </c>
      <c r="F2821" s="131" t="s">
        <v>3431</v>
      </c>
      <c r="G2821" s="132" t="s">
        <v>155</v>
      </c>
      <c r="H2821" s="133">
        <v>2016.21</v>
      </c>
      <c r="I2821" s="134"/>
      <c r="J2821" s="135">
        <f>ROUND(I2821*H2821,2)</f>
        <v>0</v>
      </c>
      <c r="K2821" s="131" t="s">
        <v>172</v>
      </c>
      <c r="L2821" s="34"/>
      <c r="M2821" s="136" t="s">
        <v>32</v>
      </c>
      <c r="N2821" s="137" t="s">
        <v>51</v>
      </c>
      <c r="P2821" s="138">
        <f>O2821*H2821</f>
        <v>0</v>
      </c>
      <c r="Q2821" s="138">
        <v>2.5000000000000001E-3</v>
      </c>
      <c r="R2821" s="138">
        <f>Q2821*H2821</f>
        <v>5.0405250000000006</v>
      </c>
      <c r="S2821" s="138">
        <v>0</v>
      </c>
      <c r="T2821" s="139">
        <f>S2821*H2821</f>
        <v>0</v>
      </c>
      <c r="AR2821" s="140" t="s">
        <v>244</v>
      </c>
      <c r="AT2821" s="140" t="s">
        <v>152</v>
      </c>
      <c r="AU2821" s="140" t="s">
        <v>89</v>
      </c>
      <c r="AY2821" s="18" t="s">
        <v>150</v>
      </c>
      <c r="BE2821" s="141">
        <f>IF(N2821="základní",J2821,0)</f>
        <v>0</v>
      </c>
      <c r="BF2821" s="141">
        <f>IF(N2821="snížená",J2821,0)</f>
        <v>0</v>
      </c>
      <c r="BG2821" s="141">
        <f>IF(N2821="zákl. přenesená",J2821,0)</f>
        <v>0</v>
      </c>
      <c r="BH2821" s="141">
        <f>IF(N2821="sníž. přenesená",J2821,0)</f>
        <v>0</v>
      </c>
      <c r="BI2821" s="141">
        <f>IF(N2821="nulová",J2821,0)</f>
        <v>0</v>
      </c>
      <c r="BJ2821" s="18" t="s">
        <v>40</v>
      </c>
      <c r="BK2821" s="141">
        <f>ROUND(I2821*H2821,2)</f>
        <v>0</v>
      </c>
      <c r="BL2821" s="18" t="s">
        <v>244</v>
      </c>
      <c r="BM2821" s="140" t="s">
        <v>3432</v>
      </c>
    </row>
    <row r="2822" spans="2:65" s="1" customFormat="1">
      <c r="B2822" s="34"/>
      <c r="D2822" s="163" t="s">
        <v>174</v>
      </c>
      <c r="F2822" s="164" t="s">
        <v>3433</v>
      </c>
      <c r="I2822" s="165"/>
      <c r="L2822" s="34"/>
      <c r="M2822" s="166"/>
      <c r="T2822" s="55"/>
      <c r="AT2822" s="18" t="s">
        <v>174</v>
      </c>
      <c r="AU2822" s="18" t="s">
        <v>89</v>
      </c>
    </row>
    <row r="2823" spans="2:65" s="11" customFormat="1" ht="22.8" customHeight="1">
      <c r="B2823" s="117"/>
      <c r="D2823" s="118" t="s">
        <v>79</v>
      </c>
      <c r="E2823" s="127" t="s">
        <v>3434</v>
      </c>
      <c r="F2823" s="127" t="s">
        <v>3435</v>
      </c>
      <c r="I2823" s="120"/>
      <c r="J2823" s="128">
        <f>BK2823</f>
        <v>0</v>
      </c>
      <c r="L2823" s="117"/>
      <c r="M2823" s="122"/>
      <c r="P2823" s="123">
        <f>SUM(P2824:P2880)</f>
        <v>0</v>
      </c>
      <c r="R2823" s="123">
        <f>SUM(R2824:R2880)</f>
        <v>0.16328123</v>
      </c>
      <c r="T2823" s="124">
        <f>SUM(T2824:T2880)</f>
        <v>0</v>
      </c>
      <c r="AR2823" s="118" t="s">
        <v>89</v>
      </c>
      <c r="AT2823" s="125" t="s">
        <v>79</v>
      </c>
      <c r="AU2823" s="125" t="s">
        <v>40</v>
      </c>
      <c r="AY2823" s="118" t="s">
        <v>150</v>
      </c>
      <c r="BK2823" s="126">
        <f>SUM(BK2824:BK2880)</f>
        <v>0</v>
      </c>
    </row>
    <row r="2824" spans="2:65" s="1" customFormat="1" ht="16.5" customHeight="1">
      <c r="B2824" s="34"/>
      <c r="C2824" s="129" t="s">
        <v>3436</v>
      </c>
      <c r="D2824" s="129" t="s">
        <v>152</v>
      </c>
      <c r="E2824" s="130" t="s">
        <v>3437</v>
      </c>
      <c r="F2824" s="131" t="s">
        <v>3438</v>
      </c>
      <c r="G2824" s="132" t="s">
        <v>171</v>
      </c>
      <c r="H2824" s="133">
        <v>1</v>
      </c>
      <c r="I2824" s="134"/>
      <c r="J2824" s="135">
        <f>ROUND(I2824*H2824,2)</f>
        <v>0</v>
      </c>
      <c r="K2824" s="131" t="s">
        <v>156</v>
      </c>
      <c r="L2824" s="34"/>
      <c r="M2824" s="136" t="s">
        <v>32</v>
      </c>
      <c r="N2824" s="137" t="s">
        <v>51</v>
      </c>
      <c r="P2824" s="138">
        <f>O2824*H2824</f>
        <v>0</v>
      </c>
      <c r="Q2824" s="138">
        <v>0</v>
      </c>
      <c r="R2824" s="138">
        <f>Q2824*H2824</f>
        <v>0</v>
      </c>
      <c r="S2824" s="138">
        <v>0</v>
      </c>
      <c r="T2824" s="139">
        <f>S2824*H2824</f>
        <v>0</v>
      </c>
      <c r="AR2824" s="140" t="s">
        <v>244</v>
      </c>
      <c r="AT2824" s="140" t="s">
        <v>152</v>
      </c>
      <c r="AU2824" s="140" t="s">
        <v>89</v>
      </c>
      <c r="AY2824" s="18" t="s">
        <v>150</v>
      </c>
      <c r="BE2824" s="141">
        <f>IF(N2824="základní",J2824,0)</f>
        <v>0</v>
      </c>
      <c r="BF2824" s="141">
        <f>IF(N2824="snížená",J2824,0)</f>
        <v>0</v>
      </c>
      <c r="BG2824" s="141">
        <f>IF(N2824="zákl. přenesená",J2824,0)</f>
        <v>0</v>
      </c>
      <c r="BH2824" s="141">
        <f>IF(N2824="sníž. přenesená",J2824,0)</f>
        <v>0</v>
      </c>
      <c r="BI2824" s="141">
        <f>IF(N2824="nulová",J2824,0)</f>
        <v>0</v>
      </c>
      <c r="BJ2824" s="18" t="s">
        <v>40</v>
      </c>
      <c r="BK2824" s="141">
        <f>ROUND(I2824*H2824,2)</f>
        <v>0</v>
      </c>
      <c r="BL2824" s="18" t="s">
        <v>244</v>
      </c>
      <c r="BM2824" s="140" t="s">
        <v>3439</v>
      </c>
    </row>
    <row r="2825" spans="2:65" s="1" customFormat="1" ht="24.15" customHeight="1">
      <c r="B2825" s="34"/>
      <c r="C2825" s="129" t="s">
        <v>3440</v>
      </c>
      <c r="D2825" s="197" t="s">
        <v>152</v>
      </c>
      <c r="E2825" s="130" t="s">
        <v>3441</v>
      </c>
      <c r="F2825" s="131" t="s">
        <v>3442</v>
      </c>
      <c r="G2825" s="132" t="s">
        <v>155</v>
      </c>
      <c r="H2825" s="133">
        <v>333.22699999999998</v>
      </c>
      <c r="I2825" s="134"/>
      <c r="J2825" s="135">
        <f>ROUND(I2825*H2825,2)</f>
        <v>0</v>
      </c>
      <c r="K2825" s="131" t="s">
        <v>172</v>
      </c>
      <c r="L2825" s="34"/>
      <c r="M2825" s="136" t="s">
        <v>32</v>
      </c>
      <c r="N2825" s="137" t="s">
        <v>51</v>
      </c>
      <c r="P2825" s="138">
        <f>O2825*H2825</f>
        <v>0</v>
      </c>
      <c r="Q2825" s="138">
        <v>0</v>
      </c>
      <c r="R2825" s="138">
        <f>Q2825*H2825</f>
        <v>0</v>
      </c>
      <c r="S2825" s="138">
        <v>0</v>
      </c>
      <c r="T2825" s="139">
        <f>S2825*H2825</f>
        <v>0</v>
      </c>
      <c r="AR2825" s="140" t="s">
        <v>244</v>
      </c>
      <c r="AT2825" s="140" t="s">
        <v>152</v>
      </c>
      <c r="AU2825" s="140" t="s">
        <v>89</v>
      </c>
      <c r="AY2825" s="18" t="s">
        <v>150</v>
      </c>
      <c r="BE2825" s="141">
        <f>IF(N2825="základní",J2825,0)</f>
        <v>0</v>
      </c>
      <c r="BF2825" s="141">
        <f>IF(N2825="snížená",J2825,0)</f>
        <v>0</v>
      </c>
      <c r="BG2825" s="141">
        <f>IF(N2825="zákl. přenesená",J2825,0)</f>
        <v>0</v>
      </c>
      <c r="BH2825" s="141">
        <f>IF(N2825="sníž. přenesená",J2825,0)</f>
        <v>0</v>
      </c>
      <c r="BI2825" s="141">
        <f>IF(N2825="nulová",J2825,0)</f>
        <v>0</v>
      </c>
      <c r="BJ2825" s="18" t="s">
        <v>40</v>
      </c>
      <c r="BK2825" s="141">
        <f>ROUND(I2825*H2825,2)</f>
        <v>0</v>
      </c>
      <c r="BL2825" s="18" t="s">
        <v>244</v>
      </c>
      <c r="BM2825" s="140" t="s">
        <v>3443</v>
      </c>
    </row>
    <row r="2826" spans="2:65" s="1" customFormat="1">
      <c r="B2826" s="34"/>
      <c r="D2826" s="163" t="s">
        <v>174</v>
      </c>
      <c r="F2826" s="164" t="s">
        <v>3444</v>
      </c>
      <c r="I2826" s="165"/>
      <c r="L2826" s="34"/>
      <c r="M2826" s="166"/>
      <c r="T2826" s="55"/>
      <c r="AT2826" s="18" t="s">
        <v>174</v>
      </c>
      <c r="AU2826" s="18" t="s">
        <v>89</v>
      </c>
    </row>
    <row r="2827" spans="2:65" s="12" customFormat="1">
      <c r="B2827" s="142"/>
      <c r="D2827" s="143" t="s">
        <v>159</v>
      </c>
      <c r="E2827" s="144" t="s">
        <v>32</v>
      </c>
      <c r="F2827" s="145" t="s">
        <v>702</v>
      </c>
      <c r="H2827" s="144" t="s">
        <v>32</v>
      </c>
      <c r="I2827" s="146"/>
      <c r="L2827" s="142"/>
      <c r="M2827" s="147"/>
      <c r="T2827" s="148"/>
      <c r="AT2827" s="144" t="s">
        <v>159</v>
      </c>
      <c r="AU2827" s="144" t="s">
        <v>89</v>
      </c>
      <c r="AV2827" s="12" t="s">
        <v>40</v>
      </c>
      <c r="AW2827" s="12" t="s">
        <v>38</v>
      </c>
      <c r="AX2827" s="12" t="s">
        <v>80</v>
      </c>
      <c r="AY2827" s="144" t="s">
        <v>150</v>
      </c>
    </row>
    <row r="2828" spans="2:65" s="12" customFormat="1">
      <c r="B2828" s="142"/>
      <c r="D2828" s="143" t="s">
        <v>159</v>
      </c>
      <c r="E2828" s="144" t="s">
        <v>32</v>
      </c>
      <c r="F2828" s="145" t="s">
        <v>1858</v>
      </c>
      <c r="H2828" s="144" t="s">
        <v>32</v>
      </c>
      <c r="I2828" s="146"/>
      <c r="L2828" s="142"/>
      <c r="M2828" s="147"/>
      <c r="T2828" s="148"/>
      <c r="AT2828" s="144" t="s">
        <v>159</v>
      </c>
      <c r="AU2828" s="144" t="s">
        <v>89</v>
      </c>
      <c r="AV2828" s="12" t="s">
        <v>40</v>
      </c>
      <c r="AW2828" s="12" t="s">
        <v>38</v>
      </c>
      <c r="AX2828" s="12" t="s">
        <v>80</v>
      </c>
      <c r="AY2828" s="144" t="s">
        <v>150</v>
      </c>
    </row>
    <row r="2829" spans="2:65" s="12" customFormat="1">
      <c r="B2829" s="142"/>
      <c r="D2829" s="143" t="s">
        <v>159</v>
      </c>
      <c r="E2829" s="144" t="s">
        <v>32</v>
      </c>
      <c r="F2829" s="145" t="s">
        <v>3445</v>
      </c>
      <c r="H2829" s="144" t="s">
        <v>32</v>
      </c>
      <c r="I2829" s="146"/>
      <c r="L2829" s="142"/>
      <c r="M2829" s="147"/>
      <c r="T2829" s="148"/>
      <c r="AT2829" s="144" t="s">
        <v>159</v>
      </c>
      <c r="AU2829" s="144" t="s">
        <v>89</v>
      </c>
      <c r="AV2829" s="12" t="s">
        <v>40</v>
      </c>
      <c r="AW2829" s="12" t="s">
        <v>38</v>
      </c>
      <c r="AX2829" s="12" t="s">
        <v>80</v>
      </c>
      <c r="AY2829" s="144" t="s">
        <v>150</v>
      </c>
    </row>
    <row r="2830" spans="2:65" s="12" customFormat="1">
      <c r="B2830" s="142"/>
      <c r="D2830" s="143" t="s">
        <v>159</v>
      </c>
      <c r="E2830" s="144" t="s">
        <v>32</v>
      </c>
      <c r="F2830" s="145" t="s">
        <v>1860</v>
      </c>
      <c r="H2830" s="144" t="s">
        <v>32</v>
      </c>
      <c r="I2830" s="146"/>
      <c r="L2830" s="142"/>
      <c r="M2830" s="147"/>
      <c r="T2830" s="148"/>
      <c r="AT2830" s="144" t="s">
        <v>159</v>
      </c>
      <c r="AU2830" s="144" t="s">
        <v>89</v>
      </c>
      <c r="AV2830" s="12" t="s">
        <v>40</v>
      </c>
      <c r="AW2830" s="12" t="s">
        <v>38</v>
      </c>
      <c r="AX2830" s="12" t="s">
        <v>80</v>
      </c>
      <c r="AY2830" s="144" t="s">
        <v>150</v>
      </c>
    </row>
    <row r="2831" spans="2:65" s="12" customFormat="1">
      <c r="B2831" s="142"/>
      <c r="D2831" s="143" t="s">
        <v>159</v>
      </c>
      <c r="E2831" s="144" t="s">
        <v>32</v>
      </c>
      <c r="F2831" s="145" t="s">
        <v>1861</v>
      </c>
      <c r="H2831" s="144" t="s">
        <v>32</v>
      </c>
      <c r="I2831" s="146"/>
      <c r="L2831" s="142"/>
      <c r="M2831" s="147"/>
      <c r="T2831" s="148"/>
      <c r="AT2831" s="144" t="s">
        <v>159</v>
      </c>
      <c r="AU2831" s="144" t="s">
        <v>89</v>
      </c>
      <c r="AV2831" s="12" t="s">
        <v>40</v>
      </c>
      <c r="AW2831" s="12" t="s">
        <v>38</v>
      </c>
      <c r="AX2831" s="12" t="s">
        <v>80</v>
      </c>
      <c r="AY2831" s="144" t="s">
        <v>150</v>
      </c>
    </row>
    <row r="2832" spans="2:65" s="12" customFormat="1">
      <c r="B2832" s="142"/>
      <c r="D2832" s="143" t="s">
        <v>159</v>
      </c>
      <c r="E2832" s="144" t="s">
        <v>32</v>
      </c>
      <c r="F2832" s="145" t="s">
        <v>1862</v>
      </c>
      <c r="H2832" s="144" t="s">
        <v>32</v>
      </c>
      <c r="I2832" s="146"/>
      <c r="L2832" s="142"/>
      <c r="M2832" s="147"/>
      <c r="T2832" s="148"/>
      <c r="AT2832" s="144" t="s">
        <v>159</v>
      </c>
      <c r="AU2832" s="144" t="s">
        <v>89</v>
      </c>
      <c r="AV2832" s="12" t="s">
        <v>40</v>
      </c>
      <c r="AW2832" s="12" t="s">
        <v>38</v>
      </c>
      <c r="AX2832" s="12" t="s">
        <v>80</v>
      </c>
      <c r="AY2832" s="144" t="s">
        <v>150</v>
      </c>
    </row>
    <row r="2833" spans="2:65" s="12" customFormat="1">
      <c r="B2833" s="142"/>
      <c r="D2833" s="143" t="s">
        <v>159</v>
      </c>
      <c r="E2833" s="144" t="s">
        <v>32</v>
      </c>
      <c r="F2833" s="145" t="s">
        <v>1702</v>
      </c>
      <c r="H2833" s="144" t="s">
        <v>32</v>
      </c>
      <c r="I2833" s="146"/>
      <c r="L2833" s="142"/>
      <c r="M2833" s="147"/>
      <c r="T2833" s="148"/>
      <c r="AT2833" s="144" t="s">
        <v>159</v>
      </c>
      <c r="AU2833" s="144" t="s">
        <v>89</v>
      </c>
      <c r="AV2833" s="12" t="s">
        <v>40</v>
      </c>
      <c r="AW2833" s="12" t="s">
        <v>38</v>
      </c>
      <c r="AX2833" s="12" t="s">
        <v>80</v>
      </c>
      <c r="AY2833" s="144" t="s">
        <v>150</v>
      </c>
    </row>
    <row r="2834" spans="2:65" s="12" customFormat="1">
      <c r="B2834" s="142"/>
      <c r="D2834" s="143" t="s">
        <v>159</v>
      </c>
      <c r="E2834" s="144" t="s">
        <v>32</v>
      </c>
      <c r="F2834" s="145" t="s">
        <v>1577</v>
      </c>
      <c r="H2834" s="144" t="s">
        <v>32</v>
      </c>
      <c r="I2834" s="146"/>
      <c r="L2834" s="142"/>
      <c r="M2834" s="147"/>
      <c r="T2834" s="148"/>
      <c r="AT2834" s="144" t="s">
        <v>159</v>
      </c>
      <c r="AU2834" s="144" t="s">
        <v>89</v>
      </c>
      <c r="AV2834" s="12" t="s">
        <v>40</v>
      </c>
      <c r="AW2834" s="12" t="s">
        <v>38</v>
      </c>
      <c r="AX2834" s="12" t="s">
        <v>80</v>
      </c>
      <c r="AY2834" s="144" t="s">
        <v>150</v>
      </c>
    </row>
    <row r="2835" spans="2:65" s="12" customFormat="1">
      <c r="B2835" s="142"/>
      <c r="D2835" s="143" t="s">
        <v>159</v>
      </c>
      <c r="E2835" s="144" t="s">
        <v>32</v>
      </c>
      <c r="F2835" s="145" t="s">
        <v>3446</v>
      </c>
      <c r="H2835" s="144" t="s">
        <v>32</v>
      </c>
      <c r="I2835" s="146"/>
      <c r="L2835" s="142"/>
      <c r="M2835" s="147"/>
      <c r="T2835" s="148"/>
      <c r="AT2835" s="144" t="s">
        <v>159</v>
      </c>
      <c r="AU2835" s="144" t="s">
        <v>89</v>
      </c>
      <c r="AV2835" s="12" t="s">
        <v>40</v>
      </c>
      <c r="AW2835" s="12" t="s">
        <v>38</v>
      </c>
      <c r="AX2835" s="12" t="s">
        <v>80</v>
      </c>
      <c r="AY2835" s="144" t="s">
        <v>150</v>
      </c>
    </row>
    <row r="2836" spans="2:65" s="12" customFormat="1">
      <c r="B2836" s="142"/>
      <c r="D2836" s="143" t="s">
        <v>159</v>
      </c>
      <c r="E2836" s="144" t="s">
        <v>32</v>
      </c>
      <c r="F2836" s="145" t="s">
        <v>3447</v>
      </c>
      <c r="H2836" s="144" t="s">
        <v>32</v>
      </c>
      <c r="I2836" s="146"/>
      <c r="L2836" s="142"/>
      <c r="M2836" s="147"/>
      <c r="T2836" s="148"/>
      <c r="AT2836" s="144" t="s">
        <v>159</v>
      </c>
      <c r="AU2836" s="144" t="s">
        <v>89</v>
      </c>
      <c r="AV2836" s="12" t="s">
        <v>40</v>
      </c>
      <c r="AW2836" s="12" t="s">
        <v>38</v>
      </c>
      <c r="AX2836" s="12" t="s">
        <v>80</v>
      </c>
      <c r="AY2836" s="144" t="s">
        <v>150</v>
      </c>
    </row>
    <row r="2837" spans="2:65" s="12" customFormat="1">
      <c r="B2837" s="142"/>
      <c r="D2837" s="143" t="s">
        <v>159</v>
      </c>
      <c r="E2837" s="144" t="s">
        <v>32</v>
      </c>
      <c r="F2837" s="145" t="s">
        <v>3448</v>
      </c>
      <c r="H2837" s="144" t="s">
        <v>32</v>
      </c>
      <c r="I2837" s="146"/>
      <c r="L2837" s="142"/>
      <c r="M2837" s="147"/>
      <c r="T2837" s="148"/>
      <c r="AT2837" s="144" t="s">
        <v>159</v>
      </c>
      <c r="AU2837" s="144" t="s">
        <v>89</v>
      </c>
      <c r="AV2837" s="12" t="s">
        <v>40</v>
      </c>
      <c r="AW2837" s="12" t="s">
        <v>38</v>
      </c>
      <c r="AX2837" s="12" t="s">
        <v>80</v>
      </c>
      <c r="AY2837" s="144" t="s">
        <v>150</v>
      </c>
    </row>
    <row r="2838" spans="2:65" s="13" customFormat="1">
      <c r="B2838" s="149"/>
      <c r="D2838" s="143" t="s">
        <v>159</v>
      </c>
      <c r="E2838" s="150" t="s">
        <v>32</v>
      </c>
      <c r="F2838" s="151" t="s">
        <v>871</v>
      </c>
      <c r="H2838" s="152">
        <v>333.22699999999998</v>
      </c>
      <c r="I2838" s="153"/>
      <c r="L2838" s="149"/>
      <c r="M2838" s="154"/>
      <c r="T2838" s="155"/>
      <c r="AT2838" s="150" t="s">
        <v>159</v>
      </c>
      <c r="AU2838" s="150" t="s">
        <v>89</v>
      </c>
      <c r="AV2838" s="13" t="s">
        <v>89</v>
      </c>
      <c r="AW2838" s="13" t="s">
        <v>38</v>
      </c>
      <c r="AX2838" s="13" t="s">
        <v>40</v>
      </c>
      <c r="AY2838" s="150" t="s">
        <v>150</v>
      </c>
    </row>
    <row r="2839" spans="2:65" s="1" customFormat="1" ht="37.799999999999997" customHeight="1">
      <c r="B2839" s="34"/>
      <c r="C2839" s="129" t="s">
        <v>3449</v>
      </c>
      <c r="D2839" s="197" t="s">
        <v>152</v>
      </c>
      <c r="E2839" s="130" t="s">
        <v>3450</v>
      </c>
      <c r="F2839" s="131" t="s">
        <v>3451</v>
      </c>
      <c r="G2839" s="132" t="s">
        <v>155</v>
      </c>
      <c r="H2839" s="133">
        <v>333.22699999999998</v>
      </c>
      <c r="I2839" s="134"/>
      <c r="J2839" s="135">
        <f>ROUND(I2839*H2839,2)</f>
        <v>0</v>
      </c>
      <c r="K2839" s="131" t="s">
        <v>172</v>
      </c>
      <c r="L2839" s="34"/>
      <c r="M2839" s="136" t="s">
        <v>32</v>
      </c>
      <c r="N2839" s="137" t="s">
        <v>51</v>
      </c>
      <c r="P2839" s="138">
        <f>O2839*H2839</f>
        <v>0</v>
      </c>
      <c r="Q2839" s="138">
        <v>0</v>
      </c>
      <c r="R2839" s="138">
        <f>Q2839*H2839</f>
        <v>0</v>
      </c>
      <c r="S2839" s="138">
        <v>0</v>
      </c>
      <c r="T2839" s="139">
        <f>S2839*H2839</f>
        <v>0</v>
      </c>
      <c r="AR2839" s="140" t="s">
        <v>244</v>
      </c>
      <c r="AT2839" s="140" t="s">
        <v>152</v>
      </c>
      <c r="AU2839" s="140" t="s">
        <v>89</v>
      </c>
      <c r="AY2839" s="18" t="s">
        <v>150</v>
      </c>
      <c r="BE2839" s="141">
        <f>IF(N2839="základní",J2839,0)</f>
        <v>0</v>
      </c>
      <c r="BF2839" s="141">
        <f>IF(N2839="snížená",J2839,0)</f>
        <v>0</v>
      </c>
      <c r="BG2839" s="141">
        <f>IF(N2839="zákl. přenesená",J2839,0)</f>
        <v>0</v>
      </c>
      <c r="BH2839" s="141">
        <f>IF(N2839="sníž. přenesená",J2839,0)</f>
        <v>0</v>
      </c>
      <c r="BI2839" s="141">
        <f>IF(N2839="nulová",J2839,0)</f>
        <v>0</v>
      </c>
      <c r="BJ2839" s="18" t="s">
        <v>40</v>
      </c>
      <c r="BK2839" s="141">
        <f>ROUND(I2839*H2839,2)</f>
        <v>0</v>
      </c>
      <c r="BL2839" s="18" t="s">
        <v>244</v>
      </c>
      <c r="BM2839" s="140" t="s">
        <v>3452</v>
      </c>
    </row>
    <row r="2840" spans="2:65" s="1" customFormat="1">
      <c r="B2840" s="34"/>
      <c r="D2840" s="163" t="s">
        <v>174</v>
      </c>
      <c r="F2840" s="164" t="s">
        <v>3453</v>
      </c>
      <c r="I2840" s="165"/>
      <c r="L2840" s="34"/>
      <c r="M2840" s="166"/>
      <c r="T2840" s="55"/>
      <c r="AT2840" s="18" t="s">
        <v>174</v>
      </c>
      <c r="AU2840" s="18" t="s">
        <v>89</v>
      </c>
    </row>
    <row r="2841" spans="2:65" s="12" customFormat="1">
      <c r="B2841" s="142"/>
      <c r="D2841" s="143" t="s">
        <v>159</v>
      </c>
      <c r="E2841" s="144" t="s">
        <v>32</v>
      </c>
      <c r="F2841" s="145" t="s">
        <v>702</v>
      </c>
      <c r="H2841" s="144" t="s">
        <v>32</v>
      </c>
      <c r="I2841" s="146"/>
      <c r="L2841" s="142"/>
      <c r="M2841" s="147"/>
      <c r="T2841" s="148"/>
      <c r="AT2841" s="144" t="s">
        <v>159</v>
      </c>
      <c r="AU2841" s="144" t="s">
        <v>89</v>
      </c>
      <c r="AV2841" s="12" t="s">
        <v>40</v>
      </c>
      <c r="AW2841" s="12" t="s">
        <v>38</v>
      </c>
      <c r="AX2841" s="12" t="s">
        <v>80</v>
      </c>
      <c r="AY2841" s="144" t="s">
        <v>150</v>
      </c>
    </row>
    <row r="2842" spans="2:65" s="12" customFormat="1">
      <c r="B2842" s="142"/>
      <c r="D2842" s="143" t="s">
        <v>159</v>
      </c>
      <c r="E2842" s="144" t="s">
        <v>32</v>
      </c>
      <c r="F2842" s="145" t="s">
        <v>1858</v>
      </c>
      <c r="H2842" s="144" t="s">
        <v>32</v>
      </c>
      <c r="I2842" s="146"/>
      <c r="L2842" s="142"/>
      <c r="M2842" s="147"/>
      <c r="T2842" s="148"/>
      <c r="AT2842" s="144" t="s">
        <v>159</v>
      </c>
      <c r="AU2842" s="144" t="s">
        <v>89</v>
      </c>
      <c r="AV2842" s="12" t="s">
        <v>40</v>
      </c>
      <c r="AW2842" s="12" t="s">
        <v>38</v>
      </c>
      <c r="AX2842" s="12" t="s">
        <v>80</v>
      </c>
      <c r="AY2842" s="144" t="s">
        <v>150</v>
      </c>
    </row>
    <row r="2843" spans="2:65" s="12" customFormat="1">
      <c r="B2843" s="142"/>
      <c r="D2843" s="143" t="s">
        <v>159</v>
      </c>
      <c r="E2843" s="144" t="s">
        <v>32</v>
      </c>
      <c r="F2843" s="145" t="s">
        <v>3445</v>
      </c>
      <c r="H2843" s="144" t="s">
        <v>32</v>
      </c>
      <c r="I2843" s="146"/>
      <c r="L2843" s="142"/>
      <c r="M2843" s="147"/>
      <c r="T2843" s="148"/>
      <c r="AT2843" s="144" t="s">
        <v>159</v>
      </c>
      <c r="AU2843" s="144" t="s">
        <v>89</v>
      </c>
      <c r="AV2843" s="12" t="s">
        <v>40</v>
      </c>
      <c r="AW2843" s="12" t="s">
        <v>38</v>
      </c>
      <c r="AX2843" s="12" t="s">
        <v>80</v>
      </c>
      <c r="AY2843" s="144" t="s">
        <v>150</v>
      </c>
    </row>
    <row r="2844" spans="2:65" s="12" customFormat="1">
      <c r="B2844" s="142"/>
      <c r="D2844" s="143" t="s">
        <v>159</v>
      </c>
      <c r="E2844" s="144" t="s">
        <v>32</v>
      </c>
      <c r="F2844" s="145" t="s">
        <v>1860</v>
      </c>
      <c r="H2844" s="144" t="s">
        <v>32</v>
      </c>
      <c r="I2844" s="146"/>
      <c r="L2844" s="142"/>
      <c r="M2844" s="147"/>
      <c r="T2844" s="148"/>
      <c r="AT2844" s="144" t="s">
        <v>159</v>
      </c>
      <c r="AU2844" s="144" t="s">
        <v>89</v>
      </c>
      <c r="AV2844" s="12" t="s">
        <v>40</v>
      </c>
      <c r="AW2844" s="12" t="s">
        <v>38</v>
      </c>
      <c r="AX2844" s="12" t="s">
        <v>80</v>
      </c>
      <c r="AY2844" s="144" t="s">
        <v>150</v>
      </c>
    </row>
    <row r="2845" spans="2:65" s="12" customFormat="1">
      <c r="B2845" s="142"/>
      <c r="D2845" s="143" t="s">
        <v>159</v>
      </c>
      <c r="E2845" s="144" t="s">
        <v>32</v>
      </c>
      <c r="F2845" s="145" t="s">
        <v>1861</v>
      </c>
      <c r="H2845" s="144" t="s">
        <v>32</v>
      </c>
      <c r="I2845" s="146"/>
      <c r="L2845" s="142"/>
      <c r="M2845" s="147"/>
      <c r="T2845" s="148"/>
      <c r="AT2845" s="144" t="s">
        <v>159</v>
      </c>
      <c r="AU2845" s="144" t="s">
        <v>89</v>
      </c>
      <c r="AV2845" s="12" t="s">
        <v>40</v>
      </c>
      <c r="AW2845" s="12" t="s">
        <v>38</v>
      </c>
      <c r="AX2845" s="12" t="s">
        <v>80</v>
      </c>
      <c r="AY2845" s="144" t="s">
        <v>150</v>
      </c>
    </row>
    <row r="2846" spans="2:65" s="12" customFormat="1">
      <c r="B2846" s="142"/>
      <c r="D2846" s="143" t="s">
        <v>159</v>
      </c>
      <c r="E2846" s="144" t="s">
        <v>32</v>
      </c>
      <c r="F2846" s="145" t="s">
        <v>1862</v>
      </c>
      <c r="H2846" s="144" t="s">
        <v>32</v>
      </c>
      <c r="I2846" s="146"/>
      <c r="L2846" s="142"/>
      <c r="M2846" s="147"/>
      <c r="T2846" s="148"/>
      <c r="AT2846" s="144" t="s">
        <v>159</v>
      </c>
      <c r="AU2846" s="144" t="s">
        <v>89</v>
      </c>
      <c r="AV2846" s="12" t="s">
        <v>40</v>
      </c>
      <c r="AW2846" s="12" t="s">
        <v>38</v>
      </c>
      <c r="AX2846" s="12" t="s">
        <v>80</v>
      </c>
      <c r="AY2846" s="144" t="s">
        <v>150</v>
      </c>
    </row>
    <row r="2847" spans="2:65" s="12" customFormat="1">
      <c r="B2847" s="142"/>
      <c r="D2847" s="143" t="s">
        <v>159</v>
      </c>
      <c r="E2847" s="144" t="s">
        <v>32</v>
      </c>
      <c r="F2847" s="145" t="s">
        <v>1702</v>
      </c>
      <c r="H2847" s="144" t="s">
        <v>32</v>
      </c>
      <c r="I2847" s="146"/>
      <c r="L2847" s="142"/>
      <c r="M2847" s="147"/>
      <c r="T2847" s="148"/>
      <c r="AT2847" s="144" t="s">
        <v>159</v>
      </c>
      <c r="AU2847" s="144" t="s">
        <v>89</v>
      </c>
      <c r="AV2847" s="12" t="s">
        <v>40</v>
      </c>
      <c r="AW2847" s="12" t="s">
        <v>38</v>
      </c>
      <c r="AX2847" s="12" t="s">
        <v>80</v>
      </c>
      <c r="AY2847" s="144" t="s">
        <v>150</v>
      </c>
    </row>
    <row r="2848" spans="2:65" s="12" customFormat="1">
      <c r="B2848" s="142"/>
      <c r="D2848" s="143" t="s">
        <v>159</v>
      </c>
      <c r="E2848" s="144" t="s">
        <v>32</v>
      </c>
      <c r="F2848" s="145" t="s">
        <v>1577</v>
      </c>
      <c r="H2848" s="144" t="s">
        <v>32</v>
      </c>
      <c r="I2848" s="146"/>
      <c r="L2848" s="142"/>
      <c r="M2848" s="147"/>
      <c r="T2848" s="148"/>
      <c r="AT2848" s="144" t="s">
        <v>159</v>
      </c>
      <c r="AU2848" s="144" t="s">
        <v>89</v>
      </c>
      <c r="AV2848" s="12" t="s">
        <v>40</v>
      </c>
      <c r="AW2848" s="12" t="s">
        <v>38</v>
      </c>
      <c r="AX2848" s="12" t="s">
        <v>80</v>
      </c>
      <c r="AY2848" s="144" t="s">
        <v>150</v>
      </c>
    </row>
    <row r="2849" spans="2:65" s="12" customFormat="1">
      <c r="B2849" s="142"/>
      <c r="D2849" s="143" t="s">
        <v>159</v>
      </c>
      <c r="E2849" s="144" t="s">
        <v>32</v>
      </c>
      <c r="F2849" s="145" t="s">
        <v>3446</v>
      </c>
      <c r="H2849" s="144" t="s">
        <v>32</v>
      </c>
      <c r="I2849" s="146"/>
      <c r="L2849" s="142"/>
      <c r="M2849" s="147"/>
      <c r="T2849" s="148"/>
      <c r="AT2849" s="144" t="s">
        <v>159</v>
      </c>
      <c r="AU2849" s="144" t="s">
        <v>89</v>
      </c>
      <c r="AV2849" s="12" t="s">
        <v>40</v>
      </c>
      <c r="AW2849" s="12" t="s">
        <v>38</v>
      </c>
      <c r="AX2849" s="12" t="s">
        <v>80</v>
      </c>
      <c r="AY2849" s="144" t="s">
        <v>150</v>
      </c>
    </row>
    <row r="2850" spans="2:65" s="12" customFormat="1">
      <c r="B2850" s="142"/>
      <c r="D2850" s="143" t="s">
        <v>159</v>
      </c>
      <c r="E2850" s="144" t="s">
        <v>32</v>
      </c>
      <c r="F2850" s="145" t="s">
        <v>3447</v>
      </c>
      <c r="H2850" s="144" t="s">
        <v>32</v>
      </c>
      <c r="I2850" s="146"/>
      <c r="L2850" s="142"/>
      <c r="M2850" s="147"/>
      <c r="T2850" s="148"/>
      <c r="AT2850" s="144" t="s">
        <v>159</v>
      </c>
      <c r="AU2850" s="144" t="s">
        <v>89</v>
      </c>
      <c r="AV2850" s="12" t="s">
        <v>40</v>
      </c>
      <c r="AW2850" s="12" t="s">
        <v>38</v>
      </c>
      <c r="AX2850" s="12" t="s">
        <v>80</v>
      </c>
      <c r="AY2850" s="144" t="s">
        <v>150</v>
      </c>
    </row>
    <row r="2851" spans="2:65" s="12" customFormat="1">
      <c r="B2851" s="142"/>
      <c r="D2851" s="143" t="s">
        <v>159</v>
      </c>
      <c r="E2851" s="144" t="s">
        <v>32</v>
      </c>
      <c r="F2851" s="145" t="s">
        <v>3448</v>
      </c>
      <c r="H2851" s="144" t="s">
        <v>32</v>
      </c>
      <c r="I2851" s="146"/>
      <c r="L2851" s="142"/>
      <c r="M2851" s="147"/>
      <c r="T2851" s="148"/>
      <c r="AT2851" s="144" t="s">
        <v>159</v>
      </c>
      <c r="AU2851" s="144" t="s">
        <v>89</v>
      </c>
      <c r="AV2851" s="12" t="s">
        <v>40</v>
      </c>
      <c r="AW2851" s="12" t="s">
        <v>38</v>
      </c>
      <c r="AX2851" s="12" t="s">
        <v>80</v>
      </c>
      <c r="AY2851" s="144" t="s">
        <v>150</v>
      </c>
    </row>
    <row r="2852" spans="2:65" s="13" customFormat="1">
      <c r="B2852" s="149"/>
      <c r="D2852" s="143" t="s">
        <v>159</v>
      </c>
      <c r="E2852" s="150" t="s">
        <v>32</v>
      </c>
      <c r="F2852" s="151" t="s">
        <v>871</v>
      </c>
      <c r="H2852" s="152">
        <v>333.22699999999998</v>
      </c>
      <c r="I2852" s="153"/>
      <c r="L2852" s="149"/>
      <c r="M2852" s="154"/>
      <c r="T2852" s="155"/>
      <c r="AT2852" s="150" t="s">
        <v>159</v>
      </c>
      <c r="AU2852" s="150" t="s">
        <v>89</v>
      </c>
      <c r="AV2852" s="13" t="s">
        <v>89</v>
      </c>
      <c r="AW2852" s="13" t="s">
        <v>38</v>
      </c>
      <c r="AX2852" s="13" t="s">
        <v>40</v>
      </c>
      <c r="AY2852" s="150" t="s">
        <v>150</v>
      </c>
    </row>
    <row r="2853" spans="2:65" s="1" customFormat="1" ht="33" customHeight="1">
      <c r="B2853" s="34"/>
      <c r="C2853" s="129" t="s">
        <v>3454</v>
      </c>
      <c r="D2853" s="197" t="s">
        <v>152</v>
      </c>
      <c r="E2853" s="130" t="s">
        <v>3455</v>
      </c>
      <c r="F2853" s="131" t="s">
        <v>3456</v>
      </c>
      <c r="G2853" s="132" t="s">
        <v>155</v>
      </c>
      <c r="H2853" s="133">
        <v>333.22699999999998</v>
      </c>
      <c r="I2853" s="134"/>
      <c r="J2853" s="135">
        <f>ROUND(I2853*H2853,2)</f>
        <v>0</v>
      </c>
      <c r="K2853" s="131" t="s">
        <v>172</v>
      </c>
      <c r="L2853" s="34"/>
      <c r="M2853" s="136" t="s">
        <v>32</v>
      </c>
      <c r="N2853" s="137" t="s">
        <v>51</v>
      </c>
      <c r="P2853" s="138">
        <f>O2853*H2853</f>
        <v>0</v>
      </c>
      <c r="Q2853" s="138">
        <v>2.0000000000000001E-4</v>
      </c>
      <c r="R2853" s="138">
        <f>Q2853*H2853</f>
        <v>6.6645399999999994E-2</v>
      </c>
      <c r="S2853" s="138">
        <v>0</v>
      </c>
      <c r="T2853" s="139">
        <f>S2853*H2853</f>
        <v>0</v>
      </c>
      <c r="AR2853" s="140" t="s">
        <v>244</v>
      </c>
      <c r="AT2853" s="140" t="s">
        <v>152</v>
      </c>
      <c r="AU2853" s="140" t="s">
        <v>89</v>
      </c>
      <c r="AY2853" s="18" t="s">
        <v>150</v>
      </c>
      <c r="BE2853" s="141">
        <f>IF(N2853="základní",J2853,0)</f>
        <v>0</v>
      </c>
      <c r="BF2853" s="141">
        <f>IF(N2853="snížená",J2853,0)</f>
        <v>0</v>
      </c>
      <c r="BG2853" s="141">
        <f>IF(N2853="zákl. přenesená",J2853,0)</f>
        <v>0</v>
      </c>
      <c r="BH2853" s="141">
        <f>IF(N2853="sníž. přenesená",J2853,0)</f>
        <v>0</v>
      </c>
      <c r="BI2853" s="141">
        <f>IF(N2853="nulová",J2853,0)</f>
        <v>0</v>
      </c>
      <c r="BJ2853" s="18" t="s">
        <v>40</v>
      </c>
      <c r="BK2853" s="141">
        <f>ROUND(I2853*H2853,2)</f>
        <v>0</v>
      </c>
      <c r="BL2853" s="18" t="s">
        <v>244</v>
      </c>
      <c r="BM2853" s="140" t="s">
        <v>3457</v>
      </c>
    </row>
    <row r="2854" spans="2:65" s="1" customFormat="1">
      <c r="B2854" s="34"/>
      <c r="D2854" s="163" t="s">
        <v>174</v>
      </c>
      <c r="F2854" s="164" t="s">
        <v>3458</v>
      </c>
      <c r="I2854" s="165"/>
      <c r="L2854" s="34"/>
      <c r="M2854" s="166"/>
      <c r="T2854" s="55"/>
      <c r="AT2854" s="18" t="s">
        <v>174</v>
      </c>
      <c r="AU2854" s="18" t="s">
        <v>89</v>
      </c>
    </row>
    <row r="2855" spans="2:65" s="12" customFormat="1">
      <c r="B2855" s="142"/>
      <c r="D2855" s="143" t="s">
        <v>159</v>
      </c>
      <c r="E2855" s="144" t="s">
        <v>32</v>
      </c>
      <c r="F2855" s="145" t="s">
        <v>702</v>
      </c>
      <c r="H2855" s="144" t="s">
        <v>32</v>
      </c>
      <c r="I2855" s="146"/>
      <c r="L2855" s="142"/>
      <c r="M2855" s="147"/>
      <c r="T2855" s="148"/>
      <c r="AT2855" s="144" t="s">
        <v>159</v>
      </c>
      <c r="AU2855" s="144" t="s">
        <v>89</v>
      </c>
      <c r="AV2855" s="12" t="s">
        <v>40</v>
      </c>
      <c r="AW2855" s="12" t="s">
        <v>38</v>
      </c>
      <c r="AX2855" s="12" t="s">
        <v>80</v>
      </c>
      <c r="AY2855" s="144" t="s">
        <v>150</v>
      </c>
    </row>
    <row r="2856" spans="2:65" s="12" customFormat="1">
      <c r="B2856" s="142"/>
      <c r="D2856" s="143" t="s">
        <v>159</v>
      </c>
      <c r="E2856" s="144" t="s">
        <v>32</v>
      </c>
      <c r="F2856" s="145" t="s">
        <v>1858</v>
      </c>
      <c r="H2856" s="144" t="s">
        <v>32</v>
      </c>
      <c r="I2856" s="146"/>
      <c r="L2856" s="142"/>
      <c r="M2856" s="147"/>
      <c r="T2856" s="148"/>
      <c r="AT2856" s="144" t="s">
        <v>159</v>
      </c>
      <c r="AU2856" s="144" t="s">
        <v>89</v>
      </c>
      <c r="AV2856" s="12" t="s">
        <v>40</v>
      </c>
      <c r="AW2856" s="12" t="s">
        <v>38</v>
      </c>
      <c r="AX2856" s="12" t="s">
        <v>80</v>
      </c>
      <c r="AY2856" s="144" t="s">
        <v>150</v>
      </c>
    </row>
    <row r="2857" spans="2:65" s="12" customFormat="1">
      <c r="B2857" s="142"/>
      <c r="D2857" s="143" t="s">
        <v>159</v>
      </c>
      <c r="E2857" s="144" t="s">
        <v>32</v>
      </c>
      <c r="F2857" s="145" t="s">
        <v>3445</v>
      </c>
      <c r="H2857" s="144" t="s">
        <v>32</v>
      </c>
      <c r="I2857" s="146"/>
      <c r="L2857" s="142"/>
      <c r="M2857" s="147"/>
      <c r="T2857" s="148"/>
      <c r="AT2857" s="144" t="s">
        <v>159</v>
      </c>
      <c r="AU2857" s="144" t="s">
        <v>89</v>
      </c>
      <c r="AV2857" s="12" t="s">
        <v>40</v>
      </c>
      <c r="AW2857" s="12" t="s">
        <v>38</v>
      </c>
      <c r="AX2857" s="12" t="s">
        <v>80</v>
      </c>
      <c r="AY2857" s="144" t="s">
        <v>150</v>
      </c>
    </row>
    <row r="2858" spans="2:65" s="12" customFormat="1">
      <c r="B2858" s="142"/>
      <c r="D2858" s="143" t="s">
        <v>159</v>
      </c>
      <c r="E2858" s="144" t="s">
        <v>32</v>
      </c>
      <c r="F2858" s="145" t="s">
        <v>1860</v>
      </c>
      <c r="H2858" s="144" t="s">
        <v>32</v>
      </c>
      <c r="I2858" s="146"/>
      <c r="L2858" s="142"/>
      <c r="M2858" s="147"/>
      <c r="T2858" s="148"/>
      <c r="AT2858" s="144" t="s">
        <v>159</v>
      </c>
      <c r="AU2858" s="144" t="s">
        <v>89</v>
      </c>
      <c r="AV2858" s="12" t="s">
        <v>40</v>
      </c>
      <c r="AW2858" s="12" t="s">
        <v>38</v>
      </c>
      <c r="AX2858" s="12" t="s">
        <v>80</v>
      </c>
      <c r="AY2858" s="144" t="s">
        <v>150</v>
      </c>
    </row>
    <row r="2859" spans="2:65" s="12" customFormat="1">
      <c r="B2859" s="142"/>
      <c r="D2859" s="143" t="s">
        <v>159</v>
      </c>
      <c r="E2859" s="144" t="s">
        <v>32</v>
      </c>
      <c r="F2859" s="145" t="s">
        <v>1861</v>
      </c>
      <c r="H2859" s="144" t="s">
        <v>32</v>
      </c>
      <c r="I2859" s="146"/>
      <c r="L2859" s="142"/>
      <c r="M2859" s="147"/>
      <c r="T2859" s="148"/>
      <c r="AT2859" s="144" t="s">
        <v>159</v>
      </c>
      <c r="AU2859" s="144" t="s">
        <v>89</v>
      </c>
      <c r="AV2859" s="12" t="s">
        <v>40</v>
      </c>
      <c r="AW2859" s="12" t="s">
        <v>38</v>
      </c>
      <c r="AX2859" s="12" t="s">
        <v>80</v>
      </c>
      <c r="AY2859" s="144" t="s">
        <v>150</v>
      </c>
    </row>
    <row r="2860" spans="2:65" s="12" customFormat="1">
      <c r="B2860" s="142"/>
      <c r="D2860" s="143" t="s">
        <v>159</v>
      </c>
      <c r="E2860" s="144" t="s">
        <v>32</v>
      </c>
      <c r="F2860" s="145" t="s">
        <v>1862</v>
      </c>
      <c r="H2860" s="144" t="s">
        <v>32</v>
      </c>
      <c r="I2860" s="146"/>
      <c r="L2860" s="142"/>
      <c r="M2860" s="147"/>
      <c r="T2860" s="148"/>
      <c r="AT2860" s="144" t="s">
        <v>159</v>
      </c>
      <c r="AU2860" s="144" t="s">
        <v>89</v>
      </c>
      <c r="AV2860" s="12" t="s">
        <v>40</v>
      </c>
      <c r="AW2860" s="12" t="s">
        <v>38</v>
      </c>
      <c r="AX2860" s="12" t="s">
        <v>80</v>
      </c>
      <c r="AY2860" s="144" t="s">
        <v>150</v>
      </c>
    </row>
    <row r="2861" spans="2:65" s="12" customFormat="1">
      <c r="B2861" s="142"/>
      <c r="D2861" s="143" t="s">
        <v>159</v>
      </c>
      <c r="E2861" s="144" t="s">
        <v>32</v>
      </c>
      <c r="F2861" s="145" t="s">
        <v>1702</v>
      </c>
      <c r="H2861" s="144" t="s">
        <v>32</v>
      </c>
      <c r="I2861" s="146"/>
      <c r="L2861" s="142"/>
      <c r="M2861" s="147"/>
      <c r="T2861" s="148"/>
      <c r="AT2861" s="144" t="s">
        <v>159</v>
      </c>
      <c r="AU2861" s="144" t="s">
        <v>89</v>
      </c>
      <c r="AV2861" s="12" t="s">
        <v>40</v>
      </c>
      <c r="AW2861" s="12" t="s">
        <v>38</v>
      </c>
      <c r="AX2861" s="12" t="s">
        <v>80</v>
      </c>
      <c r="AY2861" s="144" t="s">
        <v>150</v>
      </c>
    </row>
    <row r="2862" spans="2:65" s="12" customFormat="1">
      <c r="B2862" s="142"/>
      <c r="D2862" s="143" t="s">
        <v>159</v>
      </c>
      <c r="E2862" s="144" t="s">
        <v>32</v>
      </c>
      <c r="F2862" s="145" t="s">
        <v>1577</v>
      </c>
      <c r="H2862" s="144" t="s">
        <v>32</v>
      </c>
      <c r="I2862" s="146"/>
      <c r="L2862" s="142"/>
      <c r="M2862" s="147"/>
      <c r="T2862" s="148"/>
      <c r="AT2862" s="144" t="s">
        <v>159</v>
      </c>
      <c r="AU2862" s="144" t="s">
        <v>89</v>
      </c>
      <c r="AV2862" s="12" t="s">
        <v>40</v>
      </c>
      <c r="AW2862" s="12" t="s">
        <v>38</v>
      </c>
      <c r="AX2862" s="12" t="s">
        <v>80</v>
      </c>
      <c r="AY2862" s="144" t="s">
        <v>150</v>
      </c>
    </row>
    <row r="2863" spans="2:65" s="12" customFormat="1">
      <c r="B2863" s="142"/>
      <c r="D2863" s="143" t="s">
        <v>159</v>
      </c>
      <c r="E2863" s="144" t="s">
        <v>32</v>
      </c>
      <c r="F2863" s="145" t="s">
        <v>3446</v>
      </c>
      <c r="H2863" s="144" t="s">
        <v>32</v>
      </c>
      <c r="I2863" s="146"/>
      <c r="L2863" s="142"/>
      <c r="M2863" s="147"/>
      <c r="T2863" s="148"/>
      <c r="AT2863" s="144" t="s">
        <v>159</v>
      </c>
      <c r="AU2863" s="144" t="s">
        <v>89</v>
      </c>
      <c r="AV2863" s="12" t="s">
        <v>40</v>
      </c>
      <c r="AW2863" s="12" t="s">
        <v>38</v>
      </c>
      <c r="AX2863" s="12" t="s">
        <v>80</v>
      </c>
      <c r="AY2863" s="144" t="s">
        <v>150</v>
      </c>
    </row>
    <row r="2864" spans="2:65" s="12" customFormat="1">
      <c r="B2864" s="142"/>
      <c r="D2864" s="143" t="s">
        <v>159</v>
      </c>
      <c r="E2864" s="144" t="s">
        <v>32</v>
      </c>
      <c r="F2864" s="145" t="s">
        <v>3447</v>
      </c>
      <c r="H2864" s="144" t="s">
        <v>32</v>
      </c>
      <c r="I2864" s="146"/>
      <c r="L2864" s="142"/>
      <c r="M2864" s="147"/>
      <c r="T2864" s="148"/>
      <c r="AT2864" s="144" t="s">
        <v>159</v>
      </c>
      <c r="AU2864" s="144" t="s">
        <v>89</v>
      </c>
      <c r="AV2864" s="12" t="s">
        <v>40</v>
      </c>
      <c r="AW2864" s="12" t="s">
        <v>38</v>
      </c>
      <c r="AX2864" s="12" t="s">
        <v>80</v>
      </c>
      <c r="AY2864" s="144" t="s">
        <v>150</v>
      </c>
    </row>
    <row r="2865" spans="2:65" s="12" customFormat="1">
      <c r="B2865" s="142"/>
      <c r="D2865" s="143" t="s">
        <v>159</v>
      </c>
      <c r="E2865" s="144" t="s">
        <v>32</v>
      </c>
      <c r="F2865" s="145" t="s">
        <v>3448</v>
      </c>
      <c r="H2865" s="144" t="s">
        <v>32</v>
      </c>
      <c r="I2865" s="146"/>
      <c r="L2865" s="142"/>
      <c r="M2865" s="147"/>
      <c r="T2865" s="148"/>
      <c r="AT2865" s="144" t="s">
        <v>159</v>
      </c>
      <c r="AU2865" s="144" t="s">
        <v>89</v>
      </c>
      <c r="AV2865" s="12" t="s">
        <v>40</v>
      </c>
      <c r="AW2865" s="12" t="s">
        <v>38</v>
      </c>
      <c r="AX2865" s="12" t="s">
        <v>80</v>
      </c>
      <c r="AY2865" s="144" t="s">
        <v>150</v>
      </c>
    </row>
    <row r="2866" spans="2:65" s="13" customFormat="1">
      <c r="B2866" s="149"/>
      <c r="D2866" s="143" t="s">
        <v>159</v>
      </c>
      <c r="E2866" s="150" t="s">
        <v>32</v>
      </c>
      <c r="F2866" s="151" t="s">
        <v>871</v>
      </c>
      <c r="H2866" s="152">
        <v>333.22699999999998</v>
      </c>
      <c r="I2866" s="153"/>
      <c r="L2866" s="149"/>
      <c r="M2866" s="154"/>
      <c r="T2866" s="155"/>
      <c r="AT2866" s="150" t="s">
        <v>159</v>
      </c>
      <c r="AU2866" s="150" t="s">
        <v>89</v>
      </c>
      <c r="AV2866" s="13" t="s">
        <v>89</v>
      </c>
      <c r="AW2866" s="13" t="s">
        <v>38</v>
      </c>
      <c r="AX2866" s="13" t="s">
        <v>40</v>
      </c>
      <c r="AY2866" s="150" t="s">
        <v>150</v>
      </c>
    </row>
    <row r="2867" spans="2:65" s="1" customFormat="1" ht="37.799999999999997" customHeight="1">
      <c r="B2867" s="34"/>
      <c r="C2867" s="129" t="s">
        <v>3459</v>
      </c>
      <c r="D2867" s="197" t="s">
        <v>152</v>
      </c>
      <c r="E2867" s="130" t="s">
        <v>3460</v>
      </c>
      <c r="F2867" s="131" t="s">
        <v>3461</v>
      </c>
      <c r="G2867" s="132" t="s">
        <v>155</v>
      </c>
      <c r="H2867" s="133">
        <v>333.22699999999998</v>
      </c>
      <c r="I2867" s="134"/>
      <c r="J2867" s="135">
        <f>ROUND(I2867*H2867,2)</f>
        <v>0</v>
      </c>
      <c r="K2867" s="131" t="s">
        <v>172</v>
      </c>
      <c r="L2867" s="34"/>
      <c r="M2867" s="136" t="s">
        <v>32</v>
      </c>
      <c r="N2867" s="137" t="s">
        <v>51</v>
      </c>
      <c r="P2867" s="138">
        <f>O2867*H2867</f>
        <v>0</v>
      </c>
      <c r="Q2867" s="138">
        <v>2.9E-4</v>
      </c>
      <c r="R2867" s="138">
        <f>Q2867*H2867</f>
        <v>9.6635829999999992E-2</v>
      </c>
      <c r="S2867" s="138">
        <v>0</v>
      </c>
      <c r="T2867" s="139">
        <f>S2867*H2867</f>
        <v>0</v>
      </c>
      <c r="AR2867" s="140" t="s">
        <v>244</v>
      </c>
      <c r="AT2867" s="140" t="s">
        <v>152</v>
      </c>
      <c r="AU2867" s="140" t="s">
        <v>89</v>
      </c>
      <c r="AY2867" s="18" t="s">
        <v>150</v>
      </c>
      <c r="BE2867" s="141">
        <f>IF(N2867="základní",J2867,0)</f>
        <v>0</v>
      </c>
      <c r="BF2867" s="141">
        <f>IF(N2867="snížená",J2867,0)</f>
        <v>0</v>
      </c>
      <c r="BG2867" s="141">
        <f>IF(N2867="zákl. přenesená",J2867,0)</f>
        <v>0</v>
      </c>
      <c r="BH2867" s="141">
        <f>IF(N2867="sníž. přenesená",J2867,0)</f>
        <v>0</v>
      </c>
      <c r="BI2867" s="141">
        <f>IF(N2867="nulová",J2867,0)</f>
        <v>0</v>
      </c>
      <c r="BJ2867" s="18" t="s">
        <v>40</v>
      </c>
      <c r="BK2867" s="141">
        <f>ROUND(I2867*H2867,2)</f>
        <v>0</v>
      </c>
      <c r="BL2867" s="18" t="s">
        <v>244</v>
      </c>
      <c r="BM2867" s="140" t="s">
        <v>3462</v>
      </c>
    </row>
    <row r="2868" spans="2:65" s="1" customFormat="1">
      <c r="B2868" s="34"/>
      <c r="D2868" s="163" t="s">
        <v>174</v>
      </c>
      <c r="F2868" s="164" t="s">
        <v>3463</v>
      </c>
      <c r="I2868" s="165"/>
      <c r="L2868" s="34"/>
      <c r="M2868" s="166"/>
      <c r="T2868" s="55"/>
      <c r="AT2868" s="18" t="s">
        <v>174</v>
      </c>
      <c r="AU2868" s="18" t="s">
        <v>89</v>
      </c>
    </row>
    <row r="2869" spans="2:65" s="12" customFormat="1">
      <c r="B2869" s="142"/>
      <c r="D2869" s="143" t="s">
        <v>159</v>
      </c>
      <c r="E2869" s="144" t="s">
        <v>32</v>
      </c>
      <c r="F2869" s="145" t="s">
        <v>702</v>
      </c>
      <c r="H2869" s="144" t="s">
        <v>32</v>
      </c>
      <c r="I2869" s="146"/>
      <c r="L2869" s="142"/>
      <c r="M2869" s="147"/>
      <c r="T2869" s="148"/>
      <c r="AT2869" s="144" t="s">
        <v>159</v>
      </c>
      <c r="AU2869" s="144" t="s">
        <v>89</v>
      </c>
      <c r="AV2869" s="12" t="s">
        <v>40</v>
      </c>
      <c r="AW2869" s="12" t="s">
        <v>38</v>
      </c>
      <c r="AX2869" s="12" t="s">
        <v>80</v>
      </c>
      <c r="AY2869" s="144" t="s">
        <v>150</v>
      </c>
    </row>
    <row r="2870" spans="2:65" s="12" customFormat="1">
      <c r="B2870" s="142"/>
      <c r="D2870" s="143" t="s">
        <v>159</v>
      </c>
      <c r="E2870" s="144" t="s">
        <v>32</v>
      </c>
      <c r="F2870" s="145" t="s">
        <v>1858</v>
      </c>
      <c r="H2870" s="144" t="s">
        <v>32</v>
      </c>
      <c r="I2870" s="146"/>
      <c r="L2870" s="142"/>
      <c r="M2870" s="147"/>
      <c r="T2870" s="148"/>
      <c r="AT2870" s="144" t="s">
        <v>159</v>
      </c>
      <c r="AU2870" s="144" t="s">
        <v>89</v>
      </c>
      <c r="AV2870" s="12" t="s">
        <v>40</v>
      </c>
      <c r="AW2870" s="12" t="s">
        <v>38</v>
      </c>
      <c r="AX2870" s="12" t="s">
        <v>80</v>
      </c>
      <c r="AY2870" s="144" t="s">
        <v>150</v>
      </c>
    </row>
    <row r="2871" spans="2:65" s="12" customFormat="1">
      <c r="B2871" s="142"/>
      <c r="D2871" s="143" t="s">
        <v>159</v>
      </c>
      <c r="E2871" s="144" t="s">
        <v>32</v>
      </c>
      <c r="F2871" s="145" t="s">
        <v>3445</v>
      </c>
      <c r="H2871" s="144" t="s">
        <v>32</v>
      </c>
      <c r="I2871" s="146"/>
      <c r="L2871" s="142"/>
      <c r="M2871" s="147"/>
      <c r="T2871" s="148"/>
      <c r="AT2871" s="144" t="s">
        <v>159</v>
      </c>
      <c r="AU2871" s="144" t="s">
        <v>89</v>
      </c>
      <c r="AV2871" s="12" t="s">
        <v>40</v>
      </c>
      <c r="AW2871" s="12" t="s">
        <v>38</v>
      </c>
      <c r="AX2871" s="12" t="s">
        <v>80</v>
      </c>
      <c r="AY2871" s="144" t="s">
        <v>150</v>
      </c>
    </row>
    <row r="2872" spans="2:65" s="12" customFormat="1">
      <c r="B2872" s="142"/>
      <c r="D2872" s="143" t="s">
        <v>159</v>
      </c>
      <c r="E2872" s="144" t="s">
        <v>32</v>
      </c>
      <c r="F2872" s="145" t="s">
        <v>1860</v>
      </c>
      <c r="H2872" s="144" t="s">
        <v>32</v>
      </c>
      <c r="I2872" s="146"/>
      <c r="L2872" s="142"/>
      <c r="M2872" s="147"/>
      <c r="T2872" s="148"/>
      <c r="AT2872" s="144" t="s">
        <v>159</v>
      </c>
      <c r="AU2872" s="144" t="s">
        <v>89</v>
      </c>
      <c r="AV2872" s="12" t="s">
        <v>40</v>
      </c>
      <c r="AW2872" s="12" t="s">
        <v>38</v>
      </c>
      <c r="AX2872" s="12" t="s">
        <v>80</v>
      </c>
      <c r="AY2872" s="144" t="s">
        <v>150</v>
      </c>
    </row>
    <row r="2873" spans="2:65" s="12" customFormat="1">
      <c r="B2873" s="142"/>
      <c r="D2873" s="143" t="s">
        <v>159</v>
      </c>
      <c r="E2873" s="144" t="s">
        <v>32</v>
      </c>
      <c r="F2873" s="145" t="s">
        <v>1861</v>
      </c>
      <c r="H2873" s="144" t="s">
        <v>32</v>
      </c>
      <c r="I2873" s="146"/>
      <c r="L2873" s="142"/>
      <c r="M2873" s="147"/>
      <c r="T2873" s="148"/>
      <c r="AT2873" s="144" t="s">
        <v>159</v>
      </c>
      <c r="AU2873" s="144" t="s">
        <v>89</v>
      </c>
      <c r="AV2873" s="12" t="s">
        <v>40</v>
      </c>
      <c r="AW2873" s="12" t="s">
        <v>38</v>
      </c>
      <c r="AX2873" s="12" t="s">
        <v>80</v>
      </c>
      <c r="AY2873" s="144" t="s">
        <v>150</v>
      </c>
    </row>
    <row r="2874" spans="2:65" s="12" customFormat="1">
      <c r="B2874" s="142"/>
      <c r="D2874" s="143" t="s">
        <v>159</v>
      </c>
      <c r="E2874" s="144" t="s">
        <v>32</v>
      </c>
      <c r="F2874" s="145" t="s">
        <v>1862</v>
      </c>
      <c r="H2874" s="144" t="s">
        <v>32</v>
      </c>
      <c r="I2874" s="146"/>
      <c r="L2874" s="142"/>
      <c r="M2874" s="147"/>
      <c r="T2874" s="148"/>
      <c r="AT2874" s="144" t="s">
        <v>159</v>
      </c>
      <c r="AU2874" s="144" t="s">
        <v>89</v>
      </c>
      <c r="AV2874" s="12" t="s">
        <v>40</v>
      </c>
      <c r="AW2874" s="12" t="s">
        <v>38</v>
      </c>
      <c r="AX2874" s="12" t="s">
        <v>80</v>
      </c>
      <c r="AY2874" s="144" t="s">
        <v>150</v>
      </c>
    </row>
    <row r="2875" spans="2:65" s="12" customFormat="1">
      <c r="B2875" s="142"/>
      <c r="D2875" s="143" t="s">
        <v>159</v>
      </c>
      <c r="E2875" s="144" t="s">
        <v>32</v>
      </c>
      <c r="F2875" s="145" t="s">
        <v>1702</v>
      </c>
      <c r="H2875" s="144" t="s">
        <v>32</v>
      </c>
      <c r="I2875" s="146"/>
      <c r="L2875" s="142"/>
      <c r="M2875" s="147"/>
      <c r="T2875" s="148"/>
      <c r="AT2875" s="144" t="s">
        <v>159</v>
      </c>
      <c r="AU2875" s="144" t="s">
        <v>89</v>
      </c>
      <c r="AV2875" s="12" t="s">
        <v>40</v>
      </c>
      <c r="AW2875" s="12" t="s">
        <v>38</v>
      </c>
      <c r="AX2875" s="12" t="s">
        <v>80</v>
      </c>
      <c r="AY2875" s="144" t="s">
        <v>150</v>
      </c>
    </row>
    <row r="2876" spans="2:65" s="12" customFormat="1">
      <c r="B2876" s="142"/>
      <c r="D2876" s="143" t="s">
        <v>159</v>
      </c>
      <c r="E2876" s="144" t="s">
        <v>32</v>
      </c>
      <c r="F2876" s="145" t="s">
        <v>1577</v>
      </c>
      <c r="H2876" s="144" t="s">
        <v>32</v>
      </c>
      <c r="I2876" s="146"/>
      <c r="L2876" s="142"/>
      <c r="M2876" s="147"/>
      <c r="T2876" s="148"/>
      <c r="AT2876" s="144" t="s">
        <v>159</v>
      </c>
      <c r="AU2876" s="144" t="s">
        <v>89</v>
      </c>
      <c r="AV2876" s="12" t="s">
        <v>40</v>
      </c>
      <c r="AW2876" s="12" t="s">
        <v>38</v>
      </c>
      <c r="AX2876" s="12" t="s">
        <v>80</v>
      </c>
      <c r="AY2876" s="144" t="s">
        <v>150</v>
      </c>
    </row>
    <row r="2877" spans="2:65" s="12" customFormat="1">
      <c r="B2877" s="142"/>
      <c r="D2877" s="143" t="s">
        <v>159</v>
      </c>
      <c r="E2877" s="144" t="s">
        <v>32</v>
      </c>
      <c r="F2877" s="145" t="s">
        <v>3446</v>
      </c>
      <c r="H2877" s="144" t="s">
        <v>32</v>
      </c>
      <c r="I2877" s="146"/>
      <c r="L2877" s="142"/>
      <c r="M2877" s="147"/>
      <c r="T2877" s="148"/>
      <c r="AT2877" s="144" t="s">
        <v>159</v>
      </c>
      <c r="AU2877" s="144" t="s">
        <v>89</v>
      </c>
      <c r="AV2877" s="12" t="s">
        <v>40</v>
      </c>
      <c r="AW2877" s="12" t="s">
        <v>38</v>
      </c>
      <c r="AX2877" s="12" t="s">
        <v>80</v>
      </c>
      <c r="AY2877" s="144" t="s">
        <v>150</v>
      </c>
    </row>
    <row r="2878" spans="2:65" s="12" customFormat="1">
      <c r="B2878" s="142"/>
      <c r="D2878" s="143" t="s">
        <v>159</v>
      </c>
      <c r="E2878" s="144" t="s">
        <v>32</v>
      </c>
      <c r="F2878" s="145" t="s">
        <v>3447</v>
      </c>
      <c r="H2878" s="144" t="s">
        <v>32</v>
      </c>
      <c r="I2878" s="146"/>
      <c r="L2878" s="142"/>
      <c r="M2878" s="147"/>
      <c r="T2878" s="148"/>
      <c r="AT2878" s="144" t="s">
        <v>159</v>
      </c>
      <c r="AU2878" s="144" t="s">
        <v>89</v>
      </c>
      <c r="AV2878" s="12" t="s">
        <v>40</v>
      </c>
      <c r="AW2878" s="12" t="s">
        <v>38</v>
      </c>
      <c r="AX2878" s="12" t="s">
        <v>80</v>
      </c>
      <c r="AY2878" s="144" t="s">
        <v>150</v>
      </c>
    </row>
    <row r="2879" spans="2:65" s="12" customFormat="1">
      <c r="B2879" s="142"/>
      <c r="D2879" s="143" t="s">
        <v>159</v>
      </c>
      <c r="E2879" s="144" t="s">
        <v>32</v>
      </c>
      <c r="F2879" s="145" t="s">
        <v>3448</v>
      </c>
      <c r="H2879" s="144" t="s">
        <v>32</v>
      </c>
      <c r="I2879" s="146"/>
      <c r="L2879" s="142"/>
      <c r="M2879" s="147"/>
      <c r="T2879" s="148"/>
      <c r="AT2879" s="144" t="s">
        <v>159</v>
      </c>
      <c r="AU2879" s="144" t="s">
        <v>89</v>
      </c>
      <c r="AV2879" s="12" t="s">
        <v>40</v>
      </c>
      <c r="AW2879" s="12" t="s">
        <v>38</v>
      </c>
      <c r="AX2879" s="12" t="s">
        <v>80</v>
      </c>
      <c r="AY2879" s="144" t="s">
        <v>150</v>
      </c>
    </row>
    <row r="2880" spans="2:65" s="13" customFormat="1">
      <c r="B2880" s="149"/>
      <c r="D2880" s="143" t="s">
        <v>159</v>
      </c>
      <c r="E2880" s="150" t="s">
        <v>32</v>
      </c>
      <c r="F2880" s="151" t="s">
        <v>871</v>
      </c>
      <c r="H2880" s="152">
        <v>333.22699999999998</v>
      </c>
      <c r="I2880" s="153"/>
      <c r="L2880" s="149"/>
      <c r="M2880" s="154"/>
      <c r="T2880" s="155"/>
      <c r="AT2880" s="150" t="s">
        <v>159</v>
      </c>
      <c r="AU2880" s="150" t="s">
        <v>89</v>
      </c>
      <c r="AV2880" s="13" t="s">
        <v>89</v>
      </c>
      <c r="AW2880" s="13" t="s">
        <v>38</v>
      </c>
      <c r="AX2880" s="13" t="s">
        <v>40</v>
      </c>
      <c r="AY2880" s="150" t="s">
        <v>150</v>
      </c>
    </row>
    <row r="2881" spans="2:65" s="11" customFormat="1" ht="22.8" customHeight="1">
      <c r="B2881" s="117"/>
      <c r="D2881" s="118" t="s">
        <v>79</v>
      </c>
      <c r="E2881" s="127" t="s">
        <v>3464</v>
      </c>
      <c r="F2881" s="127" t="s">
        <v>3465</v>
      </c>
      <c r="I2881" s="120"/>
      <c r="J2881" s="128">
        <f>BK2881</f>
        <v>0</v>
      </c>
      <c r="L2881" s="117"/>
      <c r="M2881" s="122"/>
      <c r="P2881" s="123">
        <f>P2882</f>
        <v>0</v>
      </c>
      <c r="R2881" s="123">
        <f>R2882</f>
        <v>0</v>
      </c>
      <c r="T2881" s="124">
        <f>T2882</f>
        <v>0</v>
      </c>
      <c r="AR2881" s="118" t="s">
        <v>89</v>
      </c>
      <c r="AT2881" s="125" t="s">
        <v>79</v>
      </c>
      <c r="AU2881" s="125" t="s">
        <v>40</v>
      </c>
      <c r="AY2881" s="118" t="s">
        <v>150</v>
      </c>
      <c r="BK2881" s="126">
        <f>BK2882</f>
        <v>0</v>
      </c>
    </row>
    <row r="2882" spans="2:65" s="1" customFormat="1" ht="16.5" customHeight="1">
      <c r="B2882" s="34"/>
      <c r="C2882" s="129" t="s">
        <v>3466</v>
      </c>
      <c r="D2882" s="129" t="s">
        <v>152</v>
      </c>
      <c r="E2882" s="130" t="s">
        <v>3467</v>
      </c>
      <c r="F2882" s="131" t="s">
        <v>3468</v>
      </c>
      <c r="G2882" s="132" t="s">
        <v>171</v>
      </c>
      <c r="H2882" s="133">
        <v>1</v>
      </c>
      <c r="I2882" s="134"/>
      <c r="J2882" s="135">
        <f>ROUND(I2882*H2882,2)</f>
        <v>0</v>
      </c>
      <c r="K2882" s="131" t="s">
        <v>156</v>
      </c>
      <c r="L2882" s="34"/>
      <c r="M2882" s="136" t="s">
        <v>32</v>
      </c>
      <c r="N2882" s="137" t="s">
        <v>51</v>
      </c>
      <c r="P2882" s="138">
        <f>O2882*H2882</f>
        <v>0</v>
      </c>
      <c r="Q2882" s="138">
        <v>0</v>
      </c>
      <c r="R2882" s="138">
        <f>Q2882*H2882</f>
        <v>0</v>
      </c>
      <c r="S2882" s="138">
        <v>0</v>
      </c>
      <c r="T2882" s="139">
        <f>S2882*H2882</f>
        <v>0</v>
      </c>
      <c r="AR2882" s="140" t="s">
        <v>244</v>
      </c>
      <c r="AT2882" s="140" t="s">
        <v>152</v>
      </c>
      <c r="AU2882" s="140" t="s">
        <v>89</v>
      </c>
      <c r="AY2882" s="18" t="s">
        <v>150</v>
      </c>
      <c r="BE2882" s="141">
        <f>IF(N2882="základní",J2882,0)</f>
        <v>0</v>
      </c>
      <c r="BF2882" s="141">
        <f>IF(N2882="snížená",J2882,0)</f>
        <v>0</v>
      </c>
      <c r="BG2882" s="141">
        <f>IF(N2882="zákl. přenesená",J2882,0)</f>
        <v>0</v>
      </c>
      <c r="BH2882" s="141">
        <f>IF(N2882="sníž. přenesená",J2882,0)</f>
        <v>0</v>
      </c>
      <c r="BI2882" s="141">
        <f>IF(N2882="nulová",J2882,0)</f>
        <v>0</v>
      </c>
      <c r="BJ2882" s="18" t="s">
        <v>40</v>
      </c>
      <c r="BK2882" s="141">
        <f>ROUND(I2882*H2882,2)</f>
        <v>0</v>
      </c>
      <c r="BL2882" s="18" t="s">
        <v>244</v>
      </c>
      <c r="BM2882" s="140" t="s">
        <v>3469</v>
      </c>
    </row>
    <row r="2883" spans="2:65" s="11" customFormat="1" ht="25.95" customHeight="1">
      <c r="B2883" s="117"/>
      <c r="D2883" s="118" t="s">
        <v>79</v>
      </c>
      <c r="E2883" s="119" t="s">
        <v>874</v>
      </c>
      <c r="F2883" s="119" t="s">
        <v>3470</v>
      </c>
      <c r="I2883" s="120"/>
      <c r="J2883" s="121">
        <f>BK2883</f>
        <v>0</v>
      </c>
      <c r="L2883" s="117"/>
      <c r="M2883" s="122"/>
      <c r="P2883" s="123">
        <f>P2884+P2888</f>
        <v>0</v>
      </c>
      <c r="R2883" s="123">
        <f>R2884+R2888</f>
        <v>0</v>
      </c>
      <c r="T2883" s="124">
        <f>T2884+T2888</f>
        <v>0</v>
      </c>
      <c r="AR2883" s="118" t="s">
        <v>168</v>
      </c>
      <c r="AT2883" s="125" t="s">
        <v>79</v>
      </c>
      <c r="AU2883" s="125" t="s">
        <v>80</v>
      </c>
      <c r="AY2883" s="118" t="s">
        <v>150</v>
      </c>
      <c r="BK2883" s="126">
        <f>BK2884+BK2888</f>
        <v>0</v>
      </c>
    </row>
    <row r="2884" spans="2:65" s="11" customFormat="1" ht="22.8" customHeight="1">
      <c r="B2884" s="117"/>
      <c r="D2884" s="118" t="s">
        <v>79</v>
      </c>
      <c r="E2884" s="127" t="s">
        <v>3471</v>
      </c>
      <c r="F2884" s="127" t="s">
        <v>3472</v>
      </c>
      <c r="I2884" s="120"/>
      <c r="J2884" s="128">
        <f>BK2884</f>
        <v>0</v>
      </c>
      <c r="L2884" s="117"/>
      <c r="M2884" s="122"/>
      <c r="P2884" s="123">
        <f>SUM(P2885:P2887)</f>
        <v>0</v>
      </c>
      <c r="R2884" s="123">
        <f>SUM(R2885:R2887)</f>
        <v>0</v>
      </c>
      <c r="T2884" s="124">
        <f>SUM(T2885:T2887)</f>
        <v>0</v>
      </c>
      <c r="AR2884" s="118" t="s">
        <v>168</v>
      </c>
      <c r="AT2884" s="125" t="s">
        <v>79</v>
      </c>
      <c r="AU2884" s="125" t="s">
        <v>40</v>
      </c>
      <c r="AY2884" s="118" t="s">
        <v>150</v>
      </c>
      <c r="BK2884" s="126">
        <f>SUM(BK2885:BK2887)</f>
        <v>0</v>
      </c>
    </row>
    <row r="2885" spans="2:65" s="1" customFormat="1" ht="16.5" customHeight="1">
      <c r="B2885" s="34"/>
      <c r="C2885" s="129" t="s">
        <v>3473</v>
      </c>
      <c r="D2885" s="129" t="s">
        <v>152</v>
      </c>
      <c r="E2885" s="130" t="s">
        <v>3474</v>
      </c>
      <c r="F2885" s="131" t="s">
        <v>3475</v>
      </c>
      <c r="G2885" s="132" t="s">
        <v>171</v>
      </c>
      <c r="H2885" s="133">
        <v>1</v>
      </c>
      <c r="I2885" s="134"/>
      <c r="J2885" s="135">
        <f>ROUND(I2885*H2885,2)</f>
        <v>0</v>
      </c>
      <c r="K2885" s="131" t="s">
        <v>156</v>
      </c>
      <c r="L2885" s="34"/>
      <c r="M2885" s="136" t="s">
        <v>32</v>
      </c>
      <c r="N2885" s="137" t="s">
        <v>51</v>
      </c>
      <c r="P2885" s="138">
        <f>O2885*H2885</f>
        <v>0</v>
      </c>
      <c r="Q2885" s="138">
        <v>0</v>
      </c>
      <c r="R2885" s="138">
        <f>Q2885*H2885</f>
        <v>0</v>
      </c>
      <c r="S2885" s="138">
        <v>0</v>
      </c>
      <c r="T2885" s="139">
        <f>S2885*H2885</f>
        <v>0</v>
      </c>
      <c r="AR2885" s="140" t="s">
        <v>1240</v>
      </c>
      <c r="AT2885" s="140" t="s">
        <v>152</v>
      </c>
      <c r="AU2885" s="140" t="s">
        <v>89</v>
      </c>
      <c r="AY2885" s="18" t="s">
        <v>150</v>
      </c>
      <c r="BE2885" s="141">
        <f>IF(N2885="základní",J2885,0)</f>
        <v>0</v>
      </c>
      <c r="BF2885" s="141">
        <f>IF(N2885="snížená",J2885,0)</f>
        <v>0</v>
      </c>
      <c r="BG2885" s="141">
        <f>IF(N2885="zákl. přenesená",J2885,0)</f>
        <v>0</v>
      </c>
      <c r="BH2885" s="141">
        <f>IF(N2885="sníž. přenesená",J2885,0)</f>
        <v>0</v>
      </c>
      <c r="BI2885" s="141">
        <f>IF(N2885="nulová",J2885,0)</f>
        <v>0</v>
      </c>
      <c r="BJ2885" s="18" t="s">
        <v>40</v>
      </c>
      <c r="BK2885" s="141">
        <f>ROUND(I2885*H2885,2)</f>
        <v>0</v>
      </c>
      <c r="BL2885" s="18" t="s">
        <v>1240</v>
      </c>
      <c r="BM2885" s="140" t="s">
        <v>3476</v>
      </c>
    </row>
    <row r="2886" spans="2:65" s="1" customFormat="1" ht="21.75" customHeight="1">
      <c r="B2886" s="34"/>
      <c r="C2886" s="129" t="s">
        <v>3477</v>
      </c>
      <c r="D2886" s="129" t="s">
        <v>152</v>
      </c>
      <c r="E2886" s="130" t="s">
        <v>3478</v>
      </c>
      <c r="F2886" s="131" t="s">
        <v>3479</v>
      </c>
      <c r="G2886" s="132" t="s">
        <v>171</v>
      </c>
      <c r="H2886" s="133">
        <v>1</v>
      </c>
      <c r="I2886" s="134"/>
      <c r="J2886" s="135">
        <f>ROUND(I2886*H2886,2)</f>
        <v>0</v>
      </c>
      <c r="K2886" s="131" t="s">
        <v>156</v>
      </c>
      <c r="L2886" s="34"/>
      <c r="M2886" s="136" t="s">
        <v>32</v>
      </c>
      <c r="N2886" s="137" t="s">
        <v>51</v>
      </c>
      <c r="P2886" s="138">
        <f>O2886*H2886</f>
        <v>0</v>
      </c>
      <c r="Q2886" s="138">
        <v>0</v>
      </c>
      <c r="R2886" s="138">
        <f>Q2886*H2886</f>
        <v>0</v>
      </c>
      <c r="S2886" s="138">
        <v>0</v>
      </c>
      <c r="T2886" s="139">
        <f>S2886*H2886</f>
        <v>0</v>
      </c>
      <c r="AR2886" s="140" t="s">
        <v>1240</v>
      </c>
      <c r="AT2886" s="140" t="s">
        <v>152</v>
      </c>
      <c r="AU2886" s="140" t="s">
        <v>89</v>
      </c>
      <c r="AY2886" s="18" t="s">
        <v>150</v>
      </c>
      <c r="BE2886" s="141">
        <f>IF(N2886="základní",J2886,0)</f>
        <v>0</v>
      </c>
      <c r="BF2886" s="141">
        <f>IF(N2886="snížená",J2886,0)</f>
        <v>0</v>
      </c>
      <c r="BG2886" s="141">
        <f>IF(N2886="zákl. přenesená",J2886,0)</f>
        <v>0</v>
      </c>
      <c r="BH2886" s="141">
        <f>IF(N2886="sníž. přenesená",J2886,0)</f>
        <v>0</v>
      </c>
      <c r="BI2886" s="141">
        <f>IF(N2886="nulová",J2886,0)</f>
        <v>0</v>
      </c>
      <c r="BJ2886" s="18" t="s">
        <v>40</v>
      </c>
      <c r="BK2886" s="141">
        <f>ROUND(I2886*H2886,2)</f>
        <v>0</v>
      </c>
      <c r="BL2886" s="18" t="s">
        <v>1240</v>
      </c>
      <c r="BM2886" s="140" t="s">
        <v>3480</v>
      </c>
    </row>
    <row r="2887" spans="2:65" s="1" customFormat="1" ht="16.5" customHeight="1">
      <c r="B2887" s="34"/>
      <c r="C2887" s="129" t="s">
        <v>3481</v>
      </c>
      <c r="D2887" s="129" t="s">
        <v>152</v>
      </c>
      <c r="E2887" s="130" t="s">
        <v>3482</v>
      </c>
      <c r="F2887" s="131" t="s">
        <v>3483</v>
      </c>
      <c r="G2887" s="132" t="s">
        <v>171</v>
      </c>
      <c r="H2887" s="133">
        <v>1</v>
      </c>
      <c r="I2887" s="134"/>
      <c r="J2887" s="135">
        <f>ROUND(I2887*H2887,2)</f>
        <v>0</v>
      </c>
      <c r="K2887" s="131" t="s">
        <v>156</v>
      </c>
      <c r="L2887" s="34"/>
      <c r="M2887" s="136" t="s">
        <v>32</v>
      </c>
      <c r="N2887" s="137" t="s">
        <v>51</v>
      </c>
      <c r="P2887" s="138">
        <f>O2887*H2887</f>
        <v>0</v>
      </c>
      <c r="Q2887" s="138">
        <v>0</v>
      </c>
      <c r="R2887" s="138">
        <f>Q2887*H2887</f>
        <v>0</v>
      </c>
      <c r="S2887" s="138">
        <v>0</v>
      </c>
      <c r="T2887" s="139">
        <f>S2887*H2887</f>
        <v>0</v>
      </c>
      <c r="AR2887" s="140" t="s">
        <v>1240</v>
      </c>
      <c r="AT2887" s="140" t="s">
        <v>152</v>
      </c>
      <c r="AU2887" s="140" t="s">
        <v>89</v>
      </c>
      <c r="AY2887" s="18" t="s">
        <v>150</v>
      </c>
      <c r="BE2887" s="141">
        <f>IF(N2887="základní",J2887,0)</f>
        <v>0</v>
      </c>
      <c r="BF2887" s="141">
        <f>IF(N2887="snížená",J2887,0)</f>
        <v>0</v>
      </c>
      <c r="BG2887" s="141">
        <f>IF(N2887="zákl. přenesená",J2887,0)</f>
        <v>0</v>
      </c>
      <c r="BH2887" s="141">
        <f>IF(N2887="sníž. přenesená",J2887,0)</f>
        <v>0</v>
      </c>
      <c r="BI2887" s="141">
        <f>IF(N2887="nulová",J2887,0)</f>
        <v>0</v>
      </c>
      <c r="BJ2887" s="18" t="s">
        <v>40</v>
      </c>
      <c r="BK2887" s="141">
        <f>ROUND(I2887*H2887,2)</f>
        <v>0</v>
      </c>
      <c r="BL2887" s="18" t="s">
        <v>1240</v>
      </c>
      <c r="BM2887" s="140" t="s">
        <v>3484</v>
      </c>
    </row>
    <row r="2888" spans="2:65" s="11" customFormat="1" ht="22.8" customHeight="1">
      <c r="B2888" s="117"/>
      <c r="D2888" s="118" t="s">
        <v>79</v>
      </c>
      <c r="E2888" s="127" t="s">
        <v>3485</v>
      </c>
      <c r="F2888" s="127" t="s">
        <v>3486</v>
      </c>
      <c r="I2888" s="120"/>
      <c r="J2888" s="128">
        <f>BK2888</f>
        <v>0</v>
      </c>
      <c r="L2888" s="117"/>
      <c r="M2888" s="122"/>
      <c r="P2888" s="123">
        <f>SUM(P2889:P2904)</f>
        <v>0</v>
      </c>
      <c r="R2888" s="123">
        <f>SUM(R2889:R2904)</f>
        <v>0</v>
      </c>
      <c r="T2888" s="124">
        <f>SUM(T2889:T2904)</f>
        <v>0</v>
      </c>
      <c r="AR2888" s="118" t="s">
        <v>168</v>
      </c>
      <c r="AT2888" s="125" t="s">
        <v>79</v>
      </c>
      <c r="AU2888" s="125" t="s">
        <v>40</v>
      </c>
      <c r="AY2888" s="118" t="s">
        <v>150</v>
      </c>
      <c r="BK2888" s="126">
        <f>SUM(BK2889:BK2904)</f>
        <v>0</v>
      </c>
    </row>
    <row r="2889" spans="2:65" s="1" customFormat="1" ht="16.5" customHeight="1">
      <c r="B2889" s="34"/>
      <c r="C2889" s="129" t="s">
        <v>3487</v>
      </c>
      <c r="D2889" s="129" t="s">
        <v>152</v>
      </c>
      <c r="E2889" s="130" t="s">
        <v>3488</v>
      </c>
      <c r="F2889" s="131" t="s">
        <v>3489</v>
      </c>
      <c r="G2889" s="132" t="s">
        <v>171</v>
      </c>
      <c r="H2889" s="133">
        <v>1</v>
      </c>
      <c r="I2889" s="134"/>
      <c r="J2889" s="135">
        <f t="shared" ref="J2889:J2904" si="10">ROUND(I2889*H2889,2)</f>
        <v>0</v>
      </c>
      <c r="K2889" s="131" t="s">
        <v>156</v>
      </c>
      <c r="L2889" s="34"/>
      <c r="M2889" s="136" t="s">
        <v>32</v>
      </c>
      <c r="N2889" s="137" t="s">
        <v>51</v>
      </c>
      <c r="P2889" s="138">
        <f t="shared" ref="P2889:P2904" si="11">O2889*H2889</f>
        <v>0</v>
      </c>
      <c r="Q2889" s="138">
        <v>0</v>
      </c>
      <c r="R2889" s="138">
        <f t="shared" ref="R2889:R2904" si="12">Q2889*H2889</f>
        <v>0</v>
      </c>
      <c r="S2889" s="138">
        <v>0</v>
      </c>
      <c r="T2889" s="139">
        <f t="shared" ref="T2889:T2904" si="13">S2889*H2889</f>
        <v>0</v>
      </c>
      <c r="AR2889" s="140" t="s">
        <v>1240</v>
      </c>
      <c r="AT2889" s="140" t="s">
        <v>152</v>
      </c>
      <c r="AU2889" s="140" t="s">
        <v>89</v>
      </c>
      <c r="AY2889" s="18" t="s">
        <v>150</v>
      </c>
      <c r="BE2889" s="141">
        <f t="shared" ref="BE2889:BE2904" si="14">IF(N2889="základní",J2889,0)</f>
        <v>0</v>
      </c>
      <c r="BF2889" s="141">
        <f t="shared" ref="BF2889:BF2904" si="15">IF(N2889="snížená",J2889,0)</f>
        <v>0</v>
      </c>
      <c r="BG2889" s="141">
        <f t="shared" ref="BG2889:BG2904" si="16">IF(N2889="zákl. přenesená",J2889,0)</f>
        <v>0</v>
      </c>
      <c r="BH2889" s="141">
        <f t="shared" ref="BH2889:BH2904" si="17">IF(N2889="sníž. přenesená",J2889,0)</f>
        <v>0</v>
      </c>
      <c r="BI2889" s="141">
        <f t="shared" ref="BI2889:BI2904" si="18">IF(N2889="nulová",J2889,0)</f>
        <v>0</v>
      </c>
      <c r="BJ2889" s="18" t="s">
        <v>40</v>
      </c>
      <c r="BK2889" s="141">
        <f t="shared" ref="BK2889:BK2904" si="19">ROUND(I2889*H2889,2)</f>
        <v>0</v>
      </c>
      <c r="BL2889" s="18" t="s">
        <v>1240</v>
      </c>
      <c r="BM2889" s="140" t="s">
        <v>3490</v>
      </c>
    </row>
    <row r="2890" spans="2:65" s="1" customFormat="1" ht="16.5" customHeight="1">
      <c r="B2890" s="34"/>
      <c r="C2890" s="129" t="s">
        <v>3491</v>
      </c>
      <c r="D2890" s="129" t="s">
        <v>152</v>
      </c>
      <c r="E2890" s="130" t="s">
        <v>3492</v>
      </c>
      <c r="F2890" s="131" t="s">
        <v>3493</v>
      </c>
      <c r="G2890" s="132" t="s">
        <v>171</v>
      </c>
      <c r="H2890" s="133">
        <v>1</v>
      </c>
      <c r="I2890" s="134"/>
      <c r="J2890" s="135">
        <f t="shared" si="10"/>
        <v>0</v>
      </c>
      <c r="K2890" s="131" t="s">
        <v>156</v>
      </c>
      <c r="L2890" s="34"/>
      <c r="M2890" s="136" t="s">
        <v>32</v>
      </c>
      <c r="N2890" s="137" t="s">
        <v>51</v>
      </c>
      <c r="P2890" s="138">
        <f t="shared" si="11"/>
        <v>0</v>
      </c>
      <c r="Q2890" s="138">
        <v>0</v>
      </c>
      <c r="R2890" s="138">
        <f t="shared" si="12"/>
        <v>0</v>
      </c>
      <c r="S2890" s="138">
        <v>0</v>
      </c>
      <c r="T2890" s="139">
        <f t="shared" si="13"/>
        <v>0</v>
      </c>
      <c r="AR2890" s="140" t="s">
        <v>1240</v>
      </c>
      <c r="AT2890" s="140" t="s">
        <v>152</v>
      </c>
      <c r="AU2890" s="140" t="s">
        <v>89</v>
      </c>
      <c r="AY2890" s="18" t="s">
        <v>150</v>
      </c>
      <c r="BE2890" s="141">
        <f t="shared" si="14"/>
        <v>0</v>
      </c>
      <c r="BF2890" s="141">
        <f t="shared" si="15"/>
        <v>0</v>
      </c>
      <c r="BG2890" s="141">
        <f t="shared" si="16"/>
        <v>0</v>
      </c>
      <c r="BH2890" s="141">
        <f t="shared" si="17"/>
        <v>0</v>
      </c>
      <c r="BI2890" s="141">
        <f t="shared" si="18"/>
        <v>0</v>
      </c>
      <c r="BJ2890" s="18" t="s">
        <v>40</v>
      </c>
      <c r="BK2890" s="141">
        <f t="shared" si="19"/>
        <v>0</v>
      </c>
      <c r="BL2890" s="18" t="s">
        <v>1240</v>
      </c>
      <c r="BM2890" s="140" t="s">
        <v>3494</v>
      </c>
    </row>
    <row r="2891" spans="2:65" s="1" customFormat="1" ht="16.5" customHeight="1">
      <c r="B2891" s="34"/>
      <c r="C2891" s="129" t="s">
        <v>3495</v>
      </c>
      <c r="D2891" s="129" t="s">
        <v>152</v>
      </c>
      <c r="E2891" s="130" t="s">
        <v>3496</v>
      </c>
      <c r="F2891" s="131" t="s">
        <v>3497</v>
      </c>
      <c r="G2891" s="132" t="s">
        <v>171</v>
      </c>
      <c r="H2891" s="133">
        <v>1</v>
      </c>
      <c r="I2891" s="134"/>
      <c r="J2891" s="135">
        <f t="shared" si="10"/>
        <v>0</v>
      </c>
      <c r="K2891" s="131" t="s">
        <v>156</v>
      </c>
      <c r="L2891" s="34"/>
      <c r="M2891" s="136" t="s">
        <v>32</v>
      </c>
      <c r="N2891" s="137" t="s">
        <v>51</v>
      </c>
      <c r="P2891" s="138">
        <f t="shared" si="11"/>
        <v>0</v>
      </c>
      <c r="Q2891" s="138">
        <v>0</v>
      </c>
      <c r="R2891" s="138">
        <f t="shared" si="12"/>
        <v>0</v>
      </c>
      <c r="S2891" s="138">
        <v>0</v>
      </c>
      <c r="T2891" s="139">
        <f t="shared" si="13"/>
        <v>0</v>
      </c>
      <c r="AR2891" s="140" t="s">
        <v>1240</v>
      </c>
      <c r="AT2891" s="140" t="s">
        <v>152</v>
      </c>
      <c r="AU2891" s="140" t="s">
        <v>89</v>
      </c>
      <c r="AY2891" s="18" t="s">
        <v>150</v>
      </c>
      <c r="BE2891" s="141">
        <f t="shared" si="14"/>
        <v>0</v>
      </c>
      <c r="BF2891" s="141">
        <f t="shared" si="15"/>
        <v>0</v>
      </c>
      <c r="BG2891" s="141">
        <f t="shared" si="16"/>
        <v>0</v>
      </c>
      <c r="BH2891" s="141">
        <f t="shared" si="17"/>
        <v>0</v>
      </c>
      <c r="BI2891" s="141">
        <f t="shared" si="18"/>
        <v>0</v>
      </c>
      <c r="BJ2891" s="18" t="s">
        <v>40</v>
      </c>
      <c r="BK2891" s="141">
        <f t="shared" si="19"/>
        <v>0</v>
      </c>
      <c r="BL2891" s="18" t="s">
        <v>1240</v>
      </c>
      <c r="BM2891" s="140" t="s">
        <v>3498</v>
      </c>
    </row>
    <row r="2892" spans="2:65" s="1" customFormat="1" ht="16.5" customHeight="1">
      <c r="B2892" s="34"/>
      <c r="C2892" s="129" t="s">
        <v>3499</v>
      </c>
      <c r="D2892" s="129" t="s">
        <v>152</v>
      </c>
      <c r="E2892" s="130" t="s">
        <v>3500</v>
      </c>
      <c r="F2892" s="131" t="s">
        <v>3501</v>
      </c>
      <c r="G2892" s="132" t="s">
        <v>171</v>
      </c>
      <c r="H2892" s="133">
        <v>1</v>
      </c>
      <c r="I2892" s="134"/>
      <c r="J2892" s="135">
        <f t="shared" si="10"/>
        <v>0</v>
      </c>
      <c r="K2892" s="131" t="s">
        <v>156</v>
      </c>
      <c r="L2892" s="34"/>
      <c r="M2892" s="136" t="s">
        <v>32</v>
      </c>
      <c r="N2892" s="137" t="s">
        <v>51</v>
      </c>
      <c r="P2892" s="138">
        <f t="shared" si="11"/>
        <v>0</v>
      </c>
      <c r="Q2892" s="138">
        <v>0</v>
      </c>
      <c r="R2892" s="138">
        <f t="shared" si="12"/>
        <v>0</v>
      </c>
      <c r="S2892" s="138">
        <v>0</v>
      </c>
      <c r="T2892" s="139">
        <f t="shared" si="13"/>
        <v>0</v>
      </c>
      <c r="AR2892" s="140" t="s">
        <v>1240</v>
      </c>
      <c r="AT2892" s="140" t="s">
        <v>152</v>
      </c>
      <c r="AU2892" s="140" t="s">
        <v>89</v>
      </c>
      <c r="AY2892" s="18" t="s">
        <v>150</v>
      </c>
      <c r="BE2892" s="141">
        <f t="shared" si="14"/>
        <v>0</v>
      </c>
      <c r="BF2892" s="141">
        <f t="shared" si="15"/>
        <v>0</v>
      </c>
      <c r="BG2892" s="141">
        <f t="shared" si="16"/>
        <v>0</v>
      </c>
      <c r="BH2892" s="141">
        <f t="shared" si="17"/>
        <v>0</v>
      </c>
      <c r="BI2892" s="141">
        <f t="shared" si="18"/>
        <v>0</v>
      </c>
      <c r="BJ2892" s="18" t="s">
        <v>40</v>
      </c>
      <c r="BK2892" s="141">
        <f t="shared" si="19"/>
        <v>0</v>
      </c>
      <c r="BL2892" s="18" t="s">
        <v>1240</v>
      </c>
      <c r="BM2892" s="140" t="s">
        <v>3502</v>
      </c>
    </row>
    <row r="2893" spans="2:65" s="1" customFormat="1" ht="16.5" customHeight="1">
      <c r="B2893" s="34"/>
      <c r="C2893" s="129" t="s">
        <v>3503</v>
      </c>
      <c r="D2893" s="129" t="s">
        <v>152</v>
      </c>
      <c r="E2893" s="130" t="s">
        <v>3504</v>
      </c>
      <c r="F2893" s="131" t="s">
        <v>3505</v>
      </c>
      <c r="G2893" s="132" t="s">
        <v>171</v>
      </c>
      <c r="H2893" s="133">
        <v>1</v>
      </c>
      <c r="I2893" s="134"/>
      <c r="J2893" s="135">
        <f t="shared" si="10"/>
        <v>0</v>
      </c>
      <c r="K2893" s="131" t="s">
        <v>156</v>
      </c>
      <c r="L2893" s="34"/>
      <c r="M2893" s="136" t="s">
        <v>32</v>
      </c>
      <c r="N2893" s="137" t="s">
        <v>51</v>
      </c>
      <c r="P2893" s="138">
        <f t="shared" si="11"/>
        <v>0</v>
      </c>
      <c r="Q2893" s="138">
        <v>0</v>
      </c>
      <c r="R2893" s="138">
        <f t="shared" si="12"/>
        <v>0</v>
      </c>
      <c r="S2893" s="138">
        <v>0</v>
      </c>
      <c r="T2893" s="139">
        <f t="shared" si="13"/>
        <v>0</v>
      </c>
      <c r="AR2893" s="140" t="s">
        <v>1240</v>
      </c>
      <c r="AT2893" s="140" t="s">
        <v>152</v>
      </c>
      <c r="AU2893" s="140" t="s">
        <v>89</v>
      </c>
      <c r="AY2893" s="18" t="s">
        <v>150</v>
      </c>
      <c r="BE2893" s="141">
        <f t="shared" si="14"/>
        <v>0</v>
      </c>
      <c r="BF2893" s="141">
        <f t="shared" si="15"/>
        <v>0</v>
      </c>
      <c r="BG2893" s="141">
        <f t="shared" si="16"/>
        <v>0</v>
      </c>
      <c r="BH2893" s="141">
        <f t="shared" si="17"/>
        <v>0</v>
      </c>
      <c r="BI2893" s="141">
        <f t="shared" si="18"/>
        <v>0</v>
      </c>
      <c r="BJ2893" s="18" t="s">
        <v>40</v>
      </c>
      <c r="BK2893" s="141">
        <f t="shared" si="19"/>
        <v>0</v>
      </c>
      <c r="BL2893" s="18" t="s">
        <v>1240</v>
      </c>
      <c r="BM2893" s="140" t="s">
        <v>3506</v>
      </c>
    </row>
    <row r="2894" spans="2:65" s="1" customFormat="1" ht="16.5" customHeight="1">
      <c r="B2894" s="34"/>
      <c r="C2894" s="129" t="s">
        <v>3507</v>
      </c>
      <c r="D2894" s="129" t="s">
        <v>152</v>
      </c>
      <c r="E2894" s="130" t="s">
        <v>3508</v>
      </c>
      <c r="F2894" s="131" t="s">
        <v>3509</v>
      </c>
      <c r="G2894" s="132" t="s">
        <v>171</v>
      </c>
      <c r="H2894" s="133">
        <v>1</v>
      </c>
      <c r="I2894" s="134"/>
      <c r="J2894" s="135">
        <f t="shared" si="10"/>
        <v>0</v>
      </c>
      <c r="K2894" s="131" t="s">
        <v>156</v>
      </c>
      <c r="L2894" s="34"/>
      <c r="M2894" s="136" t="s">
        <v>32</v>
      </c>
      <c r="N2894" s="137" t="s">
        <v>51</v>
      </c>
      <c r="P2894" s="138">
        <f t="shared" si="11"/>
        <v>0</v>
      </c>
      <c r="Q2894" s="138">
        <v>0</v>
      </c>
      <c r="R2894" s="138">
        <f t="shared" si="12"/>
        <v>0</v>
      </c>
      <c r="S2894" s="138">
        <v>0</v>
      </c>
      <c r="T2894" s="139">
        <f t="shared" si="13"/>
        <v>0</v>
      </c>
      <c r="AR2894" s="140" t="s">
        <v>1240</v>
      </c>
      <c r="AT2894" s="140" t="s">
        <v>152</v>
      </c>
      <c r="AU2894" s="140" t="s">
        <v>89</v>
      </c>
      <c r="AY2894" s="18" t="s">
        <v>150</v>
      </c>
      <c r="BE2894" s="141">
        <f t="shared" si="14"/>
        <v>0</v>
      </c>
      <c r="BF2894" s="141">
        <f t="shared" si="15"/>
        <v>0</v>
      </c>
      <c r="BG2894" s="141">
        <f t="shared" si="16"/>
        <v>0</v>
      </c>
      <c r="BH2894" s="141">
        <f t="shared" si="17"/>
        <v>0</v>
      </c>
      <c r="BI2894" s="141">
        <f t="shared" si="18"/>
        <v>0</v>
      </c>
      <c r="BJ2894" s="18" t="s">
        <v>40</v>
      </c>
      <c r="BK2894" s="141">
        <f t="shared" si="19"/>
        <v>0</v>
      </c>
      <c r="BL2894" s="18" t="s">
        <v>1240</v>
      </c>
      <c r="BM2894" s="140" t="s">
        <v>3510</v>
      </c>
    </row>
    <row r="2895" spans="2:65" s="1" customFormat="1" ht="21.75" customHeight="1">
      <c r="B2895" s="34"/>
      <c r="C2895" s="129" t="s">
        <v>3511</v>
      </c>
      <c r="D2895" s="129" t="s">
        <v>152</v>
      </c>
      <c r="E2895" s="130" t="s">
        <v>3512</v>
      </c>
      <c r="F2895" s="131" t="s">
        <v>3513</v>
      </c>
      <c r="G2895" s="132" t="s">
        <v>171</v>
      </c>
      <c r="H2895" s="133">
        <v>1</v>
      </c>
      <c r="I2895" s="134"/>
      <c r="J2895" s="135">
        <f t="shared" si="10"/>
        <v>0</v>
      </c>
      <c r="K2895" s="131" t="s">
        <v>156</v>
      </c>
      <c r="L2895" s="34"/>
      <c r="M2895" s="136" t="s">
        <v>32</v>
      </c>
      <c r="N2895" s="137" t="s">
        <v>51</v>
      </c>
      <c r="P2895" s="138">
        <f t="shared" si="11"/>
        <v>0</v>
      </c>
      <c r="Q2895" s="138">
        <v>0</v>
      </c>
      <c r="R2895" s="138">
        <f t="shared" si="12"/>
        <v>0</v>
      </c>
      <c r="S2895" s="138">
        <v>0</v>
      </c>
      <c r="T2895" s="139">
        <f t="shared" si="13"/>
        <v>0</v>
      </c>
      <c r="AR2895" s="140" t="s">
        <v>1240</v>
      </c>
      <c r="AT2895" s="140" t="s">
        <v>152</v>
      </c>
      <c r="AU2895" s="140" t="s">
        <v>89</v>
      </c>
      <c r="AY2895" s="18" t="s">
        <v>150</v>
      </c>
      <c r="BE2895" s="141">
        <f t="shared" si="14"/>
        <v>0</v>
      </c>
      <c r="BF2895" s="141">
        <f t="shared" si="15"/>
        <v>0</v>
      </c>
      <c r="BG2895" s="141">
        <f t="shared" si="16"/>
        <v>0</v>
      </c>
      <c r="BH2895" s="141">
        <f t="shared" si="17"/>
        <v>0</v>
      </c>
      <c r="BI2895" s="141">
        <f t="shared" si="18"/>
        <v>0</v>
      </c>
      <c r="BJ2895" s="18" t="s">
        <v>40</v>
      </c>
      <c r="BK2895" s="141">
        <f t="shared" si="19"/>
        <v>0</v>
      </c>
      <c r="BL2895" s="18" t="s">
        <v>1240</v>
      </c>
      <c r="BM2895" s="140" t="s">
        <v>3514</v>
      </c>
    </row>
    <row r="2896" spans="2:65" s="1" customFormat="1" ht="16.5" customHeight="1">
      <c r="B2896" s="34"/>
      <c r="C2896" s="129" t="s">
        <v>3515</v>
      </c>
      <c r="D2896" s="129" t="s">
        <v>152</v>
      </c>
      <c r="E2896" s="130" t="s">
        <v>3516</v>
      </c>
      <c r="F2896" s="131" t="s">
        <v>3517</v>
      </c>
      <c r="G2896" s="132" t="s">
        <v>171</v>
      </c>
      <c r="H2896" s="133">
        <v>1</v>
      </c>
      <c r="I2896" s="134"/>
      <c r="J2896" s="135">
        <f t="shared" si="10"/>
        <v>0</v>
      </c>
      <c r="K2896" s="131" t="s">
        <v>156</v>
      </c>
      <c r="L2896" s="34"/>
      <c r="M2896" s="136" t="s">
        <v>32</v>
      </c>
      <c r="N2896" s="137" t="s">
        <v>51</v>
      </c>
      <c r="P2896" s="138">
        <f t="shared" si="11"/>
        <v>0</v>
      </c>
      <c r="Q2896" s="138">
        <v>0</v>
      </c>
      <c r="R2896" s="138">
        <f t="shared" si="12"/>
        <v>0</v>
      </c>
      <c r="S2896" s="138">
        <v>0</v>
      </c>
      <c r="T2896" s="139">
        <f t="shared" si="13"/>
        <v>0</v>
      </c>
      <c r="AR2896" s="140" t="s">
        <v>1240</v>
      </c>
      <c r="AT2896" s="140" t="s">
        <v>152</v>
      </c>
      <c r="AU2896" s="140" t="s">
        <v>89</v>
      </c>
      <c r="AY2896" s="18" t="s">
        <v>150</v>
      </c>
      <c r="BE2896" s="141">
        <f t="shared" si="14"/>
        <v>0</v>
      </c>
      <c r="BF2896" s="141">
        <f t="shared" si="15"/>
        <v>0</v>
      </c>
      <c r="BG2896" s="141">
        <f t="shared" si="16"/>
        <v>0</v>
      </c>
      <c r="BH2896" s="141">
        <f t="shared" si="17"/>
        <v>0</v>
      </c>
      <c r="BI2896" s="141">
        <f t="shared" si="18"/>
        <v>0</v>
      </c>
      <c r="BJ2896" s="18" t="s">
        <v>40</v>
      </c>
      <c r="BK2896" s="141">
        <f t="shared" si="19"/>
        <v>0</v>
      </c>
      <c r="BL2896" s="18" t="s">
        <v>1240</v>
      </c>
      <c r="BM2896" s="140" t="s">
        <v>3518</v>
      </c>
    </row>
    <row r="2897" spans="2:65" s="1" customFormat="1" ht="16.5" customHeight="1">
      <c r="B2897" s="34"/>
      <c r="C2897" s="129" t="s">
        <v>3519</v>
      </c>
      <c r="D2897" s="129" t="s">
        <v>152</v>
      </c>
      <c r="E2897" s="130" t="s">
        <v>3520</v>
      </c>
      <c r="F2897" s="131" t="s">
        <v>3521</v>
      </c>
      <c r="G2897" s="132" t="s">
        <v>171</v>
      </c>
      <c r="H2897" s="133">
        <v>1</v>
      </c>
      <c r="I2897" s="134"/>
      <c r="J2897" s="135">
        <f t="shared" si="10"/>
        <v>0</v>
      </c>
      <c r="K2897" s="131" t="s">
        <v>156</v>
      </c>
      <c r="L2897" s="34"/>
      <c r="M2897" s="136" t="s">
        <v>32</v>
      </c>
      <c r="N2897" s="137" t="s">
        <v>51</v>
      </c>
      <c r="P2897" s="138">
        <f t="shared" si="11"/>
        <v>0</v>
      </c>
      <c r="Q2897" s="138">
        <v>0</v>
      </c>
      <c r="R2897" s="138">
        <f t="shared" si="12"/>
        <v>0</v>
      </c>
      <c r="S2897" s="138">
        <v>0</v>
      </c>
      <c r="T2897" s="139">
        <f t="shared" si="13"/>
        <v>0</v>
      </c>
      <c r="AR2897" s="140" t="s">
        <v>1240</v>
      </c>
      <c r="AT2897" s="140" t="s">
        <v>152</v>
      </c>
      <c r="AU2897" s="140" t="s">
        <v>89</v>
      </c>
      <c r="AY2897" s="18" t="s">
        <v>150</v>
      </c>
      <c r="BE2897" s="141">
        <f t="shared" si="14"/>
        <v>0</v>
      </c>
      <c r="BF2897" s="141">
        <f t="shared" si="15"/>
        <v>0</v>
      </c>
      <c r="BG2897" s="141">
        <f t="shared" si="16"/>
        <v>0</v>
      </c>
      <c r="BH2897" s="141">
        <f t="shared" si="17"/>
        <v>0</v>
      </c>
      <c r="BI2897" s="141">
        <f t="shared" si="18"/>
        <v>0</v>
      </c>
      <c r="BJ2897" s="18" t="s">
        <v>40</v>
      </c>
      <c r="BK2897" s="141">
        <f t="shared" si="19"/>
        <v>0</v>
      </c>
      <c r="BL2897" s="18" t="s">
        <v>1240</v>
      </c>
      <c r="BM2897" s="140" t="s">
        <v>3522</v>
      </c>
    </row>
    <row r="2898" spans="2:65" s="1" customFormat="1" ht="16.5" customHeight="1">
      <c r="B2898" s="34"/>
      <c r="C2898" s="129" t="s">
        <v>3523</v>
      </c>
      <c r="D2898" s="129" t="s">
        <v>152</v>
      </c>
      <c r="E2898" s="130" t="s">
        <v>3524</v>
      </c>
      <c r="F2898" s="131" t="s">
        <v>3525</v>
      </c>
      <c r="G2898" s="132" t="s">
        <v>171</v>
      </c>
      <c r="H2898" s="133">
        <v>1</v>
      </c>
      <c r="I2898" s="134"/>
      <c r="J2898" s="135">
        <f t="shared" si="10"/>
        <v>0</v>
      </c>
      <c r="K2898" s="131" t="s">
        <v>156</v>
      </c>
      <c r="L2898" s="34"/>
      <c r="M2898" s="136" t="s">
        <v>32</v>
      </c>
      <c r="N2898" s="137" t="s">
        <v>51</v>
      </c>
      <c r="P2898" s="138">
        <f t="shared" si="11"/>
        <v>0</v>
      </c>
      <c r="Q2898" s="138">
        <v>0</v>
      </c>
      <c r="R2898" s="138">
        <f t="shared" si="12"/>
        <v>0</v>
      </c>
      <c r="S2898" s="138">
        <v>0</v>
      </c>
      <c r="T2898" s="139">
        <f t="shared" si="13"/>
        <v>0</v>
      </c>
      <c r="AR2898" s="140" t="s">
        <v>1240</v>
      </c>
      <c r="AT2898" s="140" t="s">
        <v>152</v>
      </c>
      <c r="AU2898" s="140" t="s">
        <v>89</v>
      </c>
      <c r="AY2898" s="18" t="s">
        <v>150</v>
      </c>
      <c r="BE2898" s="141">
        <f t="shared" si="14"/>
        <v>0</v>
      </c>
      <c r="BF2898" s="141">
        <f t="shared" si="15"/>
        <v>0</v>
      </c>
      <c r="BG2898" s="141">
        <f t="shared" si="16"/>
        <v>0</v>
      </c>
      <c r="BH2898" s="141">
        <f t="shared" si="17"/>
        <v>0</v>
      </c>
      <c r="BI2898" s="141">
        <f t="shared" si="18"/>
        <v>0</v>
      </c>
      <c r="BJ2898" s="18" t="s">
        <v>40</v>
      </c>
      <c r="BK2898" s="141">
        <f t="shared" si="19"/>
        <v>0</v>
      </c>
      <c r="BL2898" s="18" t="s">
        <v>1240</v>
      </c>
      <c r="BM2898" s="140" t="s">
        <v>3526</v>
      </c>
    </row>
    <row r="2899" spans="2:65" s="1" customFormat="1" ht="16.5" customHeight="1">
      <c r="B2899" s="34"/>
      <c r="C2899" s="129" t="s">
        <v>3527</v>
      </c>
      <c r="D2899" s="129" t="s">
        <v>152</v>
      </c>
      <c r="E2899" s="130" t="s">
        <v>3528</v>
      </c>
      <c r="F2899" s="131" t="s">
        <v>3529</v>
      </c>
      <c r="G2899" s="132" t="s">
        <v>171</v>
      </c>
      <c r="H2899" s="133">
        <v>1</v>
      </c>
      <c r="I2899" s="134"/>
      <c r="J2899" s="135">
        <f t="shared" si="10"/>
        <v>0</v>
      </c>
      <c r="K2899" s="131" t="s">
        <v>156</v>
      </c>
      <c r="L2899" s="34"/>
      <c r="M2899" s="136" t="s">
        <v>32</v>
      </c>
      <c r="N2899" s="137" t="s">
        <v>51</v>
      </c>
      <c r="P2899" s="138">
        <f t="shared" si="11"/>
        <v>0</v>
      </c>
      <c r="Q2899" s="138">
        <v>0</v>
      </c>
      <c r="R2899" s="138">
        <f t="shared" si="12"/>
        <v>0</v>
      </c>
      <c r="S2899" s="138">
        <v>0</v>
      </c>
      <c r="T2899" s="139">
        <f t="shared" si="13"/>
        <v>0</v>
      </c>
      <c r="AR2899" s="140" t="s">
        <v>1240</v>
      </c>
      <c r="AT2899" s="140" t="s">
        <v>152</v>
      </c>
      <c r="AU2899" s="140" t="s">
        <v>89</v>
      </c>
      <c r="AY2899" s="18" t="s">
        <v>150</v>
      </c>
      <c r="BE2899" s="141">
        <f t="shared" si="14"/>
        <v>0</v>
      </c>
      <c r="BF2899" s="141">
        <f t="shared" si="15"/>
        <v>0</v>
      </c>
      <c r="BG2899" s="141">
        <f t="shared" si="16"/>
        <v>0</v>
      </c>
      <c r="BH2899" s="141">
        <f t="shared" si="17"/>
        <v>0</v>
      </c>
      <c r="BI2899" s="141">
        <f t="shared" si="18"/>
        <v>0</v>
      </c>
      <c r="BJ2899" s="18" t="s">
        <v>40</v>
      </c>
      <c r="BK2899" s="141">
        <f t="shared" si="19"/>
        <v>0</v>
      </c>
      <c r="BL2899" s="18" t="s">
        <v>1240</v>
      </c>
      <c r="BM2899" s="140" t="s">
        <v>3530</v>
      </c>
    </row>
    <row r="2900" spans="2:65" s="1" customFormat="1" ht="16.5" customHeight="1">
      <c r="B2900" s="34"/>
      <c r="C2900" s="129" t="s">
        <v>3531</v>
      </c>
      <c r="D2900" s="129" t="s">
        <v>152</v>
      </c>
      <c r="E2900" s="130" t="s">
        <v>3532</v>
      </c>
      <c r="F2900" s="131" t="s">
        <v>3533</v>
      </c>
      <c r="G2900" s="132" t="s">
        <v>171</v>
      </c>
      <c r="H2900" s="133">
        <v>1</v>
      </c>
      <c r="I2900" s="134"/>
      <c r="J2900" s="135">
        <f t="shared" si="10"/>
        <v>0</v>
      </c>
      <c r="K2900" s="131" t="s">
        <v>156</v>
      </c>
      <c r="L2900" s="34"/>
      <c r="M2900" s="136" t="s">
        <v>32</v>
      </c>
      <c r="N2900" s="137" t="s">
        <v>51</v>
      </c>
      <c r="P2900" s="138">
        <f t="shared" si="11"/>
        <v>0</v>
      </c>
      <c r="Q2900" s="138">
        <v>0</v>
      </c>
      <c r="R2900" s="138">
        <f t="shared" si="12"/>
        <v>0</v>
      </c>
      <c r="S2900" s="138">
        <v>0</v>
      </c>
      <c r="T2900" s="139">
        <f t="shared" si="13"/>
        <v>0</v>
      </c>
      <c r="AR2900" s="140" t="s">
        <v>1240</v>
      </c>
      <c r="AT2900" s="140" t="s">
        <v>152</v>
      </c>
      <c r="AU2900" s="140" t="s">
        <v>89</v>
      </c>
      <c r="AY2900" s="18" t="s">
        <v>150</v>
      </c>
      <c r="BE2900" s="141">
        <f t="shared" si="14"/>
        <v>0</v>
      </c>
      <c r="BF2900" s="141">
        <f t="shared" si="15"/>
        <v>0</v>
      </c>
      <c r="BG2900" s="141">
        <f t="shared" si="16"/>
        <v>0</v>
      </c>
      <c r="BH2900" s="141">
        <f t="shared" si="17"/>
        <v>0</v>
      </c>
      <c r="BI2900" s="141">
        <f t="shared" si="18"/>
        <v>0</v>
      </c>
      <c r="BJ2900" s="18" t="s">
        <v>40</v>
      </c>
      <c r="BK2900" s="141">
        <f t="shared" si="19"/>
        <v>0</v>
      </c>
      <c r="BL2900" s="18" t="s">
        <v>1240</v>
      </c>
      <c r="BM2900" s="140" t="s">
        <v>3534</v>
      </c>
    </row>
    <row r="2901" spans="2:65" s="1" customFormat="1" ht="16.5" customHeight="1">
      <c r="B2901" s="34"/>
      <c r="C2901" s="129" t="s">
        <v>3535</v>
      </c>
      <c r="D2901" s="129" t="s">
        <v>152</v>
      </c>
      <c r="E2901" s="130" t="s">
        <v>3536</v>
      </c>
      <c r="F2901" s="131" t="s">
        <v>3537</v>
      </c>
      <c r="G2901" s="132" t="s">
        <v>171</v>
      </c>
      <c r="H2901" s="133">
        <v>1</v>
      </c>
      <c r="I2901" s="134"/>
      <c r="J2901" s="135">
        <f t="shared" si="10"/>
        <v>0</v>
      </c>
      <c r="K2901" s="131" t="s">
        <v>156</v>
      </c>
      <c r="L2901" s="34"/>
      <c r="M2901" s="136" t="s">
        <v>32</v>
      </c>
      <c r="N2901" s="137" t="s">
        <v>51</v>
      </c>
      <c r="P2901" s="138">
        <f t="shared" si="11"/>
        <v>0</v>
      </c>
      <c r="Q2901" s="138">
        <v>0</v>
      </c>
      <c r="R2901" s="138">
        <f t="shared" si="12"/>
        <v>0</v>
      </c>
      <c r="S2901" s="138">
        <v>0</v>
      </c>
      <c r="T2901" s="139">
        <f t="shared" si="13"/>
        <v>0</v>
      </c>
      <c r="AR2901" s="140" t="s">
        <v>1240</v>
      </c>
      <c r="AT2901" s="140" t="s">
        <v>152</v>
      </c>
      <c r="AU2901" s="140" t="s">
        <v>89</v>
      </c>
      <c r="AY2901" s="18" t="s">
        <v>150</v>
      </c>
      <c r="BE2901" s="141">
        <f t="shared" si="14"/>
        <v>0</v>
      </c>
      <c r="BF2901" s="141">
        <f t="shared" si="15"/>
        <v>0</v>
      </c>
      <c r="BG2901" s="141">
        <f t="shared" si="16"/>
        <v>0</v>
      </c>
      <c r="BH2901" s="141">
        <f t="shared" si="17"/>
        <v>0</v>
      </c>
      <c r="BI2901" s="141">
        <f t="shared" si="18"/>
        <v>0</v>
      </c>
      <c r="BJ2901" s="18" t="s">
        <v>40</v>
      </c>
      <c r="BK2901" s="141">
        <f t="shared" si="19"/>
        <v>0</v>
      </c>
      <c r="BL2901" s="18" t="s">
        <v>1240</v>
      </c>
      <c r="BM2901" s="140" t="s">
        <v>3538</v>
      </c>
    </row>
    <row r="2902" spans="2:65" s="1" customFormat="1" ht="16.5" customHeight="1">
      <c r="B2902" s="34"/>
      <c r="C2902" s="129" t="s">
        <v>3539</v>
      </c>
      <c r="D2902" s="129" t="s">
        <v>152</v>
      </c>
      <c r="E2902" s="130" t="s">
        <v>3540</v>
      </c>
      <c r="F2902" s="131" t="s">
        <v>3541</v>
      </c>
      <c r="G2902" s="132" t="s">
        <v>171</v>
      </c>
      <c r="H2902" s="133">
        <v>1</v>
      </c>
      <c r="I2902" s="134"/>
      <c r="J2902" s="135">
        <f t="shared" si="10"/>
        <v>0</v>
      </c>
      <c r="K2902" s="131" t="s">
        <v>156</v>
      </c>
      <c r="L2902" s="34"/>
      <c r="M2902" s="136" t="s">
        <v>32</v>
      </c>
      <c r="N2902" s="137" t="s">
        <v>51</v>
      </c>
      <c r="P2902" s="138">
        <f t="shared" si="11"/>
        <v>0</v>
      </c>
      <c r="Q2902" s="138">
        <v>0</v>
      </c>
      <c r="R2902" s="138">
        <f t="shared" si="12"/>
        <v>0</v>
      </c>
      <c r="S2902" s="138">
        <v>0</v>
      </c>
      <c r="T2902" s="139">
        <f t="shared" si="13"/>
        <v>0</v>
      </c>
      <c r="AR2902" s="140" t="s">
        <v>1240</v>
      </c>
      <c r="AT2902" s="140" t="s">
        <v>152</v>
      </c>
      <c r="AU2902" s="140" t="s">
        <v>89</v>
      </c>
      <c r="AY2902" s="18" t="s">
        <v>150</v>
      </c>
      <c r="BE2902" s="141">
        <f t="shared" si="14"/>
        <v>0</v>
      </c>
      <c r="BF2902" s="141">
        <f t="shared" si="15"/>
        <v>0</v>
      </c>
      <c r="BG2902" s="141">
        <f t="shared" si="16"/>
        <v>0</v>
      </c>
      <c r="BH2902" s="141">
        <f t="shared" si="17"/>
        <v>0</v>
      </c>
      <c r="BI2902" s="141">
        <f t="shared" si="18"/>
        <v>0</v>
      </c>
      <c r="BJ2902" s="18" t="s">
        <v>40</v>
      </c>
      <c r="BK2902" s="141">
        <f t="shared" si="19"/>
        <v>0</v>
      </c>
      <c r="BL2902" s="18" t="s">
        <v>1240</v>
      </c>
      <c r="BM2902" s="140" t="s">
        <v>3542</v>
      </c>
    </row>
    <row r="2903" spans="2:65" s="1" customFormat="1" ht="16.5" customHeight="1">
      <c r="B2903" s="34"/>
      <c r="C2903" s="129" t="s">
        <v>428</v>
      </c>
      <c r="D2903" s="129" t="s">
        <v>152</v>
      </c>
      <c r="E2903" s="130" t="s">
        <v>3543</v>
      </c>
      <c r="F2903" s="131" t="s">
        <v>3544</v>
      </c>
      <c r="G2903" s="132" t="s">
        <v>171</v>
      </c>
      <c r="H2903" s="133">
        <v>1</v>
      </c>
      <c r="I2903" s="134"/>
      <c r="J2903" s="135">
        <f t="shared" si="10"/>
        <v>0</v>
      </c>
      <c r="K2903" s="131" t="s">
        <v>156</v>
      </c>
      <c r="L2903" s="34"/>
      <c r="M2903" s="136" t="s">
        <v>32</v>
      </c>
      <c r="N2903" s="137" t="s">
        <v>51</v>
      </c>
      <c r="P2903" s="138">
        <f t="shared" si="11"/>
        <v>0</v>
      </c>
      <c r="Q2903" s="138">
        <v>0</v>
      </c>
      <c r="R2903" s="138">
        <f t="shared" si="12"/>
        <v>0</v>
      </c>
      <c r="S2903" s="138">
        <v>0</v>
      </c>
      <c r="T2903" s="139">
        <f t="shared" si="13"/>
        <v>0</v>
      </c>
      <c r="AR2903" s="140" t="s">
        <v>1240</v>
      </c>
      <c r="AT2903" s="140" t="s">
        <v>152</v>
      </c>
      <c r="AU2903" s="140" t="s">
        <v>89</v>
      </c>
      <c r="AY2903" s="18" t="s">
        <v>150</v>
      </c>
      <c r="BE2903" s="141">
        <f t="shared" si="14"/>
        <v>0</v>
      </c>
      <c r="BF2903" s="141">
        <f t="shared" si="15"/>
        <v>0</v>
      </c>
      <c r="BG2903" s="141">
        <f t="shared" si="16"/>
        <v>0</v>
      </c>
      <c r="BH2903" s="141">
        <f t="shared" si="17"/>
        <v>0</v>
      </c>
      <c r="BI2903" s="141">
        <f t="shared" si="18"/>
        <v>0</v>
      </c>
      <c r="BJ2903" s="18" t="s">
        <v>40</v>
      </c>
      <c r="BK2903" s="141">
        <f t="shared" si="19"/>
        <v>0</v>
      </c>
      <c r="BL2903" s="18" t="s">
        <v>1240</v>
      </c>
      <c r="BM2903" s="140" t="s">
        <v>3545</v>
      </c>
    </row>
    <row r="2904" spans="2:65" s="1" customFormat="1" ht="16.5" customHeight="1">
      <c r="B2904" s="34"/>
      <c r="C2904" s="129" t="s">
        <v>3546</v>
      </c>
      <c r="D2904" s="129" t="s">
        <v>152</v>
      </c>
      <c r="E2904" s="130" t="s">
        <v>3547</v>
      </c>
      <c r="F2904" s="131" t="s">
        <v>3548</v>
      </c>
      <c r="G2904" s="132" t="s">
        <v>171</v>
      </c>
      <c r="H2904" s="133">
        <v>1</v>
      </c>
      <c r="I2904" s="134"/>
      <c r="J2904" s="135">
        <f t="shared" si="10"/>
        <v>0</v>
      </c>
      <c r="K2904" s="131" t="s">
        <v>156</v>
      </c>
      <c r="L2904" s="34"/>
      <c r="M2904" s="203" t="s">
        <v>32</v>
      </c>
      <c r="N2904" s="204" t="s">
        <v>51</v>
      </c>
      <c r="O2904" s="205"/>
      <c r="P2904" s="206">
        <f t="shared" si="11"/>
        <v>0</v>
      </c>
      <c r="Q2904" s="206">
        <v>0</v>
      </c>
      <c r="R2904" s="206">
        <f t="shared" si="12"/>
        <v>0</v>
      </c>
      <c r="S2904" s="206">
        <v>0</v>
      </c>
      <c r="T2904" s="207">
        <f t="shared" si="13"/>
        <v>0</v>
      </c>
      <c r="AR2904" s="140" t="s">
        <v>1240</v>
      </c>
      <c r="AT2904" s="140" t="s">
        <v>152</v>
      </c>
      <c r="AU2904" s="140" t="s">
        <v>89</v>
      </c>
      <c r="AY2904" s="18" t="s">
        <v>150</v>
      </c>
      <c r="BE2904" s="141">
        <f t="shared" si="14"/>
        <v>0</v>
      </c>
      <c r="BF2904" s="141">
        <f t="shared" si="15"/>
        <v>0</v>
      </c>
      <c r="BG2904" s="141">
        <f t="shared" si="16"/>
        <v>0</v>
      </c>
      <c r="BH2904" s="141">
        <f t="shared" si="17"/>
        <v>0</v>
      </c>
      <c r="BI2904" s="141">
        <f t="shared" si="18"/>
        <v>0</v>
      </c>
      <c r="BJ2904" s="18" t="s">
        <v>40</v>
      </c>
      <c r="BK2904" s="141">
        <f t="shared" si="19"/>
        <v>0</v>
      </c>
      <c r="BL2904" s="18" t="s">
        <v>1240</v>
      </c>
      <c r="BM2904" s="140" t="s">
        <v>3549</v>
      </c>
    </row>
    <row r="2905" spans="2:65" s="1" customFormat="1" ht="6.9" customHeight="1">
      <c r="B2905" s="43"/>
      <c r="C2905" s="44"/>
      <c r="D2905" s="44"/>
      <c r="E2905" s="44"/>
      <c r="F2905" s="44"/>
      <c r="G2905" s="44"/>
      <c r="H2905" s="44"/>
      <c r="I2905" s="44"/>
      <c r="J2905" s="44"/>
      <c r="K2905" s="44"/>
      <c r="L2905" s="34"/>
    </row>
  </sheetData>
  <sheetProtection algorithmName="SHA-512" hashValue="w0e4W8ywQzQrQcbKVkkWl7WCaGhMGNcgxf0k52DNutdhydLaxYQQUayDvvUxwlU3vpSlm0hH8NyzuIshfnphXA==" saltValue="e23RGW5KcevXCK+ltSK0PAaF2c8rGj/EHuFH0JwNX8r6NO4a0Ko7ldo+Ef7Xr9sMOrBqRrXWojaVnIrGMaZuUQ==" spinCount="100000" sheet="1" objects="1" scenarios="1" formatColumns="0" formatRows="0" autoFilter="0"/>
  <autoFilter ref="C108:K2904" xr:uid="{00000000-0009-0000-0000-000002000000}"/>
  <mergeCells count="9">
    <mergeCell ref="E50:H50"/>
    <mergeCell ref="E99:H99"/>
    <mergeCell ref="E101:H101"/>
    <mergeCell ref="L2:V2"/>
    <mergeCell ref="E7:H7"/>
    <mergeCell ref="E9:H9"/>
    <mergeCell ref="E18:H18"/>
    <mergeCell ref="E27:H27"/>
    <mergeCell ref="E48:H48"/>
  </mergeCells>
  <hyperlinks>
    <hyperlink ref="F113" r:id="rId1" xr:uid="{00000000-0004-0000-0200-000000000000}"/>
    <hyperlink ref="F121" r:id="rId2" xr:uid="{00000000-0004-0000-0200-000001000000}"/>
    <hyperlink ref="F130" r:id="rId3" xr:uid="{00000000-0004-0000-0200-000002000000}"/>
    <hyperlink ref="F137" r:id="rId4" xr:uid="{00000000-0004-0000-0200-000003000000}"/>
    <hyperlink ref="F141" r:id="rId5" xr:uid="{00000000-0004-0000-0200-000004000000}"/>
    <hyperlink ref="F151" r:id="rId6" xr:uid="{00000000-0004-0000-0200-000005000000}"/>
    <hyperlink ref="F171" r:id="rId7" xr:uid="{00000000-0004-0000-0200-000006000000}"/>
    <hyperlink ref="F179" r:id="rId8" xr:uid="{00000000-0004-0000-0200-000007000000}"/>
    <hyperlink ref="F186" r:id="rId9" xr:uid="{00000000-0004-0000-0200-000008000000}"/>
    <hyperlink ref="F193" r:id="rId10" xr:uid="{00000000-0004-0000-0200-000009000000}"/>
    <hyperlink ref="F203" r:id="rId11" xr:uid="{00000000-0004-0000-0200-00000A000000}"/>
    <hyperlink ref="F212" r:id="rId12" xr:uid="{00000000-0004-0000-0200-00000B000000}"/>
    <hyperlink ref="F221" r:id="rId13" xr:uid="{00000000-0004-0000-0200-00000C000000}"/>
    <hyperlink ref="F231" r:id="rId14" xr:uid="{00000000-0004-0000-0200-00000D000000}"/>
    <hyperlink ref="F234" r:id="rId15" xr:uid="{00000000-0004-0000-0200-00000E000000}"/>
    <hyperlink ref="F241" r:id="rId16" xr:uid="{00000000-0004-0000-0200-00000F000000}"/>
    <hyperlink ref="F244" r:id="rId17" xr:uid="{00000000-0004-0000-0200-000010000000}"/>
    <hyperlink ref="F250" r:id="rId18" xr:uid="{00000000-0004-0000-0200-000011000000}"/>
    <hyperlink ref="F256" r:id="rId19" xr:uid="{00000000-0004-0000-0200-000012000000}"/>
    <hyperlink ref="F264" r:id="rId20" xr:uid="{00000000-0004-0000-0200-000013000000}"/>
    <hyperlink ref="F277" r:id="rId21" xr:uid="{00000000-0004-0000-0200-000014000000}"/>
    <hyperlink ref="F289" r:id="rId22" xr:uid="{00000000-0004-0000-0200-000015000000}"/>
    <hyperlink ref="F298" r:id="rId23" xr:uid="{00000000-0004-0000-0200-000016000000}"/>
    <hyperlink ref="F307" r:id="rId24" xr:uid="{00000000-0004-0000-0200-000017000000}"/>
    <hyperlink ref="F317" r:id="rId25" xr:uid="{00000000-0004-0000-0200-000018000000}"/>
    <hyperlink ref="F329" r:id="rId26" xr:uid="{00000000-0004-0000-0200-000019000000}"/>
    <hyperlink ref="F339" r:id="rId27" xr:uid="{00000000-0004-0000-0200-00001A000000}"/>
    <hyperlink ref="F347" r:id="rId28" xr:uid="{00000000-0004-0000-0200-00001B000000}"/>
    <hyperlink ref="F355" r:id="rId29" xr:uid="{00000000-0004-0000-0200-00001C000000}"/>
    <hyperlink ref="F363" r:id="rId30" xr:uid="{00000000-0004-0000-0200-00001D000000}"/>
    <hyperlink ref="F370" r:id="rId31" xr:uid="{00000000-0004-0000-0200-00001E000000}"/>
    <hyperlink ref="F377" r:id="rId32" xr:uid="{00000000-0004-0000-0200-00001F000000}"/>
    <hyperlink ref="F384" r:id="rId33" xr:uid="{00000000-0004-0000-0200-000020000000}"/>
    <hyperlink ref="F391" r:id="rId34" xr:uid="{00000000-0004-0000-0200-000021000000}"/>
    <hyperlink ref="F398" r:id="rId35" xr:uid="{00000000-0004-0000-0200-000022000000}"/>
    <hyperlink ref="F405" r:id="rId36" xr:uid="{00000000-0004-0000-0200-000023000000}"/>
    <hyperlink ref="F412" r:id="rId37" xr:uid="{00000000-0004-0000-0200-000024000000}"/>
    <hyperlink ref="F431" r:id="rId38" xr:uid="{00000000-0004-0000-0200-000025000000}"/>
    <hyperlink ref="F438" r:id="rId39" xr:uid="{00000000-0004-0000-0200-000026000000}"/>
    <hyperlink ref="F445" r:id="rId40" xr:uid="{00000000-0004-0000-0200-000027000000}"/>
    <hyperlink ref="F451" r:id="rId41" xr:uid="{00000000-0004-0000-0200-000028000000}"/>
    <hyperlink ref="F457" r:id="rId42" xr:uid="{00000000-0004-0000-0200-000029000000}"/>
    <hyperlink ref="F463" r:id="rId43" xr:uid="{00000000-0004-0000-0200-00002A000000}"/>
    <hyperlink ref="F471" r:id="rId44" xr:uid="{00000000-0004-0000-0200-00002B000000}"/>
    <hyperlink ref="F479" r:id="rId45" xr:uid="{00000000-0004-0000-0200-00002C000000}"/>
    <hyperlink ref="F487" r:id="rId46" xr:uid="{00000000-0004-0000-0200-00002D000000}"/>
    <hyperlink ref="F495" r:id="rId47" xr:uid="{00000000-0004-0000-0200-00002E000000}"/>
    <hyperlink ref="F528" r:id="rId48" xr:uid="{00000000-0004-0000-0200-00002F000000}"/>
    <hyperlink ref="F534" r:id="rId49" xr:uid="{00000000-0004-0000-0200-000030000000}"/>
    <hyperlink ref="F540" r:id="rId50" xr:uid="{00000000-0004-0000-0200-000031000000}"/>
    <hyperlink ref="F555" r:id="rId51" xr:uid="{00000000-0004-0000-0200-000032000000}"/>
    <hyperlink ref="F560" r:id="rId52" xr:uid="{00000000-0004-0000-0200-000033000000}"/>
    <hyperlink ref="F568" r:id="rId53" xr:uid="{00000000-0004-0000-0200-000034000000}"/>
    <hyperlink ref="F576" r:id="rId54" xr:uid="{00000000-0004-0000-0200-000035000000}"/>
    <hyperlink ref="F581" r:id="rId55" xr:uid="{00000000-0004-0000-0200-000036000000}"/>
    <hyperlink ref="F588" r:id="rId56" xr:uid="{00000000-0004-0000-0200-000037000000}"/>
    <hyperlink ref="F593" r:id="rId57" xr:uid="{00000000-0004-0000-0200-000038000000}"/>
    <hyperlink ref="F601" r:id="rId58" xr:uid="{00000000-0004-0000-0200-000039000000}"/>
    <hyperlink ref="F603" r:id="rId59" xr:uid="{00000000-0004-0000-0200-00003A000000}"/>
    <hyperlink ref="F611" r:id="rId60" xr:uid="{00000000-0004-0000-0200-00003B000000}"/>
    <hyperlink ref="F616" r:id="rId61" xr:uid="{00000000-0004-0000-0200-00003C000000}"/>
    <hyperlink ref="F624" r:id="rId62" xr:uid="{00000000-0004-0000-0200-00003D000000}"/>
    <hyperlink ref="F638" r:id="rId63" xr:uid="{00000000-0004-0000-0200-00003E000000}"/>
    <hyperlink ref="F644" r:id="rId64" xr:uid="{00000000-0004-0000-0200-00003F000000}"/>
    <hyperlink ref="F653" r:id="rId65" xr:uid="{00000000-0004-0000-0200-000040000000}"/>
    <hyperlink ref="F662" r:id="rId66" xr:uid="{00000000-0004-0000-0200-000041000000}"/>
    <hyperlink ref="F670" r:id="rId67" xr:uid="{00000000-0004-0000-0200-000042000000}"/>
    <hyperlink ref="F676" r:id="rId68" xr:uid="{00000000-0004-0000-0200-000043000000}"/>
    <hyperlink ref="F684" r:id="rId69" xr:uid="{00000000-0004-0000-0200-000044000000}"/>
    <hyperlink ref="F694" r:id="rId70" xr:uid="{00000000-0004-0000-0200-000045000000}"/>
    <hyperlink ref="F701" r:id="rId71" xr:uid="{00000000-0004-0000-0200-000046000000}"/>
    <hyperlink ref="F708" r:id="rId72" xr:uid="{00000000-0004-0000-0200-000047000000}"/>
    <hyperlink ref="F710" r:id="rId73" xr:uid="{00000000-0004-0000-0200-000048000000}"/>
    <hyperlink ref="F713" r:id="rId74" xr:uid="{00000000-0004-0000-0200-000049000000}"/>
    <hyperlink ref="F724" r:id="rId75" xr:uid="{00000000-0004-0000-0200-00004A000000}"/>
    <hyperlink ref="F734" r:id="rId76" xr:uid="{00000000-0004-0000-0200-00004B000000}"/>
    <hyperlink ref="F766" r:id="rId77" xr:uid="{00000000-0004-0000-0200-00004C000000}"/>
    <hyperlink ref="F776" r:id="rId78" xr:uid="{00000000-0004-0000-0200-00004D000000}"/>
    <hyperlink ref="F785" r:id="rId79" xr:uid="{00000000-0004-0000-0200-00004E000000}"/>
    <hyperlink ref="F791" r:id="rId80" xr:uid="{00000000-0004-0000-0200-00004F000000}"/>
    <hyperlink ref="F798" r:id="rId81" xr:uid="{00000000-0004-0000-0200-000050000000}"/>
    <hyperlink ref="F818" r:id="rId82" xr:uid="{00000000-0004-0000-0200-000051000000}"/>
    <hyperlink ref="F833" r:id="rId83" xr:uid="{00000000-0004-0000-0200-000052000000}"/>
    <hyperlink ref="F848" r:id="rId84" xr:uid="{00000000-0004-0000-0200-000053000000}"/>
    <hyperlink ref="F850" r:id="rId85" xr:uid="{00000000-0004-0000-0200-000054000000}"/>
    <hyperlink ref="F861" r:id="rId86" xr:uid="{00000000-0004-0000-0200-000055000000}"/>
    <hyperlink ref="F871" r:id="rId87" xr:uid="{00000000-0004-0000-0200-000056000000}"/>
    <hyperlink ref="F882" r:id="rId88" xr:uid="{00000000-0004-0000-0200-000057000000}"/>
    <hyperlink ref="F900" r:id="rId89" xr:uid="{00000000-0004-0000-0200-000058000000}"/>
    <hyperlink ref="F906" r:id="rId90" xr:uid="{00000000-0004-0000-0200-000059000000}"/>
    <hyperlink ref="F908" r:id="rId91" xr:uid="{00000000-0004-0000-0200-00005A000000}"/>
    <hyperlink ref="F918" r:id="rId92" xr:uid="{00000000-0004-0000-0200-00005B000000}"/>
    <hyperlink ref="F986" r:id="rId93" xr:uid="{00000000-0004-0000-0200-00005C000000}"/>
    <hyperlink ref="F988" r:id="rId94" xr:uid="{00000000-0004-0000-0200-00005D000000}"/>
    <hyperlink ref="F1056" r:id="rId95" xr:uid="{00000000-0004-0000-0200-00005E000000}"/>
    <hyperlink ref="F1059" r:id="rId96" xr:uid="{00000000-0004-0000-0200-00005F000000}"/>
    <hyperlink ref="F1070" r:id="rId97" xr:uid="{00000000-0004-0000-0200-000060000000}"/>
    <hyperlink ref="F1079" r:id="rId98" xr:uid="{00000000-0004-0000-0200-000061000000}"/>
    <hyperlink ref="F1093" r:id="rId99" xr:uid="{00000000-0004-0000-0200-000062000000}"/>
    <hyperlink ref="F1113" r:id="rId100" xr:uid="{00000000-0004-0000-0200-000063000000}"/>
    <hyperlink ref="F1127" r:id="rId101" xr:uid="{00000000-0004-0000-0200-000064000000}"/>
    <hyperlink ref="F1130" r:id="rId102" xr:uid="{00000000-0004-0000-0200-000065000000}"/>
    <hyperlink ref="F1136" r:id="rId103" xr:uid="{00000000-0004-0000-0200-000066000000}"/>
    <hyperlink ref="F1142" r:id="rId104" xr:uid="{00000000-0004-0000-0200-000067000000}"/>
    <hyperlink ref="F1158" r:id="rId105" xr:uid="{00000000-0004-0000-0200-000068000000}"/>
    <hyperlink ref="F1175" r:id="rId106" xr:uid="{00000000-0004-0000-0200-000069000000}"/>
    <hyperlink ref="F1192" r:id="rId107" xr:uid="{00000000-0004-0000-0200-00006A000000}"/>
    <hyperlink ref="F1201" r:id="rId108" xr:uid="{00000000-0004-0000-0200-00006B000000}"/>
    <hyperlink ref="F1210" r:id="rId109" xr:uid="{00000000-0004-0000-0200-00006C000000}"/>
    <hyperlink ref="F1220" r:id="rId110" xr:uid="{00000000-0004-0000-0200-00006D000000}"/>
    <hyperlink ref="F1230" r:id="rId111" xr:uid="{00000000-0004-0000-0200-00006E000000}"/>
    <hyperlink ref="F1236" r:id="rId112" xr:uid="{00000000-0004-0000-0200-00006F000000}"/>
    <hyperlink ref="F1242" r:id="rId113" xr:uid="{00000000-0004-0000-0200-000070000000}"/>
    <hyperlink ref="F1258" r:id="rId114" xr:uid="{00000000-0004-0000-0200-000071000000}"/>
    <hyperlink ref="F1269" r:id="rId115" xr:uid="{00000000-0004-0000-0200-000072000000}"/>
    <hyperlink ref="F1294" r:id="rId116" xr:uid="{00000000-0004-0000-0200-000073000000}"/>
    <hyperlink ref="F1319" r:id="rId117" xr:uid="{00000000-0004-0000-0200-000074000000}"/>
    <hyperlink ref="F1329" r:id="rId118" xr:uid="{00000000-0004-0000-0200-000075000000}"/>
    <hyperlink ref="F1339" r:id="rId119" xr:uid="{00000000-0004-0000-0200-000076000000}"/>
    <hyperlink ref="F1353" r:id="rId120" xr:uid="{00000000-0004-0000-0200-000077000000}"/>
    <hyperlink ref="F1367" r:id="rId121" xr:uid="{00000000-0004-0000-0200-000078000000}"/>
    <hyperlink ref="F1378" r:id="rId122" xr:uid="{00000000-0004-0000-0200-000079000000}"/>
    <hyperlink ref="F1380" r:id="rId123" xr:uid="{00000000-0004-0000-0200-00007A000000}"/>
    <hyperlink ref="F1385" r:id="rId124" xr:uid="{00000000-0004-0000-0200-00007B000000}"/>
    <hyperlink ref="F1390" r:id="rId125" xr:uid="{00000000-0004-0000-0200-00007C000000}"/>
    <hyperlink ref="F1399" r:id="rId126" xr:uid="{00000000-0004-0000-0200-00007D000000}"/>
    <hyperlink ref="F1408" r:id="rId127" xr:uid="{00000000-0004-0000-0200-00007E000000}"/>
    <hyperlink ref="F1417" r:id="rId128" xr:uid="{00000000-0004-0000-0200-00007F000000}"/>
    <hyperlink ref="F1419" r:id="rId129" xr:uid="{00000000-0004-0000-0200-000080000000}"/>
    <hyperlink ref="F1422" r:id="rId130" xr:uid="{00000000-0004-0000-0200-000081000000}"/>
    <hyperlink ref="F1435" r:id="rId131" xr:uid="{00000000-0004-0000-0200-000082000000}"/>
    <hyperlink ref="F1444" r:id="rId132" xr:uid="{00000000-0004-0000-0200-000083000000}"/>
    <hyperlink ref="F1452" r:id="rId133" xr:uid="{00000000-0004-0000-0200-000084000000}"/>
    <hyperlink ref="F1459" r:id="rId134" xr:uid="{00000000-0004-0000-0200-000085000000}"/>
    <hyperlink ref="F1466" r:id="rId135" xr:uid="{00000000-0004-0000-0200-000086000000}"/>
    <hyperlink ref="F1471" r:id="rId136" xr:uid="{00000000-0004-0000-0200-000087000000}"/>
    <hyperlink ref="F1481" r:id="rId137" xr:uid="{00000000-0004-0000-0200-000088000000}"/>
    <hyperlink ref="F1503" r:id="rId138" xr:uid="{00000000-0004-0000-0200-000089000000}"/>
    <hyperlink ref="F1514" r:id="rId139" xr:uid="{00000000-0004-0000-0200-00008A000000}"/>
    <hyperlink ref="F1521" r:id="rId140" xr:uid="{00000000-0004-0000-0200-00008B000000}"/>
    <hyperlink ref="F1529" r:id="rId141" xr:uid="{00000000-0004-0000-0200-00008C000000}"/>
    <hyperlink ref="F1538" r:id="rId142" xr:uid="{00000000-0004-0000-0200-00008D000000}"/>
    <hyperlink ref="F1547" r:id="rId143" xr:uid="{00000000-0004-0000-0200-00008E000000}"/>
    <hyperlink ref="F1556" r:id="rId144" xr:uid="{00000000-0004-0000-0200-00008F000000}"/>
    <hyperlink ref="F1563" r:id="rId145" xr:uid="{00000000-0004-0000-0200-000090000000}"/>
    <hyperlink ref="F1570" r:id="rId146" xr:uid="{00000000-0004-0000-0200-000091000000}"/>
    <hyperlink ref="F1577" r:id="rId147" xr:uid="{00000000-0004-0000-0200-000092000000}"/>
    <hyperlink ref="F1584" r:id="rId148" xr:uid="{00000000-0004-0000-0200-000093000000}"/>
    <hyperlink ref="F1591" r:id="rId149" xr:uid="{00000000-0004-0000-0200-000094000000}"/>
    <hyperlink ref="F1601" r:id="rId150" xr:uid="{00000000-0004-0000-0200-000095000000}"/>
    <hyperlink ref="F1611" r:id="rId151" xr:uid="{00000000-0004-0000-0200-000096000000}"/>
    <hyperlink ref="F1631" r:id="rId152" xr:uid="{00000000-0004-0000-0200-000097000000}"/>
    <hyperlink ref="F1640" r:id="rId153" xr:uid="{00000000-0004-0000-0200-000098000000}"/>
    <hyperlink ref="F1646" r:id="rId154" xr:uid="{00000000-0004-0000-0200-000099000000}"/>
    <hyperlink ref="F1648" r:id="rId155" xr:uid="{00000000-0004-0000-0200-00009A000000}"/>
    <hyperlink ref="F1650" r:id="rId156" xr:uid="{00000000-0004-0000-0200-00009B000000}"/>
    <hyperlink ref="F1652" r:id="rId157" xr:uid="{00000000-0004-0000-0200-00009C000000}"/>
    <hyperlink ref="F1654" r:id="rId158" xr:uid="{00000000-0004-0000-0200-00009D000000}"/>
    <hyperlink ref="F1662" r:id="rId159" xr:uid="{00000000-0004-0000-0200-00009E000000}"/>
    <hyperlink ref="F1675" r:id="rId160" xr:uid="{00000000-0004-0000-0200-00009F000000}"/>
    <hyperlink ref="F1682" r:id="rId161" xr:uid="{00000000-0004-0000-0200-0000A0000000}"/>
    <hyperlink ref="F1688" r:id="rId162" xr:uid="{00000000-0004-0000-0200-0000A1000000}"/>
    <hyperlink ref="F1698" r:id="rId163" xr:uid="{00000000-0004-0000-0200-0000A2000000}"/>
    <hyperlink ref="F1707" r:id="rId164" xr:uid="{00000000-0004-0000-0200-0000A3000000}"/>
    <hyperlink ref="F1715" r:id="rId165" xr:uid="{00000000-0004-0000-0200-0000A4000000}"/>
    <hyperlink ref="F1722" r:id="rId166" xr:uid="{00000000-0004-0000-0200-0000A5000000}"/>
    <hyperlink ref="F1729" r:id="rId167" xr:uid="{00000000-0004-0000-0200-0000A6000000}"/>
    <hyperlink ref="F1740" r:id="rId168" xr:uid="{00000000-0004-0000-0200-0000A7000000}"/>
    <hyperlink ref="F1751" r:id="rId169" xr:uid="{00000000-0004-0000-0200-0000A8000000}"/>
    <hyperlink ref="F1762" r:id="rId170" xr:uid="{00000000-0004-0000-0200-0000A9000000}"/>
    <hyperlink ref="F1767" r:id="rId171" xr:uid="{00000000-0004-0000-0200-0000AA000000}"/>
    <hyperlink ref="F1773" r:id="rId172" xr:uid="{00000000-0004-0000-0200-0000AB000000}"/>
    <hyperlink ref="F1778" r:id="rId173" xr:uid="{00000000-0004-0000-0200-0000AC000000}"/>
    <hyperlink ref="F1784" r:id="rId174" xr:uid="{00000000-0004-0000-0200-0000AD000000}"/>
    <hyperlink ref="F1789" r:id="rId175" xr:uid="{00000000-0004-0000-0200-0000AE000000}"/>
    <hyperlink ref="F1795" r:id="rId176" xr:uid="{00000000-0004-0000-0200-0000AF000000}"/>
    <hyperlink ref="F1807" r:id="rId177" xr:uid="{00000000-0004-0000-0200-0000B0000000}"/>
    <hyperlink ref="F1933" r:id="rId178" xr:uid="{00000000-0004-0000-0200-0000B1000000}"/>
    <hyperlink ref="F1971" r:id="rId179" xr:uid="{00000000-0004-0000-0200-0000B2000000}"/>
    <hyperlink ref="F1984" r:id="rId180" xr:uid="{00000000-0004-0000-0200-0000B3000000}"/>
    <hyperlink ref="F1993" r:id="rId181" xr:uid="{00000000-0004-0000-0200-0000B4000000}"/>
    <hyperlink ref="F2002" r:id="rId182" xr:uid="{00000000-0004-0000-0200-0000B5000000}"/>
    <hyperlink ref="F2009" r:id="rId183" xr:uid="{00000000-0004-0000-0200-0000B6000000}"/>
    <hyperlink ref="F2016" r:id="rId184" xr:uid="{00000000-0004-0000-0200-0000B7000000}"/>
    <hyperlink ref="F2023" r:id="rId185" xr:uid="{00000000-0004-0000-0200-0000B8000000}"/>
    <hyperlink ref="F2031" r:id="rId186" xr:uid="{00000000-0004-0000-0200-0000B9000000}"/>
    <hyperlink ref="F2036" r:id="rId187" xr:uid="{00000000-0004-0000-0200-0000BA000000}"/>
    <hyperlink ref="F2041" r:id="rId188" xr:uid="{00000000-0004-0000-0200-0000BB000000}"/>
    <hyperlink ref="F2052" r:id="rId189" xr:uid="{00000000-0004-0000-0200-0000BC000000}"/>
    <hyperlink ref="F2055" r:id="rId190" xr:uid="{00000000-0004-0000-0200-0000BD000000}"/>
    <hyperlink ref="F2080" r:id="rId191" xr:uid="{00000000-0004-0000-0200-0000BE000000}"/>
    <hyperlink ref="F2088" r:id="rId192" xr:uid="{00000000-0004-0000-0200-0000BF000000}"/>
    <hyperlink ref="F2096" r:id="rId193" xr:uid="{00000000-0004-0000-0200-0000C0000000}"/>
    <hyperlink ref="F2110" r:id="rId194" xr:uid="{00000000-0004-0000-0200-0000C1000000}"/>
    <hyperlink ref="F2118" r:id="rId195" xr:uid="{00000000-0004-0000-0200-0000C2000000}"/>
    <hyperlink ref="F2126" r:id="rId196" xr:uid="{00000000-0004-0000-0200-0000C3000000}"/>
    <hyperlink ref="F2140" r:id="rId197" xr:uid="{00000000-0004-0000-0200-0000C4000000}"/>
    <hyperlink ref="F2148" r:id="rId198" xr:uid="{00000000-0004-0000-0200-0000C5000000}"/>
    <hyperlink ref="F2156" r:id="rId199" xr:uid="{00000000-0004-0000-0200-0000C6000000}"/>
    <hyperlink ref="F2170" r:id="rId200" xr:uid="{00000000-0004-0000-0200-0000C7000000}"/>
    <hyperlink ref="F2189" r:id="rId201" xr:uid="{00000000-0004-0000-0200-0000C8000000}"/>
    <hyperlink ref="F2197" r:id="rId202" xr:uid="{00000000-0004-0000-0200-0000C9000000}"/>
    <hyperlink ref="F2205" r:id="rId203" xr:uid="{00000000-0004-0000-0200-0000CA000000}"/>
    <hyperlink ref="F2214" r:id="rId204" xr:uid="{00000000-0004-0000-0200-0000CB000000}"/>
    <hyperlink ref="F2222" r:id="rId205" xr:uid="{00000000-0004-0000-0200-0000CC000000}"/>
    <hyperlink ref="F2230" r:id="rId206" xr:uid="{00000000-0004-0000-0200-0000CD000000}"/>
    <hyperlink ref="F2237" r:id="rId207" xr:uid="{00000000-0004-0000-0200-0000CE000000}"/>
    <hyperlink ref="F2255" r:id="rId208" xr:uid="{00000000-0004-0000-0200-0000CF000000}"/>
    <hyperlink ref="F2273" r:id="rId209" xr:uid="{00000000-0004-0000-0200-0000D0000000}"/>
    <hyperlink ref="F2279" r:id="rId210" xr:uid="{00000000-0004-0000-0200-0000D1000000}"/>
    <hyperlink ref="F2282" r:id="rId211" xr:uid="{00000000-0004-0000-0200-0000D2000000}"/>
    <hyperlink ref="F2312" r:id="rId212" xr:uid="{00000000-0004-0000-0200-0000D3000000}"/>
    <hyperlink ref="F2324" r:id="rId213" xr:uid="{00000000-0004-0000-0200-0000D4000000}"/>
    <hyperlink ref="F2336" r:id="rId214" xr:uid="{00000000-0004-0000-0200-0000D5000000}"/>
    <hyperlink ref="F2358" r:id="rId215" xr:uid="{00000000-0004-0000-0200-0000D6000000}"/>
    <hyperlink ref="F2372" r:id="rId216" xr:uid="{00000000-0004-0000-0200-0000D7000000}"/>
    <hyperlink ref="F2382" r:id="rId217" xr:uid="{00000000-0004-0000-0200-0000D8000000}"/>
    <hyperlink ref="F2399" r:id="rId218" xr:uid="{00000000-0004-0000-0200-0000D9000000}"/>
    <hyperlink ref="F2429" r:id="rId219" xr:uid="{00000000-0004-0000-0200-0000DA000000}"/>
    <hyperlink ref="F2439" r:id="rId220" xr:uid="{00000000-0004-0000-0200-0000DB000000}"/>
    <hyperlink ref="F2447" r:id="rId221" xr:uid="{00000000-0004-0000-0200-0000DC000000}"/>
    <hyperlink ref="F2458" r:id="rId222" xr:uid="{00000000-0004-0000-0200-0000DD000000}"/>
    <hyperlink ref="F2466" r:id="rId223" xr:uid="{00000000-0004-0000-0200-0000DE000000}"/>
    <hyperlink ref="F2475" r:id="rId224" xr:uid="{00000000-0004-0000-0200-0000DF000000}"/>
    <hyperlink ref="F2479" r:id="rId225" xr:uid="{00000000-0004-0000-0200-0000E0000000}"/>
    <hyperlink ref="F2509" r:id="rId226" xr:uid="{00000000-0004-0000-0200-0000E1000000}"/>
    <hyperlink ref="F2515" r:id="rId227" xr:uid="{00000000-0004-0000-0200-0000E2000000}"/>
    <hyperlink ref="F2521" r:id="rId228" xr:uid="{00000000-0004-0000-0200-0000E3000000}"/>
    <hyperlink ref="F2532" r:id="rId229" xr:uid="{00000000-0004-0000-0200-0000E4000000}"/>
    <hyperlink ref="F2541" r:id="rId230" xr:uid="{00000000-0004-0000-0200-0000E5000000}"/>
    <hyperlink ref="F2558" r:id="rId231" xr:uid="{00000000-0004-0000-0200-0000E6000000}"/>
    <hyperlink ref="F2560" r:id="rId232" xr:uid="{00000000-0004-0000-0200-0000E7000000}"/>
    <hyperlink ref="F2562" r:id="rId233" xr:uid="{00000000-0004-0000-0200-0000E8000000}"/>
    <hyperlink ref="F2564" r:id="rId234" xr:uid="{00000000-0004-0000-0200-0000E9000000}"/>
    <hyperlink ref="F2567" r:id="rId235" xr:uid="{00000000-0004-0000-0200-0000EA000000}"/>
    <hyperlink ref="F2575" r:id="rId236" xr:uid="{00000000-0004-0000-0200-0000EB000000}"/>
    <hyperlink ref="F2583" r:id="rId237" xr:uid="{00000000-0004-0000-0200-0000EC000000}"/>
    <hyperlink ref="F2587" r:id="rId238" xr:uid="{00000000-0004-0000-0200-0000ED000000}"/>
    <hyperlink ref="F2631" r:id="rId239" xr:uid="{00000000-0004-0000-0200-0000EE000000}"/>
    <hyperlink ref="F2680" r:id="rId240" xr:uid="{00000000-0004-0000-0200-0000EF000000}"/>
    <hyperlink ref="F2703" r:id="rId241" xr:uid="{00000000-0004-0000-0200-0000F0000000}"/>
    <hyperlink ref="F2710" r:id="rId242" xr:uid="{00000000-0004-0000-0200-0000F1000000}"/>
    <hyperlink ref="F2712" r:id="rId243" xr:uid="{00000000-0004-0000-0200-0000F2000000}"/>
    <hyperlink ref="F2714" r:id="rId244" xr:uid="{00000000-0004-0000-0200-0000F3000000}"/>
    <hyperlink ref="F2721" r:id="rId245" xr:uid="{00000000-0004-0000-0200-0000F4000000}"/>
    <hyperlink ref="F2730" r:id="rId246" xr:uid="{00000000-0004-0000-0200-0000F5000000}"/>
    <hyperlink ref="F2737" r:id="rId247" xr:uid="{00000000-0004-0000-0200-0000F6000000}"/>
    <hyperlink ref="F2742" r:id="rId248" xr:uid="{00000000-0004-0000-0200-0000F7000000}"/>
    <hyperlink ref="F2744" r:id="rId249" xr:uid="{00000000-0004-0000-0200-0000F8000000}"/>
    <hyperlink ref="F2748" r:id="rId250" xr:uid="{00000000-0004-0000-0200-0000F9000000}"/>
    <hyperlink ref="F2751" r:id="rId251" xr:uid="{00000000-0004-0000-0200-0000FA000000}"/>
    <hyperlink ref="F2757" r:id="rId252" xr:uid="{00000000-0004-0000-0200-0000FB000000}"/>
    <hyperlink ref="F2759" r:id="rId253" xr:uid="{00000000-0004-0000-0200-0000FC000000}"/>
    <hyperlink ref="F2761" r:id="rId254" xr:uid="{00000000-0004-0000-0200-0000FD000000}"/>
    <hyperlink ref="F2767" r:id="rId255" xr:uid="{00000000-0004-0000-0200-0000FE000000}"/>
    <hyperlink ref="F2773" r:id="rId256" xr:uid="{00000000-0004-0000-0200-0000FF000000}"/>
    <hyperlink ref="F2802" r:id="rId257" xr:uid="{00000000-0004-0000-0200-000000010000}"/>
    <hyperlink ref="F2816" r:id="rId258" xr:uid="{00000000-0004-0000-0200-000001010000}"/>
    <hyperlink ref="F2818" r:id="rId259" xr:uid="{00000000-0004-0000-0200-000002010000}"/>
    <hyperlink ref="F2820" r:id="rId260" xr:uid="{00000000-0004-0000-0200-000003010000}"/>
    <hyperlink ref="F2822" r:id="rId261" xr:uid="{00000000-0004-0000-0200-000004010000}"/>
    <hyperlink ref="F2826" r:id="rId262" xr:uid="{00000000-0004-0000-0200-000005010000}"/>
    <hyperlink ref="F2840" r:id="rId263" xr:uid="{00000000-0004-0000-0200-000006010000}"/>
    <hyperlink ref="F2854" r:id="rId264" xr:uid="{00000000-0004-0000-0200-000007010000}"/>
    <hyperlink ref="F2868" r:id="rId265" xr:uid="{00000000-0004-0000-0200-00000801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6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02E12-C994-4286-829C-0FD0E88C70AD}">
  <dimension ref="A1:K40"/>
  <sheetViews>
    <sheetView showZeros="0" view="pageLayout" topLeftCell="A10" zoomScaleNormal="115" zoomScaleSheetLayoutView="115" workbookViewId="0">
      <selection activeCell="C15" sqref="C15"/>
    </sheetView>
  </sheetViews>
  <sheetFormatPr defaultColWidth="11.5703125" defaultRowHeight="13.2"/>
  <cols>
    <col min="1" max="1" width="7.28515625" style="1154" customWidth="1"/>
    <col min="2" max="2" width="7.5703125" style="1155" customWidth="1"/>
    <col min="3" max="3" width="64.28515625" style="1117" customWidth="1"/>
    <col min="4" max="5" width="7.28515625" style="1157" customWidth="1"/>
    <col min="6" max="6" width="12.85546875" style="1158" customWidth="1"/>
    <col min="7" max="7" width="12.85546875" style="1117" customWidth="1"/>
    <col min="8" max="8" width="11.5703125" style="1117"/>
    <col min="9" max="9" width="14.85546875" style="1117" customWidth="1"/>
    <col min="10" max="10" width="14.28515625" style="1117" customWidth="1"/>
    <col min="11" max="11" width="15.85546875" style="1117" customWidth="1"/>
    <col min="12" max="12" width="14.7109375" style="1117" customWidth="1"/>
    <col min="13" max="15" width="11.5703125" style="1117"/>
    <col min="16" max="16" width="15.85546875" style="1117" customWidth="1"/>
    <col min="17" max="17" width="11.5703125" style="1117"/>
    <col min="18" max="18" width="14.5703125" style="1117" customWidth="1"/>
    <col min="19" max="256" width="11.5703125" style="1117"/>
    <col min="257" max="257" width="7.28515625" style="1117" customWidth="1"/>
    <col min="258" max="258" width="7.5703125" style="1117" customWidth="1"/>
    <col min="259" max="259" width="64.28515625" style="1117" customWidth="1"/>
    <col min="260" max="261" width="7.28515625" style="1117" customWidth="1"/>
    <col min="262" max="263" width="12.85546875" style="1117" customWidth="1"/>
    <col min="264" max="264" width="11.5703125" style="1117"/>
    <col min="265" max="265" width="14.85546875" style="1117" customWidth="1"/>
    <col min="266" max="266" width="14.28515625" style="1117" customWidth="1"/>
    <col min="267" max="267" width="15.85546875" style="1117" customWidth="1"/>
    <col min="268" max="268" width="14.7109375" style="1117" customWidth="1"/>
    <col min="269" max="271" width="11.5703125" style="1117"/>
    <col min="272" max="272" width="15.85546875" style="1117" customWidth="1"/>
    <col min="273" max="273" width="11.5703125" style="1117"/>
    <col min="274" max="274" width="14.5703125" style="1117" customWidth="1"/>
    <col min="275" max="512" width="11.5703125" style="1117"/>
    <col min="513" max="513" width="7.28515625" style="1117" customWidth="1"/>
    <col min="514" max="514" width="7.5703125" style="1117" customWidth="1"/>
    <col min="515" max="515" width="64.28515625" style="1117" customWidth="1"/>
    <col min="516" max="517" width="7.28515625" style="1117" customWidth="1"/>
    <col min="518" max="519" width="12.85546875" style="1117" customWidth="1"/>
    <col min="520" max="520" width="11.5703125" style="1117"/>
    <col min="521" max="521" width="14.85546875" style="1117" customWidth="1"/>
    <col min="522" max="522" width="14.28515625" style="1117" customWidth="1"/>
    <col min="523" max="523" width="15.85546875" style="1117" customWidth="1"/>
    <col min="524" max="524" width="14.7109375" style="1117" customWidth="1"/>
    <col min="525" max="527" width="11.5703125" style="1117"/>
    <col min="528" max="528" width="15.85546875" style="1117" customWidth="1"/>
    <col min="529" max="529" width="11.5703125" style="1117"/>
    <col min="530" max="530" width="14.5703125" style="1117" customWidth="1"/>
    <col min="531" max="768" width="11.5703125" style="1117"/>
    <col min="769" max="769" width="7.28515625" style="1117" customWidth="1"/>
    <col min="770" max="770" width="7.5703125" style="1117" customWidth="1"/>
    <col min="771" max="771" width="64.28515625" style="1117" customWidth="1"/>
    <col min="772" max="773" width="7.28515625" style="1117" customWidth="1"/>
    <col min="774" max="775" width="12.85546875" style="1117" customWidth="1"/>
    <col min="776" max="776" width="11.5703125" style="1117"/>
    <col min="777" max="777" width="14.85546875" style="1117" customWidth="1"/>
    <col min="778" max="778" width="14.28515625" style="1117" customWidth="1"/>
    <col min="779" max="779" width="15.85546875" style="1117" customWidth="1"/>
    <col min="780" max="780" width="14.7109375" style="1117" customWidth="1"/>
    <col min="781" max="783" width="11.5703125" style="1117"/>
    <col min="784" max="784" width="15.85546875" style="1117" customWidth="1"/>
    <col min="785" max="785" width="11.5703125" style="1117"/>
    <col min="786" max="786" width="14.5703125" style="1117" customWidth="1"/>
    <col min="787" max="1024" width="11.5703125" style="1117"/>
    <col min="1025" max="1025" width="7.28515625" style="1117" customWidth="1"/>
    <col min="1026" max="1026" width="7.5703125" style="1117" customWidth="1"/>
    <col min="1027" max="1027" width="64.28515625" style="1117" customWidth="1"/>
    <col min="1028" max="1029" width="7.28515625" style="1117" customWidth="1"/>
    <col min="1030" max="1031" width="12.85546875" style="1117" customWidth="1"/>
    <col min="1032" max="1032" width="11.5703125" style="1117"/>
    <col min="1033" max="1033" width="14.85546875" style="1117" customWidth="1"/>
    <col min="1034" max="1034" width="14.28515625" style="1117" customWidth="1"/>
    <col min="1035" max="1035" width="15.85546875" style="1117" customWidth="1"/>
    <col min="1036" max="1036" width="14.7109375" style="1117" customWidth="1"/>
    <col min="1037" max="1039" width="11.5703125" style="1117"/>
    <col min="1040" max="1040" width="15.85546875" style="1117" customWidth="1"/>
    <col min="1041" max="1041" width="11.5703125" style="1117"/>
    <col min="1042" max="1042" width="14.5703125" style="1117" customWidth="1"/>
    <col min="1043" max="1280" width="11.5703125" style="1117"/>
    <col min="1281" max="1281" width="7.28515625" style="1117" customWidth="1"/>
    <col min="1282" max="1282" width="7.5703125" style="1117" customWidth="1"/>
    <col min="1283" max="1283" width="64.28515625" style="1117" customWidth="1"/>
    <col min="1284" max="1285" width="7.28515625" style="1117" customWidth="1"/>
    <col min="1286" max="1287" width="12.85546875" style="1117" customWidth="1"/>
    <col min="1288" max="1288" width="11.5703125" style="1117"/>
    <col min="1289" max="1289" width="14.85546875" style="1117" customWidth="1"/>
    <col min="1290" max="1290" width="14.28515625" style="1117" customWidth="1"/>
    <col min="1291" max="1291" width="15.85546875" style="1117" customWidth="1"/>
    <col min="1292" max="1292" width="14.7109375" style="1117" customWidth="1"/>
    <col min="1293" max="1295" width="11.5703125" style="1117"/>
    <col min="1296" max="1296" width="15.85546875" style="1117" customWidth="1"/>
    <col min="1297" max="1297" width="11.5703125" style="1117"/>
    <col min="1298" max="1298" width="14.5703125" style="1117" customWidth="1"/>
    <col min="1299" max="1536" width="11.5703125" style="1117"/>
    <col min="1537" max="1537" width="7.28515625" style="1117" customWidth="1"/>
    <col min="1538" max="1538" width="7.5703125" style="1117" customWidth="1"/>
    <col min="1539" max="1539" width="64.28515625" style="1117" customWidth="1"/>
    <col min="1540" max="1541" width="7.28515625" style="1117" customWidth="1"/>
    <col min="1542" max="1543" width="12.85546875" style="1117" customWidth="1"/>
    <col min="1544" max="1544" width="11.5703125" style="1117"/>
    <col min="1545" max="1545" width="14.85546875" style="1117" customWidth="1"/>
    <col min="1546" max="1546" width="14.28515625" style="1117" customWidth="1"/>
    <col min="1547" max="1547" width="15.85546875" style="1117" customWidth="1"/>
    <col min="1548" max="1548" width="14.7109375" style="1117" customWidth="1"/>
    <col min="1549" max="1551" width="11.5703125" style="1117"/>
    <col min="1552" max="1552" width="15.85546875" style="1117" customWidth="1"/>
    <col min="1553" max="1553" width="11.5703125" style="1117"/>
    <col min="1554" max="1554" width="14.5703125" style="1117" customWidth="1"/>
    <col min="1555" max="1792" width="11.5703125" style="1117"/>
    <col min="1793" max="1793" width="7.28515625" style="1117" customWidth="1"/>
    <col min="1794" max="1794" width="7.5703125" style="1117" customWidth="1"/>
    <col min="1795" max="1795" width="64.28515625" style="1117" customWidth="1"/>
    <col min="1796" max="1797" width="7.28515625" style="1117" customWidth="1"/>
    <col min="1798" max="1799" width="12.85546875" style="1117" customWidth="1"/>
    <col min="1800" max="1800" width="11.5703125" style="1117"/>
    <col min="1801" max="1801" width="14.85546875" style="1117" customWidth="1"/>
    <col min="1802" max="1802" width="14.28515625" style="1117" customWidth="1"/>
    <col min="1803" max="1803" width="15.85546875" style="1117" customWidth="1"/>
    <col min="1804" max="1804" width="14.7109375" style="1117" customWidth="1"/>
    <col min="1805" max="1807" width="11.5703125" style="1117"/>
    <col min="1808" max="1808" width="15.85546875" style="1117" customWidth="1"/>
    <col min="1809" max="1809" width="11.5703125" style="1117"/>
    <col min="1810" max="1810" width="14.5703125" style="1117" customWidth="1"/>
    <col min="1811" max="2048" width="11.5703125" style="1117"/>
    <col min="2049" max="2049" width="7.28515625" style="1117" customWidth="1"/>
    <col min="2050" max="2050" width="7.5703125" style="1117" customWidth="1"/>
    <col min="2051" max="2051" width="64.28515625" style="1117" customWidth="1"/>
    <col min="2052" max="2053" width="7.28515625" style="1117" customWidth="1"/>
    <col min="2054" max="2055" width="12.85546875" style="1117" customWidth="1"/>
    <col min="2056" max="2056" width="11.5703125" style="1117"/>
    <col min="2057" max="2057" width="14.85546875" style="1117" customWidth="1"/>
    <col min="2058" max="2058" width="14.28515625" style="1117" customWidth="1"/>
    <col min="2059" max="2059" width="15.85546875" style="1117" customWidth="1"/>
    <col min="2060" max="2060" width="14.7109375" style="1117" customWidth="1"/>
    <col min="2061" max="2063" width="11.5703125" style="1117"/>
    <col min="2064" max="2064" width="15.85546875" style="1117" customWidth="1"/>
    <col min="2065" max="2065" width="11.5703125" style="1117"/>
    <col min="2066" max="2066" width="14.5703125" style="1117" customWidth="1"/>
    <col min="2067" max="2304" width="11.5703125" style="1117"/>
    <col min="2305" max="2305" width="7.28515625" style="1117" customWidth="1"/>
    <col min="2306" max="2306" width="7.5703125" style="1117" customWidth="1"/>
    <col min="2307" max="2307" width="64.28515625" style="1117" customWidth="1"/>
    <col min="2308" max="2309" width="7.28515625" style="1117" customWidth="1"/>
    <col min="2310" max="2311" width="12.85546875" style="1117" customWidth="1"/>
    <col min="2312" max="2312" width="11.5703125" style="1117"/>
    <col min="2313" max="2313" width="14.85546875" style="1117" customWidth="1"/>
    <col min="2314" max="2314" width="14.28515625" style="1117" customWidth="1"/>
    <col min="2315" max="2315" width="15.85546875" style="1117" customWidth="1"/>
    <col min="2316" max="2316" width="14.7109375" style="1117" customWidth="1"/>
    <col min="2317" max="2319" width="11.5703125" style="1117"/>
    <col min="2320" max="2320" width="15.85546875" style="1117" customWidth="1"/>
    <col min="2321" max="2321" width="11.5703125" style="1117"/>
    <col min="2322" max="2322" width="14.5703125" style="1117" customWidth="1"/>
    <col min="2323" max="2560" width="11.5703125" style="1117"/>
    <col min="2561" max="2561" width="7.28515625" style="1117" customWidth="1"/>
    <col min="2562" max="2562" width="7.5703125" style="1117" customWidth="1"/>
    <col min="2563" max="2563" width="64.28515625" style="1117" customWidth="1"/>
    <col min="2564" max="2565" width="7.28515625" style="1117" customWidth="1"/>
    <col min="2566" max="2567" width="12.85546875" style="1117" customWidth="1"/>
    <col min="2568" max="2568" width="11.5703125" style="1117"/>
    <col min="2569" max="2569" width="14.85546875" style="1117" customWidth="1"/>
    <col min="2570" max="2570" width="14.28515625" style="1117" customWidth="1"/>
    <col min="2571" max="2571" width="15.85546875" style="1117" customWidth="1"/>
    <col min="2572" max="2572" width="14.7109375" style="1117" customWidth="1"/>
    <col min="2573" max="2575" width="11.5703125" style="1117"/>
    <col min="2576" max="2576" width="15.85546875" style="1117" customWidth="1"/>
    <col min="2577" max="2577" width="11.5703125" style="1117"/>
    <col min="2578" max="2578" width="14.5703125" style="1117" customWidth="1"/>
    <col min="2579" max="2816" width="11.5703125" style="1117"/>
    <col min="2817" max="2817" width="7.28515625" style="1117" customWidth="1"/>
    <col min="2818" max="2818" width="7.5703125" style="1117" customWidth="1"/>
    <col min="2819" max="2819" width="64.28515625" style="1117" customWidth="1"/>
    <col min="2820" max="2821" width="7.28515625" style="1117" customWidth="1"/>
    <col min="2822" max="2823" width="12.85546875" style="1117" customWidth="1"/>
    <col min="2824" max="2824" width="11.5703125" style="1117"/>
    <col min="2825" max="2825" width="14.85546875" style="1117" customWidth="1"/>
    <col min="2826" max="2826" width="14.28515625" style="1117" customWidth="1"/>
    <col min="2827" max="2827" width="15.85546875" style="1117" customWidth="1"/>
    <col min="2828" max="2828" width="14.7109375" style="1117" customWidth="1"/>
    <col min="2829" max="2831" width="11.5703125" style="1117"/>
    <col min="2832" max="2832" width="15.85546875" style="1117" customWidth="1"/>
    <col min="2833" max="2833" width="11.5703125" style="1117"/>
    <col min="2834" max="2834" width="14.5703125" style="1117" customWidth="1"/>
    <col min="2835" max="3072" width="11.5703125" style="1117"/>
    <col min="3073" max="3073" width="7.28515625" style="1117" customWidth="1"/>
    <col min="3074" max="3074" width="7.5703125" style="1117" customWidth="1"/>
    <col min="3075" max="3075" width="64.28515625" style="1117" customWidth="1"/>
    <col min="3076" max="3077" width="7.28515625" style="1117" customWidth="1"/>
    <col min="3078" max="3079" width="12.85546875" style="1117" customWidth="1"/>
    <col min="3080" max="3080" width="11.5703125" style="1117"/>
    <col min="3081" max="3081" width="14.85546875" style="1117" customWidth="1"/>
    <col min="3082" max="3082" width="14.28515625" style="1117" customWidth="1"/>
    <col min="3083" max="3083" width="15.85546875" style="1117" customWidth="1"/>
    <col min="3084" max="3084" width="14.7109375" style="1117" customWidth="1"/>
    <col min="3085" max="3087" width="11.5703125" style="1117"/>
    <col min="3088" max="3088" width="15.85546875" style="1117" customWidth="1"/>
    <col min="3089" max="3089" width="11.5703125" style="1117"/>
    <col min="3090" max="3090" width="14.5703125" style="1117" customWidth="1"/>
    <col min="3091" max="3328" width="11.5703125" style="1117"/>
    <col min="3329" max="3329" width="7.28515625" style="1117" customWidth="1"/>
    <col min="3330" max="3330" width="7.5703125" style="1117" customWidth="1"/>
    <col min="3331" max="3331" width="64.28515625" style="1117" customWidth="1"/>
    <col min="3332" max="3333" width="7.28515625" style="1117" customWidth="1"/>
    <col min="3334" max="3335" width="12.85546875" style="1117" customWidth="1"/>
    <col min="3336" max="3336" width="11.5703125" style="1117"/>
    <col min="3337" max="3337" width="14.85546875" style="1117" customWidth="1"/>
    <col min="3338" max="3338" width="14.28515625" style="1117" customWidth="1"/>
    <col min="3339" max="3339" width="15.85546875" style="1117" customWidth="1"/>
    <col min="3340" max="3340" width="14.7109375" style="1117" customWidth="1"/>
    <col min="3341" max="3343" width="11.5703125" style="1117"/>
    <col min="3344" max="3344" width="15.85546875" style="1117" customWidth="1"/>
    <col min="3345" max="3345" width="11.5703125" style="1117"/>
    <col min="3346" max="3346" width="14.5703125" style="1117" customWidth="1"/>
    <col min="3347" max="3584" width="11.5703125" style="1117"/>
    <col min="3585" max="3585" width="7.28515625" style="1117" customWidth="1"/>
    <col min="3586" max="3586" width="7.5703125" style="1117" customWidth="1"/>
    <col min="3587" max="3587" width="64.28515625" style="1117" customWidth="1"/>
    <col min="3588" max="3589" width="7.28515625" style="1117" customWidth="1"/>
    <col min="3590" max="3591" width="12.85546875" style="1117" customWidth="1"/>
    <col min="3592" max="3592" width="11.5703125" style="1117"/>
    <col min="3593" max="3593" width="14.85546875" style="1117" customWidth="1"/>
    <col min="3594" max="3594" width="14.28515625" style="1117" customWidth="1"/>
    <col min="3595" max="3595" width="15.85546875" style="1117" customWidth="1"/>
    <col min="3596" max="3596" width="14.7109375" style="1117" customWidth="1"/>
    <col min="3597" max="3599" width="11.5703125" style="1117"/>
    <col min="3600" max="3600" width="15.85546875" style="1117" customWidth="1"/>
    <col min="3601" max="3601" width="11.5703125" style="1117"/>
    <col min="3602" max="3602" width="14.5703125" style="1117" customWidth="1"/>
    <col min="3603" max="3840" width="11.5703125" style="1117"/>
    <col min="3841" max="3841" width="7.28515625" style="1117" customWidth="1"/>
    <col min="3842" max="3842" width="7.5703125" style="1117" customWidth="1"/>
    <col min="3843" max="3843" width="64.28515625" style="1117" customWidth="1"/>
    <col min="3844" max="3845" width="7.28515625" style="1117" customWidth="1"/>
    <col min="3846" max="3847" width="12.85546875" style="1117" customWidth="1"/>
    <col min="3848" max="3848" width="11.5703125" style="1117"/>
    <col min="3849" max="3849" width="14.85546875" style="1117" customWidth="1"/>
    <col min="3850" max="3850" width="14.28515625" style="1117" customWidth="1"/>
    <col min="3851" max="3851" width="15.85546875" style="1117" customWidth="1"/>
    <col min="3852" max="3852" width="14.7109375" style="1117" customWidth="1"/>
    <col min="3853" max="3855" width="11.5703125" style="1117"/>
    <col min="3856" max="3856" width="15.85546875" style="1117" customWidth="1"/>
    <col min="3857" max="3857" width="11.5703125" style="1117"/>
    <col min="3858" max="3858" width="14.5703125" style="1117" customWidth="1"/>
    <col min="3859" max="4096" width="11.5703125" style="1117"/>
    <col min="4097" max="4097" width="7.28515625" style="1117" customWidth="1"/>
    <col min="4098" max="4098" width="7.5703125" style="1117" customWidth="1"/>
    <col min="4099" max="4099" width="64.28515625" style="1117" customWidth="1"/>
    <col min="4100" max="4101" width="7.28515625" style="1117" customWidth="1"/>
    <col min="4102" max="4103" width="12.85546875" style="1117" customWidth="1"/>
    <col min="4104" max="4104" width="11.5703125" style="1117"/>
    <col min="4105" max="4105" width="14.85546875" style="1117" customWidth="1"/>
    <col min="4106" max="4106" width="14.28515625" style="1117" customWidth="1"/>
    <col min="4107" max="4107" width="15.85546875" style="1117" customWidth="1"/>
    <col min="4108" max="4108" width="14.7109375" style="1117" customWidth="1"/>
    <col min="4109" max="4111" width="11.5703125" style="1117"/>
    <col min="4112" max="4112" width="15.85546875" style="1117" customWidth="1"/>
    <col min="4113" max="4113" width="11.5703125" style="1117"/>
    <col min="4114" max="4114" width="14.5703125" style="1117" customWidth="1"/>
    <col min="4115" max="4352" width="11.5703125" style="1117"/>
    <col min="4353" max="4353" width="7.28515625" style="1117" customWidth="1"/>
    <col min="4354" max="4354" width="7.5703125" style="1117" customWidth="1"/>
    <col min="4355" max="4355" width="64.28515625" style="1117" customWidth="1"/>
    <col min="4356" max="4357" width="7.28515625" style="1117" customWidth="1"/>
    <col min="4358" max="4359" width="12.85546875" style="1117" customWidth="1"/>
    <col min="4360" max="4360" width="11.5703125" style="1117"/>
    <col min="4361" max="4361" width="14.85546875" style="1117" customWidth="1"/>
    <col min="4362" max="4362" width="14.28515625" style="1117" customWidth="1"/>
    <col min="4363" max="4363" width="15.85546875" style="1117" customWidth="1"/>
    <col min="4364" max="4364" width="14.7109375" style="1117" customWidth="1"/>
    <col min="4365" max="4367" width="11.5703125" style="1117"/>
    <col min="4368" max="4368" width="15.85546875" style="1117" customWidth="1"/>
    <col min="4369" max="4369" width="11.5703125" style="1117"/>
    <col min="4370" max="4370" width="14.5703125" style="1117" customWidth="1"/>
    <col min="4371" max="4608" width="11.5703125" style="1117"/>
    <col min="4609" max="4609" width="7.28515625" style="1117" customWidth="1"/>
    <col min="4610" max="4610" width="7.5703125" style="1117" customWidth="1"/>
    <col min="4611" max="4611" width="64.28515625" style="1117" customWidth="1"/>
    <col min="4612" max="4613" width="7.28515625" style="1117" customWidth="1"/>
    <col min="4614" max="4615" width="12.85546875" style="1117" customWidth="1"/>
    <col min="4616" max="4616" width="11.5703125" style="1117"/>
    <col min="4617" max="4617" width="14.85546875" style="1117" customWidth="1"/>
    <col min="4618" max="4618" width="14.28515625" style="1117" customWidth="1"/>
    <col min="4619" max="4619" width="15.85546875" style="1117" customWidth="1"/>
    <col min="4620" max="4620" width="14.7109375" style="1117" customWidth="1"/>
    <col min="4621" max="4623" width="11.5703125" style="1117"/>
    <col min="4624" max="4624" width="15.85546875" style="1117" customWidth="1"/>
    <col min="4625" max="4625" width="11.5703125" style="1117"/>
    <col min="4626" max="4626" width="14.5703125" style="1117" customWidth="1"/>
    <col min="4627" max="4864" width="11.5703125" style="1117"/>
    <col min="4865" max="4865" width="7.28515625" style="1117" customWidth="1"/>
    <col min="4866" max="4866" width="7.5703125" style="1117" customWidth="1"/>
    <col min="4867" max="4867" width="64.28515625" style="1117" customWidth="1"/>
    <col min="4868" max="4869" width="7.28515625" style="1117" customWidth="1"/>
    <col min="4870" max="4871" width="12.85546875" style="1117" customWidth="1"/>
    <col min="4872" max="4872" width="11.5703125" style="1117"/>
    <col min="4873" max="4873" width="14.85546875" style="1117" customWidth="1"/>
    <col min="4874" max="4874" width="14.28515625" style="1117" customWidth="1"/>
    <col min="4875" max="4875" width="15.85546875" style="1117" customWidth="1"/>
    <col min="4876" max="4876" width="14.7109375" style="1117" customWidth="1"/>
    <col min="4877" max="4879" width="11.5703125" style="1117"/>
    <col min="4880" max="4880" width="15.85546875" style="1117" customWidth="1"/>
    <col min="4881" max="4881" width="11.5703125" style="1117"/>
    <col min="4882" max="4882" width="14.5703125" style="1117" customWidth="1"/>
    <col min="4883" max="5120" width="11.5703125" style="1117"/>
    <col min="5121" max="5121" width="7.28515625" style="1117" customWidth="1"/>
    <col min="5122" max="5122" width="7.5703125" style="1117" customWidth="1"/>
    <col min="5123" max="5123" width="64.28515625" style="1117" customWidth="1"/>
    <col min="5124" max="5125" width="7.28515625" style="1117" customWidth="1"/>
    <col min="5126" max="5127" width="12.85546875" style="1117" customWidth="1"/>
    <col min="5128" max="5128" width="11.5703125" style="1117"/>
    <col min="5129" max="5129" width="14.85546875" style="1117" customWidth="1"/>
    <col min="5130" max="5130" width="14.28515625" style="1117" customWidth="1"/>
    <col min="5131" max="5131" width="15.85546875" style="1117" customWidth="1"/>
    <col min="5132" max="5132" width="14.7109375" style="1117" customWidth="1"/>
    <col min="5133" max="5135" width="11.5703125" style="1117"/>
    <col min="5136" max="5136" width="15.85546875" style="1117" customWidth="1"/>
    <col min="5137" max="5137" width="11.5703125" style="1117"/>
    <col min="5138" max="5138" width="14.5703125" style="1117" customWidth="1"/>
    <col min="5139" max="5376" width="11.5703125" style="1117"/>
    <col min="5377" max="5377" width="7.28515625" style="1117" customWidth="1"/>
    <col min="5378" max="5378" width="7.5703125" style="1117" customWidth="1"/>
    <col min="5379" max="5379" width="64.28515625" style="1117" customWidth="1"/>
    <col min="5380" max="5381" width="7.28515625" style="1117" customWidth="1"/>
    <col min="5382" max="5383" width="12.85546875" style="1117" customWidth="1"/>
    <col min="5384" max="5384" width="11.5703125" style="1117"/>
    <col min="5385" max="5385" width="14.85546875" style="1117" customWidth="1"/>
    <col min="5386" max="5386" width="14.28515625" style="1117" customWidth="1"/>
    <col min="5387" max="5387" width="15.85546875" style="1117" customWidth="1"/>
    <col min="5388" max="5388" width="14.7109375" style="1117" customWidth="1"/>
    <col min="5389" max="5391" width="11.5703125" style="1117"/>
    <col min="5392" max="5392" width="15.85546875" style="1117" customWidth="1"/>
    <col min="5393" max="5393" width="11.5703125" style="1117"/>
    <col min="5394" max="5394" width="14.5703125" style="1117" customWidth="1"/>
    <col min="5395" max="5632" width="11.5703125" style="1117"/>
    <col min="5633" max="5633" width="7.28515625" style="1117" customWidth="1"/>
    <col min="5634" max="5634" width="7.5703125" style="1117" customWidth="1"/>
    <col min="5635" max="5635" width="64.28515625" style="1117" customWidth="1"/>
    <col min="5636" max="5637" width="7.28515625" style="1117" customWidth="1"/>
    <col min="5638" max="5639" width="12.85546875" style="1117" customWidth="1"/>
    <col min="5640" max="5640" width="11.5703125" style="1117"/>
    <col min="5641" max="5641" width="14.85546875" style="1117" customWidth="1"/>
    <col min="5642" max="5642" width="14.28515625" style="1117" customWidth="1"/>
    <col min="5643" max="5643" width="15.85546875" style="1117" customWidth="1"/>
    <col min="5644" max="5644" width="14.7109375" style="1117" customWidth="1"/>
    <col min="5645" max="5647" width="11.5703125" style="1117"/>
    <col min="5648" max="5648" width="15.85546875" style="1117" customWidth="1"/>
    <col min="5649" max="5649" width="11.5703125" style="1117"/>
    <col min="5650" max="5650" width="14.5703125" style="1117" customWidth="1"/>
    <col min="5651" max="5888" width="11.5703125" style="1117"/>
    <col min="5889" max="5889" width="7.28515625" style="1117" customWidth="1"/>
    <col min="5890" max="5890" width="7.5703125" style="1117" customWidth="1"/>
    <col min="5891" max="5891" width="64.28515625" style="1117" customWidth="1"/>
    <col min="5892" max="5893" width="7.28515625" style="1117" customWidth="1"/>
    <col min="5894" max="5895" width="12.85546875" style="1117" customWidth="1"/>
    <col min="5896" max="5896" width="11.5703125" style="1117"/>
    <col min="5897" max="5897" width="14.85546875" style="1117" customWidth="1"/>
    <col min="5898" max="5898" width="14.28515625" style="1117" customWidth="1"/>
    <col min="5899" max="5899" width="15.85546875" style="1117" customWidth="1"/>
    <col min="5900" max="5900" width="14.7109375" style="1117" customWidth="1"/>
    <col min="5901" max="5903" width="11.5703125" style="1117"/>
    <col min="5904" max="5904" width="15.85546875" style="1117" customWidth="1"/>
    <col min="5905" max="5905" width="11.5703125" style="1117"/>
    <col min="5906" max="5906" width="14.5703125" style="1117" customWidth="1"/>
    <col min="5907" max="6144" width="11.5703125" style="1117"/>
    <col min="6145" max="6145" width="7.28515625" style="1117" customWidth="1"/>
    <col min="6146" max="6146" width="7.5703125" style="1117" customWidth="1"/>
    <col min="6147" max="6147" width="64.28515625" style="1117" customWidth="1"/>
    <col min="6148" max="6149" width="7.28515625" style="1117" customWidth="1"/>
    <col min="6150" max="6151" width="12.85546875" style="1117" customWidth="1"/>
    <col min="6152" max="6152" width="11.5703125" style="1117"/>
    <col min="6153" max="6153" width="14.85546875" style="1117" customWidth="1"/>
    <col min="6154" max="6154" width="14.28515625" style="1117" customWidth="1"/>
    <col min="6155" max="6155" width="15.85546875" style="1117" customWidth="1"/>
    <col min="6156" max="6156" width="14.7109375" style="1117" customWidth="1"/>
    <col min="6157" max="6159" width="11.5703125" style="1117"/>
    <col min="6160" max="6160" width="15.85546875" style="1117" customWidth="1"/>
    <col min="6161" max="6161" width="11.5703125" style="1117"/>
    <col min="6162" max="6162" width="14.5703125" style="1117" customWidth="1"/>
    <col min="6163" max="6400" width="11.5703125" style="1117"/>
    <col min="6401" max="6401" width="7.28515625" style="1117" customWidth="1"/>
    <col min="6402" max="6402" width="7.5703125" style="1117" customWidth="1"/>
    <col min="6403" max="6403" width="64.28515625" style="1117" customWidth="1"/>
    <col min="6404" max="6405" width="7.28515625" style="1117" customWidth="1"/>
    <col min="6406" max="6407" width="12.85546875" style="1117" customWidth="1"/>
    <col min="6408" max="6408" width="11.5703125" style="1117"/>
    <col min="6409" max="6409" width="14.85546875" style="1117" customWidth="1"/>
    <col min="6410" max="6410" width="14.28515625" style="1117" customWidth="1"/>
    <col min="6411" max="6411" width="15.85546875" style="1117" customWidth="1"/>
    <col min="6412" max="6412" width="14.7109375" style="1117" customWidth="1"/>
    <col min="6413" max="6415" width="11.5703125" style="1117"/>
    <col min="6416" max="6416" width="15.85546875" style="1117" customWidth="1"/>
    <col min="6417" max="6417" width="11.5703125" style="1117"/>
    <col min="6418" max="6418" width="14.5703125" style="1117" customWidth="1"/>
    <col min="6419" max="6656" width="11.5703125" style="1117"/>
    <col min="6657" max="6657" width="7.28515625" style="1117" customWidth="1"/>
    <col min="6658" max="6658" width="7.5703125" style="1117" customWidth="1"/>
    <col min="6659" max="6659" width="64.28515625" style="1117" customWidth="1"/>
    <col min="6660" max="6661" width="7.28515625" style="1117" customWidth="1"/>
    <col min="6662" max="6663" width="12.85546875" style="1117" customWidth="1"/>
    <col min="6664" max="6664" width="11.5703125" style="1117"/>
    <col min="6665" max="6665" width="14.85546875" style="1117" customWidth="1"/>
    <col min="6666" max="6666" width="14.28515625" style="1117" customWidth="1"/>
    <col min="6667" max="6667" width="15.85546875" style="1117" customWidth="1"/>
    <col min="6668" max="6668" width="14.7109375" style="1117" customWidth="1"/>
    <col min="6669" max="6671" width="11.5703125" style="1117"/>
    <col min="6672" max="6672" width="15.85546875" style="1117" customWidth="1"/>
    <col min="6673" max="6673" width="11.5703125" style="1117"/>
    <col min="6674" max="6674" width="14.5703125" style="1117" customWidth="1"/>
    <col min="6675" max="6912" width="11.5703125" style="1117"/>
    <col min="6913" max="6913" width="7.28515625" style="1117" customWidth="1"/>
    <col min="6914" max="6914" width="7.5703125" style="1117" customWidth="1"/>
    <col min="6915" max="6915" width="64.28515625" style="1117" customWidth="1"/>
    <col min="6916" max="6917" width="7.28515625" style="1117" customWidth="1"/>
    <col min="6918" max="6919" width="12.85546875" style="1117" customWidth="1"/>
    <col min="6920" max="6920" width="11.5703125" style="1117"/>
    <col min="6921" max="6921" width="14.85546875" style="1117" customWidth="1"/>
    <col min="6922" max="6922" width="14.28515625" style="1117" customWidth="1"/>
    <col min="6923" max="6923" width="15.85546875" style="1117" customWidth="1"/>
    <col min="6924" max="6924" width="14.7109375" style="1117" customWidth="1"/>
    <col min="6925" max="6927" width="11.5703125" style="1117"/>
    <col min="6928" max="6928" width="15.85546875" style="1117" customWidth="1"/>
    <col min="6929" max="6929" width="11.5703125" style="1117"/>
    <col min="6930" max="6930" width="14.5703125" style="1117" customWidth="1"/>
    <col min="6931" max="7168" width="11.5703125" style="1117"/>
    <col min="7169" max="7169" width="7.28515625" style="1117" customWidth="1"/>
    <col min="7170" max="7170" width="7.5703125" style="1117" customWidth="1"/>
    <col min="7171" max="7171" width="64.28515625" style="1117" customWidth="1"/>
    <col min="7172" max="7173" width="7.28515625" style="1117" customWidth="1"/>
    <col min="7174" max="7175" width="12.85546875" style="1117" customWidth="1"/>
    <col min="7176" max="7176" width="11.5703125" style="1117"/>
    <col min="7177" max="7177" width="14.85546875" style="1117" customWidth="1"/>
    <col min="7178" max="7178" width="14.28515625" style="1117" customWidth="1"/>
    <col min="7179" max="7179" width="15.85546875" style="1117" customWidth="1"/>
    <col min="7180" max="7180" width="14.7109375" style="1117" customWidth="1"/>
    <col min="7181" max="7183" width="11.5703125" style="1117"/>
    <col min="7184" max="7184" width="15.85546875" style="1117" customWidth="1"/>
    <col min="7185" max="7185" width="11.5703125" style="1117"/>
    <col min="7186" max="7186" width="14.5703125" style="1117" customWidth="1"/>
    <col min="7187" max="7424" width="11.5703125" style="1117"/>
    <col min="7425" max="7425" width="7.28515625" style="1117" customWidth="1"/>
    <col min="7426" max="7426" width="7.5703125" style="1117" customWidth="1"/>
    <col min="7427" max="7427" width="64.28515625" style="1117" customWidth="1"/>
    <col min="7428" max="7429" width="7.28515625" style="1117" customWidth="1"/>
    <col min="7430" max="7431" width="12.85546875" style="1117" customWidth="1"/>
    <col min="7432" max="7432" width="11.5703125" style="1117"/>
    <col min="7433" max="7433" width="14.85546875" style="1117" customWidth="1"/>
    <col min="7434" max="7434" width="14.28515625" style="1117" customWidth="1"/>
    <col min="7435" max="7435" width="15.85546875" style="1117" customWidth="1"/>
    <col min="7436" max="7436" width="14.7109375" style="1117" customWidth="1"/>
    <col min="7437" max="7439" width="11.5703125" style="1117"/>
    <col min="7440" max="7440" width="15.85546875" style="1117" customWidth="1"/>
    <col min="7441" max="7441" width="11.5703125" style="1117"/>
    <col min="7442" max="7442" width="14.5703125" style="1117" customWidth="1"/>
    <col min="7443" max="7680" width="11.5703125" style="1117"/>
    <col min="7681" max="7681" width="7.28515625" style="1117" customWidth="1"/>
    <col min="7682" max="7682" width="7.5703125" style="1117" customWidth="1"/>
    <col min="7683" max="7683" width="64.28515625" style="1117" customWidth="1"/>
    <col min="7684" max="7685" width="7.28515625" style="1117" customWidth="1"/>
    <col min="7686" max="7687" width="12.85546875" style="1117" customWidth="1"/>
    <col min="7688" max="7688" width="11.5703125" style="1117"/>
    <col min="7689" max="7689" width="14.85546875" style="1117" customWidth="1"/>
    <col min="7690" max="7690" width="14.28515625" style="1117" customWidth="1"/>
    <col min="7691" max="7691" width="15.85546875" style="1117" customWidth="1"/>
    <col min="7692" max="7692" width="14.7109375" style="1117" customWidth="1"/>
    <col min="7693" max="7695" width="11.5703125" style="1117"/>
    <col min="7696" max="7696" width="15.85546875" style="1117" customWidth="1"/>
    <col min="7697" max="7697" width="11.5703125" style="1117"/>
    <col min="7698" max="7698" width="14.5703125" style="1117" customWidth="1"/>
    <col min="7699" max="7936" width="11.5703125" style="1117"/>
    <col min="7937" max="7937" width="7.28515625" style="1117" customWidth="1"/>
    <col min="7938" max="7938" width="7.5703125" style="1117" customWidth="1"/>
    <col min="7939" max="7939" width="64.28515625" style="1117" customWidth="1"/>
    <col min="7940" max="7941" width="7.28515625" style="1117" customWidth="1"/>
    <col min="7942" max="7943" width="12.85546875" style="1117" customWidth="1"/>
    <col min="7944" max="7944" width="11.5703125" style="1117"/>
    <col min="7945" max="7945" width="14.85546875" style="1117" customWidth="1"/>
    <col min="7946" max="7946" width="14.28515625" style="1117" customWidth="1"/>
    <col min="7947" max="7947" width="15.85546875" style="1117" customWidth="1"/>
    <col min="7948" max="7948" width="14.7109375" style="1117" customWidth="1"/>
    <col min="7949" max="7951" width="11.5703125" style="1117"/>
    <col min="7952" max="7952" width="15.85546875" style="1117" customWidth="1"/>
    <col min="7953" max="7953" width="11.5703125" style="1117"/>
    <col min="7954" max="7954" width="14.5703125" style="1117" customWidth="1"/>
    <col min="7955" max="8192" width="11.5703125" style="1117"/>
    <col min="8193" max="8193" width="7.28515625" style="1117" customWidth="1"/>
    <col min="8194" max="8194" width="7.5703125" style="1117" customWidth="1"/>
    <col min="8195" max="8195" width="64.28515625" style="1117" customWidth="1"/>
    <col min="8196" max="8197" width="7.28515625" style="1117" customWidth="1"/>
    <col min="8198" max="8199" width="12.85546875" style="1117" customWidth="1"/>
    <col min="8200" max="8200" width="11.5703125" style="1117"/>
    <col min="8201" max="8201" width="14.85546875" style="1117" customWidth="1"/>
    <col min="8202" max="8202" width="14.28515625" style="1117" customWidth="1"/>
    <col min="8203" max="8203" width="15.85546875" style="1117" customWidth="1"/>
    <col min="8204" max="8204" width="14.7109375" style="1117" customWidth="1"/>
    <col min="8205" max="8207" width="11.5703125" style="1117"/>
    <col min="8208" max="8208" width="15.85546875" style="1117" customWidth="1"/>
    <col min="8209" max="8209" width="11.5703125" style="1117"/>
    <col min="8210" max="8210" width="14.5703125" style="1117" customWidth="1"/>
    <col min="8211" max="8448" width="11.5703125" style="1117"/>
    <col min="8449" max="8449" width="7.28515625" style="1117" customWidth="1"/>
    <col min="8450" max="8450" width="7.5703125" style="1117" customWidth="1"/>
    <col min="8451" max="8451" width="64.28515625" style="1117" customWidth="1"/>
    <col min="8452" max="8453" width="7.28515625" style="1117" customWidth="1"/>
    <col min="8454" max="8455" width="12.85546875" style="1117" customWidth="1"/>
    <col min="8456" max="8456" width="11.5703125" style="1117"/>
    <col min="8457" max="8457" width="14.85546875" style="1117" customWidth="1"/>
    <col min="8458" max="8458" width="14.28515625" style="1117" customWidth="1"/>
    <col min="8459" max="8459" width="15.85546875" style="1117" customWidth="1"/>
    <col min="8460" max="8460" width="14.7109375" style="1117" customWidth="1"/>
    <col min="8461" max="8463" width="11.5703125" style="1117"/>
    <col min="8464" max="8464" width="15.85546875" style="1117" customWidth="1"/>
    <col min="8465" max="8465" width="11.5703125" style="1117"/>
    <col min="8466" max="8466" width="14.5703125" style="1117" customWidth="1"/>
    <col min="8467" max="8704" width="11.5703125" style="1117"/>
    <col min="8705" max="8705" width="7.28515625" style="1117" customWidth="1"/>
    <col min="8706" max="8706" width="7.5703125" style="1117" customWidth="1"/>
    <col min="8707" max="8707" width="64.28515625" style="1117" customWidth="1"/>
    <col min="8708" max="8709" width="7.28515625" style="1117" customWidth="1"/>
    <col min="8710" max="8711" width="12.85546875" style="1117" customWidth="1"/>
    <col min="8712" max="8712" width="11.5703125" style="1117"/>
    <col min="8713" max="8713" width="14.85546875" style="1117" customWidth="1"/>
    <col min="8714" max="8714" width="14.28515625" style="1117" customWidth="1"/>
    <col min="8715" max="8715" width="15.85546875" style="1117" customWidth="1"/>
    <col min="8716" max="8716" width="14.7109375" style="1117" customWidth="1"/>
    <col min="8717" max="8719" width="11.5703125" style="1117"/>
    <col min="8720" max="8720" width="15.85546875" style="1117" customWidth="1"/>
    <col min="8721" max="8721" width="11.5703125" style="1117"/>
    <col min="8722" max="8722" width="14.5703125" style="1117" customWidth="1"/>
    <col min="8723" max="8960" width="11.5703125" style="1117"/>
    <col min="8961" max="8961" width="7.28515625" style="1117" customWidth="1"/>
    <col min="8962" max="8962" width="7.5703125" style="1117" customWidth="1"/>
    <col min="8963" max="8963" width="64.28515625" style="1117" customWidth="1"/>
    <col min="8964" max="8965" width="7.28515625" style="1117" customWidth="1"/>
    <col min="8966" max="8967" width="12.85546875" style="1117" customWidth="1"/>
    <col min="8968" max="8968" width="11.5703125" style="1117"/>
    <col min="8969" max="8969" width="14.85546875" style="1117" customWidth="1"/>
    <col min="8970" max="8970" width="14.28515625" style="1117" customWidth="1"/>
    <col min="8971" max="8971" width="15.85546875" style="1117" customWidth="1"/>
    <col min="8972" max="8972" width="14.7109375" style="1117" customWidth="1"/>
    <col min="8973" max="8975" width="11.5703125" style="1117"/>
    <col min="8976" max="8976" width="15.85546875" style="1117" customWidth="1"/>
    <col min="8977" max="8977" width="11.5703125" style="1117"/>
    <col min="8978" max="8978" width="14.5703125" style="1117" customWidth="1"/>
    <col min="8979" max="9216" width="11.5703125" style="1117"/>
    <col min="9217" max="9217" width="7.28515625" style="1117" customWidth="1"/>
    <col min="9218" max="9218" width="7.5703125" style="1117" customWidth="1"/>
    <col min="9219" max="9219" width="64.28515625" style="1117" customWidth="1"/>
    <col min="9220" max="9221" width="7.28515625" style="1117" customWidth="1"/>
    <col min="9222" max="9223" width="12.85546875" style="1117" customWidth="1"/>
    <col min="9224" max="9224" width="11.5703125" style="1117"/>
    <col min="9225" max="9225" width="14.85546875" style="1117" customWidth="1"/>
    <col min="9226" max="9226" width="14.28515625" style="1117" customWidth="1"/>
    <col min="9227" max="9227" width="15.85546875" style="1117" customWidth="1"/>
    <col min="9228" max="9228" width="14.7109375" style="1117" customWidth="1"/>
    <col min="9229" max="9231" width="11.5703125" style="1117"/>
    <col min="9232" max="9232" width="15.85546875" style="1117" customWidth="1"/>
    <col min="9233" max="9233" width="11.5703125" style="1117"/>
    <col min="9234" max="9234" width="14.5703125" style="1117" customWidth="1"/>
    <col min="9235" max="9472" width="11.5703125" style="1117"/>
    <col min="9473" max="9473" width="7.28515625" style="1117" customWidth="1"/>
    <col min="9474" max="9474" width="7.5703125" style="1117" customWidth="1"/>
    <col min="9475" max="9475" width="64.28515625" style="1117" customWidth="1"/>
    <col min="9476" max="9477" width="7.28515625" style="1117" customWidth="1"/>
    <col min="9478" max="9479" width="12.85546875" style="1117" customWidth="1"/>
    <col min="9480" max="9480" width="11.5703125" style="1117"/>
    <col min="9481" max="9481" width="14.85546875" style="1117" customWidth="1"/>
    <col min="9482" max="9482" width="14.28515625" style="1117" customWidth="1"/>
    <col min="9483" max="9483" width="15.85546875" style="1117" customWidth="1"/>
    <col min="9484" max="9484" width="14.7109375" style="1117" customWidth="1"/>
    <col min="9485" max="9487" width="11.5703125" style="1117"/>
    <col min="9488" max="9488" width="15.85546875" style="1117" customWidth="1"/>
    <col min="9489" max="9489" width="11.5703125" style="1117"/>
    <col min="9490" max="9490" width="14.5703125" style="1117" customWidth="1"/>
    <col min="9491" max="9728" width="11.5703125" style="1117"/>
    <col min="9729" max="9729" width="7.28515625" style="1117" customWidth="1"/>
    <col min="9730" max="9730" width="7.5703125" style="1117" customWidth="1"/>
    <col min="9731" max="9731" width="64.28515625" style="1117" customWidth="1"/>
    <col min="9732" max="9733" width="7.28515625" style="1117" customWidth="1"/>
    <col min="9734" max="9735" width="12.85546875" style="1117" customWidth="1"/>
    <col min="9736" max="9736" width="11.5703125" style="1117"/>
    <col min="9737" max="9737" width="14.85546875" style="1117" customWidth="1"/>
    <col min="9738" max="9738" width="14.28515625" style="1117" customWidth="1"/>
    <col min="9739" max="9739" width="15.85546875" style="1117" customWidth="1"/>
    <col min="9740" max="9740" width="14.7109375" style="1117" customWidth="1"/>
    <col min="9741" max="9743" width="11.5703125" style="1117"/>
    <col min="9744" max="9744" width="15.85546875" style="1117" customWidth="1"/>
    <col min="9745" max="9745" width="11.5703125" style="1117"/>
    <col min="9746" max="9746" width="14.5703125" style="1117" customWidth="1"/>
    <col min="9747" max="9984" width="11.5703125" style="1117"/>
    <col min="9985" max="9985" width="7.28515625" style="1117" customWidth="1"/>
    <col min="9986" max="9986" width="7.5703125" style="1117" customWidth="1"/>
    <col min="9987" max="9987" width="64.28515625" style="1117" customWidth="1"/>
    <col min="9988" max="9989" width="7.28515625" style="1117" customWidth="1"/>
    <col min="9990" max="9991" width="12.85546875" style="1117" customWidth="1"/>
    <col min="9992" max="9992" width="11.5703125" style="1117"/>
    <col min="9993" max="9993" width="14.85546875" style="1117" customWidth="1"/>
    <col min="9994" max="9994" width="14.28515625" style="1117" customWidth="1"/>
    <col min="9995" max="9995" width="15.85546875" style="1117" customWidth="1"/>
    <col min="9996" max="9996" width="14.7109375" style="1117" customWidth="1"/>
    <col min="9997" max="9999" width="11.5703125" style="1117"/>
    <col min="10000" max="10000" width="15.85546875" style="1117" customWidth="1"/>
    <col min="10001" max="10001" width="11.5703125" style="1117"/>
    <col min="10002" max="10002" width="14.5703125" style="1117" customWidth="1"/>
    <col min="10003" max="10240" width="11.5703125" style="1117"/>
    <col min="10241" max="10241" width="7.28515625" style="1117" customWidth="1"/>
    <col min="10242" max="10242" width="7.5703125" style="1117" customWidth="1"/>
    <col min="10243" max="10243" width="64.28515625" style="1117" customWidth="1"/>
    <col min="10244" max="10245" width="7.28515625" style="1117" customWidth="1"/>
    <col min="10246" max="10247" width="12.85546875" style="1117" customWidth="1"/>
    <col min="10248" max="10248" width="11.5703125" style="1117"/>
    <col min="10249" max="10249" width="14.85546875" style="1117" customWidth="1"/>
    <col min="10250" max="10250" width="14.28515625" style="1117" customWidth="1"/>
    <col min="10251" max="10251" width="15.85546875" style="1117" customWidth="1"/>
    <col min="10252" max="10252" width="14.7109375" style="1117" customWidth="1"/>
    <col min="10253" max="10255" width="11.5703125" style="1117"/>
    <col min="10256" max="10256" width="15.85546875" style="1117" customWidth="1"/>
    <col min="10257" max="10257" width="11.5703125" style="1117"/>
    <col min="10258" max="10258" width="14.5703125" style="1117" customWidth="1"/>
    <col min="10259" max="10496" width="11.5703125" style="1117"/>
    <col min="10497" max="10497" width="7.28515625" style="1117" customWidth="1"/>
    <col min="10498" max="10498" width="7.5703125" style="1117" customWidth="1"/>
    <col min="10499" max="10499" width="64.28515625" style="1117" customWidth="1"/>
    <col min="10500" max="10501" width="7.28515625" style="1117" customWidth="1"/>
    <col min="10502" max="10503" width="12.85546875" style="1117" customWidth="1"/>
    <col min="10504" max="10504" width="11.5703125" style="1117"/>
    <col min="10505" max="10505" width="14.85546875" style="1117" customWidth="1"/>
    <col min="10506" max="10506" width="14.28515625" style="1117" customWidth="1"/>
    <col min="10507" max="10507" width="15.85546875" style="1117" customWidth="1"/>
    <col min="10508" max="10508" width="14.7109375" style="1117" customWidth="1"/>
    <col min="10509" max="10511" width="11.5703125" style="1117"/>
    <col min="10512" max="10512" width="15.85546875" style="1117" customWidth="1"/>
    <col min="10513" max="10513" width="11.5703125" style="1117"/>
    <col min="10514" max="10514" width="14.5703125" style="1117" customWidth="1"/>
    <col min="10515" max="10752" width="11.5703125" style="1117"/>
    <col min="10753" max="10753" width="7.28515625" style="1117" customWidth="1"/>
    <col min="10754" max="10754" width="7.5703125" style="1117" customWidth="1"/>
    <col min="10755" max="10755" width="64.28515625" style="1117" customWidth="1"/>
    <col min="10756" max="10757" width="7.28515625" style="1117" customWidth="1"/>
    <col min="10758" max="10759" width="12.85546875" style="1117" customWidth="1"/>
    <col min="10760" max="10760" width="11.5703125" style="1117"/>
    <col min="10761" max="10761" width="14.85546875" style="1117" customWidth="1"/>
    <col min="10762" max="10762" width="14.28515625" style="1117" customWidth="1"/>
    <col min="10763" max="10763" width="15.85546875" style="1117" customWidth="1"/>
    <col min="10764" max="10764" width="14.7109375" style="1117" customWidth="1"/>
    <col min="10765" max="10767" width="11.5703125" style="1117"/>
    <col min="10768" max="10768" width="15.85546875" style="1117" customWidth="1"/>
    <col min="10769" max="10769" width="11.5703125" style="1117"/>
    <col min="10770" max="10770" width="14.5703125" style="1117" customWidth="1"/>
    <col min="10771" max="11008" width="11.5703125" style="1117"/>
    <col min="11009" max="11009" width="7.28515625" style="1117" customWidth="1"/>
    <col min="11010" max="11010" width="7.5703125" style="1117" customWidth="1"/>
    <col min="11011" max="11011" width="64.28515625" style="1117" customWidth="1"/>
    <col min="11012" max="11013" width="7.28515625" style="1117" customWidth="1"/>
    <col min="11014" max="11015" width="12.85546875" style="1117" customWidth="1"/>
    <col min="11016" max="11016" width="11.5703125" style="1117"/>
    <col min="11017" max="11017" width="14.85546875" style="1117" customWidth="1"/>
    <col min="11018" max="11018" width="14.28515625" style="1117" customWidth="1"/>
    <col min="11019" max="11019" width="15.85546875" style="1117" customWidth="1"/>
    <col min="11020" max="11020" width="14.7109375" style="1117" customWidth="1"/>
    <col min="11021" max="11023" width="11.5703125" style="1117"/>
    <col min="11024" max="11024" width="15.85546875" style="1117" customWidth="1"/>
    <col min="11025" max="11025" width="11.5703125" style="1117"/>
    <col min="11026" max="11026" width="14.5703125" style="1117" customWidth="1"/>
    <col min="11027" max="11264" width="11.5703125" style="1117"/>
    <col min="11265" max="11265" width="7.28515625" style="1117" customWidth="1"/>
    <col min="11266" max="11266" width="7.5703125" style="1117" customWidth="1"/>
    <col min="11267" max="11267" width="64.28515625" style="1117" customWidth="1"/>
    <col min="11268" max="11269" width="7.28515625" style="1117" customWidth="1"/>
    <col min="11270" max="11271" width="12.85546875" style="1117" customWidth="1"/>
    <col min="11272" max="11272" width="11.5703125" style="1117"/>
    <col min="11273" max="11273" width="14.85546875" style="1117" customWidth="1"/>
    <col min="11274" max="11274" width="14.28515625" style="1117" customWidth="1"/>
    <col min="11275" max="11275" width="15.85546875" style="1117" customWidth="1"/>
    <col min="11276" max="11276" width="14.7109375" style="1117" customWidth="1"/>
    <col min="11277" max="11279" width="11.5703125" style="1117"/>
    <col min="11280" max="11280" width="15.85546875" style="1117" customWidth="1"/>
    <col min="11281" max="11281" width="11.5703125" style="1117"/>
    <col min="11282" max="11282" width="14.5703125" style="1117" customWidth="1"/>
    <col min="11283" max="11520" width="11.5703125" style="1117"/>
    <col min="11521" max="11521" width="7.28515625" style="1117" customWidth="1"/>
    <col min="11522" max="11522" width="7.5703125" style="1117" customWidth="1"/>
    <col min="11523" max="11523" width="64.28515625" style="1117" customWidth="1"/>
    <col min="11524" max="11525" width="7.28515625" style="1117" customWidth="1"/>
    <col min="11526" max="11527" width="12.85546875" style="1117" customWidth="1"/>
    <col min="11528" max="11528" width="11.5703125" style="1117"/>
    <col min="11529" max="11529" width="14.85546875" style="1117" customWidth="1"/>
    <col min="11530" max="11530" width="14.28515625" style="1117" customWidth="1"/>
    <col min="11531" max="11531" width="15.85546875" style="1117" customWidth="1"/>
    <col min="11532" max="11532" width="14.7109375" style="1117" customWidth="1"/>
    <col min="11533" max="11535" width="11.5703125" style="1117"/>
    <col min="11536" max="11536" width="15.85546875" style="1117" customWidth="1"/>
    <col min="11537" max="11537" width="11.5703125" style="1117"/>
    <col min="11538" max="11538" width="14.5703125" style="1117" customWidth="1"/>
    <col min="11539" max="11776" width="11.5703125" style="1117"/>
    <col min="11777" max="11777" width="7.28515625" style="1117" customWidth="1"/>
    <col min="11778" max="11778" width="7.5703125" style="1117" customWidth="1"/>
    <col min="11779" max="11779" width="64.28515625" style="1117" customWidth="1"/>
    <col min="11780" max="11781" width="7.28515625" style="1117" customWidth="1"/>
    <col min="11782" max="11783" width="12.85546875" style="1117" customWidth="1"/>
    <col min="11784" max="11784" width="11.5703125" style="1117"/>
    <col min="11785" max="11785" width="14.85546875" style="1117" customWidth="1"/>
    <col min="11786" max="11786" width="14.28515625" style="1117" customWidth="1"/>
    <col min="11787" max="11787" width="15.85546875" style="1117" customWidth="1"/>
    <col min="11788" max="11788" width="14.7109375" style="1117" customWidth="1"/>
    <col min="11789" max="11791" width="11.5703125" style="1117"/>
    <col min="11792" max="11792" width="15.85546875" style="1117" customWidth="1"/>
    <col min="11793" max="11793" width="11.5703125" style="1117"/>
    <col min="11794" max="11794" width="14.5703125" style="1117" customWidth="1"/>
    <col min="11795" max="12032" width="11.5703125" style="1117"/>
    <col min="12033" max="12033" width="7.28515625" style="1117" customWidth="1"/>
    <col min="12034" max="12034" width="7.5703125" style="1117" customWidth="1"/>
    <col min="12035" max="12035" width="64.28515625" style="1117" customWidth="1"/>
    <col min="12036" max="12037" width="7.28515625" style="1117" customWidth="1"/>
    <col min="12038" max="12039" width="12.85546875" style="1117" customWidth="1"/>
    <col min="12040" max="12040" width="11.5703125" style="1117"/>
    <col min="12041" max="12041" width="14.85546875" style="1117" customWidth="1"/>
    <col min="12042" max="12042" width="14.28515625" style="1117" customWidth="1"/>
    <col min="12043" max="12043" width="15.85546875" style="1117" customWidth="1"/>
    <col min="12044" max="12044" width="14.7109375" style="1117" customWidth="1"/>
    <col min="12045" max="12047" width="11.5703125" style="1117"/>
    <col min="12048" max="12048" width="15.85546875" style="1117" customWidth="1"/>
    <col min="12049" max="12049" width="11.5703125" style="1117"/>
    <col min="12050" max="12050" width="14.5703125" style="1117" customWidth="1"/>
    <col min="12051" max="12288" width="11.5703125" style="1117"/>
    <col min="12289" max="12289" width="7.28515625" style="1117" customWidth="1"/>
    <col min="12290" max="12290" width="7.5703125" style="1117" customWidth="1"/>
    <col min="12291" max="12291" width="64.28515625" style="1117" customWidth="1"/>
    <col min="12292" max="12293" width="7.28515625" style="1117" customWidth="1"/>
    <col min="12294" max="12295" width="12.85546875" style="1117" customWidth="1"/>
    <col min="12296" max="12296" width="11.5703125" style="1117"/>
    <col min="12297" max="12297" width="14.85546875" style="1117" customWidth="1"/>
    <col min="12298" max="12298" width="14.28515625" style="1117" customWidth="1"/>
    <col min="12299" max="12299" width="15.85546875" style="1117" customWidth="1"/>
    <col min="12300" max="12300" width="14.7109375" style="1117" customWidth="1"/>
    <col min="12301" max="12303" width="11.5703125" style="1117"/>
    <col min="12304" max="12304" width="15.85546875" style="1117" customWidth="1"/>
    <col min="12305" max="12305" width="11.5703125" style="1117"/>
    <col min="12306" max="12306" width="14.5703125" style="1117" customWidth="1"/>
    <col min="12307" max="12544" width="11.5703125" style="1117"/>
    <col min="12545" max="12545" width="7.28515625" style="1117" customWidth="1"/>
    <col min="12546" max="12546" width="7.5703125" style="1117" customWidth="1"/>
    <col min="12547" max="12547" width="64.28515625" style="1117" customWidth="1"/>
    <col min="12548" max="12549" width="7.28515625" style="1117" customWidth="1"/>
    <col min="12550" max="12551" width="12.85546875" style="1117" customWidth="1"/>
    <col min="12552" max="12552" width="11.5703125" style="1117"/>
    <col min="12553" max="12553" width="14.85546875" style="1117" customWidth="1"/>
    <col min="12554" max="12554" width="14.28515625" style="1117" customWidth="1"/>
    <col min="12555" max="12555" width="15.85546875" style="1117" customWidth="1"/>
    <col min="12556" max="12556" width="14.7109375" style="1117" customWidth="1"/>
    <col min="12557" max="12559" width="11.5703125" style="1117"/>
    <col min="12560" max="12560" width="15.85546875" style="1117" customWidth="1"/>
    <col min="12561" max="12561" width="11.5703125" style="1117"/>
    <col min="12562" max="12562" width="14.5703125" style="1117" customWidth="1"/>
    <col min="12563" max="12800" width="11.5703125" style="1117"/>
    <col min="12801" max="12801" width="7.28515625" style="1117" customWidth="1"/>
    <col min="12802" max="12802" width="7.5703125" style="1117" customWidth="1"/>
    <col min="12803" max="12803" width="64.28515625" style="1117" customWidth="1"/>
    <col min="12804" max="12805" width="7.28515625" style="1117" customWidth="1"/>
    <col min="12806" max="12807" width="12.85546875" style="1117" customWidth="1"/>
    <col min="12808" max="12808" width="11.5703125" style="1117"/>
    <col min="12809" max="12809" width="14.85546875" style="1117" customWidth="1"/>
    <col min="12810" max="12810" width="14.28515625" style="1117" customWidth="1"/>
    <col min="12811" max="12811" width="15.85546875" style="1117" customWidth="1"/>
    <col min="12812" max="12812" width="14.7109375" style="1117" customWidth="1"/>
    <col min="12813" max="12815" width="11.5703125" style="1117"/>
    <col min="12816" max="12816" width="15.85546875" style="1117" customWidth="1"/>
    <col min="12817" max="12817" width="11.5703125" style="1117"/>
    <col min="12818" max="12818" width="14.5703125" style="1117" customWidth="1"/>
    <col min="12819" max="13056" width="11.5703125" style="1117"/>
    <col min="13057" max="13057" width="7.28515625" style="1117" customWidth="1"/>
    <col min="13058" max="13058" width="7.5703125" style="1117" customWidth="1"/>
    <col min="13059" max="13059" width="64.28515625" style="1117" customWidth="1"/>
    <col min="13060" max="13061" width="7.28515625" style="1117" customWidth="1"/>
    <col min="13062" max="13063" width="12.85546875" style="1117" customWidth="1"/>
    <col min="13064" max="13064" width="11.5703125" style="1117"/>
    <col min="13065" max="13065" width="14.85546875" style="1117" customWidth="1"/>
    <col min="13066" max="13066" width="14.28515625" style="1117" customWidth="1"/>
    <col min="13067" max="13067" width="15.85546875" style="1117" customWidth="1"/>
    <col min="13068" max="13068" width="14.7109375" style="1117" customWidth="1"/>
    <col min="13069" max="13071" width="11.5703125" style="1117"/>
    <col min="13072" max="13072" width="15.85546875" style="1117" customWidth="1"/>
    <col min="13073" max="13073" width="11.5703125" style="1117"/>
    <col min="13074" max="13074" width="14.5703125" style="1117" customWidth="1"/>
    <col min="13075" max="13312" width="11.5703125" style="1117"/>
    <col min="13313" max="13313" width="7.28515625" style="1117" customWidth="1"/>
    <col min="13314" max="13314" width="7.5703125" style="1117" customWidth="1"/>
    <col min="13315" max="13315" width="64.28515625" style="1117" customWidth="1"/>
    <col min="13316" max="13317" width="7.28515625" style="1117" customWidth="1"/>
    <col min="13318" max="13319" width="12.85546875" style="1117" customWidth="1"/>
    <col min="13320" max="13320" width="11.5703125" style="1117"/>
    <col min="13321" max="13321" width="14.85546875" style="1117" customWidth="1"/>
    <col min="13322" max="13322" width="14.28515625" style="1117" customWidth="1"/>
    <col min="13323" max="13323" width="15.85546875" style="1117" customWidth="1"/>
    <col min="13324" max="13324" width="14.7109375" style="1117" customWidth="1"/>
    <col min="13325" max="13327" width="11.5703125" style="1117"/>
    <col min="13328" max="13328" width="15.85546875" style="1117" customWidth="1"/>
    <col min="13329" max="13329" width="11.5703125" style="1117"/>
    <col min="13330" max="13330" width="14.5703125" style="1117" customWidth="1"/>
    <col min="13331" max="13568" width="11.5703125" style="1117"/>
    <col min="13569" max="13569" width="7.28515625" style="1117" customWidth="1"/>
    <col min="13570" max="13570" width="7.5703125" style="1117" customWidth="1"/>
    <col min="13571" max="13571" width="64.28515625" style="1117" customWidth="1"/>
    <col min="13572" max="13573" width="7.28515625" style="1117" customWidth="1"/>
    <col min="13574" max="13575" width="12.85546875" style="1117" customWidth="1"/>
    <col min="13576" max="13576" width="11.5703125" style="1117"/>
    <col min="13577" max="13577" width="14.85546875" style="1117" customWidth="1"/>
    <col min="13578" max="13578" width="14.28515625" style="1117" customWidth="1"/>
    <col min="13579" max="13579" width="15.85546875" style="1117" customWidth="1"/>
    <col min="13580" max="13580" width="14.7109375" style="1117" customWidth="1"/>
    <col min="13581" max="13583" width="11.5703125" style="1117"/>
    <col min="13584" max="13584" width="15.85546875" style="1117" customWidth="1"/>
    <col min="13585" max="13585" width="11.5703125" style="1117"/>
    <col min="13586" max="13586" width="14.5703125" style="1117" customWidth="1"/>
    <col min="13587" max="13824" width="11.5703125" style="1117"/>
    <col min="13825" max="13825" width="7.28515625" style="1117" customWidth="1"/>
    <col min="13826" max="13826" width="7.5703125" style="1117" customWidth="1"/>
    <col min="13827" max="13827" width="64.28515625" style="1117" customWidth="1"/>
    <col min="13828" max="13829" width="7.28515625" style="1117" customWidth="1"/>
    <col min="13830" max="13831" width="12.85546875" style="1117" customWidth="1"/>
    <col min="13832" max="13832" width="11.5703125" style="1117"/>
    <col min="13833" max="13833" width="14.85546875" style="1117" customWidth="1"/>
    <col min="13834" max="13834" width="14.28515625" style="1117" customWidth="1"/>
    <col min="13835" max="13835" width="15.85546875" style="1117" customWidth="1"/>
    <col min="13836" max="13836" width="14.7109375" style="1117" customWidth="1"/>
    <col min="13837" max="13839" width="11.5703125" style="1117"/>
    <col min="13840" max="13840" width="15.85546875" style="1117" customWidth="1"/>
    <col min="13841" max="13841" width="11.5703125" style="1117"/>
    <col min="13842" max="13842" width="14.5703125" style="1117" customWidth="1"/>
    <col min="13843" max="14080" width="11.5703125" style="1117"/>
    <col min="14081" max="14081" width="7.28515625" style="1117" customWidth="1"/>
    <col min="14082" max="14082" width="7.5703125" style="1117" customWidth="1"/>
    <col min="14083" max="14083" width="64.28515625" style="1117" customWidth="1"/>
    <col min="14084" max="14085" width="7.28515625" style="1117" customWidth="1"/>
    <col min="14086" max="14087" width="12.85546875" style="1117" customWidth="1"/>
    <col min="14088" max="14088" width="11.5703125" style="1117"/>
    <col min="14089" max="14089" width="14.85546875" style="1117" customWidth="1"/>
    <col min="14090" max="14090" width="14.28515625" style="1117" customWidth="1"/>
    <col min="14091" max="14091" width="15.85546875" style="1117" customWidth="1"/>
    <col min="14092" max="14092" width="14.7109375" style="1117" customWidth="1"/>
    <col min="14093" max="14095" width="11.5703125" style="1117"/>
    <col min="14096" max="14096" width="15.85546875" style="1117" customWidth="1"/>
    <col min="14097" max="14097" width="11.5703125" style="1117"/>
    <col min="14098" max="14098" width="14.5703125" style="1117" customWidth="1"/>
    <col min="14099" max="14336" width="11.5703125" style="1117"/>
    <col min="14337" max="14337" width="7.28515625" style="1117" customWidth="1"/>
    <col min="14338" max="14338" width="7.5703125" style="1117" customWidth="1"/>
    <col min="14339" max="14339" width="64.28515625" style="1117" customWidth="1"/>
    <col min="14340" max="14341" width="7.28515625" style="1117" customWidth="1"/>
    <col min="14342" max="14343" width="12.85546875" style="1117" customWidth="1"/>
    <col min="14344" max="14344" width="11.5703125" style="1117"/>
    <col min="14345" max="14345" width="14.85546875" style="1117" customWidth="1"/>
    <col min="14346" max="14346" width="14.28515625" style="1117" customWidth="1"/>
    <col min="14347" max="14347" width="15.85546875" style="1117" customWidth="1"/>
    <col min="14348" max="14348" width="14.7109375" style="1117" customWidth="1"/>
    <col min="14349" max="14351" width="11.5703125" style="1117"/>
    <col min="14352" max="14352" width="15.85546875" style="1117" customWidth="1"/>
    <col min="14353" max="14353" width="11.5703125" style="1117"/>
    <col min="14354" max="14354" width="14.5703125" style="1117" customWidth="1"/>
    <col min="14355" max="14592" width="11.5703125" style="1117"/>
    <col min="14593" max="14593" width="7.28515625" style="1117" customWidth="1"/>
    <col min="14594" max="14594" width="7.5703125" style="1117" customWidth="1"/>
    <col min="14595" max="14595" width="64.28515625" style="1117" customWidth="1"/>
    <col min="14596" max="14597" width="7.28515625" style="1117" customWidth="1"/>
    <col min="14598" max="14599" width="12.85546875" style="1117" customWidth="1"/>
    <col min="14600" max="14600" width="11.5703125" style="1117"/>
    <col min="14601" max="14601" width="14.85546875" style="1117" customWidth="1"/>
    <col min="14602" max="14602" width="14.28515625" style="1117" customWidth="1"/>
    <col min="14603" max="14603" width="15.85546875" style="1117" customWidth="1"/>
    <col min="14604" max="14604" width="14.7109375" style="1117" customWidth="1"/>
    <col min="14605" max="14607" width="11.5703125" style="1117"/>
    <col min="14608" max="14608" width="15.85546875" style="1117" customWidth="1"/>
    <col min="14609" max="14609" width="11.5703125" style="1117"/>
    <col min="14610" max="14610" width="14.5703125" style="1117" customWidth="1"/>
    <col min="14611" max="14848" width="11.5703125" style="1117"/>
    <col min="14849" max="14849" width="7.28515625" style="1117" customWidth="1"/>
    <col min="14850" max="14850" width="7.5703125" style="1117" customWidth="1"/>
    <col min="14851" max="14851" width="64.28515625" style="1117" customWidth="1"/>
    <col min="14852" max="14853" width="7.28515625" style="1117" customWidth="1"/>
    <col min="14854" max="14855" width="12.85546875" style="1117" customWidth="1"/>
    <col min="14856" max="14856" width="11.5703125" style="1117"/>
    <col min="14857" max="14857" width="14.85546875" style="1117" customWidth="1"/>
    <col min="14858" max="14858" width="14.28515625" style="1117" customWidth="1"/>
    <col min="14859" max="14859" width="15.85546875" style="1117" customWidth="1"/>
    <col min="14860" max="14860" width="14.7109375" style="1117" customWidth="1"/>
    <col min="14861" max="14863" width="11.5703125" style="1117"/>
    <col min="14864" max="14864" width="15.85546875" style="1117" customWidth="1"/>
    <col min="14865" max="14865" width="11.5703125" style="1117"/>
    <col min="14866" max="14866" width="14.5703125" style="1117" customWidth="1"/>
    <col min="14867" max="15104" width="11.5703125" style="1117"/>
    <col min="15105" max="15105" width="7.28515625" style="1117" customWidth="1"/>
    <col min="15106" max="15106" width="7.5703125" style="1117" customWidth="1"/>
    <col min="15107" max="15107" width="64.28515625" style="1117" customWidth="1"/>
    <col min="15108" max="15109" width="7.28515625" style="1117" customWidth="1"/>
    <col min="15110" max="15111" width="12.85546875" style="1117" customWidth="1"/>
    <col min="15112" max="15112" width="11.5703125" style="1117"/>
    <col min="15113" max="15113" width="14.85546875" style="1117" customWidth="1"/>
    <col min="15114" max="15114" width="14.28515625" style="1117" customWidth="1"/>
    <col min="15115" max="15115" width="15.85546875" style="1117" customWidth="1"/>
    <col min="15116" max="15116" width="14.7109375" style="1117" customWidth="1"/>
    <col min="15117" max="15119" width="11.5703125" style="1117"/>
    <col min="15120" max="15120" width="15.85546875" style="1117" customWidth="1"/>
    <col min="15121" max="15121" width="11.5703125" style="1117"/>
    <col min="15122" max="15122" width="14.5703125" style="1117" customWidth="1"/>
    <col min="15123" max="15360" width="11.5703125" style="1117"/>
    <col min="15361" max="15361" width="7.28515625" style="1117" customWidth="1"/>
    <col min="15362" max="15362" width="7.5703125" style="1117" customWidth="1"/>
    <col min="15363" max="15363" width="64.28515625" style="1117" customWidth="1"/>
    <col min="15364" max="15365" width="7.28515625" style="1117" customWidth="1"/>
    <col min="15366" max="15367" width="12.85546875" style="1117" customWidth="1"/>
    <col min="15368" max="15368" width="11.5703125" style="1117"/>
    <col min="15369" max="15369" width="14.85546875" style="1117" customWidth="1"/>
    <col min="15370" max="15370" width="14.28515625" style="1117" customWidth="1"/>
    <col min="15371" max="15371" width="15.85546875" style="1117" customWidth="1"/>
    <col min="15372" max="15372" width="14.7109375" style="1117" customWidth="1"/>
    <col min="15373" max="15375" width="11.5703125" style="1117"/>
    <col min="15376" max="15376" width="15.85546875" style="1117" customWidth="1"/>
    <col min="15377" max="15377" width="11.5703125" style="1117"/>
    <col min="15378" max="15378" width="14.5703125" style="1117" customWidth="1"/>
    <col min="15379" max="15616" width="11.5703125" style="1117"/>
    <col min="15617" max="15617" width="7.28515625" style="1117" customWidth="1"/>
    <col min="15618" max="15618" width="7.5703125" style="1117" customWidth="1"/>
    <col min="15619" max="15619" width="64.28515625" style="1117" customWidth="1"/>
    <col min="15620" max="15621" width="7.28515625" style="1117" customWidth="1"/>
    <col min="15622" max="15623" width="12.85546875" style="1117" customWidth="1"/>
    <col min="15624" max="15624" width="11.5703125" style="1117"/>
    <col min="15625" max="15625" width="14.85546875" style="1117" customWidth="1"/>
    <col min="15626" max="15626" width="14.28515625" style="1117" customWidth="1"/>
    <col min="15627" max="15627" width="15.85546875" style="1117" customWidth="1"/>
    <col min="15628" max="15628" width="14.7109375" style="1117" customWidth="1"/>
    <col min="15629" max="15631" width="11.5703125" style="1117"/>
    <col min="15632" max="15632" width="15.85546875" style="1117" customWidth="1"/>
    <col min="15633" max="15633" width="11.5703125" style="1117"/>
    <col min="15634" max="15634" width="14.5703125" style="1117" customWidth="1"/>
    <col min="15635" max="15872" width="11.5703125" style="1117"/>
    <col min="15873" max="15873" width="7.28515625" style="1117" customWidth="1"/>
    <col min="15874" max="15874" width="7.5703125" style="1117" customWidth="1"/>
    <col min="15875" max="15875" width="64.28515625" style="1117" customWidth="1"/>
    <col min="15876" max="15877" width="7.28515625" style="1117" customWidth="1"/>
    <col min="15878" max="15879" width="12.85546875" style="1117" customWidth="1"/>
    <col min="15880" max="15880" width="11.5703125" style="1117"/>
    <col min="15881" max="15881" width="14.85546875" style="1117" customWidth="1"/>
    <col min="15882" max="15882" width="14.28515625" style="1117" customWidth="1"/>
    <col min="15883" max="15883" width="15.85546875" style="1117" customWidth="1"/>
    <col min="15884" max="15884" width="14.7109375" style="1117" customWidth="1"/>
    <col min="15885" max="15887" width="11.5703125" style="1117"/>
    <col min="15888" max="15888" width="15.85546875" style="1117" customWidth="1"/>
    <col min="15889" max="15889" width="11.5703125" style="1117"/>
    <col min="15890" max="15890" width="14.5703125" style="1117" customWidth="1"/>
    <col min="15891" max="16128" width="11.5703125" style="1117"/>
    <col min="16129" max="16129" width="7.28515625" style="1117" customWidth="1"/>
    <col min="16130" max="16130" width="7.5703125" style="1117" customWidth="1"/>
    <col min="16131" max="16131" width="64.28515625" style="1117" customWidth="1"/>
    <col min="16132" max="16133" width="7.28515625" style="1117" customWidth="1"/>
    <col min="16134" max="16135" width="12.85546875" style="1117" customWidth="1"/>
    <col min="16136" max="16136" width="11.5703125" style="1117"/>
    <col min="16137" max="16137" width="14.85546875" style="1117" customWidth="1"/>
    <col min="16138" max="16138" width="14.28515625" style="1117" customWidth="1"/>
    <col min="16139" max="16139" width="15.85546875" style="1117" customWidth="1"/>
    <col min="16140" max="16140" width="14.7109375" style="1117" customWidth="1"/>
    <col min="16141" max="16143" width="11.5703125" style="1117"/>
    <col min="16144" max="16144" width="15.85546875" style="1117" customWidth="1"/>
    <col min="16145" max="16145" width="11.5703125" style="1117"/>
    <col min="16146" max="16146" width="14.5703125" style="1117" customWidth="1"/>
    <col min="16147" max="16384" width="11.5703125" style="1117"/>
  </cols>
  <sheetData>
    <row r="1" spans="1:11" ht="15.75" customHeight="1">
      <c r="A1" s="1276" t="s">
        <v>7638</v>
      </c>
      <c r="B1" s="1276"/>
      <c r="C1" s="1276"/>
      <c r="D1" s="1276"/>
      <c r="E1" s="1276"/>
      <c r="F1" s="1276"/>
      <c r="G1" s="1276"/>
    </row>
    <row r="2" spans="1:11" ht="15.75" customHeight="1">
      <c r="A2" s="1277"/>
      <c r="B2" s="1277"/>
      <c r="C2" s="1277"/>
      <c r="D2" s="1277"/>
      <c r="E2" s="1277"/>
      <c r="F2" s="1277"/>
      <c r="G2" s="1277"/>
    </row>
    <row r="3" spans="1:11" ht="15.75" customHeight="1">
      <c r="A3" s="1277"/>
      <c r="B3" s="1277"/>
      <c r="C3" s="1277"/>
      <c r="D3" s="1277"/>
      <c r="E3" s="1277"/>
      <c r="F3" s="1277"/>
      <c r="G3" s="1277"/>
    </row>
    <row r="4" spans="1:11" ht="15.75" customHeight="1">
      <c r="A4" s="1277"/>
      <c r="B4" s="1277"/>
      <c r="C4" s="1277"/>
      <c r="D4" s="1277"/>
      <c r="E4" s="1277"/>
      <c r="F4" s="1277"/>
      <c r="G4" s="1277"/>
    </row>
    <row r="5" spans="1:11" ht="15.75" customHeight="1">
      <c r="A5" s="1278"/>
      <c r="B5" s="1278"/>
      <c r="C5" s="1278"/>
      <c r="D5" s="1278"/>
      <c r="E5" s="1278"/>
      <c r="F5" s="1278"/>
      <c r="G5" s="1278"/>
    </row>
    <row r="6" spans="1:11" ht="12.75" customHeight="1">
      <c r="A6" s="1279" t="s">
        <v>61</v>
      </c>
      <c r="B6" s="1279" t="s">
        <v>7605</v>
      </c>
      <c r="C6" s="1281" t="s">
        <v>7338</v>
      </c>
      <c r="D6" s="1283" t="s">
        <v>137</v>
      </c>
      <c r="E6" s="1283" t="s">
        <v>7606</v>
      </c>
      <c r="F6" s="1285" t="s">
        <v>7607</v>
      </c>
      <c r="G6" s="1283" t="s">
        <v>7608</v>
      </c>
    </row>
    <row r="7" spans="1:11" ht="12.75" customHeight="1">
      <c r="A7" s="1279"/>
      <c r="B7" s="1279"/>
      <c r="C7" s="1281"/>
      <c r="D7" s="1283"/>
      <c r="E7" s="1283"/>
      <c r="F7" s="1285"/>
      <c r="G7" s="1283"/>
    </row>
    <row r="8" spans="1:11" ht="12.75" customHeight="1">
      <c r="A8" s="1280"/>
      <c r="B8" s="1280"/>
      <c r="C8" s="1282"/>
      <c r="D8" s="1284"/>
      <c r="E8" s="1284"/>
      <c r="F8" s="1286"/>
      <c r="G8" s="1284"/>
    </row>
    <row r="9" spans="1:11" ht="12.75" customHeight="1">
      <c r="A9" s="1118"/>
      <c r="B9" s="1118"/>
      <c r="C9" s="1121"/>
      <c r="D9" s="1122"/>
      <c r="E9" s="1122"/>
      <c r="F9" s="1123"/>
      <c r="G9" s="1122"/>
    </row>
    <row r="10" spans="1:11" ht="12.75" customHeight="1">
      <c r="A10" s="1118"/>
      <c r="B10" s="1118"/>
      <c r="C10" s="1121" t="s">
        <v>7639</v>
      </c>
      <c r="D10" s="1122"/>
      <c r="E10" s="1122"/>
      <c r="F10" s="1123"/>
      <c r="G10" s="1122"/>
    </row>
    <row r="11" spans="1:11" ht="12.75" customHeight="1">
      <c r="A11" s="1119"/>
      <c r="B11" s="1120"/>
      <c r="C11" s="1122"/>
      <c r="D11" s="1122"/>
      <c r="E11" s="1122"/>
      <c r="F11" s="1123"/>
      <c r="G11" s="1122"/>
    </row>
    <row r="12" spans="1:11" s="1130" customFormat="1" ht="12.75" customHeight="1">
      <c r="A12" s="1124">
        <v>3</v>
      </c>
      <c r="B12" s="1125" t="s">
        <v>7640</v>
      </c>
      <c r="C12" s="1161" t="s">
        <v>7638</v>
      </c>
      <c r="D12" s="1162"/>
      <c r="E12" s="1162"/>
      <c r="F12" s="1163"/>
      <c r="G12" s="1164"/>
    </row>
    <row r="13" spans="1:11" s="1130" customFormat="1" ht="129">
      <c r="A13" s="1119"/>
      <c r="B13" s="1135"/>
      <c r="C13" s="1136" t="s">
        <v>7641</v>
      </c>
      <c r="D13" s="1122" t="s">
        <v>7612</v>
      </c>
      <c r="E13" s="1122">
        <v>1</v>
      </c>
      <c r="F13" s="1133"/>
      <c r="G13" s="1134">
        <f t="shared" ref="G13:G17" si="0">E13*F13</f>
        <v>0</v>
      </c>
      <c r="I13" s="1117"/>
      <c r="K13" s="1137"/>
    </row>
    <row r="14" spans="1:11" s="1130" customFormat="1" ht="64.8">
      <c r="A14" s="1119"/>
      <c r="B14" s="1135"/>
      <c r="C14" s="1165" t="s">
        <v>7642</v>
      </c>
      <c r="D14" s="1162" t="s">
        <v>7612</v>
      </c>
      <c r="E14" s="1162">
        <v>1</v>
      </c>
      <c r="F14" s="1166"/>
      <c r="G14" s="1167">
        <f t="shared" si="0"/>
        <v>0</v>
      </c>
      <c r="J14" s="1137"/>
    </row>
    <row r="15" spans="1:11" s="1130" customFormat="1" ht="21.6">
      <c r="A15" s="1119"/>
      <c r="B15" s="1135"/>
      <c r="C15" s="1136" t="s">
        <v>7643</v>
      </c>
      <c r="D15" s="1122" t="s">
        <v>7612</v>
      </c>
      <c r="E15" s="1122">
        <v>1</v>
      </c>
      <c r="F15" s="1133"/>
      <c r="G15" s="1134">
        <f>E15*F15</f>
        <v>0</v>
      </c>
    </row>
    <row r="16" spans="1:11" s="1130" customFormat="1" ht="10.8">
      <c r="A16" s="1119"/>
      <c r="B16" s="1135"/>
      <c r="C16" s="1168" t="s">
        <v>7644</v>
      </c>
      <c r="D16" s="1169" t="s">
        <v>7612</v>
      </c>
      <c r="E16" s="1169">
        <v>1</v>
      </c>
      <c r="F16" s="1170"/>
      <c r="G16" s="1167">
        <f t="shared" si="0"/>
        <v>0</v>
      </c>
    </row>
    <row r="17" spans="1:8" s="1130" customFormat="1" ht="12.75" customHeight="1">
      <c r="A17" s="1119"/>
      <c r="B17" s="1135"/>
      <c r="C17" s="1168" t="s">
        <v>7645</v>
      </c>
      <c r="D17" s="1169" t="s">
        <v>4713</v>
      </c>
      <c r="E17" s="1169">
        <v>1</v>
      </c>
      <c r="F17" s="1170"/>
      <c r="G17" s="1171">
        <f t="shared" si="0"/>
        <v>0</v>
      </c>
    </row>
    <row r="18" spans="1:8" s="1130" customFormat="1" ht="12.75" customHeight="1">
      <c r="A18" s="1119"/>
      <c r="B18" s="1172"/>
      <c r="C18" s="1173" t="s">
        <v>7646</v>
      </c>
      <c r="D18" s="1148"/>
      <c r="E18" s="1148"/>
      <c r="F18" s="1149"/>
      <c r="G18" s="1174">
        <f>SUM(G13:G17)</f>
        <v>0</v>
      </c>
      <c r="H18" s="1175"/>
    </row>
    <row r="19" spans="1:8" s="1130" customFormat="1" ht="10.8">
      <c r="A19" s="1121"/>
      <c r="B19" s="1151"/>
      <c r="C19" s="1132"/>
      <c r="D19" s="1122"/>
      <c r="E19" s="1122"/>
      <c r="F19" s="1133"/>
      <c r="G19" s="1152"/>
    </row>
    <row r="34" spans="3:6">
      <c r="C34" s="1176"/>
    </row>
    <row r="38" spans="3:6">
      <c r="C38" s="1177"/>
    </row>
    <row r="39" spans="3:6" ht="12.75" customHeight="1">
      <c r="C39" s="1178"/>
      <c r="D39" s="1178"/>
      <c r="E39" s="1178"/>
      <c r="F39" s="1178"/>
    </row>
    <row r="40" spans="3:6">
      <c r="D40" s="1178"/>
      <c r="E40" s="1178"/>
      <c r="F40" s="1178"/>
    </row>
  </sheetData>
  <mergeCells count="8">
    <mergeCell ref="A1:G5"/>
    <mergeCell ref="A6:A8"/>
    <mergeCell ref="B6:B8"/>
    <mergeCell ref="C6:C8"/>
    <mergeCell ref="D6:D8"/>
    <mergeCell ref="E6:E8"/>
    <mergeCell ref="F6:F8"/>
    <mergeCell ref="G6:G8"/>
  </mergeCells>
  <pageMargins left="0.59055118110236227" right="0.39370078740157483" top="1.1811023622047245" bottom="0.59055118110236227" header="0.31496062992125984" footer="0.11811023622047245"/>
  <pageSetup paperSize="9" orientation="portrait" useFirstPageNumber="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01ED-DF57-403C-AEBB-0F03C452377C}">
  <dimension ref="A1:K40"/>
  <sheetViews>
    <sheetView showZeros="0" view="pageLayout" topLeftCell="A7" zoomScaleNormal="115" zoomScaleSheetLayoutView="115" workbookViewId="0">
      <selection activeCell="C13" sqref="C13"/>
    </sheetView>
  </sheetViews>
  <sheetFormatPr defaultColWidth="11.5703125" defaultRowHeight="13.2"/>
  <cols>
    <col min="1" max="1" width="7.28515625" style="1154" customWidth="1"/>
    <col min="2" max="2" width="7.5703125" style="1155" customWidth="1"/>
    <col min="3" max="3" width="64.28515625" style="1117" customWidth="1"/>
    <col min="4" max="5" width="7.28515625" style="1157" customWidth="1"/>
    <col min="6" max="6" width="12.85546875" style="1158" customWidth="1"/>
    <col min="7" max="7" width="12.85546875" style="1117" customWidth="1"/>
    <col min="8" max="8" width="11.5703125" style="1117"/>
    <col min="9" max="9" width="14.85546875" style="1117" customWidth="1"/>
    <col min="10" max="10" width="14.28515625" style="1117" customWidth="1"/>
    <col min="11" max="11" width="15.85546875" style="1117" customWidth="1"/>
    <col min="12" max="12" width="14.7109375" style="1117" customWidth="1"/>
    <col min="13" max="15" width="11.5703125" style="1117"/>
    <col min="16" max="16" width="15.85546875" style="1117" customWidth="1"/>
    <col min="17" max="17" width="11.5703125" style="1117"/>
    <col min="18" max="18" width="14.5703125" style="1117" customWidth="1"/>
    <col min="19" max="256" width="11.5703125" style="1117"/>
    <col min="257" max="257" width="7.28515625" style="1117" customWidth="1"/>
    <col min="258" max="258" width="7.5703125" style="1117" customWidth="1"/>
    <col min="259" max="259" width="64.28515625" style="1117" customWidth="1"/>
    <col min="260" max="261" width="7.28515625" style="1117" customWidth="1"/>
    <col min="262" max="263" width="12.85546875" style="1117" customWidth="1"/>
    <col min="264" max="264" width="11.5703125" style="1117"/>
    <col min="265" max="265" width="14.85546875" style="1117" customWidth="1"/>
    <col min="266" max="266" width="14.28515625" style="1117" customWidth="1"/>
    <col min="267" max="267" width="15.85546875" style="1117" customWidth="1"/>
    <col min="268" max="268" width="14.7109375" style="1117" customWidth="1"/>
    <col min="269" max="271" width="11.5703125" style="1117"/>
    <col min="272" max="272" width="15.85546875" style="1117" customWidth="1"/>
    <col min="273" max="273" width="11.5703125" style="1117"/>
    <col min="274" max="274" width="14.5703125" style="1117" customWidth="1"/>
    <col min="275" max="512" width="11.5703125" style="1117"/>
    <col min="513" max="513" width="7.28515625" style="1117" customWidth="1"/>
    <col min="514" max="514" width="7.5703125" style="1117" customWidth="1"/>
    <col min="515" max="515" width="64.28515625" style="1117" customWidth="1"/>
    <col min="516" max="517" width="7.28515625" style="1117" customWidth="1"/>
    <col min="518" max="519" width="12.85546875" style="1117" customWidth="1"/>
    <col min="520" max="520" width="11.5703125" style="1117"/>
    <col min="521" max="521" width="14.85546875" style="1117" customWidth="1"/>
    <col min="522" max="522" width="14.28515625" style="1117" customWidth="1"/>
    <col min="523" max="523" width="15.85546875" style="1117" customWidth="1"/>
    <col min="524" max="524" width="14.7109375" style="1117" customWidth="1"/>
    <col min="525" max="527" width="11.5703125" style="1117"/>
    <col min="528" max="528" width="15.85546875" style="1117" customWidth="1"/>
    <col min="529" max="529" width="11.5703125" style="1117"/>
    <col min="530" max="530" width="14.5703125" style="1117" customWidth="1"/>
    <col min="531" max="768" width="11.5703125" style="1117"/>
    <col min="769" max="769" width="7.28515625" style="1117" customWidth="1"/>
    <col min="770" max="770" width="7.5703125" style="1117" customWidth="1"/>
    <col min="771" max="771" width="64.28515625" style="1117" customWidth="1"/>
    <col min="772" max="773" width="7.28515625" style="1117" customWidth="1"/>
    <col min="774" max="775" width="12.85546875" style="1117" customWidth="1"/>
    <col min="776" max="776" width="11.5703125" style="1117"/>
    <col min="777" max="777" width="14.85546875" style="1117" customWidth="1"/>
    <col min="778" max="778" width="14.28515625" style="1117" customWidth="1"/>
    <col min="779" max="779" width="15.85546875" style="1117" customWidth="1"/>
    <col min="780" max="780" width="14.7109375" style="1117" customWidth="1"/>
    <col min="781" max="783" width="11.5703125" style="1117"/>
    <col min="784" max="784" width="15.85546875" style="1117" customWidth="1"/>
    <col min="785" max="785" width="11.5703125" style="1117"/>
    <col min="786" max="786" width="14.5703125" style="1117" customWidth="1"/>
    <col min="787" max="1024" width="11.5703125" style="1117"/>
    <col min="1025" max="1025" width="7.28515625" style="1117" customWidth="1"/>
    <col min="1026" max="1026" width="7.5703125" style="1117" customWidth="1"/>
    <col min="1027" max="1027" width="64.28515625" style="1117" customWidth="1"/>
    <col min="1028" max="1029" width="7.28515625" style="1117" customWidth="1"/>
    <col min="1030" max="1031" width="12.85546875" style="1117" customWidth="1"/>
    <col min="1032" max="1032" width="11.5703125" style="1117"/>
    <col min="1033" max="1033" width="14.85546875" style="1117" customWidth="1"/>
    <col min="1034" max="1034" width="14.28515625" style="1117" customWidth="1"/>
    <col min="1035" max="1035" width="15.85546875" style="1117" customWidth="1"/>
    <col min="1036" max="1036" width="14.7109375" style="1117" customWidth="1"/>
    <col min="1037" max="1039" width="11.5703125" style="1117"/>
    <col min="1040" max="1040" width="15.85546875" style="1117" customWidth="1"/>
    <col min="1041" max="1041" width="11.5703125" style="1117"/>
    <col min="1042" max="1042" width="14.5703125" style="1117" customWidth="1"/>
    <col min="1043" max="1280" width="11.5703125" style="1117"/>
    <col min="1281" max="1281" width="7.28515625" style="1117" customWidth="1"/>
    <col min="1282" max="1282" width="7.5703125" style="1117" customWidth="1"/>
    <col min="1283" max="1283" width="64.28515625" style="1117" customWidth="1"/>
    <col min="1284" max="1285" width="7.28515625" style="1117" customWidth="1"/>
    <col min="1286" max="1287" width="12.85546875" style="1117" customWidth="1"/>
    <col min="1288" max="1288" width="11.5703125" style="1117"/>
    <col min="1289" max="1289" width="14.85546875" style="1117" customWidth="1"/>
    <col min="1290" max="1290" width="14.28515625" style="1117" customWidth="1"/>
    <col min="1291" max="1291" width="15.85546875" style="1117" customWidth="1"/>
    <col min="1292" max="1292" width="14.7109375" style="1117" customWidth="1"/>
    <col min="1293" max="1295" width="11.5703125" style="1117"/>
    <col min="1296" max="1296" width="15.85546875" style="1117" customWidth="1"/>
    <col min="1297" max="1297" width="11.5703125" style="1117"/>
    <col min="1298" max="1298" width="14.5703125" style="1117" customWidth="1"/>
    <col min="1299" max="1536" width="11.5703125" style="1117"/>
    <col min="1537" max="1537" width="7.28515625" style="1117" customWidth="1"/>
    <col min="1538" max="1538" width="7.5703125" style="1117" customWidth="1"/>
    <col min="1539" max="1539" width="64.28515625" style="1117" customWidth="1"/>
    <col min="1540" max="1541" width="7.28515625" style="1117" customWidth="1"/>
    <col min="1542" max="1543" width="12.85546875" style="1117" customWidth="1"/>
    <col min="1544" max="1544" width="11.5703125" style="1117"/>
    <col min="1545" max="1545" width="14.85546875" style="1117" customWidth="1"/>
    <col min="1546" max="1546" width="14.28515625" style="1117" customWidth="1"/>
    <col min="1547" max="1547" width="15.85546875" style="1117" customWidth="1"/>
    <col min="1548" max="1548" width="14.7109375" style="1117" customWidth="1"/>
    <col min="1549" max="1551" width="11.5703125" style="1117"/>
    <col min="1552" max="1552" width="15.85546875" style="1117" customWidth="1"/>
    <col min="1553" max="1553" width="11.5703125" style="1117"/>
    <col min="1554" max="1554" width="14.5703125" style="1117" customWidth="1"/>
    <col min="1555" max="1792" width="11.5703125" style="1117"/>
    <col min="1793" max="1793" width="7.28515625" style="1117" customWidth="1"/>
    <col min="1794" max="1794" width="7.5703125" style="1117" customWidth="1"/>
    <col min="1795" max="1795" width="64.28515625" style="1117" customWidth="1"/>
    <col min="1796" max="1797" width="7.28515625" style="1117" customWidth="1"/>
    <col min="1798" max="1799" width="12.85546875" style="1117" customWidth="1"/>
    <col min="1800" max="1800" width="11.5703125" style="1117"/>
    <col min="1801" max="1801" width="14.85546875" style="1117" customWidth="1"/>
    <col min="1802" max="1802" width="14.28515625" style="1117" customWidth="1"/>
    <col min="1803" max="1803" width="15.85546875" style="1117" customWidth="1"/>
    <col min="1804" max="1804" width="14.7109375" style="1117" customWidth="1"/>
    <col min="1805" max="1807" width="11.5703125" style="1117"/>
    <col min="1808" max="1808" width="15.85546875" style="1117" customWidth="1"/>
    <col min="1809" max="1809" width="11.5703125" style="1117"/>
    <col min="1810" max="1810" width="14.5703125" style="1117" customWidth="1"/>
    <col min="1811" max="2048" width="11.5703125" style="1117"/>
    <col min="2049" max="2049" width="7.28515625" style="1117" customWidth="1"/>
    <col min="2050" max="2050" width="7.5703125" style="1117" customWidth="1"/>
    <col min="2051" max="2051" width="64.28515625" style="1117" customWidth="1"/>
    <col min="2052" max="2053" width="7.28515625" style="1117" customWidth="1"/>
    <col min="2054" max="2055" width="12.85546875" style="1117" customWidth="1"/>
    <col min="2056" max="2056" width="11.5703125" style="1117"/>
    <col min="2057" max="2057" width="14.85546875" style="1117" customWidth="1"/>
    <col min="2058" max="2058" width="14.28515625" style="1117" customWidth="1"/>
    <col min="2059" max="2059" width="15.85546875" style="1117" customWidth="1"/>
    <col min="2060" max="2060" width="14.7109375" style="1117" customWidth="1"/>
    <col min="2061" max="2063" width="11.5703125" style="1117"/>
    <col min="2064" max="2064" width="15.85546875" style="1117" customWidth="1"/>
    <col min="2065" max="2065" width="11.5703125" style="1117"/>
    <col min="2066" max="2066" width="14.5703125" style="1117" customWidth="1"/>
    <col min="2067" max="2304" width="11.5703125" style="1117"/>
    <col min="2305" max="2305" width="7.28515625" style="1117" customWidth="1"/>
    <col min="2306" max="2306" width="7.5703125" style="1117" customWidth="1"/>
    <col min="2307" max="2307" width="64.28515625" style="1117" customWidth="1"/>
    <col min="2308" max="2309" width="7.28515625" style="1117" customWidth="1"/>
    <col min="2310" max="2311" width="12.85546875" style="1117" customWidth="1"/>
    <col min="2312" max="2312" width="11.5703125" style="1117"/>
    <col min="2313" max="2313" width="14.85546875" style="1117" customWidth="1"/>
    <col min="2314" max="2314" width="14.28515625" style="1117" customWidth="1"/>
    <col min="2315" max="2315" width="15.85546875" style="1117" customWidth="1"/>
    <col min="2316" max="2316" width="14.7109375" style="1117" customWidth="1"/>
    <col min="2317" max="2319" width="11.5703125" style="1117"/>
    <col min="2320" max="2320" width="15.85546875" style="1117" customWidth="1"/>
    <col min="2321" max="2321" width="11.5703125" style="1117"/>
    <col min="2322" max="2322" width="14.5703125" style="1117" customWidth="1"/>
    <col min="2323" max="2560" width="11.5703125" style="1117"/>
    <col min="2561" max="2561" width="7.28515625" style="1117" customWidth="1"/>
    <col min="2562" max="2562" width="7.5703125" style="1117" customWidth="1"/>
    <col min="2563" max="2563" width="64.28515625" style="1117" customWidth="1"/>
    <col min="2564" max="2565" width="7.28515625" style="1117" customWidth="1"/>
    <col min="2566" max="2567" width="12.85546875" style="1117" customWidth="1"/>
    <col min="2568" max="2568" width="11.5703125" style="1117"/>
    <col min="2569" max="2569" width="14.85546875" style="1117" customWidth="1"/>
    <col min="2570" max="2570" width="14.28515625" style="1117" customWidth="1"/>
    <col min="2571" max="2571" width="15.85546875" style="1117" customWidth="1"/>
    <col min="2572" max="2572" width="14.7109375" style="1117" customWidth="1"/>
    <col min="2573" max="2575" width="11.5703125" style="1117"/>
    <col min="2576" max="2576" width="15.85546875" style="1117" customWidth="1"/>
    <col min="2577" max="2577" width="11.5703125" style="1117"/>
    <col min="2578" max="2578" width="14.5703125" style="1117" customWidth="1"/>
    <col min="2579" max="2816" width="11.5703125" style="1117"/>
    <col min="2817" max="2817" width="7.28515625" style="1117" customWidth="1"/>
    <col min="2818" max="2818" width="7.5703125" style="1117" customWidth="1"/>
    <col min="2819" max="2819" width="64.28515625" style="1117" customWidth="1"/>
    <col min="2820" max="2821" width="7.28515625" style="1117" customWidth="1"/>
    <col min="2822" max="2823" width="12.85546875" style="1117" customWidth="1"/>
    <col min="2824" max="2824" width="11.5703125" style="1117"/>
    <col min="2825" max="2825" width="14.85546875" style="1117" customWidth="1"/>
    <col min="2826" max="2826" width="14.28515625" style="1117" customWidth="1"/>
    <col min="2827" max="2827" width="15.85546875" style="1117" customWidth="1"/>
    <col min="2828" max="2828" width="14.7109375" style="1117" customWidth="1"/>
    <col min="2829" max="2831" width="11.5703125" style="1117"/>
    <col min="2832" max="2832" width="15.85546875" style="1117" customWidth="1"/>
    <col min="2833" max="2833" width="11.5703125" style="1117"/>
    <col min="2834" max="2834" width="14.5703125" style="1117" customWidth="1"/>
    <col min="2835" max="3072" width="11.5703125" style="1117"/>
    <col min="3073" max="3073" width="7.28515625" style="1117" customWidth="1"/>
    <col min="3074" max="3074" width="7.5703125" style="1117" customWidth="1"/>
    <col min="3075" max="3075" width="64.28515625" style="1117" customWidth="1"/>
    <col min="3076" max="3077" width="7.28515625" style="1117" customWidth="1"/>
    <col min="3078" max="3079" width="12.85546875" style="1117" customWidth="1"/>
    <col min="3080" max="3080" width="11.5703125" style="1117"/>
    <col min="3081" max="3081" width="14.85546875" style="1117" customWidth="1"/>
    <col min="3082" max="3082" width="14.28515625" style="1117" customWidth="1"/>
    <col min="3083" max="3083" width="15.85546875" style="1117" customWidth="1"/>
    <col min="3084" max="3084" width="14.7109375" style="1117" customWidth="1"/>
    <col min="3085" max="3087" width="11.5703125" style="1117"/>
    <col min="3088" max="3088" width="15.85546875" style="1117" customWidth="1"/>
    <col min="3089" max="3089" width="11.5703125" style="1117"/>
    <col min="3090" max="3090" width="14.5703125" style="1117" customWidth="1"/>
    <col min="3091" max="3328" width="11.5703125" style="1117"/>
    <col min="3329" max="3329" width="7.28515625" style="1117" customWidth="1"/>
    <col min="3330" max="3330" width="7.5703125" style="1117" customWidth="1"/>
    <col min="3331" max="3331" width="64.28515625" style="1117" customWidth="1"/>
    <col min="3332" max="3333" width="7.28515625" style="1117" customWidth="1"/>
    <col min="3334" max="3335" width="12.85546875" style="1117" customWidth="1"/>
    <col min="3336" max="3336" width="11.5703125" style="1117"/>
    <col min="3337" max="3337" width="14.85546875" style="1117" customWidth="1"/>
    <col min="3338" max="3338" width="14.28515625" style="1117" customWidth="1"/>
    <col min="3339" max="3339" width="15.85546875" style="1117" customWidth="1"/>
    <col min="3340" max="3340" width="14.7109375" style="1117" customWidth="1"/>
    <col min="3341" max="3343" width="11.5703125" style="1117"/>
    <col min="3344" max="3344" width="15.85546875" style="1117" customWidth="1"/>
    <col min="3345" max="3345" width="11.5703125" style="1117"/>
    <col min="3346" max="3346" width="14.5703125" style="1117" customWidth="1"/>
    <col min="3347" max="3584" width="11.5703125" style="1117"/>
    <col min="3585" max="3585" width="7.28515625" style="1117" customWidth="1"/>
    <col min="3586" max="3586" width="7.5703125" style="1117" customWidth="1"/>
    <col min="3587" max="3587" width="64.28515625" style="1117" customWidth="1"/>
    <col min="3588" max="3589" width="7.28515625" style="1117" customWidth="1"/>
    <col min="3590" max="3591" width="12.85546875" style="1117" customWidth="1"/>
    <col min="3592" max="3592" width="11.5703125" style="1117"/>
    <col min="3593" max="3593" width="14.85546875" style="1117" customWidth="1"/>
    <col min="3594" max="3594" width="14.28515625" style="1117" customWidth="1"/>
    <col min="3595" max="3595" width="15.85546875" style="1117" customWidth="1"/>
    <col min="3596" max="3596" width="14.7109375" style="1117" customWidth="1"/>
    <col min="3597" max="3599" width="11.5703125" style="1117"/>
    <col min="3600" max="3600" width="15.85546875" style="1117" customWidth="1"/>
    <col min="3601" max="3601" width="11.5703125" style="1117"/>
    <col min="3602" max="3602" width="14.5703125" style="1117" customWidth="1"/>
    <col min="3603" max="3840" width="11.5703125" style="1117"/>
    <col min="3841" max="3841" width="7.28515625" style="1117" customWidth="1"/>
    <col min="3842" max="3842" width="7.5703125" style="1117" customWidth="1"/>
    <col min="3843" max="3843" width="64.28515625" style="1117" customWidth="1"/>
    <col min="3844" max="3845" width="7.28515625" style="1117" customWidth="1"/>
    <col min="3846" max="3847" width="12.85546875" style="1117" customWidth="1"/>
    <col min="3848" max="3848" width="11.5703125" style="1117"/>
    <col min="3849" max="3849" width="14.85546875" style="1117" customWidth="1"/>
    <col min="3850" max="3850" width="14.28515625" style="1117" customWidth="1"/>
    <col min="3851" max="3851" width="15.85546875" style="1117" customWidth="1"/>
    <col min="3852" max="3852" width="14.7109375" style="1117" customWidth="1"/>
    <col min="3853" max="3855" width="11.5703125" style="1117"/>
    <col min="3856" max="3856" width="15.85546875" style="1117" customWidth="1"/>
    <col min="3857" max="3857" width="11.5703125" style="1117"/>
    <col min="3858" max="3858" width="14.5703125" style="1117" customWidth="1"/>
    <col min="3859" max="4096" width="11.5703125" style="1117"/>
    <col min="4097" max="4097" width="7.28515625" style="1117" customWidth="1"/>
    <col min="4098" max="4098" width="7.5703125" style="1117" customWidth="1"/>
    <col min="4099" max="4099" width="64.28515625" style="1117" customWidth="1"/>
    <col min="4100" max="4101" width="7.28515625" style="1117" customWidth="1"/>
    <col min="4102" max="4103" width="12.85546875" style="1117" customWidth="1"/>
    <col min="4104" max="4104" width="11.5703125" style="1117"/>
    <col min="4105" max="4105" width="14.85546875" style="1117" customWidth="1"/>
    <col min="4106" max="4106" width="14.28515625" style="1117" customWidth="1"/>
    <col min="4107" max="4107" width="15.85546875" style="1117" customWidth="1"/>
    <col min="4108" max="4108" width="14.7109375" style="1117" customWidth="1"/>
    <col min="4109" max="4111" width="11.5703125" style="1117"/>
    <col min="4112" max="4112" width="15.85546875" style="1117" customWidth="1"/>
    <col min="4113" max="4113" width="11.5703125" style="1117"/>
    <col min="4114" max="4114" width="14.5703125" style="1117" customWidth="1"/>
    <col min="4115" max="4352" width="11.5703125" style="1117"/>
    <col min="4353" max="4353" width="7.28515625" style="1117" customWidth="1"/>
    <col min="4354" max="4354" width="7.5703125" style="1117" customWidth="1"/>
    <col min="4355" max="4355" width="64.28515625" style="1117" customWidth="1"/>
    <col min="4356" max="4357" width="7.28515625" style="1117" customWidth="1"/>
    <col min="4358" max="4359" width="12.85546875" style="1117" customWidth="1"/>
    <col min="4360" max="4360" width="11.5703125" style="1117"/>
    <col min="4361" max="4361" width="14.85546875" style="1117" customWidth="1"/>
    <col min="4362" max="4362" width="14.28515625" style="1117" customWidth="1"/>
    <col min="4363" max="4363" width="15.85546875" style="1117" customWidth="1"/>
    <col min="4364" max="4364" width="14.7109375" style="1117" customWidth="1"/>
    <col min="4365" max="4367" width="11.5703125" style="1117"/>
    <col min="4368" max="4368" width="15.85546875" style="1117" customWidth="1"/>
    <col min="4369" max="4369" width="11.5703125" style="1117"/>
    <col min="4370" max="4370" width="14.5703125" style="1117" customWidth="1"/>
    <col min="4371" max="4608" width="11.5703125" style="1117"/>
    <col min="4609" max="4609" width="7.28515625" style="1117" customWidth="1"/>
    <col min="4610" max="4610" width="7.5703125" style="1117" customWidth="1"/>
    <col min="4611" max="4611" width="64.28515625" style="1117" customWidth="1"/>
    <col min="4612" max="4613" width="7.28515625" style="1117" customWidth="1"/>
    <col min="4614" max="4615" width="12.85546875" style="1117" customWidth="1"/>
    <col min="4616" max="4616" width="11.5703125" style="1117"/>
    <col min="4617" max="4617" width="14.85546875" style="1117" customWidth="1"/>
    <col min="4618" max="4618" width="14.28515625" style="1117" customWidth="1"/>
    <col min="4619" max="4619" width="15.85546875" style="1117" customWidth="1"/>
    <col min="4620" max="4620" width="14.7109375" style="1117" customWidth="1"/>
    <col min="4621" max="4623" width="11.5703125" style="1117"/>
    <col min="4624" max="4624" width="15.85546875" style="1117" customWidth="1"/>
    <col min="4625" max="4625" width="11.5703125" style="1117"/>
    <col min="4626" max="4626" width="14.5703125" style="1117" customWidth="1"/>
    <col min="4627" max="4864" width="11.5703125" style="1117"/>
    <col min="4865" max="4865" width="7.28515625" style="1117" customWidth="1"/>
    <col min="4866" max="4866" width="7.5703125" style="1117" customWidth="1"/>
    <col min="4867" max="4867" width="64.28515625" style="1117" customWidth="1"/>
    <col min="4868" max="4869" width="7.28515625" style="1117" customWidth="1"/>
    <col min="4870" max="4871" width="12.85546875" style="1117" customWidth="1"/>
    <col min="4872" max="4872" width="11.5703125" style="1117"/>
    <col min="4873" max="4873" width="14.85546875" style="1117" customWidth="1"/>
    <col min="4874" max="4874" width="14.28515625" style="1117" customWidth="1"/>
    <col min="4875" max="4875" width="15.85546875" style="1117" customWidth="1"/>
    <col min="4876" max="4876" width="14.7109375" style="1117" customWidth="1"/>
    <col min="4877" max="4879" width="11.5703125" style="1117"/>
    <col min="4880" max="4880" width="15.85546875" style="1117" customWidth="1"/>
    <col min="4881" max="4881" width="11.5703125" style="1117"/>
    <col min="4882" max="4882" width="14.5703125" style="1117" customWidth="1"/>
    <col min="4883" max="5120" width="11.5703125" style="1117"/>
    <col min="5121" max="5121" width="7.28515625" style="1117" customWidth="1"/>
    <col min="5122" max="5122" width="7.5703125" style="1117" customWidth="1"/>
    <col min="5123" max="5123" width="64.28515625" style="1117" customWidth="1"/>
    <col min="5124" max="5125" width="7.28515625" style="1117" customWidth="1"/>
    <col min="5126" max="5127" width="12.85546875" style="1117" customWidth="1"/>
    <col min="5128" max="5128" width="11.5703125" style="1117"/>
    <col min="5129" max="5129" width="14.85546875" style="1117" customWidth="1"/>
    <col min="5130" max="5130" width="14.28515625" style="1117" customWidth="1"/>
    <col min="5131" max="5131" width="15.85546875" style="1117" customWidth="1"/>
    <col min="5132" max="5132" width="14.7109375" style="1117" customWidth="1"/>
    <col min="5133" max="5135" width="11.5703125" style="1117"/>
    <col min="5136" max="5136" width="15.85546875" style="1117" customWidth="1"/>
    <col min="5137" max="5137" width="11.5703125" style="1117"/>
    <col min="5138" max="5138" width="14.5703125" style="1117" customWidth="1"/>
    <col min="5139" max="5376" width="11.5703125" style="1117"/>
    <col min="5377" max="5377" width="7.28515625" style="1117" customWidth="1"/>
    <col min="5378" max="5378" width="7.5703125" style="1117" customWidth="1"/>
    <col min="5379" max="5379" width="64.28515625" style="1117" customWidth="1"/>
    <col min="5380" max="5381" width="7.28515625" style="1117" customWidth="1"/>
    <col min="5382" max="5383" width="12.85546875" style="1117" customWidth="1"/>
    <col min="5384" max="5384" width="11.5703125" style="1117"/>
    <col min="5385" max="5385" width="14.85546875" style="1117" customWidth="1"/>
    <col min="5386" max="5386" width="14.28515625" style="1117" customWidth="1"/>
    <col min="5387" max="5387" width="15.85546875" style="1117" customWidth="1"/>
    <col min="5388" max="5388" width="14.7109375" style="1117" customWidth="1"/>
    <col min="5389" max="5391" width="11.5703125" style="1117"/>
    <col min="5392" max="5392" width="15.85546875" style="1117" customWidth="1"/>
    <col min="5393" max="5393" width="11.5703125" style="1117"/>
    <col min="5394" max="5394" width="14.5703125" style="1117" customWidth="1"/>
    <col min="5395" max="5632" width="11.5703125" style="1117"/>
    <col min="5633" max="5633" width="7.28515625" style="1117" customWidth="1"/>
    <col min="5634" max="5634" width="7.5703125" style="1117" customWidth="1"/>
    <col min="5635" max="5635" width="64.28515625" style="1117" customWidth="1"/>
    <col min="5636" max="5637" width="7.28515625" style="1117" customWidth="1"/>
    <col min="5638" max="5639" width="12.85546875" style="1117" customWidth="1"/>
    <col min="5640" max="5640" width="11.5703125" style="1117"/>
    <col min="5641" max="5641" width="14.85546875" style="1117" customWidth="1"/>
    <col min="5642" max="5642" width="14.28515625" style="1117" customWidth="1"/>
    <col min="5643" max="5643" width="15.85546875" style="1117" customWidth="1"/>
    <col min="5644" max="5644" width="14.7109375" style="1117" customWidth="1"/>
    <col min="5645" max="5647" width="11.5703125" style="1117"/>
    <col min="5648" max="5648" width="15.85546875" style="1117" customWidth="1"/>
    <col min="5649" max="5649" width="11.5703125" style="1117"/>
    <col min="5650" max="5650" width="14.5703125" style="1117" customWidth="1"/>
    <col min="5651" max="5888" width="11.5703125" style="1117"/>
    <col min="5889" max="5889" width="7.28515625" style="1117" customWidth="1"/>
    <col min="5890" max="5890" width="7.5703125" style="1117" customWidth="1"/>
    <col min="5891" max="5891" width="64.28515625" style="1117" customWidth="1"/>
    <col min="5892" max="5893" width="7.28515625" style="1117" customWidth="1"/>
    <col min="5894" max="5895" width="12.85546875" style="1117" customWidth="1"/>
    <col min="5896" max="5896" width="11.5703125" style="1117"/>
    <col min="5897" max="5897" width="14.85546875" style="1117" customWidth="1"/>
    <col min="5898" max="5898" width="14.28515625" style="1117" customWidth="1"/>
    <col min="5899" max="5899" width="15.85546875" style="1117" customWidth="1"/>
    <col min="5900" max="5900" width="14.7109375" style="1117" customWidth="1"/>
    <col min="5901" max="5903" width="11.5703125" style="1117"/>
    <col min="5904" max="5904" width="15.85546875" style="1117" customWidth="1"/>
    <col min="5905" max="5905" width="11.5703125" style="1117"/>
    <col min="5906" max="5906" width="14.5703125" style="1117" customWidth="1"/>
    <col min="5907" max="6144" width="11.5703125" style="1117"/>
    <col min="6145" max="6145" width="7.28515625" style="1117" customWidth="1"/>
    <col min="6146" max="6146" width="7.5703125" style="1117" customWidth="1"/>
    <col min="6147" max="6147" width="64.28515625" style="1117" customWidth="1"/>
    <col min="6148" max="6149" width="7.28515625" style="1117" customWidth="1"/>
    <col min="6150" max="6151" width="12.85546875" style="1117" customWidth="1"/>
    <col min="6152" max="6152" width="11.5703125" style="1117"/>
    <col min="6153" max="6153" width="14.85546875" style="1117" customWidth="1"/>
    <col min="6154" max="6154" width="14.28515625" style="1117" customWidth="1"/>
    <col min="6155" max="6155" width="15.85546875" style="1117" customWidth="1"/>
    <col min="6156" max="6156" width="14.7109375" style="1117" customWidth="1"/>
    <col min="6157" max="6159" width="11.5703125" style="1117"/>
    <col min="6160" max="6160" width="15.85546875" style="1117" customWidth="1"/>
    <col min="6161" max="6161" width="11.5703125" style="1117"/>
    <col min="6162" max="6162" width="14.5703125" style="1117" customWidth="1"/>
    <col min="6163" max="6400" width="11.5703125" style="1117"/>
    <col min="6401" max="6401" width="7.28515625" style="1117" customWidth="1"/>
    <col min="6402" max="6402" width="7.5703125" style="1117" customWidth="1"/>
    <col min="6403" max="6403" width="64.28515625" style="1117" customWidth="1"/>
    <col min="6404" max="6405" width="7.28515625" style="1117" customWidth="1"/>
    <col min="6406" max="6407" width="12.85546875" style="1117" customWidth="1"/>
    <col min="6408" max="6408" width="11.5703125" style="1117"/>
    <col min="6409" max="6409" width="14.85546875" style="1117" customWidth="1"/>
    <col min="6410" max="6410" width="14.28515625" style="1117" customWidth="1"/>
    <col min="6411" max="6411" width="15.85546875" style="1117" customWidth="1"/>
    <col min="6412" max="6412" width="14.7109375" style="1117" customWidth="1"/>
    <col min="6413" max="6415" width="11.5703125" style="1117"/>
    <col min="6416" max="6416" width="15.85546875" style="1117" customWidth="1"/>
    <col min="6417" max="6417" width="11.5703125" style="1117"/>
    <col min="6418" max="6418" width="14.5703125" style="1117" customWidth="1"/>
    <col min="6419" max="6656" width="11.5703125" style="1117"/>
    <col min="6657" max="6657" width="7.28515625" style="1117" customWidth="1"/>
    <col min="6658" max="6658" width="7.5703125" style="1117" customWidth="1"/>
    <col min="6659" max="6659" width="64.28515625" style="1117" customWidth="1"/>
    <col min="6660" max="6661" width="7.28515625" style="1117" customWidth="1"/>
    <col min="6662" max="6663" width="12.85546875" style="1117" customWidth="1"/>
    <col min="6664" max="6664" width="11.5703125" style="1117"/>
    <col min="6665" max="6665" width="14.85546875" style="1117" customWidth="1"/>
    <col min="6666" max="6666" width="14.28515625" style="1117" customWidth="1"/>
    <col min="6667" max="6667" width="15.85546875" style="1117" customWidth="1"/>
    <col min="6668" max="6668" width="14.7109375" style="1117" customWidth="1"/>
    <col min="6669" max="6671" width="11.5703125" style="1117"/>
    <col min="6672" max="6672" width="15.85546875" style="1117" customWidth="1"/>
    <col min="6673" max="6673" width="11.5703125" style="1117"/>
    <col min="6674" max="6674" width="14.5703125" style="1117" customWidth="1"/>
    <col min="6675" max="6912" width="11.5703125" style="1117"/>
    <col min="6913" max="6913" width="7.28515625" style="1117" customWidth="1"/>
    <col min="6914" max="6914" width="7.5703125" style="1117" customWidth="1"/>
    <col min="6915" max="6915" width="64.28515625" style="1117" customWidth="1"/>
    <col min="6916" max="6917" width="7.28515625" style="1117" customWidth="1"/>
    <col min="6918" max="6919" width="12.85546875" style="1117" customWidth="1"/>
    <col min="6920" max="6920" width="11.5703125" style="1117"/>
    <col min="6921" max="6921" width="14.85546875" style="1117" customWidth="1"/>
    <col min="6922" max="6922" width="14.28515625" style="1117" customWidth="1"/>
    <col min="6923" max="6923" width="15.85546875" style="1117" customWidth="1"/>
    <col min="6924" max="6924" width="14.7109375" style="1117" customWidth="1"/>
    <col min="6925" max="6927" width="11.5703125" style="1117"/>
    <col min="6928" max="6928" width="15.85546875" style="1117" customWidth="1"/>
    <col min="6929" max="6929" width="11.5703125" style="1117"/>
    <col min="6930" max="6930" width="14.5703125" style="1117" customWidth="1"/>
    <col min="6931" max="7168" width="11.5703125" style="1117"/>
    <col min="7169" max="7169" width="7.28515625" style="1117" customWidth="1"/>
    <col min="7170" max="7170" width="7.5703125" style="1117" customWidth="1"/>
    <col min="7171" max="7171" width="64.28515625" style="1117" customWidth="1"/>
    <col min="7172" max="7173" width="7.28515625" style="1117" customWidth="1"/>
    <col min="7174" max="7175" width="12.85546875" style="1117" customWidth="1"/>
    <col min="7176" max="7176" width="11.5703125" style="1117"/>
    <col min="7177" max="7177" width="14.85546875" style="1117" customWidth="1"/>
    <col min="7178" max="7178" width="14.28515625" style="1117" customWidth="1"/>
    <col min="7179" max="7179" width="15.85546875" style="1117" customWidth="1"/>
    <col min="7180" max="7180" width="14.7109375" style="1117" customWidth="1"/>
    <col min="7181" max="7183" width="11.5703125" style="1117"/>
    <col min="7184" max="7184" width="15.85546875" style="1117" customWidth="1"/>
    <col min="7185" max="7185" width="11.5703125" style="1117"/>
    <col min="7186" max="7186" width="14.5703125" style="1117" customWidth="1"/>
    <col min="7187" max="7424" width="11.5703125" style="1117"/>
    <col min="7425" max="7425" width="7.28515625" style="1117" customWidth="1"/>
    <col min="7426" max="7426" width="7.5703125" style="1117" customWidth="1"/>
    <col min="7427" max="7427" width="64.28515625" style="1117" customWidth="1"/>
    <col min="7428" max="7429" width="7.28515625" style="1117" customWidth="1"/>
    <col min="7430" max="7431" width="12.85546875" style="1117" customWidth="1"/>
    <col min="7432" max="7432" width="11.5703125" style="1117"/>
    <col min="7433" max="7433" width="14.85546875" style="1117" customWidth="1"/>
    <col min="7434" max="7434" width="14.28515625" style="1117" customWidth="1"/>
    <col min="7435" max="7435" width="15.85546875" style="1117" customWidth="1"/>
    <col min="7436" max="7436" width="14.7109375" style="1117" customWidth="1"/>
    <col min="7437" max="7439" width="11.5703125" style="1117"/>
    <col min="7440" max="7440" width="15.85546875" style="1117" customWidth="1"/>
    <col min="7441" max="7441" width="11.5703125" style="1117"/>
    <col min="7442" max="7442" width="14.5703125" style="1117" customWidth="1"/>
    <col min="7443" max="7680" width="11.5703125" style="1117"/>
    <col min="7681" max="7681" width="7.28515625" style="1117" customWidth="1"/>
    <col min="7682" max="7682" width="7.5703125" style="1117" customWidth="1"/>
    <col min="7683" max="7683" width="64.28515625" style="1117" customWidth="1"/>
    <col min="7684" max="7685" width="7.28515625" style="1117" customWidth="1"/>
    <col min="7686" max="7687" width="12.85546875" style="1117" customWidth="1"/>
    <col min="7688" max="7688" width="11.5703125" style="1117"/>
    <col min="7689" max="7689" width="14.85546875" style="1117" customWidth="1"/>
    <col min="7690" max="7690" width="14.28515625" style="1117" customWidth="1"/>
    <col min="7691" max="7691" width="15.85546875" style="1117" customWidth="1"/>
    <col min="7692" max="7692" width="14.7109375" style="1117" customWidth="1"/>
    <col min="7693" max="7695" width="11.5703125" style="1117"/>
    <col min="7696" max="7696" width="15.85546875" style="1117" customWidth="1"/>
    <col min="7697" max="7697" width="11.5703125" style="1117"/>
    <col min="7698" max="7698" width="14.5703125" style="1117" customWidth="1"/>
    <col min="7699" max="7936" width="11.5703125" style="1117"/>
    <col min="7937" max="7937" width="7.28515625" style="1117" customWidth="1"/>
    <col min="7938" max="7938" width="7.5703125" style="1117" customWidth="1"/>
    <col min="7939" max="7939" width="64.28515625" style="1117" customWidth="1"/>
    <col min="7940" max="7941" width="7.28515625" style="1117" customWidth="1"/>
    <col min="7942" max="7943" width="12.85546875" style="1117" customWidth="1"/>
    <col min="7944" max="7944" width="11.5703125" style="1117"/>
    <col min="7945" max="7945" width="14.85546875" style="1117" customWidth="1"/>
    <col min="7946" max="7946" width="14.28515625" style="1117" customWidth="1"/>
    <col min="7947" max="7947" width="15.85546875" style="1117" customWidth="1"/>
    <col min="7948" max="7948" width="14.7109375" style="1117" customWidth="1"/>
    <col min="7949" max="7951" width="11.5703125" style="1117"/>
    <col min="7952" max="7952" width="15.85546875" style="1117" customWidth="1"/>
    <col min="7953" max="7953" width="11.5703125" style="1117"/>
    <col min="7954" max="7954" width="14.5703125" style="1117" customWidth="1"/>
    <col min="7955" max="8192" width="11.5703125" style="1117"/>
    <col min="8193" max="8193" width="7.28515625" style="1117" customWidth="1"/>
    <col min="8194" max="8194" width="7.5703125" style="1117" customWidth="1"/>
    <col min="8195" max="8195" width="64.28515625" style="1117" customWidth="1"/>
    <col min="8196" max="8197" width="7.28515625" style="1117" customWidth="1"/>
    <col min="8198" max="8199" width="12.85546875" style="1117" customWidth="1"/>
    <col min="8200" max="8200" width="11.5703125" style="1117"/>
    <col min="8201" max="8201" width="14.85546875" style="1117" customWidth="1"/>
    <col min="8202" max="8202" width="14.28515625" style="1117" customWidth="1"/>
    <col min="8203" max="8203" width="15.85546875" style="1117" customWidth="1"/>
    <col min="8204" max="8204" width="14.7109375" style="1117" customWidth="1"/>
    <col min="8205" max="8207" width="11.5703125" style="1117"/>
    <col min="8208" max="8208" width="15.85546875" style="1117" customWidth="1"/>
    <col min="8209" max="8209" width="11.5703125" style="1117"/>
    <col min="8210" max="8210" width="14.5703125" style="1117" customWidth="1"/>
    <col min="8211" max="8448" width="11.5703125" style="1117"/>
    <col min="8449" max="8449" width="7.28515625" style="1117" customWidth="1"/>
    <col min="8450" max="8450" width="7.5703125" style="1117" customWidth="1"/>
    <col min="8451" max="8451" width="64.28515625" style="1117" customWidth="1"/>
    <col min="8452" max="8453" width="7.28515625" style="1117" customWidth="1"/>
    <col min="8454" max="8455" width="12.85546875" style="1117" customWidth="1"/>
    <col min="8456" max="8456" width="11.5703125" style="1117"/>
    <col min="8457" max="8457" width="14.85546875" style="1117" customWidth="1"/>
    <col min="8458" max="8458" width="14.28515625" style="1117" customWidth="1"/>
    <col min="8459" max="8459" width="15.85546875" style="1117" customWidth="1"/>
    <col min="8460" max="8460" width="14.7109375" style="1117" customWidth="1"/>
    <col min="8461" max="8463" width="11.5703125" style="1117"/>
    <col min="8464" max="8464" width="15.85546875" style="1117" customWidth="1"/>
    <col min="8465" max="8465" width="11.5703125" style="1117"/>
    <col min="8466" max="8466" width="14.5703125" style="1117" customWidth="1"/>
    <col min="8467" max="8704" width="11.5703125" style="1117"/>
    <col min="8705" max="8705" width="7.28515625" style="1117" customWidth="1"/>
    <col min="8706" max="8706" width="7.5703125" style="1117" customWidth="1"/>
    <col min="8707" max="8707" width="64.28515625" style="1117" customWidth="1"/>
    <col min="8708" max="8709" width="7.28515625" style="1117" customWidth="1"/>
    <col min="8710" max="8711" width="12.85546875" style="1117" customWidth="1"/>
    <col min="8712" max="8712" width="11.5703125" style="1117"/>
    <col min="8713" max="8713" width="14.85546875" style="1117" customWidth="1"/>
    <col min="8714" max="8714" width="14.28515625" style="1117" customWidth="1"/>
    <col min="8715" max="8715" width="15.85546875" style="1117" customWidth="1"/>
    <col min="8716" max="8716" width="14.7109375" style="1117" customWidth="1"/>
    <col min="8717" max="8719" width="11.5703125" style="1117"/>
    <col min="8720" max="8720" width="15.85546875" style="1117" customWidth="1"/>
    <col min="8721" max="8721" width="11.5703125" style="1117"/>
    <col min="8722" max="8722" width="14.5703125" style="1117" customWidth="1"/>
    <col min="8723" max="8960" width="11.5703125" style="1117"/>
    <col min="8961" max="8961" width="7.28515625" style="1117" customWidth="1"/>
    <col min="8962" max="8962" width="7.5703125" style="1117" customWidth="1"/>
    <col min="8963" max="8963" width="64.28515625" style="1117" customWidth="1"/>
    <col min="8964" max="8965" width="7.28515625" style="1117" customWidth="1"/>
    <col min="8966" max="8967" width="12.85546875" style="1117" customWidth="1"/>
    <col min="8968" max="8968" width="11.5703125" style="1117"/>
    <col min="8969" max="8969" width="14.85546875" style="1117" customWidth="1"/>
    <col min="8970" max="8970" width="14.28515625" style="1117" customWidth="1"/>
    <col min="8971" max="8971" width="15.85546875" style="1117" customWidth="1"/>
    <col min="8972" max="8972" width="14.7109375" style="1117" customWidth="1"/>
    <col min="8973" max="8975" width="11.5703125" style="1117"/>
    <col min="8976" max="8976" width="15.85546875" style="1117" customWidth="1"/>
    <col min="8977" max="8977" width="11.5703125" style="1117"/>
    <col min="8978" max="8978" width="14.5703125" style="1117" customWidth="1"/>
    <col min="8979" max="9216" width="11.5703125" style="1117"/>
    <col min="9217" max="9217" width="7.28515625" style="1117" customWidth="1"/>
    <col min="9218" max="9218" width="7.5703125" style="1117" customWidth="1"/>
    <col min="9219" max="9219" width="64.28515625" style="1117" customWidth="1"/>
    <col min="9220" max="9221" width="7.28515625" style="1117" customWidth="1"/>
    <col min="9222" max="9223" width="12.85546875" style="1117" customWidth="1"/>
    <col min="9224" max="9224" width="11.5703125" style="1117"/>
    <col min="9225" max="9225" width="14.85546875" style="1117" customWidth="1"/>
    <col min="9226" max="9226" width="14.28515625" style="1117" customWidth="1"/>
    <col min="9227" max="9227" width="15.85546875" style="1117" customWidth="1"/>
    <col min="9228" max="9228" width="14.7109375" style="1117" customWidth="1"/>
    <col min="9229" max="9231" width="11.5703125" style="1117"/>
    <col min="9232" max="9232" width="15.85546875" style="1117" customWidth="1"/>
    <col min="9233" max="9233" width="11.5703125" style="1117"/>
    <col min="9234" max="9234" width="14.5703125" style="1117" customWidth="1"/>
    <col min="9235" max="9472" width="11.5703125" style="1117"/>
    <col min="9473" max="9473" width="7.28515625" style="1117" customWidth="1"/>
    <col min="9474" max="9474" width="7.5703125" style="1117" customWidth="1"/>
    <col min="9475" max="9475" width="64.28515625" style="1117" customWidth="1"/>
    <col min="9476" max="9477" width="7.28515625" style="1117" customWidth="1"/>
    <col min="9478" max="9479" width="12.85546875" style="1117" customWidth="1"/>
    <col min="9480" max="9480" width="11.5703125" style="1117"/>
    <col min="9481" max="9481" width="14.85546875" style="1117" customWidth="1"/>
    <col min="9482" max="9482" width="14.28515625" style="1117" customWidth="1"/>
    <col min="9483" max="9483" width="15.85546875" style="1117" customWidth="1"/>
    <col min="9484" max="9484" width="14.7109375" style="1117" customWidth="1"/>
    <col min="9485" max="9487" width="11.5703125" style="1117"/>
    <col min="9488" max="9488" width="15.85546875" style="1117" customWidth="1"/>
    <col min="9489" max="9489" width="11.5703125" style="1117"/>
    <col min="9490" max="9490" width="14.5703125" style="1117" customWidth="1"/>
    <col min="9491" max="9728" width="11.5703125" style="1117"/>
    <col min="9729" max="9729" width="7.28515625" style="1117" customWidth="1"/>
    <col min="9730" max="9730" width="7.5703125" style="1117" customWidth="1"/>
    <col min="9731" max="9731" width="64.28515625" style="1117" customWidth="1"/>
    <col min="9732" max="9733" width="7.28515625" style="1117" customWidth="1"/>
    <col min="9734" max="9735" width="12.85546875" style="1117" customWidth="1"/>
    <col min="9736" max="9736" width="11.5703125" style="1117"/>
    <col min="9737" max="9737" width="14.85546875" style="1117" customWidth="1"/>
    <col min="9738" max="9738" width="14.28515625" style="1117" customWidth="1"/>
    <col min="9739" max="9739" width="15.85546875" style="1117" customWidth="1"/>
    <col min="9740" max="9740" width="14.7109375" style="1117" customWidth="1"/>
    <col min="9741" max="9743" width="11.5703125" style="1117"/>
    <col min="9744" max="9744" width="15.85546875" style="1117" customWidth="1"/>
    <col min="9745" max="9745" width="11.5703125" style="1117"/>
    <col min="9746" max="9746" width="14.5703125" style="1117" customWidth="1"/>
    <col min="9747" max="9984" width="11.5703125" style="1117"/>
    <col min="9985" max="9985" width="7.28515625" style="1117" customWidth="1"/>
    <col min="9986" max="9986" width="7.5703125" style="1117" customWidth="1"/>
    <col min="9987" max="9987" width="64.28515625" style="1117" customWidth="1"/>
    <col min="9988" max="9989" width="7.28515625" style="1117" customWidth="1"/>
    <col min="9990" max="9991" width="12.85546875" style="1117" customWidth="1"/>
    <col min="9992" max="9992" width="11.5703125" style="1117"/>
    <col min="9993" max="9993" width="14.85546875" style="1117" customWidth="1"/>
    <col min="9994" max="9994" width="14.28515625" style="1117" customWidth="1"/>
    <col min="9995" max="9995" width="15.85546875" style="1117" customWidth="1"/>
    <col min="9996" max="9996" width="14.7109375" style="1117" customWidth="1"/>
    <col min="9997" max="9999" width="11.5703125" style="1117"/>
    <col min="10000" max="10000" width="15.85546875" style="1117" customWidth="1"/>
    <col min="10001" max="10001" width="11.5703125" style="1117"/>
    <col min="10002" max="10002" width="14.5703125" style="1117" customWidth="1"/>
    <col min="10003" max="10240" width="11.5703125" style="1117"/>
    <col min="10241" max="10241" width="7.28515625" style="1117" customWidth="1"/>
    <col min="10242" max="10242" width="7.5703125" style="1117" customWidth="1"/>
    <col min="10243" max="10243" width="64.28515625" style="1117" customWidth="1"/>
    <col min="10244" max="10245" width="7.28515625" style="1117" customWidth="1"/>
    <col min="10246" max="10247" width="12.85546875" style="1117" customWidth="1"/>
    <col min="10248" max="10248" width="11.5703125" style="1117"/>
    <col min="10249" max="10249" width="14.85546875" style="1117" customWidth="1"/>
    <col min="10250" max="10250" width="14.28515625" style="1117" customWidth="1"/>
    <col min="10251" max="10251" width="15.85546875" style="1117" customWidth="1"/>
    <col min="10252" max="10252" width="14.7109375" style="1117" customWidth="1"/>
    <col min="10253" max="10255" width="11.5703125" style="1117"/>
    <col min="10256" max="10256" width="15.85546875" style="1117" customWidth="1"/>
    <col min="10257" max="10257" width="11.5703125" style="1117"/>
    <col min="10258" max="10258" width="14.5703125" style="1117" customWidth="1"/>
    <col min="10259" max="10496" width="11.5703125" style="1117"/>
    <col min="10497" max="10497" width="7.28515625" style="1117" customWidth="1"/>
    <col min="10498" max="10498" width="7.5703125" style="1117" customWidth="1"/>
    <col min="10499" max="10499" width="64.28515625" style="1117" customWidth="1"/>
    <col min="10500" max="10501" width="7.28515625" style="1117" customWidth="1"/>
    <col min="10502" max="10503" width="12.85546875" style="1117" customWidth="1"/>
    <col min="10504" max="10504" width="11.5703125" style="1117"/>
    <col min="10505" max="10505" width="14.85546875" style="1117" customWidth="1"/>
    <col min="10506" max="10506" width="14.28515625" style="1117" customWidth="1"/>
    <col min="10507" max="10507" width="15.85546875" style="1117" customWidth="1"/>
    <col min="10508" max="10508" width="14.7109375" style="1117" customWidth="1"/>
    <col min="10509" max="10511" width="11.5703125" style="1117"/>
    <col min="10512" max="10512" width="15.85546875" style="1117" customWidth="1"/>
    <col min="10513" max="10513" width="11.5703125" style="1117"/>
    <col min="10514" max="10514" width="14.5703125" style="1117" customWidth="1"/>
    <col min="10515" max="10752" width="11.5703125" style="1117"/>
    <col min="10753" max="10753" width="7.28515625" style="1117" customWidth="1"/>
    <col min="10754" max="10754" width="7.5703125" style="1117" customWidth="1"/>
    <col min="10755" max="10755" width="64.28515625" style="1117" customWidth="1"/>
    <col min="10756" max="10757" width="7.28515625" style="1117" customWidth="1"/>
    <col min="10758" max="10759" width="12.85546875" style="1117" customWidth="1"/>
    <col min="10760" max="10760" width="11.5703125" style="1117"/>
    <col min="10761" max="10761" width="14.85546875" style="1117" customWidth="1"/>
    <col min="10762" max="10762" width="14.28515625" style="1117" customWidth="1"/>
    <col min="10763" max="10763" width="15.85546875" style="1117" customWidth="1"/>
    <col min="10764" max="10764" width="14.7109375" style="1117" customWidth="1"/>
    <col min="10765" max="10767" width="11.5703125" style="1117"/>
    <col min="10768" max="10768" width="15.85546875" style="1117" customWidth="1"/>
    <col min="10769" max="10769" width="11.5703125" style="1117"/>
    <col min="10770" max="10770" width="14.5703125" style="1117" customWidth="1"/>
    <col min="10771" max="11008" width="11.5703125" style="1117"/>
    <col min="11009" max="11009" width="7.28515625" style="1117" customWidth="1"/>
    <col min="11010" max="11010" width="7.5703125" style="1117" customWidth="1"/>
    <col min="11011" max="11011" width="64.28515625" style="1117" customWidth="1"/>
    <col min="11012" max="11013" width="7.28515625" style="1117" customWidth="1"/>
    <col min="11014" max="11015" width="12.85546875" style="1117" customWidth="1"/>
    <col min="11016" max="11016" width="11.5703125" style="1117"/>
    <col min="11017" max="11017" width="14.85546875" style="1117" customWidth="1"/>
    <col min="11018" max="11018" width="14.28515625" style="1117" customWidth="1"/>
    <col min="11019" max="11019" width="15.85546875" style="1117" customWidth="1"/>
    <col min="11020" max="11020" width="14.7109375" style="1117" customWidth="1"/>
    <col min="11021" max="11023" width="11.5703125" style="1117"/>
    <col min="11024" max="11024" width="15.85546875" style="1117" customWidth="1"/>
    <col min="11025" max="11025" width="11.5703125" style="1117"/>
    <col min="11026" max="11026" width="14.5703125" style="1117" customWidth="1"/>
    <col min="11027" max="11264" width="11.5703125" style="1117"/>
    <col min="11265" max="11265" width="7.28515625" style="1117" customWidth="1"/>
    <col min="11266" max="11266" width="7.5703125" style="1117" customWidth="1"/>
    <col min="11267" max="11267" width="64.28515625" style="1117" customWidth="1"/>
    <col min="11268" max="11269" width="7.28515625" style="1117" customWidth="1"/>
    <col min="11270" max="11271" width="12.85546875" style="1117" customWidth="1"/>
    <col min="11272" max="11272" width="11.5703125" style="1117"/>
    <col min="11273" max="11273" width="14.85546875" style="1117" customWidth="1"/>
    <col min="11274" max="11274" width="14.28515625" style="1117" customWidth="1"/>
    <col min="11275" max="11275" width="15.85546875" style="1117" customWidth="1"/>
    <col min="11276" max="11276" width="14.7109375" style="1117" customWidth="1"/>
    <col min="11277" max="11279" width="11.5703125" style="1117"/>
    <col min="11280" max="11280" width="15.85546875" style="1117" customWidth="1"/>
    <col min="11281" max="11281" width="11.5703125" style="1117"/>
    <col min="11282" max="11282" width="14.5703125" style="1117" customWidth="1"/>
    <col min="11283" max="11520" width="11.5703125" style="1117"/>
    <col min="11521" max="11521" width="7.28515625" style="1117" customWidth="1"/>
    <col min="11522" max="11522" width="7.5703125" style="1117" customWidth="1"/>
    <col min="11523" max="11523" width="64.28515625" style="1117" customWidth="1"/>
    <col min="11524" max="11525" width="7.28515625" style="1117" customWidth="1"/>
    <col min="11526" max="11527" width="12.85546875" style="1117" customWidth="1"/>
    <col min="11528" max="11528" width="11.5703125" style="1117"/>
    <col min="11529" max="11529" width="14.85546875" style="1117" customWidth="1"/>
    <col min="11530" max="11530" width="14.28515625" style="1117" customWidth="1"/>
    <col min="11531" max="11531" width="15.85546875" style="1117" customWidth="1"/>
    <col min="11532" max="11532" width="14.7109375" style="1117" customWidth="1"/>
    <col min="11533" max="11535" width="11.5703125" style="1117"/>
    <col min="11536" max="11536" width="15.85546875" style="1117" customWidth="1"/>
    <col min="11537" max="11537" width="11.5703125" style="1117"/>
    <col min="11538" max="11538" width="14.5703125" style="1117" customWidth="1"/>
    <col min="11539" max="11776" width="11.5703125" style="1117"/>
    <col min="11777" max="11777" width="7.28515625" style="1117" customWidth="1"/>
    <col min="11778" max="11778" width="7.5703125" style="1117" customWidth="1"/>
    <col min="11779" max="11779" width="64.28515625" style="1117" customWidth="1"/>
    <col min="11780" max="11781" width="7.28515625" style="1117" customWidth="1"/>
    <col min="11782" max="11783" width="12.85546875" style="1117" customWidth="1"/>
    <col min="11784" max="11784" width="11.5703125" style="1117"/>
    <col min="11785" max="11785" width="14.85546875" style="1117" customWidth="1"/>
    <col min="11786" max="11786" width="14.28515625" style="1117" customWidth="1"/>
    <col min="11787" max="11787" width="15.85546875" style="1117" customWidth="1"/>
    <col min="11788" max="11788" width="14.7109375" style="1117" customWidth="1"/>
    <col min="11789" max="11791" width="11.5703125" style="1117"/>
    <col min="11792" max="11792" width="15.85546875" style="1117" customWidth="1"/>
    <col min="11793" max="11793" width="11.5703125" style="1117"/>
    <col min="11794" max="11794" width="14.5703125" style="1117" customWidth="1"/>
    <col min="11795" max="12032" width="11.5703125" style="1117"/>
    <col min="12033" max="12033" width="7.28515625" style="1117" customWidth="1"/>
    <col min="12034" max="12034" width="7.5703125" style="1117" customWidth="1"/>
    <col min="12035" max="12035" width="64.28515625" style="1117" customWidth="1"/>
    <col min="12036" max="12037" width="7.28515625" style="1117" customWidth="1"/>
    <col min="12038" max="12039" width="12.85546875" style="1117" customWidth="1"/>
    <col min="12040" max="12040" width="11.5703125" style="1117"/>
    <col min="12041" max="12041" width="14.85546875" style="1117" customWidth="1"/>
    <col min="12042" max="12042" width="14.28515625" style="1117" customWidth="1"/>
    <col min="12043" max="12043" width="15.85546875" style="1117" customWidth="1"/>
    <col min="12044" max="12044" width="14.7109375" style="1117" customWidth="1"/>
    <col min="12045" max="12047" width="11.5703125" style="1117"/>
    <col min="12048" max="12048" width="15.85546875" style="1117" customWidth="1"/>
    <col min="12049" max="12049" width="11.5703125" style="1117"/>
    <col min="12050" max="12050" width="14.5703125" style="1117" customWidth="1"/>
    <col min="12051" max="12288" width="11.5703125" style="1117"/>
    <col min="12289" max="12289" width="7.28515625" style="1117" customWidth="1"/>
    <col min="12290" max="12290" width="7.5703125" style="1117" customWidth="1"/>
    <col min="12291" max="12291" width="64.28515625" style="1117" customWidth="1"/>
    <col min="12292" max="12293" width="7.28515625" style="1117" customWidth="1"/>
    <col min="12294" max="12295" width="12.85546875" style="1117" customWidth="1"/>
    <col min="12296" max="12296" width="11.5703125" style="1117"/>
    <col min="12297" max="12297" width="14.85546875" style="1117" customWidth="1"/>
    <col min="12298" max="12298" width="14.28515625" style="1117" customWidth="1"/>
    <col min="12299" max="12299" width="15.85546875" style="1117" customWidth="1"/>
    <col min="12300" max="12300" width="14.7109375" style="1117" customWidth="1"/>
    <col min="12301" max="12303" width="11.5703125" style="1117"/>
    <col min="12304" max="12304" width="15.85546875" style="1117" customWidth="1"/>
    <col min="12305" max="12305" width="11.5703125" style="1117"/>
    <col min="12306" max="12306" width="14.5703125" style="1117" customWidth="1"/>
    <col min="12307" max="12544" width="11.5703125" style="1117"/>
    <col min="12545" max="12545" width="7.28515625" style="1117" customWidth="1"/>
    <col min="12546" max="12546" width="7.5703125" style="1117" customWidth="1"/>
    <col min="12547" max="12547" width="64.28515625" style="1117" customWidth="1"/>
    <col min="12548" max="12549" width="7.28515625" style="1117" customWidth="1"/>
    <col min="12550" max="12551" width="12.85546875" style="1117" customWidth="1"/>
    <col min="12552" max="12552" width="11.5703125" style="1117"/>
    <col min="12553" max="12553" width="14.85546875" style="1117" customWidth="1"/>
    <col min="12554" max="12554" width="14.28515625" style="1117" customWidth="1"/>
    <col min="12555" max="12555" width="15.85546875" style="1117" customWidth="1"/>
    <col min="12556" max="12556" width="14.7109375" style="1117" customWidth="1"/>
    <col min="12557" max="12559" width="11.5703125" style="1117"/>
    <col min="12560" max="12560" width="15.85546875" style="1117" customWidth="1"/>
    <col min="12561" max="12561" width="11.5703125" style="1117"/>
    <col min="12562" max="12562" width="14.5703125" style="1117" customWidth="1"/>
    <col min="12563" max="12800" width="11.5703125" style="1117"/>
    <col min="12801" max="12801" width="7.28515625" style="1117" customWidth="1"/>
    <col min="12802" max="12802" width="7.5703125" style="1117" customWidth="1"/>
    <col min="12803" max="12803" width="64.28515625" style="1117" customWidth="1"/>
    <col min="12804" max="12805" width="7.28515625" style="1117" customWidth="1"/>
    <col min="12806" max="12807" width="12.85546875" style="1117" customWidth="1"/>
    <col min="12808" max="12808" width="11.5703125" style="1117"/>
    <col min="12809" max="12809" width="14.85546875" style="1117" customWidth="1"/>
    <col min="12810" max="12810" width="14.28515625" style="1117" customWidth="1"/>
    <col min="12811" max="12811" width="15.85546875" style="1117" customWidth="1"/>
    <col min="12812" max="12812" width="14.7109375" style="1117" customWidth="1"/>
    <col min="12813" max="12815" width="11.5703125" style="1117"/>
    <col min="12816" max="12816" width="15.85546875" style="1117" customWidth="1"/>
    <col min="12817" max="12817" width="11.5703125" style="1117"/>
    <col min="12818" max="12818" width="14.5703125" style="1117" customWidth="1"/>
    <col min="12819" max="13056" width="11.5703125" style="1117"/>
    <col min="13057" max="13057" width="7.28515625" style="1117" customWidth="1"/>
    <col min="13058" max="13058" width="7.5703125" style="1117" customWidth="1"/>
    <col min="13059" max="13059" width="64.28515625" style="1117" customWidth="1"/>
    <col min="13060" max="13061" width="7.28515625" style="1117" customWidth="1"/>
    <col min="13062" max="13063" width="12.85546875" style="1117" customWidth="1"/>
    <col min="13064" max="13064" width="11.5703125" style="1117"/>
    <col min="13065" max="13065" width="14.85546875" style="1117" customWidth="1"/>
    <col min="13066" max="13066" width="14.28515625" style="1117" customWidth="1"/>
    <col min="13067" max="13067" width="15.85546875" style="1117" customWidth="1"/>
    <col min="13068" max="13068" width="14.7109375" style="1117" customWidth="1"/>
    <col min="13069" max="13071" width="11.5703125" style="1117"/>
    <col min="13072" max="13072" width="15.85546875" style="1117" customWidth="1"/>
    <col min="13073" max="13073" width="11.5703125" style="1117"/>
    <col min="13074" max="13074" width="14.5703125" style="1117" customWidth="1"/>
    <col min="13075" max="13312" width="11.5703125" style="1117"/>
    <col min="13313" max="13313" width="7.28515625" style="1117" customWidth="1"/>
    <col min="13314" max="13314" width="7.5703125" style="1117" customWidth="1"/>
    <col min="13315" max="13315" width="64.28515625" style="1117" customWidth="1"/>
    <col min="13316" max="13317" width="7.28515625" style="1117" customWidth="1"/>
    <col min="13318" max="13319" width="12.85546875" style="1117" customWidth="1"/>
    <col min="13320" max="13320" width="11.5703125" style="1117"/>
    <col min="13321" max="13321" width="14.85546875" style="1117" customWidth="1"/>
    <col min="13322" max="13322" width="14.28515625" style="1117" customWidth="1"/>
    <col min="13323" max="13323" width="15.85546875" style="1117" customWidth="1"/>
    <col min="13324" max="13324" width="14.7109375" style="1117" customWidth="1"/>
    <col min="13325" max="13327" width="11.5703125" style="1117"/>
    <col min="13328" max="13328" width="15.85546875" style="1117" customWidth="1"/>
    <col min="13329" max="13329" width="11.5703125" style="1117"/>
    <col min="13330" max="13330" width="14.5703125" style="1117" customWidth="1"/>
    <col min="13331" max="13568" width="11.5703125" style="1117"/>
    <col min="13569" max="13569" width="7.28515625" style="1117" customWidth="1"/>
    <col min="13570" max="13570" width="7.5703125" style="1117" customWidth="1"/>
    <col min="13571" max="13571" width="64.28515625" style="1117" customWidth="1"/>
    <col min="13572" max="13573" width="7.28515625" style="1117" customWidth="1"/>
    <col min="13574" max="13575" width="12.85546875" style="1117" customWidth="1"/>
    <col min="13576" max="13576" width="11.5703125" style="1117"/>
    <col min="13577" max="13577" width="14.85546875" style="1117" customWidth="1"/>
    <col min="13578" max="13578" width="14.28515625" style="1117" customWidth="1"/>
    <col min="13579" max="13579" width="15.85546875" style="1117" customWidth="1"/>
    <col min="13580" max="13580" width="14.7109375" style="1117" customWidth="1"/>
    <col min="13581" max="13583" width="11.5703125" style="1117"/>
    <col min="13584" max="13584" width="15.85546875" style="1117" customWidth="1"/>
    <col min="13585" max="13585" width="11.5703125" style="1117"/>
    <col min="13586" max="13586" width="14.5703125" style="1117" customWidth="1"/>
    <col min="13587" max="13824" width="11.5703125" style="1117"/>
    <col min="13825" max="13825" width="7.28515625" style="1117" customWidth="1"/>
    <col min="13826" max="13826" width="7.5703125" style="1117" customWidth="1"/>
    <col min="13827" max="13827" width="64.28515625" style="1117" customWidth="1"/>
    <col min="13828" max="13829" width="7.28515625" style="1117" customWidth="1"/>
    <col min="13830" max="13831" width="12.85546875" style="1117" customWidth="1"/>
    <col min="13832" max="13832" width="11.5703125" style="1117"/>
    <col min="13833" max="13833" width="14.85546875" style="1117" customWidth="1"/>
    <col min="13834" max="13834" width="14.28515625" style="1117" customWidth="1"/>
    <col min="13835" max="13835" width="15.85546875" style="1117" customWidth="1"/>
    <col min="13836" max="13836" width="14.7109375" style="1117" customWidth="1"/>
    <col min="13837" max="13839" width="11.5703125" style="1117"/>
    <col min="13840" max="13840" width="15.85546875" style="1117" customWidth="1"/>
    <col min="13841" max="13841" width="11.5703125" style="1117"/>
    <col min="13842" max="13842" width="14.5703125" style="1117" customWidth="1"/>
    <col min="13843" max="14080" width="11.5703125" style="1117"/>
    <col min="14081" max="14081" width="7.28515625" style="1117" customWidth="1"/>
    <col min="14082" max="14082" width="7.5703125" style="1117" customWidth="1"/>
    <col min="14083" max="14083" width="64.28515625" style="1117" customWidth="1"/>
    <col min="14084" max="14085" width="7.28515625" style="1117" customWidth="1"/>
    <col min="14086" max="14087" width="12.85546875" style="1117" customWidth="1"/>
    <col min="14088" max="14088" width="11.5703125" style="1117"/>
    <col min="14089" max="14089" width="14.85546875" style="1117" customWidth="1"/>
    <col min="14090" max="14090" width="14.28515625" style="1117" customWidth="1"/>
    <col min="14091" max="14091" width="15.85546875" style="1117" customWidth="1"/>
    <col min="14092" max="14092" width="14.7109375" style="1117" customWidth="1"/>
    <col min="14093" max="14095" width="11.5703125" style="1117"/>
    <col min="14096" max="14096" width="15.85546875" style="1117" customWidth="1"/>
    <col min="14097" max="14097" width="11.5703125" style="1117"/>
    <col min="14098" max="14098" width="14.5703125" style="1117" customWidth="1"/>
    <col min="14099" max="14336" width="11.5703125" style="1117"/>
    <col min="14337" max="14337" width="7.28515625" style="1117" customWidth="1"/>
    <col min="14338" max="14338" width="7.5703125" style="1117" customWidth="1"/>
    <col min="14339" max="14339" width="64.28515625" style="1117" customWidth="1"/>
    <col min="14340" max="14341" width="7.28515625" style="1117" customWidth="1"/>
    <col min="14342" max="14343" width="12.85546875" style="1117" customWidth="1"/>
    <col min="14344" max="14344" width="11.5703125" style="1117"/>
    <col min="14345" max="14345" width="14.85546875" style="1117" customWidth="1"/>
    <col min="14346" max="14346" width="14.28515625" style="1117" customWidth="1"/>
    <col min="14347" max="14347" width="15.85546875" style="1117" customWidth="1"/>
    <col min="14348" max="14348" width="14.7109375" style="1117" customWidth="1"/>
    <col min="14349" max="14351" width="11.5703125" style="1117"/>
    <col min="14352" max="14352" width="15.85546875" style="1117" customWidth="1"/>
    <col min="14353" max="14353" width="11.5703125" style="1117"/>
    <col min="14354" max="14354" width="14.5703125" style="1117" customWidth="1"/>
    <col min="14355" max="14592" width="11.5703125" style="1117"/>
    <col min="14593" max="14593" width="7.28515625" style="1117" customWidth="1"/>
    <col min="14594" max="14594" width="7.5703125" style="1117" customWidth="1"/>
    <col min="14595" max="14595" width="64.28515625" style="1117" customWidth="1"/>
    <col min="14596" max="14597" width="7.28515625" style="1117" customWidth="1"/>
    <col min="14598" max="14599" width="12.85546875" style="1117" customWidth="1"/>
    <col min="14600" max="14600" width="11.5703125" style="1117"/>
    <col min="14601" max="14601" width="14.85546875" style="1117" customWidth="1"/>
    <col min="14602" max="14602" width="14.28515625" style="1117" customWidth="1"/>
    <col min="14603" max="14603" width="15.85546875" style="1117" customWidth="1"/>
    <col min="14604" max="14604" width="14.7109375" style="1117" customWidth="1"/>
    <col min="14605" max="14607" width="11.5703125" style="1117"/>
    <col min="14608" max="14608" width="15.85546875" style="1117" customWidth="1"/>
    <col min="14609" max="14609" width="11.5703125" style="1117"/>
    <col min="14610" max="14610" width="14.5703125" style="1117" customWidth="1"/>
    <col min="14611" max="14848" width="11.5703125" style="1117"/>
    <col min="14849" max="14849" width="7.28515625" style="1117" customWidth="1"/>
    <col min="14850" max="14850" width="7.5703125" style="1117" customWidth="1"/>
    <col min="14851" max="14851" width="64.28515625" style="1117" customWidth="1"/>
    <col min="14852" max="14853" width="7.28515625" style="1117" customWidth="1"/>
    <col min="14854" max="14855" width="12.85546875" style="1117" customWidth="1"/>
    <col min="14856" max="14856" width="11.5703125" style="1117"/>
    <col min="14857" max="14857" width="14.85546875" style="1117" customWidth="1"/>
    <col min="14858" max="14858" width="14.28515625" style="1117" customWidth="1"/>
    <col min="14859" max="14859" width="15.85546875" style="1117" customWidth="1"/>
    <col min="14860" max="14860" width="14.7109375" style="1117" customWidth="1"/>
    <col min="14861" max="14863" width="11.5703125" style="1117"/>
    <col min="14864" max="14864" width="15.85546875" style="1117" customWidth="1"/>
    <col min="14865" max="14865" width="11.5703125" style="1117"/>
    <col min="14866" max="14866" width="14.5703125" style="1117" customWidth="1"/>
    <col min="14867" max="15104" width="11.5703125" style="1117"/>
    <col min="15105" max="15105" width="7.28515625" style="1117" customWidth="1"/>
    <col min="15106" max="15106" width="7.5703125" style="1117" customWidth="1"/>
    <col min="15107" max="15107" width="64.28515625" style="1117" customWidth="1"/>
    <col min="15108" max="15109" width="7.28515625" style="1117" customWidth="1"/>
    <col min="15110" max="15111" width="12.85546875" style="1117" customWidth="1"/>
    <col min="15112" max="15112" width="11.5703125" style="1117"/>
    <col min="15113" max="15113" width="14.85546875" style="1117" customWidth="1"/>
    <col min="15114" max="15114" width="14.28515625" style="1117" customWidth="1"/>
    <col min="15115" max="15115" width="15.85546875" style="1117" customWidth="1"/>
    <col min="15116" max="15116" width="14.7109375" style="1117" customWidth="1"/>
    <col min="15117" max="15119" width="11.5703125" style="1117"/>
    <col min="15120" max="15120" width="15.85546875" style="1117" customWidth="1"/>
    <col min="15121" max="15121" width="11.5703125" style="1117"/>
    <col min="15122" max="15122" width="14.5703125" style="1117" customWidth="1"/>
    <col min="15123" max="15360" width="11.5703125" style="1117"/>
    <col min="15361" max="15361" width="7.28515625" style="1117" customWidth="1"/>
    <col min="15362" max="15362" width="7.5703125" style="1117" customWidth="1"/>
    <col min="15363" max="15363" width="64.28515625" style="1117" customWidth="1"/>
    <col min="15364" max="15365" width="7.28515625" style="1117" customWidth="1"/>
    <col min="15366" max="15367" width="12.85546875" style="1117" customWidth="1"/>
    <col min="15368" max="15368" width="11.5703125" style="1117"/>
    <col min="15369" max="15369" width="14.85546875" style="1117" customWidth="1"/>
    <col min="15370" max="15370" width="14.28515625" style="1117" customWidth="1"/>
    <col min="15371" max="15371" width="15.85546875" style="1117" customWidth="1"/>
    <col min="15372" max="15372" width="14.7109375" style="1117" customWidth="1"/>
    <col min="15373" max="15375" width="11.5703125" style="1117"/>
    <col min="15376" max="15376" width="15.85546875" style="1117" customWidth="1"/>
    <col min="15377" max="15377" width="11.5703125" style="1117"/>
    <col min="15378" max="15378" width="14.5703125" style="1117" customWidth="1"/>
    <col min="15379" max="15616" width="11.5703125" style="1117"/>
    <col min="15617" max="15617" width="7.28515625" style="1117" customWidth="1"/>
    <col min="15618" max="15618" width="7.5703125" style="1117" customWidth="1"/>
    <col min="15619" max="15619" width="64.28515625" style="1117" customWidth="1"/>
    <col min="15620" max="15621" width="7.28515625" style="1117" customWidth="1"/>
    <col min="15622" max="15623" width="12.85546875" style="1117" customWidth="1"/>
    <col min="15624" max="15624" width="11.5703125" style="1117"/>
    <col min="15625" max="15625" width="14.85546875" style="1117" customWidth="1"/>
    <col min="15626" max="15626" width="14.28515625" style="1117" customWidth="1"/>
    <col min="15627" max="15627" width="15.85546875" style="1117" customWidth="1"/>
    <col min="15628" max="15628" width="14.7109375" style="1117" customWidth="1"/>
    <col min="15629" max="15631" width="11.5703125" style="1117"/>
    <col min="15632" max="15632" width="15.85546875" style="1117" customWidth="1"/>
    <col min="15633" max="15633" width="11.5703125" style="1117"/>
    <col min="15634" max="15634" width="14.5703125" style="1117" customWidth="1"/>
    <col min="15635" max="15872" width="11.5703125" style="1117"/>
    <col min="15873" max="15873" width="7.28515625" style="1117" customWidth="1"/>
    <col min="15874" max="15874" width="7.5703125" style="1117" customWidth="1"/>
    <col min="15875" max="15875" width="64.28515625" style="1117" customWidth="1"/>
    <col min="15876" max="15877" width="7.28515625" style="1117" customWidth="1"/>
    <col min="15878" max="15879" width="12.85546875" style="1117" customWidth="1"/>
    <col min="15880" max="15880" width="11.5703125" style="1117"/>
    <col min="15881" max="15881" width="14.85546875" style="1117" customWidth="1"/>
    <col min="15882" max="15882" width="14.28515625" style="1117" customWidth="1"/>
    <col min="15883" max="15883" width="15.85546875" style="1117" customWidth="1"/>
    <col min="15884" max="15884" width="14.7109375" style="1117" customWidth="1"/>
    <col min="15885" max="15887" width="11.5703125" style="1117"/>
    <col min="15888" max="15888" width="15.85546875" style="1117" customWidth="1"/>
    <col min="15889" max="15889" width="11.5703125" style="1117"/>
    <col min="15890" max="15890" width="14.5703125" style="1117" customWidth="1"/>
    <col min="15891" max="16128" width="11.5703125" style="1117"/>
    <col min="16129" max="16129" width="7.28515625" style="1117" customWidth="1"/>
    <col min="16130" max="16130" width="7.5703125" style="1117" customWidth="1"/>
    <col min="16131" max="16131" width="64.28515625" style="1117" customWidth="1"/>
    <col min="16132" max="16133" width="7.28515625" style="1117" customWidth="1"/>
    <col min="16134" max="16135" width="12.85546875" style="1117" customWidth="1"/>
    <col min="16136" max="16136" width="11.5703125" style="1117"/>
    <col min="16137" max="16137" width="14.85546875" style="1117" customWidth="1"/>
    <col min="16138" max="16138" width="14.28515625" style="1117" customWidth="1"/>
    <col min="16139" max="16139" width="15.85546875" style="1117" customWidth="1"/>
    <col min="16140" max="16140" width="14.7109375" style="1117" customWidth="1"/>
    <col min="16141" max="16143" width="11.5703125" style="1117"/>
    <col min="16144" max="16144" width="15.85546875" style="1117" customWidth="1"/>
    <col min="16145" max="16145" width="11.5703125" style="1117"/>
    <col min="16146" max="16146" width="14.5703125" style="1117" customWidth="1"/>
    <col min="16147" max="16384" width="11.5703125" style="1117"/>
  </cols>
  <sheetData>
    <row r="1" spans="1:11" ht="15.75" customHeight="1">
      <c r="A1" s="1276" t="s">
        <v>7647</v>
      </c>
      <c r="B1" s="1276"/>
      <c r="C1" s="1276"/>
      <c r="D1" s="1276"/>
      <c r="E1" s="1276"/>
      <c r="F1" s="1276"/>
      <c r="G1" s="1276"/>
    </row>
    <row r="2" spans="1:11" ht="15.75" customHeight="1">
      <c r="A2" s="1277"/>
      <c r="B2" s="1277"/>
      <c r="C2" s="1277"/>
      <c r="D2" s="1277"/>
      <c r="E2" s="1277"/>
      <c r="F2" s="1277"/>
      <c r="G2" s="1277"/>
    </row>
    <row r="3" spans="1:11" ht="15.75" customHeight="1">
      <c r="A3" s="1277"/>
      <c r="B3" s="1277"/>
      <c r="C3" s="1277"/>
      <c r="D3" s="1277"/>
      <c r="E3" s="1277"/>
      <c r="F3" s="1277"/>
      <c r="G3" s="1277"/>
    </row>
    <row r="4" spans="1:11" ht="15.75" customHeight="1">
      <c r="A4" s="1277"/>
      <c r="B4" s="1277"/>
      <c r="C4" s="1277"/>
      <c r="D4" s="1277"/>
      <c r="E4" s="1277"/>
      <c r="F4" s="1277"/>
      <c r="G4" s="1277"/>
    </row>
    <row r="5" spans="1:11" ht="15.75" customHeight="1">
      <c r="A5" s="1278"/>
      <c r="B5" s="1278"/>
      <c r="C5" s="1278"/>
      <c r="D5" s="1278"/>
      <c r="E5" s="1278"/>
      <c r="F5" s="1278"/>
      <c r="G5" s="1278"/>
    </row>
    <row r="6" spans="1:11" ht="12.75" customHeight="1">
      <c r="A6" s="1279" t="s">
        <v>61</v>
      </c>
      <c r="B6" s="1279" t="s">
        <v>7605</v>
      </c>
      <c r="C6" s="1281" t="s">
        <v>7338</v>
      </c>
      <c r="D6" s="1283" t="s">
        <v>137</v>
      </c>
      <c r="E6" s="1283" t="s">
        <v>7606</v>
      </c>
      <c r="F6" s="1285" t="s">
        <v>7607</v>
      </c>
      <c r="G6" s="1283" t="s">
        <v>7608</v>
      </c>
    </row>
    <row r="7" spans="1:11" ht="12.75" customHeight="1">
      <c r="A7" s="1279"/>
      <c r="B7" s="1279"/>
      <c r="C7" s="1281"/>
      <c r="D7" s="1283"/>
      <c r="E7" s="1283"/>
      <c r="F7" s="1285"/>
      <c r="G7" s="1283"/>
    </row>
    <row r="8" spans="1:11" ht="12.75" customHeight="1">
      <c r="A8" s="1280"/>
      <c r="B8" s="1280"/>
      <c r="C8" s="1282"/>
      <c r="D8" s="1284"/>
      <c r="E8" s="1284"/>
      <c r="F8" s="1286"/>
      <c r="G8" s="1284"/>
    </row>
    <row r="9" spans="1:11" ht="12.75" customHeight="1">
      <c r="A9" s="1118"/>
      <c r="B9" s="1118"/>
      <c r="C9" s="1121"/>
      <c r="D9" s="1122"/>
      <c r="E9" s="1122"/>
      <c r="F9" s="1123"/>
      <c r="G9" s="1122"/>
    </row>
    <row r="10" spans="1:11" ht="12.75" customHeight="1">
      <c r="A10" s="1118"/>
      <c r="B10" s="1118"/>
      <c r="C10" s="1121" t="s">
        <v>7648</v>
      </c>
      <c r="D10" s="1122"/>
      <c r="E10" s="1122"/>
      <c r="F10" s="1123"/>
      <c r="G10" s="1122"/>
    </row>
    <row r="11" spans="1:11" ht="12.75" customHeight="1">
      <c r="A11" s="1119"/>
      <c r="B11" s="1120"/>
      <c r="C11" s="1122"/>
      <c r="D11" s="1122"/>
      <c r="E11" s="1122"/>
      <c r="F11" s="1123"/>
      <c r="G11" s="1122"/>
    </row>
    <row r="12" spans="1:11" s="1130" customFormat="1" ht="12.75" customHeight="1">
      <c r="A12" s="1124">
        <v>4</v>
      </c>
      <c r="B12" s="1125" t="s">
        <v>7649</v>
      </c>
      <c r="C12" s="1161" t="s">
        <v>7647</v>
      </c>
      <c r="D12" s="1162"/>
      <c r="E12" s="1162"/>
      <c r="F12" s="1163"/>
      <c r="G12" s="1164"/>
    </row>
    <row r="13" spans="1:11" s="1130" customFormat="1" ht="129.6">
      <c r="A13" s="1119"/>
      <c r="B13" s="1135"/>
      <c r="C13" s="1136" t="s">
        <v>7650</v>
      </c>
      <c r="D13" s="1122" t="s">
        <v>7612</v>
      </c>
      <c r="E13" s="1122">
        <v>1</v>
      </c>
      <c r="F13" s="1133"/>
      <c r="G13" s="1134">
        <f t="shared" ref="G13:G17" si="0">E13*F13</f>
        <v>0</v>
      </c>
      <c r="I13" s="1117"/>
      <c r="K13" s="1137"/>
    </row>
    <row r="14" spans="1:11" s="1130" customFormat="1" ht="64.8">
      <c r="A14" s="1119"/>
      <c r="B14" s="1135"/>
      <c r="C14" s="1165" t="s">
        <v>7651</v>
      </c>
      <c r="D14" s="1162" t="s">
        <v>7612</v>
      </c>
      <c r="E14" s="1162">
        <v>1</v>
      </c>
      <c r="F14" s="1166"/>
      <c r="G14" s="1167">
        <f t="shared" si="0"/>
        <v>0</v>
      </c>
      <c r="J14" s="1137"/>
    </row>
    <row r="15" spans="1:11" s="1130" customFormat="1" ht="21.6">
      <c r="A15" s="1119"/>
      <c r="B15" s="1135"/>
      <c r="C15" s="1136" t="s">
        <v>7643</v>
      </c>
      <c r="D15" s="1122" t="s">
        <v>7612</v>
      </c>
      <c r="E15" s="1122">
        <v>1</v>
      </c>
      <c r="F15" s="1133"/>
      <c r="G15" s="1134">
        <f>E15*F15</f>
        <v>0</v>
      </c>
    </row>
    <row r="16" spans="1:11" s="1130" customFormat="1" ht="10.8">
      <c r="A16" s="1119"/>
      <c r="B16" s="1135"/>
      <c r="C16" s="1168" t="s">
        <v>7644</v>
      </c>
      <c r="D16" s="1169" t="s">
        <v>7612</v>
      </c>
      <c r="E16" s="1169">
        <v>1</v>
      </c>
      <c r="F16" s="1170"/>
      <c r="G16" s="1167">
        <f t="shared" si="0"/>
        <v>0</v>
      </c>
    </row>
    <row r="17" spans="1:8" s="1130" customFormat="1" ht="12.75" customHeight="1">
      <c r="A17" s="1119"/>
      <c r="B17" s="1135"/>
      <c r="C17" s="1168" t="s">
        <v>7645</v>
      </c>
      <c r="D17" s="1169" t="s">
        <v>4713</v>
      </c>
      <c r="E17" s="1169">
        <v>1</v>
      </c>
      <c r="F17" s="1170"/>
      <c r="G17" s="1171">
        <f t="shared" si="0"/>
        <v>0</v>
      </c>
    </row>
    <row r="18" spans="1:8" s="1130" customFormat="1" ht="12.75" customHeight="1">
      <c r="A18" s="1119"/>
      <c r="B18" s="1172"/>
      <c r="C18" s="1173" t="s">
        <v>7646</v>
      </c>
      <c r="D18" s="1148"/>
      <c r="E18" s="1148"/>
      <c r="F18" s="1149"/>
      <c r="G18" s="1174">
        <f>SUM(G13:G17)</f>
        <v>0</v>
      </c>
      <c r="H18" s="1175"/>
    </row>
    <row r="19" spans="1:8" s="1130" customFormat="1" ht="10.8">
      <c r="A19" s="1121"/>
      <c r="B19" s="1151"/>
      <c r="C19" s="1132"/>
      <c r="D19" s="1122"/>
      <c r="E19" s="1122"/>
      <c r="F19" s="1133"/>
      <c r="G19" s="1152"/>
    </row>
    <row r="34" spans="3:6">
      <c r="C34" s="1176"/>
    </row>
    <row r="38" spans="3:6">
      <c r="C38" s="1177"/>
    </row>
    <row r="39" spans="3:6" ht="12.75" customHeight="1">
      <c r="C39" s="1178"/>
      <c r="D39" s="1178"/>
      <c r="E39" s="1178"/>
      <c r="F39" s="1178"/>
    </row>
    <row r="40" spans="3:6">
      <c r="D40" s="1178"/>
      <c r="E40" s="1178"/>
      <c r="F40" s="1178"/>
    </row>
  </sheetData>
  <mergeCells count="8">
    <mergeCell ref="A1:G5"/>
    <mergeCell ref="A6:A8"/>
    <mergeCell ref="B6:B8"/>
    <mergeCell ref="C6:C8"/>
    <mergeCell ref="D6:D8"/>
    <mergeCell ref="E6:E8"/>
    <mergeCell ref="F6:F8"/>
    <mergeCell ref="G6:G8"/>
  </mergeCells>
  <pageMargins left="0.59055118110236227" right="0.39370078740157483" top="1.1811023622047245" bottom="0.59055118110236227" header="0.31496062992125984" footer="0.11811023622047245"/>
  <pageSetup paperSize="9" orientation="portrait" useFirstPageNumber="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8B275-1ED8-4346-97B2-B3DE2AD737EF}">
  <dimension ref="A1:K38"/>
  <sheetViews>
    <sheetView showZeros="0" view="pageLayout" topLeftCell="A13" zoomScaleNormal="115" zoomScaleSheetLayoutView="115" workbookViewId="0">
      <selection activeCell="C15" sqref="C15"/>
    </sheetView>
  </sheetViews>
  <sheetFormatPr defaultColWidth="11.5703125" defaultRowHeight="13.2"/>
  <cols>
    <col min="1" max="1" width="7.28515625" style="1154" customWidth="1"/>
    <col min="2" max="2" width="7.5703125" style="1155" customWidth="1"/>
    <col min="3" max="3" width="64.28515625" style="1117" customWidth="1"/>
    <col min="4" max="5" width="7.28515625" style="1157" customWidth="1"/>
    <col min="6" max="6" width="12.85546875" style="1158" customWidth="1"/>
    <col min="7" max="7" width="12.85546875" style="1117" customWidth="1"/>
    <col min="8" max="8" width="11.5703125" style="1117"/>
    <col min="9" max="9" width="14.85546875" style="1117" customWidth="1"/>
    <col min="10" max="10" width="14.28515625" style="1117" customWidth="1"/>
    <col min="11" max="11" width="15.85546875" style="1117" customWidth="1"/>
    <col min="12" max="12" width="14.7109375" style="1117" customWidth="1"/>
    <col min="13" max="15" width="11.5703125" style="1117"/>
    <col min="16" max="16" width="15.85546875" style="1117" customWidth="1"/>
    <col min="17" max="17" width="11.5703125" style="1117"/>
    <col min="18" max="18" width="14.5703125" style="1117" customWidth="1"/>
    <col min="19" max="256" width="11.5703125" style="1117"/>
    <col min="257" max="257" width="7.28515625" style="1117" customWidth="1"/>
    <col min="258" max="258" width="7.5703125" style="1117" customWidth="1"/>
    <col min="259" max="259" width="64.28515625" style="1117" customWidth="1"/>
    <col min="260" max="261" width="7.28515625" style="1117" customWidth="1"/>
    <col min="262" max="263" width="12.85546875" style="1117" customWidth="1"/>
    <col min="264" max="264" width="11.5703125" style="1117"/>
    <col min="265" max="265" width="14.85546875" style="1117" customWidth="1"/>
    <col min="266" max="266" width="14.28515625" style="1117" customWidth="1"/>
    <col min="267" max="267" width="15.85546875" style="1117" customWidth="1"/>
    <col min="268" max="268" width="14.7109375" style="1117" customWidth="1"/>
    <col min="269" max="271" width="11.5703125" style="1117"/>
    <col min="272" max="272" width="15.85546875" style="1117" customWidth="1"/>
    <col min="273" max="273" width="11.5703125" style="1117"/>
    <col min="274" max="274" width="14.5703125" style="1117" customWidth="1"/>
    <col min="275" max="512" width="11.5703125" style="1117"/>
    <col min="513" max="513" width="7.28515625" style="1117" customWidth="1"/>
    <col min="514" max="514" width="7.5703125" style="1117" customWidth="1"/>
    <col min="515" max="515" width="64.28515625" style="1117" customWidth="1"/>
    <col min="516" max="517" width="7.28515625" style="1117" customWidth="1"/>
    <col min="518" max="519" width="12.85546875" style="1117" customWidth="1"/>
    <col min="520" max="520" width="11.5703125" style="1117"/>
    <col min="521" max="521" width="14.85546875" style="1117" customWidth="1"/>
    <col min="522" max="522" width="14.28515625" style="1117" customWidth="1"/>
    <col min="523" max="523" width="15.85546875" style="1117" customWidth="1"/>
    <col min="524" max="524" width="14.7109375" style="1117" customWidth="1"/>
    <col min="525" max="527" width="11.5703125" style="1117"/>
    <col min="528" max="528" width="15.85546875" style="1117" customWidth="1"/>
    <col min="529" max="529" width="11.5703125" style="1117"/>
    <col min="530" max="530" width="14.5703125" style="1117" customWidth="1"/>
    <col min="531" max="768" width="11.5703125" style="1117"/>
    <col min="769" max="769" width="7.28515625" style="1117" customWidth="1"/>
    <col min="770" max="770" width="7.5703125" style="1117" customWidth="1"/>
    <col min="771" max="771" width="64.28515625" style="1117" customWidth="1"/>
    <col min="772" max="773" width="7.28515625" style="1117" customWidth="1"/>
    <col min="774" max="775" width="12.85546875" style="1117" customWidth="1"/>
    <col min="776" max="776" width="11.5703125" style="1117"/>
    <col min="777" max="777" width="14.85546875" style="1117" customWidth="1"/>
    <col min="778" max="778" width="14.28515625" style="1117" customWidth="1"/>
    <col min="779" max="779" width="15.85546875" style="1117" customWidth="1"/>
    <col min="780" max="780" width="14.7109375" style="1117" customWidth="1"/>
    <col min="781" max="783" width="11.5703125" style="1117"/>
    <col min="784" max="784" width="15.85546875" style="1117" customWidth="1"/>
    <col min="785" max="785" width="11.5703125" style="1117"/>
    <col min="786" max="786" width="14.5703125" style="1117" customWidth="1"/>
    <col min="787" max="1024" width="11.5703125" style="1117"/>
    <col min="1025" max="1025" width="7.28515625" style="1117" customWidth="1"/>
    <col min="1026" max="1026" width="7.5703125" style="1117" customWidth="1"/>
    <col min="1027" max="1027" width="64.28515625" style="1117" customWidth="1"/>
    <col min="1028" max="1029" width="7.28515625" style="1117" customWidth="1"/>
    <col min="1030" max="1031" width="12.85546875" style="1117" customWidth="1"/>
    <col min="1032" max="1032" width="11.5703125" style="1117"/>
    <col min="1033" max="1033" width="14.85546875" style="1117" customWidth="1"/>
    <col min="1034" max="1034" width="14.28515625" style="1117" customWidth="1"/>
    <col min="1035" max="1035" width="15.85546875" style="1117" customWidth="1"/>
    <col min="1036" max="1036" width="14.7109375" style="1117" customWidth="1"/>
    <col min="1037" max="1039" width="11.5703125" style="1117"/>
    <col min="1040" max="1040" width="15.85546875" style="1117" customWidth="1"/>
    <col min="1041" max="1041" width="11.5703125" style="1117"/>
    <col min="1042" max="1042" width="14.5703125" style="1117" customWidth="1"/>
    <col min="1043" max="1280" width="11.5703125" style="1117"/>
    <col min="1281" max="1281" width="7.28515625" style="1117" customWidth="1"/>
    <col min="1282" max="1282" width="7.5703125" style="1117" customWidth="1"/>
    <col min="1283" max="1283" width="64.28515625" style="1117" customWidth="1"/>
    <col min="1284" max="1285" width="7.28515625" style="1117" customWidth="1"/>
    <col min="1286" max="1287" width="12.85546875" style="1117" customWidth="1"/>
    <col min="1288" max="1288" width="11.5703125" style="1117"/>
    <col min="1289" max="1289" width="14.85546875" style="1117" customWidth="1"/>
    <col min="1290" max="1290" width="14.28515625" style="1117" customWidth="1"/>
    <col min="1291" max="1291" width="15.85546875" style="1117" customWidth="1"/>
    <col min="1292" max="1292" width="14.7109375" style="1117" customWidth="1"/>
    <col min="1293" max="1295" width="11.5703125" style="1117"/>
    <col min="1296" max="1296" width="15.85546875" style="1117" customWidth="1"/>
    <col min="1297" max="1297" width="11.5703125" style="1117"/>
    <col min="1298" max="1298" width="14.5703125" style="1117" customWidth="1"/>
    <col min="1299" max="1536" width="11.5703125" style="1117"/>
    <col min="1537" max="1537" width="7.28515625" style="1117" customWidth="1"/>
    <col min="1538" max="1538" width="7.5703125" style="1117" customWidth="1"/>
    <col min="1539" max="1539" width="64.28515625" style="1117" customWidth="1"/>
    <col min="1540" max="1541" width="7.28515625" style="1117" customWidth="1"/>
    <col min="1542" max="1543" width="12.85546875" style="1117" customWidth="1"/>
    <col min="1544" max="1544" width="11.5703125" style="1117"/>
    <col min="1545" max="1545" width="14.85546875" style="1117" customWidth="1"/>
    <col min="1546" max="1546" width="14.28515625" style="1117" customWidth="1"/>
    <col min="1547" max="1547" width="15.85546875" style="1117" customWidth="1"/>
    <col min="1548" max="1548" width="14.7109375" style="1117" customWidth="1"/>
    <col min="1549" max="1551" width="11.5703125" style="1117"/>
    <col min="1552" max="1552" width="15.85546875" style="1117" customWidth="1"/>
    <col min="1553" max="1553" width="11.5703125" style="1117"/>
    <col min="1554" max="1554" width="14.5703125" style="1117" customWidth="1"/>
    <col min="1555" max="1792" width="11.5703125" style="1117"/>
    <col min="1793" max="1793" width="7.28515625" style="1117" customWidth="1"/>
    <col min="1794" max="1794" width="7.5703125" style="1117" customWidth="1"/>
    <col min="1795" max="1795" width="64.28515625" style="1117" customWidth="1"/>
    <col min="1796" max="1797" width="7.28515625" style="1117" customWidth="1"/>
    <col min="1798" max="1799" width="12.85546875" style="1117" customWidth="1"/>
    <col min="1800" max="1800" width="11.5703125" style="1117"/>
    <col min="1801" max="1801" width="14.85546875" style="1117" customWidth="1"/>
    <col min="1802" max="1802" width="14.28515625" style="1117" customWidth="1"/>
    <col min="1803" max="1803" width="15.85546875" style="1117" customWidth="1"/>
    <col min="1804" max="1804" width="14.7109375" style="1117" customWidth="1"/>
    <col min="1805" max="1807" width="11.5703125" style="1117"/>
    <col min="1808" max="1808" width="15.85546875" style="1117" customWidth="1"/>
    <col min="1809" max="1809" width="11.5703125" style="1117"/>
    <col min="1810" max="1810" width="14.5703125" style="1117" customWidth="1"/>
    <col min="1811" max="2048" width="11.5703125" style="1117"/>
    <col min="2049" max="2049" width="7.28515625" style="1117" customWidth="1"/>
    <col min="2050" max="2050" width="7.5703125" style="1117" customWidth="1"/>
    <col min="2051" max="2051" width="64.28515625" style="1117" customWidth="1"/>
    <col min="2052" max="2053" width="7.28515625" style="1117" customWidth="1"/>
    <col min="2054" max="2055" width="12.85546875" style="1117" customWidth="1"/>
    <col min="2056" max="2056" width="11.5703125" style="1117"/>
    <col min="2057" max="2057" width="14.85546875" style="1117" customWidth="1"/>
    <col min="2058" max="2058" width="14.28515625" style="1117" customWidth="1"/>
    <col min="2059" max="2059" width="15.85546875" style="1117" customWidth="1"/>
    <col min="2060" max="2060" width="14.7109375" style="1117" customWidth="1"/>
    <col min="2061" max="2063" width="11.5703125" style="1117"/>
    <col min="2064" max="2064" width="15.85546875" style="1117" customWidth="1"/>
    <col min="2065" max="2065" width="11.5703125" style="1117"/>
    <col min="2066" max="2066" width="14.5703125" style="1117" customWidth="1"/>
    <col min="2067" max="2304" width="11.5703125" style="1117"/>
    <col min="2305" max="2305" width="7.28515625" style="1117" customWidth="1"/>
    <col min="2306" max="2306" width="7.5703125" style="1117" customWidth="1"/>
    <col min="2307" max="2307" width="64.28515625" style="1117" customWidth="1"/>
    <col min="2308" max="2309" width="7.28515625" style="1117" customWidth="1"/>
    <col min="2310" max="2311" width="12.85546875" style="1117" customWidth="1"/>
    <col min="2312" max="2312" width="11.5703125" style="1117"/>
    <col min="2313" max="2313" width="14.85546875" style="1117" customWidth="1"/>
    <col min="2314" max="2314" width="14.28515625" style="1117" customWidth="1"/>
    <col min="2315" max="2315" width="15.85546875" style="1117" customWidth="1"/>
    <col min="2316" max="2316" width="14.7109375" style="1117" customWidth="1"/>
    <col min="2317" max="2319" width="11.5703125" style="1117"/>
    <col min="2320" max="2320" width="15.85546875" style="1117" customWidth="1"/>
    <col min="2321" max="2321" width="11.5703125" style="1117"/>
    <col min="2322" max="2322" width="14.5703125" style="1117" customWidth="1"/>
    <col min="2323" max="2560" width="11.5703125" style="1117"/>
    <col min="2561" max="2561" width="7.28515625" style="1117" customWidth="1"/>
    <col min="2562" max="2562" width="7.5703125" style="1117" customWidth="1"/>
    <col min="2563" max="2563" width="64.28515625" style="1117" customWidth="1"/>
    <col min="2564" max="2565" width="7.28515625" style="1117" customWidth="1"/>
    <col min="2566" max="2567" width="12.85546875" style="1117" customWidth="1"/>
    <col min="2568" max="2568" width="11.5703125" style="1117"/>
    <col min="2569" max="2569" width="14.85546875" style="1117" customWidth="1"/>
    <col min="2570" max="2570" width="14.28515625" style="1117" customWidth="1"/>
    <col min="2571" max="2571" width="15.85546875" style="1117" customWidth="1"/>
    <col min="2572" max="2572" width="14.7109375" style="1117" customWidth="1"/>
    <col min="2573" max="2575" width="11.5703125" style="1117"/>
    <col min="2576" max="2576" width="15.85546875" style="1117" customWidth="1"/>
    <col min="2577" max="2577" width="11.5703125" style="1117"/>
    <col min="2578" max="2578" width="14.5703125" style="1117" customWidth="1"/>
    <col min="2579" max="2816" width="11.5703125" style="1117"/>
    <col min="2817" max="2817" width="7.28515625" style="1117" customWidth="1"/>
    <col min="2818" max="2818" width="7.5703125" style="1117" customWidth="1"/>
    <col min="2819" max="2819" width="64.28515625" style="1117" customWidth="1"/>
    <col min="2820" max="2821" width="7.28515625" style="1117" customWidth="1"/>
    <col min="2822" max="2823" width="12.85546875" style="1117" customWidth="1"/>
    <col min="2824" max="2824" width="11.5703125" style="1117"/>
    <col min="2825" max="2825" width="14.85546875" style="1117" customWidth="1"/>
    <col min="2826" max="2826" width="14.28515625" style="1117" customWidth="1"/>
    <col min="2827" max="2827" width="15.85546875" style="1117" customWidth="1"/>
    <col min="2828" max="2828" width="14.7109375" style="1117" customWidth="1"/>
    <col min="2829" max="2831" width="11.5703125" style="1117"/>
    <col min="2832" max="2832" width="15.85546875" style="1117" customWidth="1"/>
    <col min="2833" max="2833" width="11.5703125" style="1117"/>
    <col min="2834" max="2834" width="14.5703125" style="1117" customWidth="1"/>
    <col min="2835" max="3072" width="11.5703125" style="1117"/>
    <col min="3073" max="3073" width="7.28515625" style="1117" customWidth="1"/>
    <col min="3074" max="3074" width="7.5703125" style="1117" customWidth="1"/>
    <col min="3075" max="3075" width="64.28515625" style="1117" customWidth="1"/>
    <col min="3076" max="3077" width="7.28515625" style="1117" customWidth="1"/>
    <col min="3078" max="3079" width="12.85546875" style="1117" customWidth="1"/>
    <col min="3080" max="3080" width="11.5703125" style="1117"/>
    <col min="3081" max="3081" width="14.85546875" style="1117" customWidth="1"/>
    <col min="3082" max="3082" width="14.28515625" style="1117" customWidth="1"/>
    <col min="3083" max="3083" width="15.85546875" style="1117" customWidth="1"/>
    <col min="3084" max="3084" width="14.7109375" style="1117" customWidth="1"/>
    <col min="3085" max="3087" width="11.5703125" style="1117"/>
    <col min="3088" max="3088" width="15.85546875" style="1117" customWidth="1"/>
    <col min="3089" max="3089" width="11.5703125" style="1117"/>
    <col min="3090" max="3090" width="14.5703125" style="1117" customWidth="1"/>
    <col min="3091" max="3328" width="11.5703125" style="1117"/>
    <col min="3329" max="3329" width="7.28515625" style="1117" customWidth="1"/>
    <col min="3330" max="3330" width="7.5703125" style="1117" customWidth="1"/>
    <col min="3331" max="3331" width="64.28515625" style="1117" customWidth="1"/>
    <col min="3332" max="3333" width="7.28515625" style="1117" customWidth="1"/>
    <col min="3334" max="3335" width="12.85546875" style="1117" customWidth="1"/>
    <col min="3336" max="3336" width="11.5703125" style="1117"/>
    <col min="3337" max="3337" width="14.85546875" style="1117" customWidth="1"/>
    <col min="3338" max="3338" width="14.28515625" style="1117" customWidth="1"/>
    <col min="3339" max="3339" width="15.85546875" style="1117" customWidth="1"/>
    <col min="3340" max="3340" width="14.7109375" style="1117" customWidth="1"/>
    <col min="3341" max="3343" width="11.5703125" style="1117"/>
    <col min="3344" max="3344" width="15.85546875" style="1117" customWidth="1"/>
    <col min="3345" max="3345" width="11.5703125" style="1117"/>
    <col min="3346" max="3346" width="14.5703125" style="1117" customWidth="1"/>
    <col min="3347" max="3584" width="11.5703125" style="1117"/>
    <col min="3585" max="3585" width="7.28515625" style="1117" customWidth="1"/>
    <col min="3586" max="3586" width="7.5703125" style="1117" customWidth="1"/>
    <col min="3587" max="3587" width="64.28515625" style="1117" customWidth="1"/>
    <col min="3588" max="3589" width="7.28515625" style="1117" customWidth="1"/>
    <col min="3590" max="3591" width="12.85546875" style="1117" customWidth="1"/>
    <col min="3592" max="3592" width="11.5703125" style="1117"/>
    <col min="3593" max="3593" width="14.85546875" style="1117" customWidth="1"/>
    <col min="3594" max="3594" width="14.28515625" style="1117" customWidth="1"/>
    <col min="3595" max="3595" width="15.85546875" style="1117" customWidth="1"/>
    <col min="3596" max="3596" width="14.7109375" style="1117" customWidth="1"/>
    <col min="3597" max="3599" width="11.5703125" style="1117"/>
    <col min="3600" max="3600" width="15.85546875" style="1117" customWidth="1"/>
    <col min="3601" max="3601" width="11.5703125" style="1117"/>
    <col min="3602" max="3602" width="14.5703125" style="1117" customWidth="1"/>
    <col min="3603" max="3840" width="11.5703125" style="1117"/>
    <col min="3841" max="3841" width="7.28515625" style="1117" customWidth="1"/>
    <col min="3842" max="3842" width="7.5703125" style="1117" customWidth="1"/>
    <col min="3843" max="3843" width="64.28515625" style="1117" customWidth="1"/>
    <col min="3844" max="3845" width="7.28515625" style="1117" customWidth="1"/>
    <col min="3846" max="3847" width="12.85546875" style="1117" customWidth="1"/>
    <col min="3848" max="3848" width="11.5703125" style="1117"/>
    <col min="3849" max="3849" width="14.85546875" style="1117" customWidth="1"/>
    <col min="3850" max="3850" width="14.28515625" style="1117" customWidth="1"/>
    <col min="3851" max="3851" width="15.85546875" style="1117" customWidth="1"/>
    <col min="3852" max="3852" width="14.7109375" style="1117" customWidth="1"/>
    <col min="3853" max="3855" width="11.5703125" style="1117"/>
    <col min="3856" max="3856" width="15.85546875" style="1117" customWidth="1"/>
    <col min="3857" max="3857" width="11.5703125" style="1117"/>
    <col min="3858" max="3858" width="14.5703125" style="1117" customWidth="1"/>
    <col min="3859" max="4096" width="11.5703125" style="1117"/>
    <col min="4097" max="4097" width="7.28515625" style="1117" customWidth="1"/>
    <col min="4098" max="4098" width="7.5703125" style="1117" customWidth="1"/>
    <col min="4099" max="4099" width="64.28515625" style="1117" customWidth="1"/>
    <col min="4100" max="4101" width="7.28515625" style="1117" customWidth="1"/>
    <col min="4102" max="4103" width="12.85546875" style="1117" customWidth="1"/>
    <col min="4104" max="4104" width="11.5703125" style="1117"/>
    <col min="4105" max="4105" width="14.85546875" style="1117" customWidth="1"/>
    <col min="4106" max="4106" width="14.28515625" style="1117" customWidth="1"/>
    <col min="4107" max="4107" width="15.85546875" style="1117" customWidth="1"/>
    <col min="4108" max="4108" width="14.7109375" style="1117" customWidth="1"/>
    <col min="4109" max="4111" width="11.5703125" style="1117"/>
    <col min="4112" max="4112" width="15.85546875" style="1117" customWidth="1"/>
    <col min="4113" max="4113" width="11.5703125" style="1117"/>
    <col min="4114" max="4114" width="14.5703125" style="1117" customWidth="1"/>
    <col min="4115" max="4352" width="11.5703125" style="1117"/>
    <col min="4353" max="4353" width="7.28515625" style="1117" customWidth="1"/>
    <col min="4354" max="4354" width="7.5703125" style="1117" customWidth="1"/>
    <col min="4355" max="4355" width="64.28515625" style="1117" customWidth="1"/>
    <col min="4356" max="4357" width="7.28515625" style="1117" customWidth="1"/>
    <col min="4358" max="4359" width="12.85546875" style="1117" customWidth="1"/>
    <col min="4360" max="4360" width="11.5703125" style="1117"/>
    <col min="4361" max="4361" width="14.85546875" style="1117" customWidth="1"/>
    <col min="4362" max="4362" width="14.28515625" style="1117" customWidth="1"/>
    <col min="4363" max="4363" width="15.85546875" style="1117" customWidth="1"/>
    <col min="4364" max="4364" width="14.7109375" style="1117" customWidth="1"/>
    <col min="4365" max="4367" width="11.5703125" style="1117"/>
    <col min="4368" max="4368" width="15.85546875" style="1117" customWidth="1"/>
    <col min="4369" max="4369" width="11.5703125" style="1117"/>
    <col min="4370" max="4370" width="14.5703125" style="1117" customWidth="1"/>
    <col min="4371" max="4608" width="11.5703125" style="1117"/>
    <col min="4609" max="4609" width="7.28515625" style="1117" customWidth="1"/>
    <col min="4610" max="4610" width="7.5703125" style="1117" customWidth="1"/>
    <col min="4611" max="4611" width="64.28515625" style="1117" customWidth="1"/>
    <col min="4612" max="4613" width="7.28515625" style="1117" customWidth="1"/>
    <col min="4614" max="4615" width="12.85546875" style="1117" customWidth="1"/>
    <col min="4616" max="4616" width="11.5703125" style="1117"/>
    <col min="4617" max="4617" width="14.85546875" style="1117" customWidth="1"/>
    <col min="4618" max="4618" width="14.28515625" style="1117" customWidth="1"/>
    <col min="4619" max="4619" width="15.85546875" style="1117" customWidth="1"/>
    <col min="4620" max="4620" width="14.7109375" style="1117" customWidth="1"/>
    <col min="4621" max="4623" width="11.5703125" style="1117"/>
    <col min="4624" max="4624" width="15.85546875" style="1117" customWidth="1"/>
    <col min="4625" max="4625" width="11.5703125" style="1117"/>
    <col min="4626" max="4626" width="14.5703125" style="1117" customWidth="1"/>
    <col min="4627" max="4864" width="11.5703125" style="1117"/>
    <col min="4865" max="4865" width="7.28515625" style="1117" customWidth="1"/>
    <col min="4866" max="4866" width="7.5703125" style="1117" customWidth="1"/>
    <col min="4867" max="4867" width="64.28515625" style="1117" customWidth="1"/>
    <col min="4868" max="4869" width="7.28515625" style="1117" customWidth="1"/>
    <col min="4870" max="4871" width="12.85546875" style="1117" customWidth="1"/>
    <col min="4872" max="4872" width="11.5703125" style="1117"/>
    <col min="4873" max="4873" width="14.85546875" style="1117" customWidth="1"/>
    <col min="4874" max="4874" width="14.28515625" style="1117" customWidth="1"/>
    <col min="4875" max="4875" width="15.85546875" style="1117" customWidth="1"/>
    <col min="4876" max="4876" width="14.7109375" style="1117" customWidth="1"/>
    <col min="4877" max="4879" width="11.5703125" style="1117"/>
    <col min="4880" max="4880" width="15.85546875" style="1117" customWidth="1"/>
    <col min="4881" max="4881" width="11.5703125" style="1117"/>
    <col min="4882" max="4882" width="14.5703125" style="1117" customWidth="1"/>
    <col min="4883" max="5120" width="11.5703125" style="1117"/>
    <col min="5121" max="5121" width="7.28515625" style="1117" customWidth="1"/>
    <col min="5122" max="5122" width="7.5703125" style="1117" customWidth="1"/>
    <col min="5123" max="5123" width="64.28515625" style="1117" customWidth="1"/>
    <col min="5124" max="5125" width="7.28515625" style="1117" customWidth="1"/>
    <col min="5126" max="5127" width="12.85546875" style="1117" customWidth="1"/>
    <col min="5128" max="5128" width="11.5703125" style="1117"/>
    <col min="5129" max="5129" width="14.85546875" style="1117" customWidth="1"/>
    <col min="5130" max="5130" width="14.28515625" style="1117" customWidth="1"/>
    <col min="5131" max="5131" width="15.85546875" style="1117" customWidth="1"/>
    <col min="5132" max="5132" width="14.7109375" style="1117" customWidth="1"/>
    <col min="5133" max="5135" width="11.5703125" style="1117"/>
    <col min="5136" max="5136" width="15.85546875" style="1117" customWidth="1"/>
    <col min="5137" max="5137" width="11.5703125" style="1117"/>
    <col min="5138" max="5138" width="14.5703125" style="1117" customWidth="1"/>
    <col min="5139" max="5376" width="11.5703125" style="1117"/>
    <col min="5377" max="5377" width="7.28515625" style="1117" customWidth="1"/>
    <col min="5378" max="5378" width="7.5703125" style="1117" customWidth="1"/>
    <col min="5379" max="5379" width="64.28515625" style="1117" customWidth="1"/>
    <col min="5380" max="5381" width="7.28515625" style="1117" customWidth="1"/>
    <col min="5382" max="5383" width="12.85546875" style="1117" customWidth="1"/>
    <col min="5384" max="5384" width="11.5703125" style="1117"/>
    <col min="5385" max="5385" width="14.85546875" style="1117" customWidth="1"/>
    <col min="5386" max="5386" width="14.28515625" style="1117" customWidth="1"/>
    <col min="5387" max="5387" width="15.85546875" style="1117" customWidth="1"/>
    <col min="5388" max="5388" width="14.7109375" style="1117" customWidth="1"/>
    <col min="5389" max="5391" width="11.5703125" style="1117"/>
    <col min="5392" max="5392" width="15.85546875" style="1117" customWidth="1"/>
    <col min="5393" max="5393" width="11.5703125" style="1117"/>
    <col min="5394" max="5394" width="14.5703125" style="1117" customWidth="1"/>
    <col min="5395" max="5632" width="11.5703125" style="1117"/>
    <col min="5633" max="5633" width="7.28515625" style="1117" customWidth="1"/>
    <col min="5634" max="5634" width="7.5703125" style="1117" customWidth="1"/>
    <col min="5635" max="5635" width="64.28515625" style="1117" customWidth="1"/>
    <col min="5636" max="5637" width="7.28515625" style="1117" customWidth="1"/>
    <col min="5638" max="5639" width="12.85546875" style="1117" customWidth="1"/>
    <col min="5640" max="5640" width="11.5703125" style="1117"/>
    <col min="5641" max="5641" width="14.85546875" style="1117" customWidth="1"/>
    <col min="5642" max="5642" width="14.28515625" style="1117" customWidth="1"/>
    <col min="5643" max="5643" width="15.85546875" style="1117" customWidth="1"/>
    <col min="5644" max="5644" width="14.7109375" style="1117" customWidth="1"/>
    <col min="5645" max="5647" width="11.5703125" style="1117"/>
    <col min="5648" max="5648" width="15.85546875" style="1117" customWidth="1"/>
    <col min="5649" max="5649" width="11.5703125" style="1117"/>
    <col min="5650" max="5650" width="14.5703125" style="1117" customWidth="1"/>
    <col min="5651" max="5888" width="11.5703125" style="1117"/>
    <col min="5889" max="5889" width="7.28515625" style="1117" customWidth="1"/>
    <col min="5890" max="5890" width="7.5703125" style="1117" customWidth="1"/>
    <col min="5891" max="5891" width="64.28515625" style="1117" customWidth="1"/>
    <col min="5892" max="5893" width="7.28515625" style="1117" customWidth="1"/>
    <col min="5894" max="5895" width="12.85546875" style="1117" customWidth="1"/>
    <col min="5896" max="5896" width="11.5703125" style="1117"/>
    <col min="5897" max="5897" width="14.85546875" style="1117" customWidth="1"/>
    <col min="5898" max="5898" width="14.28515625" style="1117" customWidth="1"/>
    <col min="5899" max="5899" width="15.85546875" style="1117" customWidth="1"/>
    <col min="5900" max="5900" width="14.7109375" style="1117" customWidth="1"/>
    <col min="5901" max="5903" width="11.5703125" style="1117"/>
    <col min="5904" max="5904" width="15.85546875" style="1117" customWidth="1"/>
    <col min="5905" max="5905" width="11.5703125" style="1117"/>
    <col min="5906" max="5906" width="14.5703125" style="1117" customWidth="1"/>
    <col min="5907" max="6144" width="11.5703125" style="1117"/>
    <col min="6145" max="6145" width="7.28515625" style="1117" customWidth="1"/>
    <col min="6146" max="6146" width="7.5703125" style="1117" customWidth="1"/>
    <col min="6147" max="6147" width="64.28515625" style="1117" customWidth="1"/>
    <col min="6148" max="6149" width="7.28515625" style="1117" customWidth="1"/>
    <col min="6150" max="6151" width="12.85546875" style="1117" customWidth="1"/>
    <col min="6152" max="6152" width="11.5703125" style="1117"/>
    <col min="6153" max="6153" width="14.85546875" style="1117" customWidth="1"/>
    <col min="6154" max="6154" width="14.28515625" style="1117" customWidth="1"/>
    <col min="6155" max="6155" width="15.85546875" style="1117" customWidth="1"/>
    <col min="6156" max="6156" width="14.7109375" style="1117" customWidth="1"/>
    <col min="6157" max="6159" width="11.5703125" style="1117"/>
    <col min="6160" max="6160" width="15.85546875" style="1117" customWidth="1"/>
    <col min="6161" max="6161" width="11.5703125" style="1117"/>
    <col min="6162" max="6162" width="14.5703125" style="1117" customWidth="1"/>
    <col min="6163" max="6400" width="11.5703125" style="1117"/>
    <col min="6401" max="6401" width="7.28515625" style="1117" customWidth="1"/>
    <col min="6402" max="6402" width="7.5703125" style="1117" customWidth="1"/>
    <col min="6403" max="6403" width="64.28515625" style="1117" customWidth="1"/>
    <col min="6404" max="6405" width="7.28515625" style="1117" customWidth="1"/>
    <col min="6406" max="6407" width="12.85546875" style="1117" customWidth="1"/>
    <col min="6408" max="6408" width="11.5703125" style="1117"/>
    <col min="6409" max="6409" width="14.85546875" style="1117" customWidth="1"/>
    <col min="6410" max="6410" width="14.28515625" style="1117" customWidth="1"/>
    <col min="6411" max="6411" width="15.85546875" style="1117" customWidth="1"/>
    <col min="6412" max="6412" width="14.7109375" style="1117" customWidth="1"/>
    <col min="6413" max="6415" width="11.5703125" style="1117"/>
    <col min="6416" max="6416" width="15.85546875" style="1117" customWidth="1"/>
    <col min="6417" max="6417" width="11.5703125" style="1117"/>
    <col min="6418" max="6418" width="14.5703125" style="1117" customWidth="1"/>
    <col min="6419" max="6656" width="11.5703125" style="1117"/>
    <col min="6657" max="6657" width="7.28515625" style="1117" customWidth="1"/>
    <col min="6658" max="6658" width="7.5703125" style="1117" customWidth="1"/>
    <col min="6659" max="6659" width="64.28515625" style="1117" customWidth="1"/>
    <col min="6660" max="6661" width="7.28515625" style="1117" customWidth="1"/>
    <col min="6662" max="6663" width="12.85546875" style="1117" customWidth="1"/>
    <col min="6664" max="6664" width="11.5703125" style="1117"/>
    <col min="6665" max="6665" width="14.85546875" style="1117" customWidth="1"/>
    <col min="6666" max="6666" width="14.28515625" style="1117" customWidth="1"/>
    <col min="6667" max="6667" width="15.85546875" style="1117" customWidth="1"/>
    <col min="6668" max="6668" width="14.7109375" style="1117" customWidth="1"/>
    <col min="6669" max="6671" width="11.5703125" style="1117"/>
    <col min="6672" max="6672" width="15.85546875" style="1117" customWidth="1"/>
    <col min="6673" max="6673" width="11.5703125" style="1117"/>
    <col min="6674" max="6674" width="14.5703125" style="1117" customWidth="1"/>
    <col min="6675" max="6912" width="11.5703125" style="1117"/>
    <col min="6913" max="6913" width="7.28515625" style="1117" customWidth="1"/>
    <col min="6914" max="6914" width="7.5703125" style="1117" customWidth="1"/>
    <col min="6915" max="6915" width="64.28515625" style="1117" customWidth="1"/>
    <col min="6916" max="6917" width="7.28515625" style="1117" customWidth="1"/>
    <col min="6918" max="6919" width="12.85546875" style="1117" customWidth="1"/>
    <col min="6920" max="6920" width="11.5703125" style="1117"/>
    <col min="6921" max="6921" width="14.85546875" style="1117" customWidth="1"/>
    <col min="6922" max="6922" width="14.28515625" style="1117" customWidth="1"/>
    <col min="6923" max="6923" width="15.85546875" style="1117" customWidth="1"/>
    <col min="6924" max="6924" width="14.7109375" style="1117" customWidth="1"/>
    <col min="6925" max="6927" width="11.5703125" style="1117"/>
    <col min="6928" max="6928" width="15.85546875" style="1117" customWidth="1"/>
    <col min="6929" max="6929" width="11.5703125" style="1117"/>
    <col min="6930" max="6930" width="14.5703125" style="1117" customWidth="1"/>
    <col min="6931" max="7168" width="11.5703125" style="1117"/>
    <col min="7169" max="7169" width="7.28515625" style="1117" customWidth="1"/>
    <col min="7170" max="7170" width="7.5703125" style="1117" customWidth="1"/>
    <col min="7171" max="7171" width="64.28515625" style="1117" customWidth="1"/>
    <col min="7172" max="7173" width="7.28515625" style="1117" customWidth="1"/>
    <col min="7174" max="7175" width="12.85546875" style="1117" customWidth="1"/>
    <col min="7176" max="7176" width="11.5703125" style="1117"/>
    <col min="7177" max="7177" width="14.85546875" style="1117" customWidth="1"/>
    <col min="7178" max="7178" width="14.28515625" style="1117" customWidth="1"/>
    <col min="7179" max="7179" width="15.85546875" style="1117" customWidth="1"/>
    <col min="7180" max="7180" width="14.7109375" style="1117" customWidth="1"/>
    <col min="7181" max="7183" width="11.5703125" style="1117"/>
    <col min="7184" max="7184" width="15.85546875" style="1117" customWidth="1"/>
    <col min="7185" max="7185" width="11.5703125" style="1117"/>
    <col min="7186" max="7186" width="14.5703125" style="1117" customWidth="1"/>
    <col min="7187" max="7424" width="11.5703125" style="1117"/>
    <col min="7425" max="7425" width="7.28515625" style="1117" customWidth="1"/>
    <col min="7426" max="7426" width="7.5703125" style="1117" customWidth="1"/>
    <col min="7427" max="7427" width="64.28515625" style="1117" customWidth="1"/>
    <col min="7428" max="7429" width="7.28515625" style="1117" customWidth="1"/>
    <col min="7430" max="7431" width="12.85546875" style="1117" customWidth="1"/>
    <col min="7432" max="7432" width="11.5703125" style="1117"/>
    <col min="7433" max="7433" width="14.85546875" style="1117" customWidth="1"/>
    <col min="7434" max="7434" width="14.28515625" style="1117" customWidth="1"/>
    <col min="7435" max="7435" width="15.85546875" style="1117" customWidth="1"/>
    <col min="7436" max="7436" width="14.7109375" style="1117" customWidth="1"/>
    <col min="7437" max="7439" width="11.5703125" style="1117"/>
    <col min="7440" max="7440" width="15.85546875" style="1117" customWidth="1"/>
    <col min="7441" max="7441" width="11.5703125" style="1117"/>
    <col min="7442" max="7442" width="14.5703125" style="1117" customWidth="1"/>
    <col min="7443" max="7680" width="11.5703125" style="1117"/>
    <col min="7681" max="7681" width="7.28515625" style="1117" customWidth="1"/>
    <col min="7682" max="7682" width="7.5703125" style="1117" customWidth="1"/>
    <col min="7683" max="7683" width="64.28515625" style="1117" customWidth="1"/>
    <col min="7684" max="7685" width="7.28515625" style="1117" customWidth="1"/>
    <col min="7686" max="7687" width="12.85546875" style="1117" customWidth="1"/>
    <col min="7688" max="7688" width="11.5703125" style="1117"/>
    <col min="7689" max="7689" width="14.85546875" style="1117" customWidth="1"/>
    <col min="7690" max="7690" width="14.28515625" style="1117" customWidth="1"/>
    <col min="7691" max="7691" width="15.85546875" style="1117" customWidth="1"/>
    <col min="7692" max="7692" width="14.7109375" style="1117" customWidth="1"/>
    <col min="7693" max="7695" width="11.5703125" style="1117"/>
    <col min="7696" max="7696" width="15.85546875" style="1117" customWidth="1"/>
    <col min="7697" max="7697" width="11.5703125" style="1117"/>
    <col min="7698" max="7698" width="14.5703125" style="1117" customWidth="1"/>
    <col min="7699" max="7936" width="11.5703125" style="1117"/>
    <col min="7937" max="7937" width="7.28515625" style="1117" customWidth="1"/>
    <col min="7938" max="7938" width="7.5703125" style="1117" customWidth="1"/>
    <col min="7939" max="7939" width="64.28515625" style="1117" customWidth="1"/>
    <col min="7940" max="7941" width="7.28515625" style="1117" customWidth="1"/>
    <col min="7942" max="7943" width="12.85546875" style="1117" customWidth="1"/>
    <col min="7944" max="7944" width="11.5703125" style="1117"/>
    <col min="7945" max="7945" width="14.85546875" style="1117" customWidth="1"/>
    <col min="7946" max="7946" width="14.28515625" style="1117" customWidth="1"/>
    <col min="7947" max="7947" width="15.85546875" style="1117" customWidth="1"/>
    <col min="7948" max="7948" width="14.7109375" style="1117" customWidth="1"/>
    <col min="7949" max="7951" width="11.5703125" style="1117"/>
    <col min="7952" max="7952" width="15.85546875" style="1117" customWidth="1"/>
    <col min="7953" max="7953" width="11.5703125" style="1117"/>
    <col min="7954" max="7954" width="14.5703125" style="1117" customWidth="1"/>
    <col min="7955" max="8192" width="11.5703125" style="1117"/>
    <col min="8193" max="8193" width="7.28515625" style="1117" customWidth="1"/>
    <col min="8194" max="8194" width="7.5703125" style="1117" customWidth="1"/>
    <col min="8195" max="8195" width="64.28515625" style="1117" customWidth="1"/>
    <col min="8196" max="8197" width="7.28515625" style="1117" customWidth="1"/>
    <col min="8198" max="8199" width="12.85546875" style="1117" customWidth="1"/>
    <col min="8200" max="8200" width="11.5703125" style="1117"/>
    <col min="8201" max="8201" width="14.85546875" style="1117" customWidth="1"/>
    <col min="8202" max="8202" width="14.28515625" style="1117" customWidth="1"/>
    <col min="8203" max="8203" width="15.85546875" style="1117" customWidth="1"/>
    <col min="8204" max="8204" width="14.7109375" style="1117" customWidth="1"/>
    <col min="8205" max="8207" width="11.5703125" style="1117"/>
    <col min="8208" max="8208" width="15.85546875" style="1117" customWidth="1"/>
    <col min="8209" max="8209" width="11.5703125" style="1117"/>
    <col min="8210" max="8210" width="14.5703125" style="1117" customWidth="1"/>
    <col min="8211" max="8448" width="11.5703125" style="1117"/>
    <col min="8449" max="8449" width="7.28515625" style="1117" customWidth="1"/>
    <col min="8450" max="8450" width="7.5703125" style="1117" customWidth="1"/>
    <col min="8451" max="8451" width="64.28515625" style="1117" customWidth="1"/>
    <col min="8452" max="8453" width="7.28515625" style="1117" customWidth="1"/>
    <col min="8454" max="8455" width="12.85546875" style="1117" customWidth="1"/>
    <col min="8456" max="8456" width="11.5703125" style="1117"/>
    <col min="8457" max="8457" width="14.85546875" style="1117" customWidth="1"/>
    <col min="8458" max="8458" width="14.28515625" style="1117" customWidth="1"/>
    <col min="8459" max="8459" width="15.85546875" style="1117" customWidth="1"/>
    <col min="8460" max="8460" width="14.7109375" style="1117" customWidth="1"/>
    <col min="8461" max="8463" width="11.5703125" style="1117"/>
    <col min="8464" max="8464" width="15.85546875" style="1117" customWidth="1"/>
    <col min="8465" max="8465" width="11.5703125" style="1117"/>
    <col min="8466" max="8466" width="14.5703125" style="1117" customWidth="1"/>
    <col min="8467" max="8704" width="11.5703125" style="1117"/>
    <col min="8705" max="8705" width="7.28515625" style="1117" customWidth="1"/>
    <col min="8706" max="8706" width="7.5703125" style="1117" customWidth="1"/>
    <col min="8707" max="8707" width="64.28515625" style="1117" customWidth="1"/>
    <col min="8708" max="8709" width="7.28515625" style="1117" customWidth="1"/>
    <col min="8710" max="8711" width="12.85546875" style="1117" customWidth="1"/>
    <col min="8712" max="8712" width="11.5703125" style="1117"/>
    <col min="8713" max="8713" width="14.85546875" style="1117" customWidth="1"/>
    <col min="8714" max="8714" width="14.28515625" style="1117" customWidth="1"/>
    <col min="8715" max="8715" width="15.85546875" style="1117" customWidth="1"/>
    <col min="8716" max="8716" width="14.7109375" style="1117" customWidth="1"/>
    <col min="8717" max="8719" width="11.5703125" style="1117"/>
    <col min="8720" max="8720" width="15.85546875" style="1117" customWidth="1"/>
    <col min="8721" max="8721" width="11.5703125" style="1117"/>
    <col min="8722" max="8722" width="14.5703125" style="1117" customWidth="1"/>
    <col min="8723" max="8960" width="11.5703125" style="1117"/>
    <col min="8961" max="8961" width="7.28515625" style="1117" customWidth="1"/>
    <col min="8962" max="8962" width="7.5703125" style="1117" customWidth="1"/>
    <col min="8963" max="8963" width="64.28515625" style="1117" customWidth="1"/>
    <col min="8964" max="8965" width="7.28515625" style="1117" customWidth="1"/>
    <col min="8966" max="8967" width="12.85546875" style="1117" customWidth="1"/>
    <col min="8968" max="8968" width="11.5703125" style="1117"/>
    <col min="8969" max="8969" width="14.85546875" style="1117" customWidth="1"/>
    <col min="8970" max="8970" width="14.28515625" style="1117" customWidth="1"/>
    <col min="8971" max="8971" width="15.85546875" style="1117" customWidth="1"/>
    <col min="8972" max="8972" width="14.7109375" style="1117" customWidth="1"/>
    <col min="8973" max="8975" width="11.5703125" style="1117"/>
    <col min="8976" max="8976" width="15.85546875" style="1117" customWidth="1"/>
    <col min="8977" max="8977" width="11.5703125" style="1117"/>
    <col min="8978" max="8978" width="14.5703125" style="1117" customWidth="1"/>
    <col min="8979" max="9216" width="11.5703125" style="1117"/>
    <col min="9217" max="9217" width="7.28515625" style="1117" customWidth="1"/>
    <col min="9218" max="9218" width="7.5703125" style="1117" customWidth="1"/>
    <col min="9219" max="9219" width="64.28515625" style="1117" customWidth="1"/>
    <col min="9220" max="9221" width="7.28515625" style="1117" customWidth="1"/>
    <col min="9222" max="9223" width="12.85546875" style="1117" customWidth="1"/>
    <col min="9224" max="9224" width="11.5703125" style="1117"/>
    <col min="9225" max="9225" width="14.85546875" style="1117" customWidth="1"/>
    <col min="9226" max="9226" width="14.28515625" style="1117" customWidth="1"/>
    <col min="9227" max="9227" width="15.85546875" style="1117" customWidth="1"/>
    <col min="9228" max="9228" width="14.7109375" style="1117" customWidth="1"/>
    <col min="9229" max="9231" width="11.5703125" style="1117"/>
    <col min="9232" max="9232" width="15.85546875" style="1117" customWidth="1"/>
    <col min="9233" max="9233" width="11.5703125" style="1117"/>
    <col min="9234" max="9234" width="14.5703125" style="1117" customWidth="1"/>
    <col min="9235" max="9472" width="11.5703125" style="1117"/>
    <col min="9473" max="9473" width="7.28515625" style="1117" customWidth="1"/>
    <col min="9474" max="9474" width="7.5703125" style="1117" customWidth="1"/>
    <col min="9475" max="9475" width="64.28515625" style="1117" customWidth="1"/>
    <col min="9476" max="9477" width="7.28515625" style="1117" customWidth="1"/>
    <col min="9478" max="9479" width="12.85546875" style="1117" customWidth="1"/>
    <col min="9480" max="9480" width="11.5703125" style="1117"/>
    <col min="9481" max="9481" width="14.85546875" style="1117" customWidth="1"/>
    <col min="9482" max="9482" width="14.28515625" style="1117" customWidth="1"/>
    <col min="9483" max="9483" width="15.85546875" style="1117" customWidth="1"/>
    <col min="9484" max="9484" width="14.7109375" style="1117" customWidth="1"/>
    <col min="9485" max="9487" width="11.5703125" style="1117"/>
    <col min="9488" max="9488" width="15.85546875" style="1117" customWidth="1"/>
    <col min="9489" max="9489" width="11.5703125" style="1117"/>
    <col min="9490" max="9490" width="14.5703125" style="1117" customWidth="1"/>
    <col min="9491" max="9728" width="11.5703125" style="1117"/>
    <col min="9729" max="9729" width="7.28515625" style="1117" customWidth="1"/>
    <col min="9730" max="9730" width="7.5703125" style="1117" customWidth="1"/>
    <col min="9731" max="9731" width="64.28515625" style="1117" customWidth="1"/>
    <col min="9732" max="9733" width="7.28515625" style="1117" customWidth="1"/>
    <col min="9734" max="9735" width="12.85546875" style="1117" customWidth="1"/>
    <col min="9736" max="9736" width="11.5703125" style="1117"/>
    <col min="9737" max="9737" width="14.85546875" style="1117" customWidth="1"/>
    <col min="9738" max="9738" width="14.28515625" style="1117" customWidth="1"/>
    <col min="9739" max="9739" width="15.85546875" style="1117" customWidth="1"/>
    <col min="9740" max="9740" width="14.7109375" style="1117" customWidth="1"/>
    <col min="9741" max="9743" width="11.5703125" style="1117"/>
    <col min="9744" max="9744" width="15.85546875" style="1117" customWidth="1"/>
    <col min="9745" max="9745" width="11.5703125" style="1117"/>
    <col min="9746" max="9746" width="14.5703125" style="1117" customWidth="1"/>
    <col min="9747" max="9984" width="11.5703125" style="1117"/>
    <col min="9985" max="9985" width="7.28515625" style="1117" customWidth="1"/>
    <col min="9986" max="9986" width="7.5703125" style="1117" customWidth="1"/>
    <col min="9987" max="9987" width="64.28515625" style="1117" customWidth="1"/>
    <col min="9988" max="9989" width="7.28515625" style="1117" customWidth="1"/>
    <col min="9990" max="9991" width="12.85546875" style="1117" customWidth="1"/>
    <col min="9992" max="9992" width="11.5703125" style="1117"/>
    <col min="9993" max="9993" width="14.85546875" style="1117" customWidth="1"/>
    <col min="9994" max="9994" width="14.28515625" style="1117" customWidth="1"/>
    <col min="9995" max="9995" width="15.85546875" style="1117" customWidth="1"/>
    <col min="9996" max="9996" width="14.7109375" style="1117" customWidth="1"/>
    <col min="9997" max="9999" width="11.5703125" style="1117"/>
    <col min="10000" max="10000" width="15.85546875" style="1117" customWidth="1"/>
    <col min="10001" max="10001" width="11.5703125" style="1117"/>
    <col min="10002" max="10002" width="14.5703125" style="1117" customWidth="1"/>
    <col min="10003" max="10240" width="11.5703125" style="1117"/>
    <col min="10241" max="10241" width="7.28515625" style="1117" customWidth="1"/>
    <col min="10242" max="10242" width="7.5703125" style="1117" customWidth="1"/>
    <col min="10243" max="10243" width="64.28515625" style="1117" customWidth="1"/>
    <col min="10244" max="10245" width="7.28515625" style="1117" customWidth="1"/>
    <col min="10246" max="10247" width="12.85546875" style="1117" customWidth="1"/>
    <col min="10248" max="10248" width="11.5703125" style="1117"/>
    <col min="10249" max="10249" width="14.85546875" style="1117" customWidth="1"/>
    <col min="10250" max="10250" width="14.28515625" style="1117" customWidth="1"/>
    <col min="10251" max="10251" width="15.85546875" style="1117" customWidth="1"/>
    <col min="10252" max="10252" width="14.7109375" style="1117" customWidth="1"/>
    <col min="10253" max="10255" width="11.5703125" style="1117"/>
    <col min="10256" max="10256" width="15.85546875" style="1117" customWidth="1"/>
    <col min="10257" max="10257" width="11.5703125" style="1117"/>
    <col min="10258" max="10258" width="14.5703125" style="1117" customWidth="1"/>
    <col min="10259" max="10496" width="11.5703125" style="1117"/>
    <col min="10497" max="10497" width="7.28515625" style="1117" customWidth="1"/>
    <col min="10498" max="10498" width="7.5703125" style="1117" customWidth="1"/>
    <col min="10499" max="10499" width="64.28515625" style="1117" customWidth="1"/>
    <col min="10500" max="10501" width="7.28515625" style="1117" customWidth="1"/>
    <col min="10502" max="10503" width="12.85546875" style="1117" customWidth="1"/>
    <col min="10504" max="10504" width="11.5703125" style="1117"/>
    <col min="10505" max="10505" width="14.85546875" style="1117" customWidth="1"/>
    <col min="10506" max="10506" width="14.28515625" style="1117" customWidth="1"/>
    <col min="10507" max="10507" width="15.85546875" style="1117" customWidth="1"/>
    <col min="10508" max="10508" width="14.7109375" style="1117" customWidth="1"/>
    <col min="10509" max="10511" width="11.5703125" style="1117"/>
    <col min="10512" max="10512" width="15.85546875" style="1117" customWidth="1"/>
    <col min="10513" max="10513" width="11.5703125" style="1117"/>
    <col min="10514" max="10514" width="14.5703125" style="1117" customWidth="1"/>
    <col min="10515" max="10752" width="11.5703125" style="1117"/>
    <col min="10753" max="10753" width="7.28515625" style="1117" customWidth="1"/>
    <col min="10754" max="10754" width="7.5703125" style="1117" customWidth="1"/>
    <col min="10755" max="10755" width="64.28515625" style="1117" customWidth="1"/>
    <col min="10756" max="10757" width="7.28515625" style="1117" customWidth="1"/>
    <col min="10758" max="10759" width="12.85546875" style="1117" customWidth="1"/>
    <col min="10760" max="10760" width="11.5703125" style="1117"/>
    <col min="10761" max="10761" width="14.85546875" style="1117" customWidth="1"/>
    <col min="10762" max="10762" width="14.28515625" style="1117" customWidth="1"/>
    <col min="10763" max="10763" width="15.85546875" style="1117" customWidth="1"/>
    <col min="10764" max="10764" width="14.7109375" style="1117" customWidth="1"/>
    <col min="10765" max="10767" width="11.5703125" style="1117"/>
    <col min="10768" max="10768" width="15.85546875" style="1117" customWidth="1"/>
    <col min="10769" max="10769" width="11.5703125" style="1117"/>
    <col min="10770" max="10770" width="14.5703125" style="1117" customWidth="1"/>
    <col min="10771" max="11008" width="11.5703125" style="1117"/>
    <col min="11009" max="11009" width="7.28515625" style="1117" customWidth="1"/>
    <col min="11010" max="11010" width="7.5703125" style="1117" customWidth="1"/>
    <col min="11011" max="11011" width="64.28515625" style="1117" customWidth="1"/>
    <col min="11012" max="11013" width="7.28515625" style="1117" customWidth="1"/>
    <col min="11014" max="11015" width="12.85546875" style="1117" customWidth="1"/>
    <col min="11016" max="11016" width="11.5703125" style="1117"/>
    <col min="11017" max="11017" width="14.85546875" style="1117" customWidth="1"/>
    <col min="11018" max="11018" width="14.28515625" style="1117" customWidth="1"/>
    <col min="11019" max="11019" width="15.85546875" style="1117" customWidth="1"/>
    <col min="11020" max="11020" width="14.7109375" style="1117" customWidth="1"/>
    <col min="11021" max="11023" width="11.5703125" style="1117"/>
    <col min="11024" max="11024" width="15.85546875" style="1117" customWidth="1"/>
    <col min="11025" max="11025" width="11.5703125" style="1117"/>
    <col min="11026" max="11026" width="14.5703125" style="1117" customWidth="1"/>
    <col min="11027" max="11264" width="11.5703125" style="1117"/>
    <col min="11265" max="11265" width="7.28515625" style="1117" customWidth="1"/>
    <col min="11266" max="11266" width="7.5703125" style="1117" customWidth="1"/>
    <col min="11267" max="11267" width="64.28515625" style="1117" customWidth="1"/>
    <col min="11268" max="11269" width="7.28515625" style="1117" customWidth="1"/>
    <col min="11270" max="11271" width="12.85546875" style="1117" customWidth="1"/>
    <col min="11272" max="11272" width="11.5703125" style="1117"/>
    <col min="11273" max="11273" width="14.85546875" style="1117" customWidth="1"/>
    <col min="11274" max="11274" width="14.28515625" style="1117" customWidth="1"/>
    <col min="11275" max="11275" width="15.85546875" style="1117" customWidth="1"/>
    <col min="11276" max="11276" width="14.7109375" style="1117" customWidth="1"/>
    <col min="11277" max="11279" width="11.5703125" style="1117"/>
    <col min="11280" max="11280" width="15.85546875" style="1117" customWidth="1"/>
    <col min="11281" max="11281" width="11.5703125" style="1117"/>
    <col min="11282" max="11282" width="14.5703125" style="1117" customWidth="1"/>
    <col min="11283" max="11520" width="11.5703125" style="1117"/>
    <col min="11521" max="11521" width="7.28515625" style="1117" customWidth="1"/>
    <col min="11522" max="11522" width="7.5703125" style="1117" customWidth="1"/>
    <col min="11523" max="11523" width="64.28515625" style="1117" customWidth="1"/>
    <col min="11524" max="11525" width="7.28515625" style="1117" customWidth="1"/>
    <col min="11526" max="11527" width="12.85546875" style="1117" customWidth="1"/>
    <col min="11528" max="11528" width="11.5703125" style="1117"/>
    <col min="11529" max="11529" width="14.85546875" style="1117" customWidth="1"/>
    <col min="11530" max="11530" width="14.28515625" style="1117" customWidth="1"/>
    <col min="11531" max="11531" width="15.85546875" style="1117" customWidth="1"/>
    <col min="11532" max="11532" width="14.7109375" style="1117" customWidth="1"/>
    <col min="11533" max="11535" width="11.5703125" style="1117"/>
    <col min="11536" max="11536" width="15.85546875" style="1117" customWidth="1"/>
    <col min="11537" max="11537" width="11.5703125" style="1117"/>
    <col min="11538" max="11538" width="14.5703125" style="1117" customWidth="1"/>
    <col min="11539" max="11776" width="11.5703125" style="1117"/>
    <col min="11777" max="11777" width="7.28515625" style="1117" customWidth="1"/>
    <col min="11778" max="11778" width="7.5703125" style="1117" customWidth="1"/>
    <col min="11779" max="11779" width="64.28515625" style="1117" customWidth="1"/>
    <col min="11780" max="11781" width="7.28515625" style="1117" customWidth="1"/>
    <col min="11782" max="11783" width="12.85546875" style="1117" customWidth="1"/>
    <col min="11784" max="11784" width="11.5703125" style="1117"/>
    <col min="11785" max="11785" width="14.85546875" style="1117" customWidth="1"/>
    <col min="11786" max="11786" width="14.28515625" style="1117" customWidth="1"/>
    <col min="11787" max="11787" width="15.85546875" style="1117" customWidth="1"/>
    <col min="11788" max="11788" width="14.7109375" style="1117" customWidth="1"/>
    <col min="11789" max="11791" width="11.5703125" style="1117"/>
    <col min="11792" max="11792" width="15.85546875" style="1117" customWidth="1"/>
    <col min="11793" max="11793" width="11.5703125" style="1117"/>
    <col min="11794" max="11794" width="14.5703125" style="1117" customWidth="1"/>
    <col min="11795" max="12032" width="11.5703125" style="1117"/>
    <col min="12033" max="12033" width="7.28515625" style="1117" customWidth="1"/>
    <col min="12034" max="12034" width="7.5703125" style="1117" customWidth="1"/>
    <col min="12035" max="12035" width="64.28515625" style="1117" customWidth="1"/>
    <col min="12036" max="12037" width="7.28515625" style="1117" customWidth="1"/>
    <col min="12038" max="12039" width="12.85546875" style="1117" customWidth="1"/>
    <col min="12040" max="12040" width="11.5703125" style="1117"/>
    <col min="12041" max="12041" width="14.85546875" style="1117" customWidth="1"/>
    <col min="12042" max="12042" width="14.28515625" style="1117" customWidth="1"/>
    <col min="12043" max="12043" width="15.85546875" style="1117" customWidth="1"/>
    <col min="12044" max="12044" width="14.7109375" style="1117" customWidth="1"/>
    <col min="12045" max="12047" width="11.5703125" style="1117"/>
    <col min="12048" max="12048" width="15.85546875" style="1117" customWidth="1"/>
    <col min="12049" max="12049" width="11.5703125" style="1117"/>
    <col min="12050" max="12050" width="14.5703125" style="1117" customWidth="1"/>
    <col min="12051" max="12288" width="11.5703125" style="1117"/>
    <col min="12289" max="12289" width="7.28515625" style="1117" customWidth="1"/>
    <col min="12290" max="12290" width="7.5703125" style="1117" customWidth="1"/>
    <col min="12291" max="12291" width="64.28515625" style="1117" customWidth="1"/>
    <col min="12292" max="12293" width="7.28515625" style="1117" customWidth="1"/>
    <col min="12294" max="12295" width="12.85546875" style="1117" customWidth="1"/>
    <col min="12296" max="12296" width="11.5703125" style="1117"/>
    <col min="12297" max="12297" width="14.85546875" style="1117" customWidth="1"/>
    <col min="12298" max="12298" width="14.28515625" style="1117" customWidth="1"/>
    <col min="12299" max="12299" width="15.85546875" style="1117" customWidth="1"/>
    <col min="12300" max="12300" width="14.7109375" style="1117" customWidth="1"/>
    <col min="12301" max="12303" width="11.5703125" style="1117"/>
    <col min="12304" max="12304" width="15.85546875" style="1117" customWidth="1"/>
    <col min="12305" max="12305" width="11.5703125" style="1117"/>
    <col min="12306" max="12306" width="14.5703125" style="1117" customWidth="1"/>
    <col min="12307" max="12544" width="11.5703125" style="1117"/>
    <col min="12545" max="12545" width="7.28515625" style="1117" customWidth="1"/>
    <col min="12546" max="12546" width="7.5703125" style="1117" customWidth="1"/>
    <col min="12547" max="12547" width="64.28515625" style="1117" customWidth="1"/>
    <col min="12548" max="12549" width="7.28515625" style="1117" customWidth="1"/>
    <col min="12550" max="12551" width="12.85546875" style="1117" customWidth="1"/>
    <col min="12552" max="12552" width="11.5703125" style="1117"/>
    <col min="12553" max="12553" width="14.85546875" style="1117" customWidth="1"/>
    <col min="12554" max="12554" width="14.28515625" style="1117" customWidth="1"/>
    <col min="12555" max="12555" width="15.85546875" style="1117" customWidth="1"/>
    <col min="12556" max="12556" width="14.7109375" style="1117" customWidth="1"/>
    <col min="12557" max="12559" width="11.5703125" style="1117"/>
    <col min="12560" max="12560" width="15.85546875" style="1117" customWidth="1"/>
    <col min="12561" max="12561" width="11.5703125" style="1117"/>
    <col min="12562" max="12562" width="14.5703125" style="1117" customWidth="1"/>
    <col min="12563" max="12800" width="11.5703125" style="1117"/>
    <col min="12801" max="12801" width="7.28515625" style="1117" customWidth="1"/>
    <col min="12802" max="12802" width="7.5703125" style="1117" customWidth="1"/>
    <col min="12803" max="12803" width="64.28515625" style="1117" customWidth="1"/>
    <col min="12804" max="12805" width="7.28515625" style="1117" customWidth="1"/>
    <col min="12806" max="12807" width="12.85546875" style="1117" customWidth="1"/>
    <col min="12808" max="12808" width="11.5703125" style="1117"/>
    <col min="12809" max="12809" width="14.85546875" style="1117" customWidth="1"/>
    <col min="12810" max="12810" width="14.28515625" style="1117" customWidth="1"/>
    <col min="12811" max="12811" width="15.85546875" style="1117" customWidth="1"/>
    <col min="12812" max="12812" width="14.7109375" style="1117" customWidth="1"/>
    <col min="12813" max="12815" width="11.5703125" style="1117"/>
    <col min="12816" max="12816" width="15.85546875" style="1117" customWidth="1"/>
    <col min="12817" max="12817" width="11.5703125" style="1117"/>
    <col min="12818" max="12818" width="14.5703125" style="1117" customWidth="1"/>
    <col min="12819" max="13056" width="11.5703125" style="1117"/>
    <col min="13057" max="13057" width="7.28515625" style="1117" customWidth="1"/>
    <col min="13058" max="13058" width="7.5703125" style="1117" customWidth="1"/>
    <col min="13059" max="13059" width="64.28515625" style="1117" customWidth="1"/>
    <col min="13060" max="13061" width="7.28515625" style="1117" customWidth="1"/>
    <col min="13062" max="13063" width="12.85546875" style="1117" customWidth="1"/>
    <col min="13064" max="13064" width="11.5703125" style="1117"/>
    <col min="13065" max="13065" width="14.85546875" style="1117" customWidth="1"/>
    <col min="13066" max="13066" width="14.28515625" style="1117" customWidth="1"/>
    <col min="13067" max="13067" width="15.85546875" style="1117" customWidth="1"/>
    <col min="13068" max="13068" width="14.7109375" style="1117" customWidth="1"/>
    <col min="13069" max="13071" width="11.5703125" style="1117"/>
    <col min="13072" max="13072" width="15.85546875" style="1117" customWidth="1"/>
    <col min="13073" max="13073" width="11.5703125" style="1117"/>
    <col min="13074" max="13074" width="14.5703125" style="1117" customWidth="1"/>
    <col min="13075" max="13312" width="11.5703125" style="1117"/>
    <col min="13313" max="13313" width="7.28515625" style="1117" customWidth="1"/>
    <col min="13314" max="13314" width="7.5703125" style="1117" customWidth="1"/>
    <col min="13315" max="13315" width="64.28515625" style="1117" customWidth="1"/>
    <col min="13316" max="13317" width="7.28515625" style="1117" customWidth="1"/>
    <col min="13318" max="13319" width="12.85546875" style="1117" customWidth="1"/>
    <col min="13320" max="13320" width="11.5703125" style="1117"/>
    <col min="13321" max="13321" width="14.85546875" style="1117" customWidth="1"/>
    <col min="13322" max="13322" width="14.28515625" style="1117" customWidth="1"/>
    <col min="13323" max="13323" width="15.85546875" style="1117" customWidth="1"/>
    <col min="13324" max="13324" width="14.7109375" style="1117" customWidth="1"/>
    <col min="13325" max="13327" width="11.5703125" style="1117"/>
    <col min="13328" max="13328" width="15.85546875" style="1117" customWidth="1"/>
    <col min="13329" max="13329" width="11.5703125" style="1117"/>
    <col min="13330" max="13330" width="14.5703125" style="1117" customWidth="1"/>
    <col min="13331" max="13568" width="11.5703125" style="1117"/>
    <col min="13569" max="13569" width="7.28515625" style="1117" customWidth="1"/>
    <col min="13570" max="13570" width="7.5703125" style="1117" customWidth="1"/>
    <col min="13571" max="13571" width="64.28515625" style="1117" customWidth="1"/>
    <col min="13572" max="13573" width="7.28515625" style="1117" customWidth="1"/>
    <col min="13574" max="13575" width="12.85546875" style="1117" customWidth="1"/>
    <col min="13576" max="13576" width="11.5703125" style="1117"/>
    <col min="13577" max="13577" width="14.85546875" style="1117" customWidth="1"/>
    <col min="13578" max="13578" width="14.28515625" style="1117" customWidth="1"/>
    <col min="13579" max="13579" width="15.85546875" style="1117" customWidth="1"/>
    <col min="13580" max="13580" width="14.7109375" style="1117" customWidth="1"/>
    <col min="13581" max="13583" width="11.5703125" style="1117"/>
    <col min="13584" max="13584" width="15.85546875" style="1117" customWidth="1"/>
    <col min="13585" max="13585" width="11.5703125" style="1117"/>
    <col min="13586" max="13586" width="14.5703125" style="1117" customWidth="1"/>
    <col min="13587" max="13824" width="11.5703125" style="1117"/>
    <col min="13825" max="13825" width="7.28515625" style="1117" customWidth="1"/>
    <col min="13826" max="13826" width="7.5703125" style="1117" customWidth="1"/>
    <col min="13827" max="13827" width="64.28515625" style="1117" customWidth="1"/>
    <col min="13828" max="13829" width="7.28515625" style="1117" customWidth="1"/>
    <col min="13830" max="13831" width="12.85546875" style="1117" customWidth="1"/>
    <col min="13832" max="13832" width="11.5703125" style="1117"/>
    <col min="13833" max="13833" width="14.85546875" style="1117" customWidth="1"/>
    <col min="13834" max="13834" width="14.28515625" style="1117" customWidth="1"/>
    <col min="13835" max="13835" width="15.85546875" style="1117" customWidth="1"/>
    <col min="13836" max="13836" width="14.7109375" style="1117" customWidth="1"/>
    <col min="13837" max="13839" width="11.5703125" style="1117"/>
    <col min="13840" max="13840" width="15.85546875" style="1117" customWidth="1"/>
    <col min="13841" max="13841" width="11.5703125" style="1117"/>
    <col min="13842" max="13842" width="14.5703125" style="1117" customWidth="1"/>
    <col min="13843" max="14080" width="11.5703125" style="1117"/>
    <col min="14081" max="14081" width="7.28515625" style="1117" customWidth="1"/>
    <col min="14082" max="14082" width="7.5703125" style="1117" customWidth="1"/>
    <col min="14083" max="14083" width="64.28515625" style="1117" customWidth="1"/>
    <col min="14084" max="14085" width="7.28515625" style="1117" customWidth="1"/>
    <col min="14086" max="14087" width="12.85546875" style="1117" customWidth="1"/>
    <col min="14088" max="14088" width="11.5703125" style="1117"/>
    <col min="14089" max="14089" width="14.85546875" style="1117" customWidth="1"/>
    <col min="14090" max="14090" width="14.28515625" style="1117" customWidth="1"/>
    <col min="14091" max="14091" width="15.85546875" style="1117" customWidth="1"/>
    <col min="14092" max="14092" width="14.7109375" style="1117" customWidth="1"/>
    <col min="14093" max="14095" width="11.5703125" style="1117"/>
    <col min="14096" max="14096" width="15.85546875" style="1117" customWidth="1"/>
    <col min="14097" max="14097" width="11.5703125" style="1117"/>
    <col min="14098" max="14098" width="14.5703125" style="1117" customWidth="1"/>
    <col min="14099" max="14336" width="11.5703125" style="1117"/>
    <col min="14337" max="14337" width="7.28515625" style="1117" customWidth="1"/>
    <col min="14338" max="14338" width="7.5703125" style="1117" customWidth="1"/>
    <col min="14339" max="14339" width="64.28515625" style="1117" customWidth="1"/>
    <col min="14340" max="14341" width="7.28515625" style="1117" customWidth="1"/>
    <col min="14342" max="14343" width="12.85546875" style="1117" customWidth="1"/>
    <col min="14344" max="14344" width="11.5703125" style="1117"/>
    <col min="14345" max="14345" width="14.85546875" style="1117" customWidth="1"/>
    <col min="14346" max="14346" width="14.28515625" style="1117" customWidth="1"/>
    <col min="14347" max="14347" width="15.85546875" style="1117" customWidth="1"/>
    <col min="14348" max="14348" width="14.7109375" style="1117" customWidth="1"/>
    <col min="14349" max="14351" width="11.5703125" style="1117"/>
    <col min="14352" max="14352" width="15.85546875" style="1117" customWidth="1"/>
    <col min="14353" max="14353" width="11.5703125" style="1117"/>
    <col min="14354" max="14354" width="14.5703125" style="1117" customWidth="1"/>
    <col min="14355" max="14592" width="11.5703125" style="1117"/>
    <col min="14593" max="14593" width="7.28515625" style="1117" customWidth="1"/>
    <col min="14594" max="14594" width="7.5703125" style="1117" customWidth="1"/>
    <col min="14595" max="14595" width="64.28515625" style="1117" customWidth="1"/>
    <col min="14596" max="14597" width="7.28515625" style="1117" customWidth="1"/>
    <col min="14598" max="14599" width="12.85546875" style="1117" customWidth="1"/>
    <col min="14600" max="14600" width="11.5703125" style="1117"/>
    <col min="14601" max="14601" width="14.85546875" style="1117" customWidth="1"/>
    <col min="14602" max="14602" width="14.28515625" style="1117" customWidth="1"/>
    <col min="14603" max="14603" width="15.85546875" style="1117" customWidth="1"/>
    <col min="14604" max="14604" width="14.7109375" style="1117" customWidth="1"/>
    <col min="14605" max="14607" width="11.5703125" style="1117"/>
    <col min="14608" max="14608" width="15.85546875" style="1117" customWidth="1"/>
    <col min="14609" max="14609" width="11.5703125" style="1117"/>
    <col min="14610" max="14610" width="14.5703125" style="1117" customWidth="1"/>
    <col min="14611" max="14848" width="11.5703125" style="1117"/>
    <col min="14849" max="14849" width="7.28515625" style="1117" customWidth="1"/>
    <col min="14850" max="14850" width="7.5703125" style="1117" customWidth="1"/>
    <col min="14851" max="14851" width="64.28515625" style="1117" customWidth="1"/>
    <col min="14852" max="14853" width="7.28515625" style="1117" customWidth="1"/>
    <col min="14854" max="14855" width="12.85546875" style="1117" customWidth="1"/>
    <col min="14856" max="14856" width="11.5703125" style="1117"/>
    <col min="14857" max="14857" width="14.85546875" style="1117" customWidth="1"/>
    <col min="14858" max="14858" width="14.28515625" style="1117" customWidth="1"/>
    <col min="14859" max="14859" width="15.85546875" style="1117" customWidth="1"/>
    <col min="14860" max="14860" width="14.7109375" style="1117" customWidth="1"/>
    <col min="14861" max="14863" width="11.5703125" style="1117"/>
    <col min="14864" max="14864" width="15.85546875" style="1117" customWidth="1"/>
    <col min="14865" max="14865" width="11.5703125" style="1117"/>
    <col min="14866" max="14866" width="14.5703125" style="1117" customWidth="1"/>
    <col min="14867" max="15104" width="11.5703125" style="1117"/>
    <col min="15105" max="15105" width="7.28515625" style="1117" customWidth="1"/>
    <col min="15106" max="15106" width="7.5703125" style="1117" customWidth="1"/>
    <col min="15107" max="15107" width="64.28515625" style="1117" customWidth="1"/>
    <col min="15108" max="15109" width="7.28515625" style="1117" customWidth="1"/>
    <col min="15110" max="15111" width="12.85546875" style="1117" customWidth="1"/>
    <col min="15112" max="15112" width="11.5703125" style="1117"/>
    <col min="15113" max="15113" width="14.85546875" style="1117" customWidth="1"/>
    <col min="15114" max="15114" width="14.28515625" style="1117" customWidth="1"/>
    <col min="15115" max="15115" width="15.85546875" style="1117" customWidth="1"/>
    <col min="15116" max="15116" width="14.7109375" style="1117" customWidth="1"/>
    <col min="15117" max="15119" width="11.5703125" style="1117"/>
    <col min="15120" max="15120" width="15.85546875" style="1117" customWidth="1"/>
    <col min="15121" max="15121" width="11.5703125" style="1117"/>
    <col min="15122" max="15122" width="14.5703125" style="1117" customWidth="1"/>
    <col min="15123" max="15360" width="11.5703125" style="1117"/>
    <col min="15361" max="15361" width="7.28515625" style="1117" customWidth="1"/>
    <col min="15362" max="15362" width="7.5703125" style="1117" customWidth="1"/>
    <col min="15363" max="15363" width="64.28515625" style="1117" customWidth="1"/>
    <col min="15364" max="15365" width="7.28515625" style="1117" customWidth="1"/>
    <col min="15366" max="15367" width="12.85546875" style="1117" customWidth="1"/>
    <col min="15368" max="15368" width="11.5703125" style="1117"/>
    <col min="15369" max="15369" width="14.85546875" style="1117" customWidth="1"/>
    <col min="15370" max="15370" width="14.28515625" style="1117" customWidth="1"/>
    <col min="15371" max="15371" width="15.85546875" style="1117" customWidth="1"/>
    <col min="15372" max="15372" width="14.7109375" style="1117" customWidth="1"/>
    <col min="15373" max="15375" width="11.5703125" style="1117"/>
    <col min="15376" max="15376" width="15.85546875" style="1117" customWidth="1"/>
    <col min="15377" max="15377" width="11.5703125" style="1117"/>
    <col min="15378" max="15378" width="14.5703125" style="1117" customWidth="1"/>
    <col min="15379" max="15616" width="11.5703125" style="1117"/>
    <col min="15617" max="15617" width="7.28515625" style="1117" customWidth="1"/>
    <col min="15618" max="15618" width="7.5703125" style="1117" customWidth="1"/>
    <col min="15619" max="15619" width="64.28515625" style="1117" customWidth="1"/>
    <col min="15620" max="15621" width="7.28515625" style="1117" customWidth="1"/>
    <col min="15622" max="15623" width="12.85546875" style="1117" customWidth="1"/>
    <col min="15624" max="15624" width="11.5703125" style="1117"/>
    <col min="15625" max="15625" width="14.85546875" style="1117" customWidth="1"/>
    <col min="15626" max="15626" width="14.28515625" style="1117" customWidth="1"/>
    <col min="15627" max="15627" width="15.85546875" style="1117" customWidth="1"/>
    <col min="15628" max="15628" width="14.7109375" style="1117" customWidth="1"/>
    <col min="15629" max="15631" width="11.5703125" style="1117"/>
    <col min="15632" max="15632" width="15.85546875" style="1117" customWidth="1"/>
    <col min="15633" max="15633" width="11.5703125" style="1117"/>
    <col min="15634" max="15634" width="14.5703125" style="1117" customWidth="1"/>
    <col min="15635" max="15872" width="11.5703125" style="1117"/>
    <col min="15873" max="15873" width="7.28515625" style="1117" customWidth="1"/>
    <col min="15874" max="15874" width="7.5703125" style="1117" customWidth="1"/>
    <col min="15875" max="15875" width="64.28515625" style="1117" customWidth="1"/>
    <col min="15876" max="15877" width="7.28515625" style="1117" customWidth="1"/>
    <col min="15878" max="15879" width="12.85546875" style="1117" customWidth="1"/>
    <col min="15880" max="15880" width="11.5703125" style="1117"/>
    <col min="15881" max="15881" width="14.85546875" style="1117" customWidth="1"/>
    <col min="15882" max="15882" width="14.28515625" style="1117" customWidth="1"/>
    <col min="15883" max="15883" width="15.85546875" style="1117" customWidth="1"/>
    <col min="15884" max="15884" width="14.7109375" style="1117" customWidth="1"/>
    <col min="15885" max="15887" width="11.5703125" style="1117"/>
    <col min="15888" max="15888" width="15.85546875" style="1117" customWidth="1"/>
    <col min="15889" max="15889" width="11.5703125" style="1117"/>
    <col min="15890" max="15890" width="14.5703125" style="1117" customWidth="1"/>
    <col min="15891" max="16128" width="11.5703125" style="1117"/>
    <col min="16129" max="16129" width="7.28515625" style="1117" customWidth="1"/>
    <col min="16130" max="16130" width="7.5703125" style="1117" customWidth="1"/>
    <col min="16131" max="16131" width="64.28515625" style="1117" customWidth="1"/>
    <col min="16132" max="16133" width="7.28515625" style="1117" customWidth="1"/>
    <col min="16134" max="16135" width="12.85546875" style="1117" customWidth="1"/>
    <col min="16136" max="16136" width="11.5703125" style="1117"/>
    <col min="16137" max="16137" width="14.85546875" style="1117" customWidth="1"/>
    <col min="16138" max="16138" width="14.28515625" style="1117" customWidth="1"/>
    <col min="16139" max="16139" width="15.85546875" style="1117" customWidth="1"/>
    <col min="16140" max="16140" width="14.7109375" style="1117" customWidth="1"/>
    <col min="16141" max="16143" width="11.5703125" style="1117"/>
    <col min="16144" max="16144" width="15.85546875" style="1117" customWidth="1"/>
    <col min="16145" max="16145" width="11.5703125" style="1117"/>
    <col min="16146" max="16146" width="14.5703125" style="1117" customWidth="1"/>
    <col min="16147" max="16384" width="11.5703125" style="1117"/>
  </cols>
  <sheetData>
    <row r="1" spans="1:11" ht="15.75" customHeight="1">
      <c r="A1" s="1276" t="s">
        <v>7652</v>
      </c>
      <c r="B1" s="1276"/>
      <c r="C1" s="1276"/>
      <c r="D1" s="1276"/>
      <c r="E1" s="1276"/>
      <c r="F1" s="1276"/>
      <c r="G1" s="1276"/>
    </row>
    <row r="2" spans="1:11" ht="15.75" customHeight="1">
      <c r="A2" s="1277"/>
      <c r="B2" s="1277"/>
      <c r="C2" s="1277"/>
      <c r="D2" s="1277"/>
      <c r="E2" s="1277"/>
      <c r="F2" s="1277"/>
      <c r="G2" s="1277"/>
    </row>
    <row r="3" spans="1:11" ht="15.75" customHeight="1">
      <c r="A3" s="1277"/>
      <c r="B3" s="1277"/>
      <c r="C3" s="1277"/>
      <c r="D3" s="1277"/>
      <c r="E3" s="1277"/>
      <c r="F3" s="1277"/>
      <c r="G3" s="1277"/>
    </row>
    <row r="4" spans="1:11" ht="15.75" customHeight="1">
      <c r="A4" s="1277"/>
      <c r="B4" s="1277"/>
      <c r="C4" s="1277"/>
      <c r="D4" s="1277"/>
      <c r="E4" s="1277"/>
      <c r="F4" s="1277"/>
      <c r="G4" s="1277"/>
    </row>
    <row r="5" spans="1:11" ht="15.75" customHeight="1">
      <c r="A5" s="1278"/>
      <c r="B5" s="1278"/>
      <c r="C5" s="1278"/>
      <c r="D5" s="1278"/>
      <c r="E5" s="1278"/>
      <c r="F5" s="1278"/>
      <c r="G5" s="1278"/>
    </row>
    <row r="6" spans="1:11" ht="12.75" customHeight="1">
      <c r="A6" s="1279" t="s">
        <v>61</v>
      </c>
      <c r="B6" s="1279" t="s">
        <v>7605</v>
      </c>
      <c r="C6" s="1281" t="s">
        <v>7338</v>
      </c>
      <c r="D6" s="1283" t="s">
        <v>137</v>
      </c>
      <c r="E6" s="1283" t="s">
        <v>7606</v>
      </c>
      <c r="F6" s="1285" t="s">
        <v>7607</v>
      </c>
      <c r="G6" s="1283" t="s">
        <v>7608</v>
      </c>
    </row>
    <row r="7" spans="1:11" ht="12.75" customHeight="1">
      <c r="A7" s="1279"/>
      <c r="B7" s="1279"/>
      <c r="C7" s="1281"/>
      <c r="D7" s="1283"/>
      <c r="E7" s="1283"/>
      <c r="F7" s="1285"/>
      <c r="G7" s="1283"/>
    </row>
    <row r="8" spans="1:11" ht="12.75" customHeight="1">
      <c r="A8" s="1280"/>
      <c r="B8" s="1280"/>
      <c r="C8" s="1282"/>
      <c r="D8" s="1284"/>
      <c r="E8" s="1284"/>
      <c r="F8" s="1286"/>
      <c r="G8" s="1284"/>
    </row>
    <row r="9" spans="1:11" ht="12.75" customHeight="1">
      <c r="A9" s="1118"/>
      <c r="B9" s="1118"/>
      <c r="C9" s="1121"/>
      <c r="D9" s="1122"/>
      <c r="E9" s="1122"/>
      <c r="F9" s="1123"/>
      <c r="G9" s="1122"/>
    </row>
    <row r="10" spans="1:11" ht="12.75" customHeight="1">
      <c r="A10" s="1118"/>
      <c r="B10" s="1118"/>
      <c r="C10" s="1121" t="s">
        <v>7653</v>
      </c>
      <c r="D10" s="1122"/>
      <c r="E10" s="1122"/>
      <c r="F10" s="1123"/>
      <c r="G10" s="1122"/>
    </row>
    <row r="11" spans="1:11" ht="12.75" customHeight="1">
      <c r="A11" s="1119"/>
      <c r="B11" s="1120"/>
      <c r="C11" s="1122"/>
      <c r="D11" s="1122"/>
      <c r="E11" s="1122"/>
      <c r="F11" s="1123"/>
      <c r="G11" s="1122"/>
    </row>
    <row r="12" spans="1:11" s="1130" customFormat="1" ht="12.75" customHeight="1">
      <c r="A12" s="1124">
        <v>5</v>
      </c>
      <c r="B12" s="1125" t="s">
        <v>7654</v>
      </c>
      <c r="C12" s="1161" t="s">
        <v>7652</v>
      </c>
      <c r="D12" s="1162"/>
      <c r="E12" s="1162"/>
      <c r="F12" s="1163"/>
      <c r="G12" s="1164"/>
    </row>
    <row r="13" spans="1:11" s="1130" customFormat="1" ht="118.8">
      <c r="A13" s="1119"/>
      <c r="B13" s="1135"/>
      <c r="C13" s="1136" t="s">
        <v>7655</v>
      </c>
      <c r="D13" s="1122" t="s">
        <v>7612</v>
      </c>
      <c r="E13" s="1122">
        <v>1</v>
      </c>
      <c r="F13" s="1133"/>
      <c r="G13" s="1134">
        <f t="shared" ref="G13:G17" si="0">E13*F13</f>
        <v>0</v>
      </c>
      <c r="I13" s="1117"/>
      <c r="K13" s="1137"/>
    </row>
    <row r="14" spans="1:11" s="1130" customFormat="1" ht="64.8">
      <c r="A14" s="1119"/>
      <c r="B14" s="1135"/>
      <c r="C14" s="1165" t="s">
        <v>7656</v>
      </c>
      <c r="D14" s="1162" t="s">
        <v>7612</v>
      </c>
      <c r="E14" s="1162">
        <v>1</v>
      </c>
      <c r="F14" s="1166"/>
      <c r="G14" s="1167">
        <f t="shared" si="0"/>
        <v>0</v>
      </c>
      <c r="J14" s="1137"/>
    </row>
    <row r="15" spans="1:11" s="1130" customFormat="1" ht="21.6">
      <c r="A15" s="1119"/>
      <c r="B15" s="1135"/>
      <c r="C15" s="1136" t="s">
        <v>7643</v>
      </c>
      <c r="D15" s="1122" t="s">
        <v>7612</v>
      </c>
      <c r="E15" s="1122">
        <v>1</v>
      </c>
      <c r="F15" s="1133"/>
      <c r="G15" s="1134">
        <f>E15*F15</f>
        <v>0</v>
      </c>
    </row>
    <row r="16" spans="1:11" s="1130" customFormat="1" ht="10.8">
      <c r="A16" s="1119"/>
      <c r="B16" s="1135"/>
      <c r="C16" s="1168" t="s">
        <v>7644</v>
      </c>
      <c r="D16" s="1169" t="s">
        <v>7612</v>
      </c>
      <c r="E16" s="1169">
        <v>1</v>
      </c>
      <c r="F16" s="1170"/>
      <c r="G16" s="1167">
        <f t="shared" si="0"/>
        <v>0</v>
      </c>
    </row>
    <row r="17" spans="1:8" s="1130" customFormat="1" ht="12.75" customHeight="1">
      <c r="A17" s="1119"/>
      <c r="B17" s="1135"/>
      <c r="C17" s="1168" t="s">
        <v>7645</v>
      </c>
      <c r="D17" s="1169" t="s">
        <v>4713</v>
      </c>
      <c r="E17" s="1169">
        <v>1</v>
      </c>
      <c r="F17" s="1170"/>
      <c r="G17" s="1171">
        <f t="shared" si="0"/>
        <v>0</v>
      </c>
    </row>
    <row r="18" spans="1:8" s="1130" customFormat="1" ht="12.75" customHeight="1">
      <c r="A18" s="1119"/>
      <c r="B18" s="1172"/>
      <c r="C18" s="1173" t="s">
        <v>7646</v>
      </c>
      <c r="D18" s="1148"/>
      <c r="E18" s="1148"/>
      <c r="F18" s="1149"/>
      <c r="G18" s="1174">
        <f>SUM(G13:G17)</f>
        <v>0</v>
      </c>
      <c r="H18" s="1175"/>
    </row>
    <row r="19" spans="1:8" s="1130" customFormat="1" ht="10.8">
      <c r="A19" s="1121"/>
      <c r="B19" s="1151"/>
      <c r="C19" s="1132"/>
      <c r="D19" s="1122"/>
      <c r="E19" s="1122"/>
      <c r="F19" s="1133"/>
      <c r="G19" s="1152"/>
    </row>
    <row r="32" spans="1:8">
      <c r="C32" s="1176"/>
    </row>
    <row r="36" spans="3:6">
      <c r="C36" s="1177"/>
    </row>
    <row r="37" spans="3:6" ht="12.75" customHeight="1">
      <c r="C37" s="1178"/>
      <c r="D37" s="1178"/>
      <c r="E37" s="1178"/>
      <c r="F37" s="1178"/>
    </row>
    <row r="38" spans="3:6">
      <c r="D38" s="1178"/>
      <c r="E38" s="1178"/>
      <c r="F38" s="1178"/>
    </row>
  </sheetData>
  <mergeCells count="8">
    <mergeCell ref="A1:G5"/>
    <mergeCell ref="A6:A8"/>
    <mergeCell ref="B6:B8"/>
    <mergeCell ref="C6:C8"/>
    <mergeCell ref="D6:D8"/>
    <mergeCell ref="E6:E8"/>
    <mergeCell ref="F6:F8"/>
    <mergeCell ref="G6:G8"/>
  </mergeCells>
  <pageMargins left="0.59055118110236227" right="0.39370078740157483" top="1.1811023622047245" bottom="0.59055118110236227" header="0.31496062992125984" footer="0.11811023622047245"/>
  <pageSetup paperSize="9" orientation="portrait" useFirstPageNumber="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83DE4-A7F1-48EA-8334-9688ED0817B6}">
  <dimension ref="A1:K34"/>
  <sheetViews>
    <sheetView showZeros="0" view="pageLayout" topLeftCell="A13" zoomScaleNormal="115" zoomScaleSheetLayoutView="115" workbookViewId="0">
      <selection activeCell="C15" sqref="C15"/>
    </sheetView>
  </sheetViews>
  <sheetFormatPr defaultRowHeight="13.2"/>
  <cols>
    <col min="1" max="1" width="7.28515625" style="1154" customWidth="1"/>
    <col min="2" max="2" width="7.5703125" style="1155" customWidth="1"/>
    <col min="3" max="3" width="64.28515625" style="1117" customWidth="1"/>
    <col min="4" max="5" width="7.28515625" style="1157" customWidth="1"/>
    <col min="6" max="6" width="12.85546875" style="1158" customWidth="1"/>
    <col min="7" max="7" width="12.85546875" style="1117" customWidth="1"/>
    <col min="8" max="8" width="9.140625" style="1117"/>
    <col min="9" max="9" width="14.85546875" style="1117" customWidth="1"/>
    <col min="10" max="10" width="14.28515625" style="1117" customWidth="1"/>
    <col min="11" max="11" width="15.85546875" style="1117" customWidth="1"/>
    <col min="12" max="12" width="14.7109375" style="1117" customWidth="1"/>
    <col min="13" max="15" width="9.140625" style="1117"/>
    <col min="16" max="16" width="15.85546875" style="1117" customWidth="1"/>
    <col min="17" max="17" width="9.140625" style="1117"/>
    <col min="18" max="18" width="14.5703125" style="1117" customWidth="1"/>
    <col min="19" max="256" width="9.140625" style="1117"/>
    <col min="257" max="257" width="7.28515625" style="1117" customWidth="1"/>
    <col min="258" max="258" width="7.5703125" style="1117" customWidth="1"/>
    <col min="259" max="259" width="64.28515625" style="1117" customWidth="1"/>
    <col min="260" max="261" width="7.28515625" style="1117" customWidth="1"/>
    <col min="262" max="263" width="12.85546875" style="1117" customWidth="1"/>
    <col min="264" max="264" width="9.140625" style="1117"/>
    <col min="265" max="265" width="14.85546875" style="1117" customWidth="1"/>
    <col min="266" max="266" width="14.28515625" style="1117" customWidth="1"/>
    <col min="267" max="267" width="15.85546875" style="1117" customWidth="1"/>
    <col min="268" max="268" width="14.7109375" style="1117" customWidth="1"/>
    <col min="269" max="271" width="9.140625" style="1117"/>
    <col min="272" max="272" width="15.85546875" style="1117" customWidth="1"/>
    <col min="273" max="273" width="9.140625" style="1117"/>
    <col min="274" max="274" width="14.5703125" style="1117" customWidth="1"/>
    <col min="275" max="512" width="9.140625" style="1117"/>
    <col min="513" max="513" width="7.28515625" style="1117" customWidth="1"/>
    <col min="514" max="514" width="7.5703125" style="1117" customWidth="1"/>
    <col min="515" max="515" width="64.28515625" style="1117" customWidth="1"/>
    <col min="516" max="517" width="7.28515625" style="1117" customWidth="1"/>
    <col min="518" max="519" width="12.85546875" style="1117" customWidth="1"/>
    <col min="520" max="520" width="9.140625" style="1117"/>
    <col min="521" max="521" width="14.85546875" style="1117" customWidth="1"/>
    <col min="522" max="522" width="14.28515625" style="1117" customWidth="1"/>
    <col min="523" max="523" width="15.85546875" style="1117" customWidth="1"/>
    <col min="524" max="524" width="14.7109375" style="1117" customWidth="1"/>
    <col min="525" max="527" width="9.140625" style="1117"/>
    <col min="528" max="528" width="15.85546875" style="1117" customWidth="1"/>
    <col min="529" max="529" width="9.140625" style="1117"/>
    <col min="530" max="530" width="14.5703125" style="1117" customWidth="1"/>
    <col min="531" max="768" width="9.140625" style="1117"/>
    <col min="769" max="769" width="7.28515625" style="1117" customWidth="1"/>
    <col min="770" max="770" width="7.5703125" style="1117" customWidth="1"/>
    <col min="771" max="771" width="64.28515625" style="1117" customWidth="1"/>
    <col min="772" max="773" width="7.28515625" style="1117" customWidth="1"/>
    <col min="774" max="775" width="12.85546875" style="1117" customWidth="1"/>
    <col min="776" max="776" width="9.140625" style="1117"/>
    <col min="777" max="777" width="14.85546875" style="1117" customWidth="1"/>
    <col min="778" max="778" width="14.28515625" style="1117" customWidth="1"/>
    <col min="779" max="779" width="15.85546875" style="1117" customWidth="1"/>
    <col min="780" max="780" width="14.7109375" style="1117" customWidth="1"/>
    <col min="781" max="783" width="9.140625" style="1117"/>
    <col min="784" max="784" width="15.85546875" style="1117" customWidth="1"/>
    <col min="785" max="785" width="9.140625" style="1117"/>
    <col min="786" max="786" width="14.5703125" style="1117" customWidth="1"/>
    <col min="787" max="1024" width="9.140625" style="1117"/>
    <col min="1025" max="1025" width="7.28515625" style="1117" customWidth="1"/>
    <col min="1026" max="1026" width="7.5703125" style="1117" customWidth="1"/>
    <col min="1027" max="1027" width="64.28515625" style="1117" customWidth="1"/>
    <col min="1028" max="1029" width="7.28515625" style="1117" customWidth="1"/>
    <col min="1030" max="1031" width="12.85546875" style="1117" customWidth="1"/>
    <col min="1032" max="1032" width="9.140625" style="1117"/>
    <col min="1033" max="1033" width="14.85546875" style="1117" customWidth="1"/>
    <col min="1034" max="1034" width="14.28515625" style="1117" customWidth="1"/>
    <col min="1035" max="1035" width="15.85546875" style="1117" customWidth="1"/>
    <col min="1036" max="1036" width="14.7109375" style="1117" customWidth="1"/>
    <col min="1037" max="1039" width="9.140625" style="1117"/>
    <col min="1040" max="1040" width="15.85546875" style="1117" customWidth="1"/>
    <col min="1041" max="1041" width="9.140625" style="1117"/>
    <col min="1042" max="1042" width="14.5703125" style="1117" customWidth="1"/>
    <col min="1043" max="1280" width="9.140625" style="1117"/>
    <col min="1281" max="1281" width="7.28515625" style="1117" customWidth="1"/>
    <col min="1282" max="1282" width="7.5703125" style="1117" customWidth="1"/>
    <col min="1283" max="1283" width="64.28515625" style="1117" customWidth="1"/>
    <col min="1284" max="1285" width="7.28515625" style="1117" customWidth="1"/>
    <col min="1286" max="1287" width="12.85546875" style="1117" customWidth="1"/>
    <col min="1288" max="1288" width="9.140625" style="1117"/>
    <col min="1289" max="1289" width="14.85546875" style="1117" customWidth="1"/>
    <col min="1290" max="1290" width="14.28515625" style="1117" customWidth="1"/>
    <col min="1291" max="1291" width="15.85546875" style="1117" customWidth="1"/>
    <col min="1292" max="1292" width="14.7109375" style="1117" customWidth="1"/>
    <col min="1293" max="1295" width="9.140625" style="1117"/>
    <col min="1296" max="1296" width="15.85546875" style="1117" customWidth="1"/>
    <col min="1297" max="1297" width="9.140625" style="1117"/>
    <col min="1298" max="1298" width="14.5703125" style="1117" customWidth="1"/>
    <col min="1299" max="1536" width="9.140625" style="1117"/>
    <col min="1537" max="1537" width="7.28515625" style="1117" customWidth="1"/>
    <col min="1538" max="1538" width="7.5703125" style="1117" customWidth="1"/>
    <col min="1539" max="1539" width="64.28515625" style="1117" customWidth="1"/>
    <col min="1540" max="1541" width="7.28515625" style="1117" customWidth="1"/>
    <col min="1542" max="1543" width="12.85546875" style="1117" customWidth="1"/>
    <col min="1544" max="1544" width="9.140625" style="1117"/>
    <col min="1545" max="1545" width="14.85546875" style="1117" customWidth="1"/>
    <col min="1546" max="1546" width="14.28515625" style="1117" customWidth="1"/>
    <col min="1547" max="1547" width="15.85546875" style="1117" customWidth="1"/>
    <col min="1548" max="1548" width="14.7109375" style="1117" customWidth="1"/>
    <col min="1549" max="1551" width="9.140625" style="1117"/>
    <col min="1552" max="1552" width="15.85546875" style="1117" customWidth="1"/>
    <col min="1553" max="1553" width="9.140625" style="1117"/>
    <col min="1554" max="1554" width="14.5703125" style="1117" customWidth="1"/>
    <col min="1555" max="1792" width="9.140625" style="1117"/>
    <col min="1793" max="1793" width="7.28515625" style="1117" customWidth="1"/>
    <col min="1794" max="1794" width="7.5703125" style="1117" customWidth="1"/>
    <col min="1795" max="1795" width="64.28515625" style="1117" customWidth="1"/>
    <col min="1796" max="1797" width="7.28515625" style="1117" customWidth="1"/>
    <col min="1798" max="1799" width="12.85546875" style="1117" customWidth="1"/>
    <col min="1800" max="1800" width="9.140625" style="1117"/>
    <col min="1801" max="1801" width="14.85546875" style="1117" customWidth="1"/>
    <col min="1802" max="1802" width="14.28515625" style="1117" customWidth="1"/>
    <col min="1803" max="1803" width="15.85546875" style="1117" customWidth="1"/>
    <col min="1804" max="1804" width="14.7109375" style="1117" customWidth="1"/>
    <col min="1805" max="1807" width="9.140625" style="1117"/>
    <col min="1808" max="1808" width="15.85546875" style="1117" customWidth="1"/>
    <col min="1809" max="1809" width="9.140625" style="1117"/>
    <col min="1810" max="1810" width="14.5703125" style="1117" customWidth="1"/>
    <col min="1811" max="2048" width="9.140625" style="1117"/>
    <col min="2049" max="2049" width="7.28515625" style="1117" customWidth="1"/>
    <col min="2050" max="2050" width="7.5703125" style="1117" customWidth="1"/>
    <col min="2051" max="2051" width="64.28515625" style="1117" customWidth="1"/>
    <col min="2052" max="2053" width="7.28515625" style="1117" customWidth="1"/>
    <col min="2054" max="2055" width="12.85546875" style="1117" customWidth="1"/>
    <col min="2056" max="2056" width="9.140625" style="1117"/>
    <col min="2057" max="2057" width="14.85546875" style="1117" customWidth="1"/>
    <col min="2058" max="2058" width="14.28515625" style="1117" customWidth="1"/>
    <col min="2059" max="2059" width="15.85546875" style="1117" customWidth="1"/>
    <col min="2060" max="2060" width="14.7109375" style="1117" customWidth="1"/>
    <col min="2061" max="2063" width="9.140625" style="1117"/>
    <col min="2064" max="2064" width="15.85546875" style="1117" customWidth="1"/>
    <col min="2065" max="2065" width="9.140625" style="1117"/>
    <col min="2066" max="2066" width="14.5703125" style="1117" customWidth="1"/>
    <col min="2067" max="2304" width="9.140625" style="1117"/>
    <col min="2305" max="2305" width="7.28515625" style="1117" customWidth="1"/>
    <col min="2306" max="2306" width="7.5703125" style="1117" customWidth="1"/>
    <col min="2307" max="2307" width="64.28515625" style="1117" customWidth="1"/>
    <col min="2308" max="2309" width="7.28515625" style="1117" customWidth="1"/>
    <col min="2310" max="2311" width="12.85546875" style="1117" customWidth="1"/>
    <col min="2312" max="2312" width="9.140625" style="1117"/>
    <col min="2313" max="2313" width="14.85546875" style="1117" customWidth="1"/>
    <col min="2314" max="2314" width="14.28515625" style="1117" customWidth="1"/>
    <col min="2315" max="2315" width="15.85546875" style="1117" customWidth="1"/>
    <col min="2316" max="2316" width="14.7109375" style="1117" customWidth="1"/>
    <col min="2317" max="2319" width="9.140625" style="1117"/>
    <col min="2320" max="2320" width="15.85546875" style="1117" customWidth="1"/>
    <col min="2321" max="2321" width="9.140625" style="1117"/>
    <col min="2322" max="2322" width="14.5703125" style="1117" customWidth="1"/>
    <col min="2323" max="2560" width="9.140625" style="1117"/>
    <col min="2561" max="2561" width="7.28515625" style="1117" customWidth="1"/>
    <col min="2562" max="2562" width="7.5703125" style="1117" customWidth="1"/>
    <col min="2563" max="2563" width="64.28515625" style="1117" customWidth="1"/>
    <col min="2564" max="2565" width="7.28515625" style="1117" customWidth="1"/>
    <col min="2566" max="2567" width="12.85546875" style="1117" customWidth="1"/>
    <col min="2568" max="2568" width="9.140625" style="1117"/>
    <col min="2569" max="2569" width="14.85546875" style="1117" customWidth="1"/>
    <col min="2570" max="2570" width="14.28515625" style="1117" customWidth="1"/>
    <col min="2571" max="2571" width="15.85546875" style="1117" customWidth="1"/>
    <col min="2572" max="2572" width="14.7109375" style="1117" customWidth="1"/>
    <col min="2573" max="2575" width="9.140625" style="1117"/>
    <col min="2576" max="2576" width="15.85546875" style="1117" customWidth="1"/>
    <col min="2577" max="2577" width="9.140625" style="1117"/>
    <col min="2578" max="2578" width="14.5703125" style="1117" customWidth="1"/>
    <col min="2579" max="2816" width="9.140625" style="1117"/>
    <col min="2817" max="2817" width="7.28515625" style="1117" customWidth="1"/>
    <col min="2818" max="2818" width="7.5703125" style="1117" customWidth="1"/>
    <col min="2819" max="2819" width="64.28515625" style="1117" customWidth="1"/>
    <col min="2820" max="2821" width="7.28515625" style="1117" customWidth="1"/>
    <col min="2822" max="2823" width="12.85546875" style="1117" customWidth="1"/>
    <col min="2824" max="2824" width="9.140625" style="1117"/>
    <col min="2825" max="2825" width="14.85546875" style="1117" customWidth="1"/>
    <col min="2826" max="2826" width="14.28515625" style="1117" customWidth="1"/>
    <col min="2827" max="2827" width="15.85546875" style="1117" customWidth="1"/>
    <col min="2828" max="2828" width="14.7109375" style="1117" customWidth="1"/>
    <col min="2829" max="2831" width="9.140625" style="1117"/>
    <col min="2832" max="2832" width="15.85546875" style="1117" customWidth="1"/>
    <col min="2833" max="2833" width="9.140625" style="1117"/>
    <col min="2834" max="2834" width="14.5703125" style="1117" customWidth="1"/>
    <col min="2835" max="3072" width="9.140625" style="1117"/>
    <col min="3073" max="3073" width="7.28515625" style="1117" customWidth="1"/>
    <col min="3074" max="3074" width="7.5703125" style="1117" customWidth="1"/>
    <col min="3075" max="3075" width="64.28515625" style="1117" customWidth="1"/>
    <col min="3076" max="3077" width="7.28515625" style="1117" customWidth="1"/>
    <col min="3078" max="3079" width="12.85546875" style="1117" customWidth="1"/>
    <col min="3080" max="3080" width="9.140625" style="1117"/>
    <col min="3081" max="3081" width="14.85546875" style="1117" customWidth="1"/>
    <col min="3082" max="3082" width="14.28515625" style="1117" customWidth="1"/>
    <col min="3083" max="3083" width="15.85546875" style="1117" customWidth="1"/>
    <col min="3084" max="3084" width="14.7109375" style="1117" customWidth="1"/>
    <col min="3085" max="3087" width="9.140625" style="1117"/>
    <col min="3088" max="3088" width="15.85546875" style="1117" customWidth="1"/>
    <col min="3089" max="3089" width="9.140625" style="1117"/>
    <col min="3090" max="3090" width="14.5703125" style="1117" customWidth="1"/>
    <col min="3091" max="3328" width="9.140625" style="1117"/>
    <col min="3329" max="3329" width="7.28515625" style="1117" customWidth="1"/>
    <col min="3330" max="3330" width="7.5703125" style="1117" customWidth="1"/>
    <col min="3331" max="3331" width="64.28515625" style="1117" customWidth="1"/>
    <col min="3332" max="3333" width="7.28515625" style="1117" customWidth="1"/>
    <col min="3334" max="3335" width="12.85546875" style="1117" customWidth="1"/>
    <col min="3336" max="3336" width="9.140625" style="1117"/>
    <col min="3337" max="3337" width="14.85546875" style="1117" customWidth="1"/>
    <col min="3338" max="3338" width="14.28515625" style="1117" customWidth="1"/>
    <col min="3339" max="3339" width="15.85546875" style="1117" customWidth="1"/>
    <col min="3340" max="3340" width="14.7109375" style="1117" customWidth="1"/>
    <col min="3341" max="3343" width="9.140625" style="1117"/>
    <col min="3344" max="3344" width="15.85546875" style="1117" customWidth="1"/>
    <col min="3345" max="3345" width="9.140625" style="1117"/>
    <col min="3346" max="3346" width="14.5703125" style="1117" customWidth="1"/>
    <col min="3347" max="3584" width="9.140625" style="1117"/>
    <col min="3585" max="3585" width="7.28515625" style="1117" customWidth="1"/>
    <col min="3586" max="3586" width="7.5703125" style="1117" customWidth="1"/>
    <col min="3587" max="3587" width="64.28515625" style="1117" customWidth="1"/>
    <col min="3588" max="3589" width="7.28515625" style="1117" customWidth="1"/>
    <col min="3590" max="3591" width="12.85546875" style="1117" customWidth="1"/>
    <col min="3592" max="3592" width="9.140625" style="1117"/>
    <col min="3593" max="3593" width="14.85546875" style="1117" customWidth="1"/>
    <col min="3594" max="3594" width="14.28515625" style="1117" customWidth="1"/>
    <col min="3595" max="3595" width="15.85546875" style="1117" customWidth="1"/>
    <col min="3596" max="3596" width="14.7109375" style="1117" customWidth="1"/>
    <col min="3597" max="3599" width="9.140625" style="1117"/>
    <col min="3600" max="3600" width="15.85546875" style="1117" customWidth="1"/>
    <col min="3601" max="3601" width="9.140625" style="1117"/>
    <col min="3602" max="3602" width="14.5703125" style="1117" customWidth="1"/>
    <col min="3603" max="3840" width="9.140625" style="1117"/>
    <col min="3841" max="3841" width="7.28515625" style="1117" customWidth="1"/>
    <col min="3842" max="3842" width="7.5703125" style="1117" customWidth="1"/>
    <col min="3843" max="3843" width="64.28515625" style="1117" customWidth="1"/>
    <col min="3844" max="3845" width="7.28515625" style="1117" customWidth="1"/>
    <col min="3846" max="3847" width="12.85546875" style="1117" customWidth="1"/>
    <col min="3848" max="3848" width="9.140625" style="1117"/>
    <col min="3849" max="3849" width="14.85546875" style="1117" customWidth="1"/>
    <col min="3850" max="3850" width="14.28515625" style="1117" customWidth="1"/>
    <col min="3851" max="3851" width="15.85546875" style="1117" customWidth="1"/>
    <col min="3852" max="3852" width="14.7109375" style="1117" customWidth="1"/>
    <col min="3853" max="3855" width="9.140625" style="1117"/>
    <col min="3856" max="3856" width="15.85546875" style="1117" customWidth="1"/>
    <col min="3857" max="3857" width="9.140625" style="1117"/>
    <col min="3858" max="3858" width="14.5703125" style="1117" customWidth="1"/>
    <col min="3859" max="4096" width="9.140625" style="1117"/>
    <col min="4097" max="4097" width="7.28515625" style="1117" customWidth="1"/>
    <col min="4098" max="4098" width="7.5703125" style="1117" customWidth="1"/>
    <col min="4099" max="4099" width="64.28515625" style="1117" customWidth="1"/>
    <col min="4100" max="4101" width="7.28515625" style="1117" customWidth="1"/>
    <col min="4102" max="4103" width="12.85546875" style="1117" customWidth="1"/>
    <col min="4104" max="4104" width="9.140625" style="1117"/>
    <col min="4105" max="4105" width="14.85546875" style="1117" customWidth="1"/>
    <col min="4106" max="4106" width="14.28515625" style="1117" customWidth="1"/>
    <col min="4107" max="4107" width="15.85546875" style="1117" customWidth="1"/>
    <col min="4108" max="4108" width="14.7109375" style="1117" customWidth="1"/>
    <col min="4109" max="4111" width="9.140625" style="1117"/>
    <col min="4112" max="4112" width="15.85546875" style="1117" customWidth="1"/>
    <col min="4113" max="4113" width="9.140625" style="1117"/>
    <col min="4114" max="4114" width="14.5703125" style="1117" customWidth="1"/>
    <col min="4115" max="4352" width="9.140625" style="1117"/>
    <col min="4353" max="4353" width="7.28515625" style="1117" customWidth="1"/>
    <col min="4354" max="4354" width="7.5703125" style="1117" customWidth="1"/>
    <col min="4355" max="4355" width="64.28515625" style="1117" customWidth="1"/>
    <col min="4356" max="4357" width="7.28515625" style="1117" customWidth="1"/>
    <col min="4358" max="4359" width="12.85546875" style="1117" customWidth="1"/>
    <col min="4360" max="4360" width="9.140625" style="1117"/>
    <col min="4361" max="4361" width="14.85546875" style="1117" customWidth="1"/>
    <col min="4362" max="4362" width="14.28515625" style="1117" customWidth="1"/>
    <col min="4363" max="4363" width="15.85546875" style="1117" customWidth="1"/>
    <col min="4364" max="4364" width="14.7109375" style="1117" customWidth="1"/>
    <col min="4365" max="4367" width="9.140625" style="1117"/>
    <col min="4368" max="4368" width="15.85546875" style="1117" customWidth="1"/>
    <col min="4369" max="4369" width="9.140625" style="1117"/>
    <col min="4370" max="4370" width="14.5703125" style="1117" customWidth="1"/>
    <col min="4371" max="4608" width="9.140625" style="1117"/>
    <col min="4609" max="4609" width="7.28515625" style="1117" customWidth="1"/>
    <col min="4610" max="4610" width="7.5703125" style="1117" customWidth="1"/>
    <col min="4611" max="4611" width="64.28515625" style="1117" customWidth="1"/>
    <col min="4612" max="4613" width="7.28515625" style="1117" customWidth="1"/>
    <col min="4614" max="4615" width="12.85546875" style="1117" customWidth="1"/>
    <col min="4616" max="4616" width="9.140625" style="1117"/>
    <col min="4617" max="4617" width="14.85546875" style="1117" customWidth="1"/>
    <col min="4618" max="4618" width="14.28515625" style="1117" customWidth="1"/>
    <col min="4619" max="4619" width="15.85546875" style="1117" customWidth="1"/>
    <col min="4620" max="4620" width="14.7109375" style="1117" customWidth="1"/>
    <col min="4621" max="4623" width="9.140625" style="1117"/>
    <col min="4624" max="4624" width="15.85546875" style="1117" customWidth="1"/>
    <col min="4625" max="4625" width="9.140625" style="1117"/>
    <col min="4626" max="4626" width="14.5703125" style="1117" customWidth="1"/>
    <col min="4627" max="4864" width="9.140625" style="1117"/>
    <col min="4865" max="4865" width="7.28515625" style="1117" customWidth="1"/>
    <col min="4866" max="4866" width="7.5703125" style="1117" customWidth="1"/>
    <col min="4867" max="4867" width="64.28515625" style="1117" customWidth="1"/>
    <col min="4868" max="4869" width="7.28515625" style="1117" customWidth="1"/>
    <col min="4870" max="4871" width="12.85546875" style="1117" customWidth="1"/>
    <col min="4872" max="4872" width="9.140625" style="1117"/>
    <col min="4873" max="4873" width="14.85546875" style="1117" customWidth="1"/>
    <col min="4874" max="4874" width="14.28515625" style="1117" customWidth="1"/>
    <col min="4875" max="4875" width="15.85546875" style="1117" customWidth="1"/>
    <col min="4876" max="4876" width="14.7109375" style="1117" customWidth="1"/>
    <col min="4877" max="4879" width="9.140625" style="1117"/>
    <col min="4880" max="4880" width="15.85546875" style="1117" customWidth="1"/>
    <col min="4881" max="4881" width="9.140625" style="1117"/>
    <col min="4882" max="4882" width="14.5703125" style="1117" customWidth="1"/>
    <col min="4883" max="5120" width="9.140625" style="1117"/>
    <col min="5121" max="5121" width="7.28515625" style="1117" customWidth="1"/>
    <col min="5122" max="5122" width="7.5703125" style="1117" customWidth="1"/>
    <col min="5123" max="5123" width="64.28515625" style="1117" customWidth="1"/>
    <col min="5124" max="5125" width="7.28515625" style="1117" customWidth="1"/>
    <col min="5126" max="5127" width="12.85546875" style="1117" customWidth="1"/>
    <col min="5128" max="5128" width="9.140625" style="1117"/>
    <col min="5129" max="5129" width="14.85546875" style="1117" customWidth="1"/>
    <col min="5130" max="5130" width="14.28515625" style="1117" customWidth="1"/>
    <col min="5131" max="5131" width="15.85546875" style="1117" customWidth="1"/>
    <col min="5132" max="5132" width="14.7109375" style="1117" customWidth="1"/>
    <col min="5133" max="5135" width="9.140625" style="1117"/>
    <col min="5136" max="5136" width="15.85546875" style="1117" customWidth="1"/>
    <col min="5137" max="5137" width="9.140625" style="1117"/>
    <col min="5138" max="5138" width="14.5703125" style="1117" customWidth="1"/>
    <col min="5139" max="5376" width="9.140625" style="1117"/>
    <col min="5377" max="5377" width="7.28515625" style="1117" customWidth="1"/>
    <col min="5378" max="5378" width="7.5703125" style="1117" customWidth="1"/>
    <col min="5379" max="5379" width="64.28515625" style="1117" customWidth="1"/>
    <col min="5380" max="5381" width="7.28515625" style="1117" customWidth="1"/>
    <col min="5382" max="5383" width="12.85546875" style="1117" customWidth="1"/>
    <col min="5384" max="5384" width="9.140625" style="1117"/>
    <col min="5385" max="5385" width="14.85546875" style="1117" customWidth="1"/>
    <col min="5386" max="5386" width="14.28515625" style="1117" customWidth="1"/>
    <col min="5387" max="5387" width="15.85546875" style="1117" customWidth="1"/>
    <col min="5388" max="5388" width="14.7109375" style="1117" customWidth="1"/>
    <col min="5389" max="5391" width="9.140625" style="1117"/>
    <col min="5392" max="5392" width="15.85546875" style="1117" customWidth="1"/>
    <col min="5393" max="5393" width="9.140625" style="1117"/>
    <col min="5394" max="5394" width="14.5703125" style="1117" customWidth="1"/>
    <col min="5395" max="5632" width="9.140625" style="1117"/>
    <col min="5633" max="5633" width="7.28515625" style="1117" customWidth="1"/>
    <col min="5634" max="5634" width="7.5703125" style="1117" customWidth="1"/>
    <col min="5635" max="5635" width="64.28515625" style="1117" customWidth="1"/>
    <col min="5636" max="5637" width="7.28515625" style="1117" customWidth="1"/>
    <col min="5638" max="5639" width="12.85546875" style="1117" customWidth="1"/>
    <col min="5640" max="5640" width="9.140625" style="1117"/>
    <col min="5641" max="5641" width="14.85546875" style="1117" customWidth="1"/>
    <col min="5642" max="5642" width="14.28515625" style="1117" customWidth="1"/>
    <col min="5643" max="5643" width="15.85546875" style="1117" customWidth="1"/>
    <col min="5644" max="5644" width="14.7109375" style="1117" customWidth="1"/>
    <col min="5645" max="5647" width="9.140625" style="1117"/>
    <col min="5648" max="5648" width="15.85546875" style="1117" customWidth="1"/>
    <col min="5649" max="5649" width="9.140625" style="1117"/>
    <col min="5650" max="5650" width="14.5703125" style="1117" customWidth="1"/>
    <col min="5651" max="5888" width="9.140625" style="1117"/>
    <col min="5889" max="5889" width="7.28515625" style="1117" customWidth="1"/>
    <col min="5890" max="5890" width="7.5703125" style="1117" customWidth="1"/>
    <col min="5891" max="5891" width="64.28515625" style="1117" customWidth="1"/>
    <col min="5892" max="5893" width="7.28515625" style="1117" customWidth="1"/>
    <col min="5894" max="5895" width="12.85546875" style="1117" customWidth="1"/>
    <col min="5896" max="5896" width="9.140625" style="1117"/>
    <col min="5897" max="5897" width="14.85546875" style="1117" customWidth="1"/>
    <col min="5898" max="5898" width="14.28515625" style="1117" customWidth="1"/>
    <col min="5899" max="5899" width="15.85546875" style="1117" customWidth="1"/>
    <col min="5900" max="5900" width="14.7109375" style="1117" customWidth="1"/>
    <col min="5901" max="5903" width="9.140625" style="1117"/>
    <col min="5904" max="5904" width="15.85546875" style="1117" customWidth="1"/>
    <col min="5905" max="5905" width="9.140625" style="1117"/>
    <col min="5906" max="5906" width="14.5703125" style="1117" customWidth="1"/>
    <col min="5907" max="6144" width="9.140625" style="1117"/>
    <col min="6145" max="6145" width="7.28515625" style="1117" customWidth="1"/>
    <col min="6146" max="6146" width="7.5703125" style="1117" customWidth="1"/>
    <col min="6147" max="6147" width="64.28515625" style="1117" customWidth="1"/>
    <col min="6148" max="6149" width="7.28515625" style="1117" customWidth="1"/>
    <col min="6150" max="6151" width="12.85546875" style="1117" customWidth="1"/>
    <col min="6152" max="6152" width="9.140625" style="1117"/>
    <col min="6153" max="6153" width="14.85546875" style="1117" customWidth="1"/>
    <col min="6154" max="6154" width="14.28515625" style="1117" customWidth="1"/>
    <col min="6155" max="6155" width="15.85546875" style="1117" customWidth="1"/>
    <col min="6156" max="6156" width="14.7109375" style="1117" customWidth="1"/>
    <col min="6157" max="6159" width="9.140625" style="1117"/>
    <col min="6160" max="6160" width="15.85546875" style="1117" customWidth="1"/>
    <col min="6161" max="6161" width="9.140625" style="1117"/>
    <col min="6162" max="6162" width="14.5703125" style="1117" customWidth="1"/>
    <col min="6163" max="6400" width="9.140625" style="1117"/>
    <col min="6401" max="6401" width="7.28515625" style="1117" customWidth="1"/>
    <col min="6402" max="6402" width="7.5703125" style="1117" customWidth="1"/>
    <col min="6403" max="6403" width="64.28515625" style="1117" customWidth="1"/>
    <col min="6404" max="6405" width="7.28515625" style="1117" customWidth="1"/>
    <col min="6406" max="6407" width="12.85546875" style="1117" customWidth="1"/>
    <col min="6408" max="6408" width="9.140625" style="1117"/>
    <col min="6409" max="6409" width="14.85546875" style="1117" customWidth="1"/>
    <col min="6410" max="6410" width="14.28515625" style="1117" customWidth="1"/>
    <col min="6411" max="6411" width="15.85546875" style="1117" customWidth="1"/>
    <col min="6412" max="6412" width="14.7109375" style="1117" customWidth="1"/>
    <col min="6413" max="6415" width="9.140625" style="1117"/>
    <col min="6416" max="6416" width="15.85546875" style="1117" customWidth="1"/>
    <col min="6417" max="6417" width="9.140625" style="1117"/>
    <col min="6418" max="6418" width="14.5703125" style="1117" customWidth="1"/>
    <col min="6419" max="6656" width="9.140625" style="1117"/>
    <col min="6657" max="6657" width="7.28515625" style="1117" customWidth="1"/>
    <col min="6658" max="6658" width="7.5703125" style="1117" customWidth="1"/>
    <col min="6659" max="6659" width="64.28515625" style="1117" customWidth="1"/>
    <col min="6660" max="6661" width="7.28515625" style="1117" customWidth="1"/>
    <col min="6662" max="6663" width="12.85546875" style="1117" customWidth="1"/>
    <col min="6664" max="6664" width="9.140625" style="1117"/>
    <col min="6665" max="6665" width="14.85546875" style="1117" customWidth="1"/>
    <col min="6666" max="6666" width="14.28515625" style="1117" customWidth="1"/>
    <col min="6667" max="6667" width="15.85546875" style="1117" customWidth="1"/>
    <col min="6668" max="6668" width="14.7109375" style="1117" customWidth="1"/>
    <col min="6669" max="6671" width="9.140625" style="1117"/>
    <col min="6672" max="6672" width="15.85546875" style="1117" customWidth="1"/>
    <col min="6673" max="6673" width="9.140625" style="1117"/>
    <col min="6674" max="6674" width="14.5703125" style="1117" customWidth="1"/>
    <col min="6675" max="6912" width="9.140625" style="1117"/>
    <col min="6913" max="6913" width="7.28515625" style="1117" customWidth="1"/>
    <col min="6914" max="6914" width="7.5703125" style="1117" customWidth="1"/>
    <col min="6915" max="6915" width="64.28515625" style="1117" customWidth="1"/>
    <col min="6916" max="6917" width="7.28515625" style="1117" customWidth="1"/>
    <col min="6918" max="6919" width="12.85546875" style="1117" customWidth="1"/>
    <col min="6920" max="6920" width="9.140625" style="1117"/>
    <col min="6921" max="6921" width="14.85546875" style="1117" customWidth="1"/>
    <col min="6922" max="6922" width="14.28515625" style="1117" customWidth="1"/>
    <col min="6923" max="6923" width="15.85546875" style="1117" customWidth="1"/>
    <col min="6924" max="6924" width="14.7109375" style="1117" customWidth="1"/>
    <col min="6925" max="6927" width="9.140625" style="1117"/>
    <col min="6928" max="6928" width="15.85546875" style="1117" customWidth="1"/>
    <col min="6929" max="6929" width="9.140625" style="1117"/>
    <col min="6930" max="6930" width="14.5703125" style="1117" customWidth="1"/>
    <col min="6931" max="7168" width="9.140625" style="1117"/>
    <col min="7169" max="7169" width="7.28515625" style="1117" customWidth="1"/>
    <col min="7170" max="7170" width="7.5703125" style="1117" customWidth="1"/>
    <col min="7171" max="7171" width="64.28515625" style="1117" customWidth="1"/>
    <col min="7172" max="7173" width="7.28515625" style="1117" customWidth="1"/>
    <col min="7174" max="7175" width="12.85546875" style="1117" customWidth="1"/>
    <col min="7176" max="7176" width="9.140625" style="1117"/>
    <col min="7177" max="7177" width="14.85546875" style="1117" customWidth="1"/>
    <col min="7178" max="7178" width="14.28515625" style="1117" customWidth="1"/>
    <col min="7179" max="7179" width="15.85546875" style="1117" customWidth="1"/>
    <col min="7180" max="7180" width="14.7109375" style="1117" customWidth="1"/>
    <col min="7181" max="7183" width="9.140625" style="1117"/>
    <col min="7184" max="7184" width="15.85546875" style="1117" customWidth="1"/>
    <col min="7185" max="7185" width="9.140625" style="1117"/>
    <col min="7186" max="7186" width="14.5703125" style="1117" customWidth="1"/>
    <col min="7187" max="7424" width="9.140625" style="1117"/>
    <col min="7425" max="7425" width="7.28515625" style="1117" customWidth="1"/>
    <col min="7426" max="7426" width="7.5703125" style="1117" customWidth="1"/>
    <col min="7427" max="7427" width="64.28515625" style="1117" customWidth="1"/>
    <col min="7428" max="7429" width="7.28515625" style="1117" customWidth="1"/>
    <col min="7430" max="7431" width="12.85546875" style="1117" customWidth="1"/>
    <col min="7432" max="7432" width="9.140625" style="1117"/>
    <col min="7433" max="7433" width="14.85546875" style="1117" customWidth="1"/>
    <col min="7434" max="7434" width="14.28515625" style="1117" customWidth="1"/>
    <col min="7435" max="7435" width="15.85546875" style="1117" customWidth="1"/>
    <col min="7436" max="7436" width="14.7109375" style="1117" customWidth="1"/>
    <col min="7437" max="7439" width="9.140625" style="1117"/>
    <col min="7440" max="7440" width="15.85546875" style="1117" customWidth="1"/>
    <col min="7441" max="7441" width="9.140625" style="1117"/>
    <col min="7442" max="7442" width="14.5703125" style="1117" customWidth="1"/>
    <col min="7443" max="7680" width="9.140625" style="1117"/>
    <col min="7681" max="7681" width="7.28515625" style="1117" customWidth="1"/>
    <col min="7682" max="7682" width="7.5703125" style="1117" customWidth="1"/>
    <col min="7683" max="7683" width="64.28515625" style="1117" customWidth="1"/>
    <col min="7684" max="7685" width="7.28515625" style="1117" customWidth="1"/>
    <col min="7686" max="7687" width="12.85546875" style="1117" customWidth="1"/>
    <col min="7688" max="7688" width="9.140625" style="1117"/>
    <col min="7689" max="7689" width="14.85546875" style="1117" customWidth="1"/>
    <col min="7690" max="7690" width="14.28515625" style="1117" customWidth="1"/>
    <col min="7691" max="7691" width="15.85546875" style="1117" customWidth="1"/>
    <col min="7692" max="7692" width="14.7109375" style="1117" customWidth="1"/>
    <col min="7693" max="7695" width="9.140625" style="1117"/>
    <col min="7696" max="7696" width="15.85546875" style="1117" customWidth="1"/>
    <col min="7697" max="7697" width="9.140625" style="1117"/>
    <col min="7698" max="7698" width="14.5703125" style="1117" customWidth="1"/>
    <col min="7699" max="7936" width="9.140625" style="1117"/>
    <col min="7937" max="7937" width="7.28515625" style="1117" customWidth="1"/>
    <col min="7938" max="7938" width="7.5703125" style="1117" customWidth="1"/>
    <col min="7939" max="7939" width="64.28515625" style="1117" customWidth="1"/>
    <col min="7940" max="7941" width="7.28515625" style="1117" customWidth="1"/>
    <col min="7942" max="7943" width="12.85546875" style="1117" customWidth="1"/>
    <col min="7944" max="7944" width="9.140625" style="1117"/>
    <col min="7945" max="7945" width="14.85546875" style="1117" customWidth="1"/>
    <col min="7946" max="7946" width="14.28515625" style="1117" customWidth="1"/>
    <col min="7947" max="7947" width="15.85546875" style="1117" customWidth="1"/>
    <col min="7948" max="7948" width="14.7109375" style="1117" customWidth="1"/>
    <col min="7949" max="7951" width="9.140625" style="1117"/>
    <col min="7952" max="7952" width="15.85546875" style="1117" customWidth="1"/>
    <col min="7953" max="7953" width="9.140625" style="1117"/>
    <col min="7954" max="7954" width="14.5703125" style="1117" customWidth="1"/>
    <col min="7955" max="8192" width="9.140625" style="1117"/>
    <col min="8193" max="8193" width="7.28515625" style="1117" customWidth="1"/>
    <col min="8194" max="8194" width="7.5703125" style="1117" customWidth="1"/>
    <col min="8195" max="8195" width="64.28515625" style="1117" customWidth="1"/>
    <col min="8196" max="8197" width="7.28515625" style="1117" customWidth="1"/>
    <col min="8198" max="8199" width="12.85546875" style="1117" customWidth="1"/>
    <col min="8200" max="8200" width="9.140625" style="1117"/>
    <col min="8201" max="8201" width="14.85546875" style="1117" customWidth="1"/>
    <col min="8202" max="8202" width="14.28515625" style="1117" customWidth="1"/>
    <col min="8203" max="8203" width="15.85546875" style="1117" customWidth="1"/>
    <col min="8204" max="8204" width="14.7109375" style="1117" customWidth="1"/>
    <col min="8205" max="8207" width="9.140625" style="1117"/>
    <col min="8208" max="8208" width="15.85546875" style="1117" customWidth="1"/>
    <col min="8209" max="8209" width="9.140625" style="1117"/>
    <col min="8210" max="8210" width="14.5703125" style="1117" customWidth="1"/>
    <col min="8211" max="8448" width="9.140625" style="1117"/>
    <col min="8449" max="8449" width="7.28515625" style="1117" customWidth="1"/>
    <col min="8450" max="8450" width="7.5703125" style="1117" customWidth="1"/>
    <col min="8451" max="8451" width="64.28515625" style="1117" customWidth="1"/>
    <col min="8452" max="8453" width="7.28515625" style="1117" customWidth="1"/>
    <col min="8454" max="8455" width="12.85546875" style="1117" customWidth="1"/>
    <col min="8456" max="8456" width="9.140625" style="1117"/>
    <col min="8457" max="8457" width="14.85546875" style="1117" customWidth="1"/>
    <col min="8458" max="8458" width="14.28515625" style="1117" customWidth="1"/>
    <col min="8459" max="8459" width="15.85546875" style="1117" customWidth="1"/>
    <col min="8460" max="8460" width="14.7109375" style="1117" customWidth="1"/>
    <col min="8461" max="8463" width="9.140625" style="1117"/>
    <col min="8464" max="8464" width="15.85546875" style="1117" customWidth="1"/>
    <col min="8465" max="8465" width="9.140625" style="1117"/>
    <col min="8466" max="8466" width="14.5703125" style="1117" customWidth="1"/>
    <col min="8467" max="8704" width="9.140625" style="1117"/>
    <col min="8705" max="8705" width="7.28515625" style="1117" customWidth="1"/>
    <col min="8706" max="8706" width="7.5703125" style="1117" customWidth="1"/>
    <col min="8707" max="8707" width="64.28515625" style="1117" customWidth="1"/>
    <col min="8708" max="8709" width="7.28515625" style="1117" customWidth="1"/>
    <col min="8710" max="8711" width="12.85546875" style="1117" customWidth="1"/>
    <col min="8712" max="8712" width="9.140625" style="1117"/>
    <col min="8713" max="8713" width="14.85546875" style="1117" customWidth="1"/>
    <col min="8714" max="8714" width="14.28515625" style="1117" customWidth="1"/>
    <col min="8715" max="8715" width="15.85546875" style="1117" customWidth="1"/>
    <col min="8716" max="8716" width="14.7109375" style="1117" customWidth="1"/>
    <col min="8717" max="8719" width="9.140625" style="1117"/>
    <col min="8720" max="8720" width="15.85546875" style="1117" customWidth="1"/>
    <col min="8721" max="8721" width="9.140625" style="1117"/>
    <col min="8722" max="8722" width="14.5703125" style="1117" customWidth="1"/>
    <col min="8723" max="8960" width="9.140625" style="1117"/>
    <col min="8961" max="8961" width="7.28515625" style="1117" customWidth="1"/>
    <col min="8962" max="8962" width="7.5703125" style="1117" customWidth="1"/>
    <col min="8963" max="8963" width="64.28515625" style="1117" customWidth="1"/>
    <col min="8964" max="8965" width="7.28515625" style="1117" customWidth="1"/>
    <col min="8966" max="8967" width="12.85546875" style="1117" customWidth="1"/>
    <col min="8968" max="8968" width="9.140625" style="1117"/>
    <col min="8969" max="8969" width="14.85546875" style="1117" customWidth="1"/>
    <col min="8970" max="8970" width="14.28515625" style="1117" customWidth="1"/>
    <col min="8971" max="8971" width="15.85546875" style="1117" customWidth="1"/>
    <col min="8972" max="8972" width="14.7109375" style="1117" customWidth="1"/>
    <col min="8973" max="8975" width="9.140625" style="1117"/>
    <col min="8976" max="8976" width="15.85546875" style="1117" customWidth="1"/>
    <col min="8977" max="8977" width="9.140625" style="1117"/>
    <col min="8978" max="8978" width="14.5703125" style="1117" customWidth="1"/>
    <col min="8979" max="9216" width="9.140625" style="1117"/>
    <col min="9217" max="9217" width="7.28515625" style="1117" customWidth="1"/>
    <col min="9218" max="9218" width="7.5703125" style="1117" customWidth="1"/>
    <col min="9219" max="9219" width="64.28515625" style="1117" customWidth="1"/>
    <col min="9220" max="9221" width="7.28515625" style="1117" customWidth="1"/>
    <col min="9222" max="9223" width="12.85546875" style="1117" customWidth="1"/>
    <col min="9224" max="9224" width="9.140625" style="1117"/>
    <col min="9225" max="9225" width="14.85546875" style="1117" customWidth="1"/>
    <col min="9226" max="9226" width="14.28515625" style="1117" customWidth="1"/>
    <col min="9227" max="9227" width="15.85546875" style="1117" customWidth="1"/>
    <col min="9228" max="9228" width="14.7109375" style="1117" customWidth="1"/>
    <col min="9229" max="9231" width="9.140625" style="1117"/>
    <col min="9232" max="9232" width="15.85546875" style="1117" customWidth="1"/>
    <col min="9233" max="9233" width="9.140625" style="1117"/>
    <col min="9234" max="9234" width="14.5703125" style="1117" customWidth="1"/>
    <col min="9235" max="9472" width="9.140625" style="1117"/>
    <col min="9473" max="9473" width="7.28515625" style="1117" customWidth="1"/>
    <col min="9474" max="9474" width="7.5703125" style="1117" customWidth="1"/>
    <col min="9475" max="9475" width="64.28515625" style="1117" customWidth="1"/>
    <col min="9476" max="9477" width="7.28515625" style="1117" customWidth="1"/>
    <col min="9478" max="9479" width="12.85546875" style="1117" customWidth="1"/>
    <col min="9480" max="9480" width="9.140625" style="1117"/>
    <col min="9481" max="9481" width="14.85546875" style="1117" customWidth="1"/>
    <col min="9482" max="9482" width="14.28515625" style="1117" customWidth="1"/>
    <col min="9483" max="9483" width="15.85546875" style="1117" customWidth="1"/>
    <col min="9484" max="9484" width="14.7109375" style="1117" customWidth="1"/>
    <col min="9485" max="9487" width="9.140625" style="1117"/>
    <col min="9488" max="9488" width="15.85546875" style="1117" customWidth="1"/>
    <col min="9489" max="9489" width="9.140625" style="1117"/>
    <col min="9490" max="9490" width="14.5703125" style="1117" customWidth="1"/>
    <col min="9491" max="9728" width="9.140625" style="1117"/>
    <col min="9729" max="9729" width="7.28515625" style="1117" customWidth="1"/>
    <col min="9730" max="9730" width="7.5703125" style="1117" customWidth="1"/>
    <col min="9731" max="9731" width="64.28515625" style="1117" customWidth="1"/>
    <col min="9732" max="9733" width="7.28515625" style="1117" customWidth="1"/>
    <col min="9734" max="9735" width="12.85546875" style="1117" customWidth="1"/>
    <col min="9736" max="9736" width="9.140625" style="1117"/>
    <col min="9737" max="9737" width="14.85546875" style="1117" customWidth="1"/>
    <col min="9738" max="9738" width="14.28515625" style="1117" customWidth="1"/>
    <col min="9739" max="9739" width="15.85546875" style="1117" customWidth="1"/>
    <col min="9740" max="9740" width="14.7109375" style="1117" customWidth="1"/>
    <col min="9741" max="9743" width="9.140625" style="1117"/>
    <col min="9744" max="9744" width="15.85546875" style="1117" customWidth="1"/>
    <col min="9745" max="9745" width="9.140625" style="1117"/>
    <col min="9746" max="9746" width="14.5703125" style="1117" customWidth="1"/>
    <col min="9747" max="9984" width="9.140625" style="1117"/>
    <col min="9985" max="9985" width="7.28515625" style="1117" customWidth="1"/>
    <col min="9986" max="9986" width="7.5703125" style="1117" customWidth="1"/>
    <col min="9987" max="9987" width="64.28515625" style="1117" customWidth="1"/>
    <col min="9988" max="9989" width="7.28515625" style="1117" customWidth="1"/>
    <col min="9990" max="9991" width="12.85546875" style="1117" customWidth="1"/>
    <col min="9992" max="9992" width="9.140625" style="1117"/>
    <col min="9993" max="9993" width="14.85546875" style="1117" customWidth="1"/>
    <col min="9994" max="9994" width="14.28515625" style="1117" customWidth="1"/>
    <col min="9995" max="9995" width="15.85546875" style="1117" customWidth="1"/>
    <col min="9996" max="9996" width="14.7109375" style="1117" customWidth="1"/>
    <col min="9997" max="9999" width="9.140625" style="1117"/>
    <col min="10000" max="10000" width="15.85546875" style="1117" customWidth="1"/>
    <col min="10001" max="10001" width="9.140625" style="1117"/>
    <col min="10002" max="10002" width="14.5703125" style="1117" customWidth="1"/>
    <col min="10003" max="10240" width="9.140625" style="1117"/>
    <col min="10241" max="10241" width="7.28515625" style="1117" customWidth="1"/>
    <col min="10242" max="10242" width="7.5703125" style="1117" customWidth="1"/>
    <col min="10243" max="10243" width="64.28515625" style="1117" customWidth="1"/>
    <col min="10244" max="10245" width="7.28515625" style="1117" customWidth="1"/>
    <col min="10246" max="10247" width="12.85546875" style="1117" customWidth="1"/>
    <col min="10248" max="10248" width="9.140625" style="1117"/>
    <col min="10249" max="10249" width="14.85546875" style="1117" customWidth="1"/>
    <col min="10250" max="10250" width="14.28515625" style="1117" customWidth="1"/>
    <col min="10251" max="10251" width="15.85546875" style="1117" customWidth="1"/>
    <col min="10252" max="10252" width="14.7109375" style="1117" customWidth="1"/>
    <col min="10253" max="10255" width="9.140625" style="1117"/>
    <col min="10256" max="10256" width="15.85546875" style="1117" customWidth="1"/>
    <col min="10257" max="10257" width="9.140625" style="1117"/>
    <col min="10258" max="10258" width="14.5703125" style="1117" customWidth="1"/>
    <col min="10259" max="10496" width="9.140625" style="1117"/>
    <col min="10497" max="10497" width="7.28515625" style="1117" customWidth="1"/>
    <col min="10498" max="10498" width="7.5703125" style="1117" customWidth="1"/>
    <col min="10499" max="10499" width="64.28515625" style="1117" customWidth="1"/>
    <col min="10500" max="10501" width="7.28515625" style="1117" customWidth="1"/>
    <col min="10502" max="10503" width="12.85546875" style="1117" customWidth="1"/>
    <col min="10504" max="10504" width="9.140625" style="1117"/>
    <col min="10505" max="10505" width="14.85546875" style="1117" customWidth="1"/>
    <col min="10506" max="10506" width="14.28515625" style="1117" customWidth="1"/>
    <col min="10507" max="10507" width="15.85546875" style="1117" customWidth="1"/>
    <col min="10508" max="10508" width="14.7109375" style="1117" customWidth="1"/>
    <col min="10509" max="10511" width="9.140625" style="1117"/>
    <col min="10512" max="10512" width="15.85546875" style="1117" customWidth="1"/>
    <col min="10513" max="10513" width="9.140625" style="1117"/>
    <col min="10514" max="10514" width="14.5703125" style="1117" customWidth="1"/>
    <col min="10515" max="10752" width="9.140625" style="1117"/>
    <col min="10753" max="10753" width="7.28515625" style="1117" customWidth="1"/>
    <col min="10754" max="10754" width="7.5703125" style="1117" customWidth="1"/>
    <col min="10755" max="10755" width="64.28515625" style="1117" customWidth="1"/>
    <col min="10756" max="10757" width="7.28515625" style="1117" customWidth="1"/>
    <col min="10758" max="10759" width="12.85546875" style="1117" customWidth="1"/>
    <col min="10760" max="10760" width="9.140625" style="1117"/>
    <col min="10761" max="10761" width="14.85546875" style="1117" customWidth="1"/>
    <col min="10762" max="10762" width="14.28515625" style="1117" customWidth="1"/>
    <col min="10763" max="10763" width="15.85546875" style="1117" customWidth="1"/>
    <col min="10764" max="10764" width="14.7109375" style="1117" customWidth="1"/>
    <col min="10765" max="10767" width="9.140625" style="1117"/>
    <col min="10768" max="10768" width="15.85546875" style="1117" customWidth="1"/>
    <col min="10769" max="10769" width="9.140625" style="1117"/>
    <col min="10770" max="10770" width="14.5703125" style="1117" customWidth="1"/>
    <col min="10771" max="11008" width="9.140625" style="1117"/>
    <col min="11009" max="11009" width="7.28515625" style="1117" customWidth="1"/>
    <col min="11010" max="11010" width="7.5703125" style="1117" customWidth="1"/>
    <col min="11011" max="11011" width="64.28515625" style="1117" customWidth="1"/>
    <col min="11012" max="11013" width="7.28515625" style="1117" customWidth="1"/>
    <col min="11014" max="11015" width="12.85546875" style="1117" customWidth="1"/>
    <col min="11016" max="11016" width="9.140625" style="1117"/>
    <col min="11017" max="11017" width="14.85546875" style="1117" customWidth="1"/>
    <col min="11018" max="11018" width="14.28515625" style="1117" customWidth="1"/>
    <col min="11019" max="11019" width="15.85546875" style="1117" customWidth="1"/>
    <col min="11020" max="11020" width="14.7109375" style="1117" customWidth="1"/>
    <col min="11021" max="11023" width="9.140625" style="1117"/>
    <col min="11024" max="11024" width="15.85546875" style="1117" customWidth="1"/>
    <col min="11025" max="11025" width="9.140625" style="1117"/>
    <col min="11026" max="11026" width="14.5703125" style="1117" customWidth="1"/>
    <col min="11027" max="11264" width="9.140625" style="1117"/>
    <col min="11265" max="11265" width="7.28515625" style="1117" customWidth="1"/>
    <col min="11266" max="11266" width="7.5703125" style="1117" customWidth="1"/>
    <col min="11267" max="11267" width="64.28515625" style="1117" customWidth="1"/>
    <col min="11268" max="11269" width="7.28515625" style="1117" customWidth="1"/>
    <col min="11270" max="11271" width="12.85546875" style="1117" customWidth="1"/>
    <col min="11272" max="11272" width="9.140625" style="1117"/>
    <col min="11273" max="11273" width="14.85546875" style="1117" customWidth="1"/>
    <col min="11274" max="11274" width="14.28515625" style="1117" customWidth="1"/>
    <col min="11275" max="11275" width="15.85546875" style="1117" customWidth="1"/>
    <col min="11276" max="11276" width="14.7109375" style="1117" customWidth="1"/>
    <col min="11277" max="11279" width="9.140625" style="1117"/>
    <col min="11280" max="11280" width="15.85546875" style="1117" customWidth="1"/>
    <col min="11281" max="11281" width="9.140625" style="1117"/>
    <col min="11282" max="11282" width="14.5703125" style="1117" customWidth="1"/>
    <col min="11283" max="11520" width="9.140625" style="1117"/>
    <col min="11521" max="11521" width="7.28515625" style="1117" customWidth="1"/>
    <col min="11522" max="11522" width="7.5703125" style="1117" customWidth="1"/>
    <col min="11523" max="11523" width="64.28515625" style="1117" customWidth="1"/>
    <col min="11524" max="11525" width="7.28515625" style="1117" customWidth="1"/>
    <col min="11526" max="11527" width="12.85546875" style="1117" customWidth="1"/>
    <col min="11528" max="11528" width="9.140625" style="1117"/>
    <col min="11529" max="11529" width="14.85546875" style="1117" customWidth="1"/>
    <col min="11530" max="11530" width="14.28515625" style="1117" customWidth="1"/>
    <col min="11531" max="11531" width="15.85546875" style="1117" customWidth="1"/>
    <col min="11532" max="11532" width="14.7109375" style="1117" customWidth="1"/>
    <col min="11533" max="11535" width="9.140625" style="1117"/>
    <col min="11536" max="11536" width="15.85546875" style="1117" customWidth="1"/>
    <col min="11537" max="11537" width="9.140625" style="1117"/>
    <col min="11538" max="11538" width="14.5703125" style="1117" customWidth="1"/>
    <col min="11539" max="11776" width="9.140625" style="1117"/>
    <col min="11777" max="11777" width="7.28515625" style="1117" customWidth="1"/>
    <col min="11778" max="11778" width="7.5703125" style="1117" customWidth="1"/>
    <col min="11779" max="11779" width="64.28515625" style="1117" customWidth="1"/>
    <col min="11780" max="11781" width="7.28515625" style="1117" customWidth="1"/>
    <col min="11782" max="11783" width="12.85546875" style="1117" customWidth="1"/>
    <col min="11784" max="11784" width="9.140625" style="1117"/>
    <col min="11785" max="11785" width="14.85546875" style="1117" customWidth="1"/>
    <col min="11786" max="11786" width="14.28515625" style="1117" customWidth="1"/>
    <col min="11787" max="11787" width="15.85546875" style="1117" customWidth="1"/>
    <col min="11788" max="11788" width="14.7109375" style="1117" customWidth="1"/>
    <col min="11789" max="11791" width="9.140625" style="1117"/>
    <col min="11792" max="11792" width="15.85546875" style="1117" customWidth="1"/>
    <col min="11793" max="11793" width="9.140625" style="1117"/>
    <col min="11794" max="11794" width="14.5703125" style="1117" customWidth="1"/>
    <col min="11795" max="12032" width="9.140625" style="1117"/>
    <col min="12033" max="12033" width="7.28515625" style="1117" customWidth="1"/>
    <col min="12034" max="12034" width="7.5703125" style="1117" customWidth="1"/>
    <col min="12035" max="12035" width="64.28515625" style="1117" customWidth="1"/>
    <col min="12036" max="12037" width="7.28515625" style="1117" customWidth="1"/>
    <col min="12038" max="12039" width="12.85546875" style="1117" customWidth="1"/>
    <col min="12040" max="12040" width="9.140625" style="1117"/>
    <col min="12041" max="12041" width="14.85546875" style="1117" customWidth="1"/>
    <col min="12042" max="12042" width="14.28515625" style="1117" customWidth="1"/>
    <col min="12043" max="12043" width="15.85546875" style="1117" customWidth="1"/>
    <col min="12044" max="12044" width="14.7109375" style="1117" customWidth="1"/>
    <col min="12045" max="12047" width="9.140625" style="1117"/>
    <col min="12048" max="12048" width="15.85546875" style="1117" customWidth="1"/>
    <col min="12049" max="12049" width="9.140625" style="1117"/>
    <col min="12050" max="12050" width="14.5703125" style="1117" customWidth="1"/>
    <col min="12051" max="12288" width="9.140625" style="1117"/>
    <col min="12289" max="12289" width="7.28515625" style="1117" customWidth="1"/>
    <col min="12290" max="12290" width="7.5703125" style="1117" customWidth="1"/>
    <col min="12291" max="12291" width="64.28515625" style="1117" customWidth="1"/>
    <col min="12292" max="12293" width="7.28515625" style="1117" customWidth="1"/>
    <col min="12294" max="12295" width="12.85546875" style="1117" customWidth="1"/>
    <col min="12296" max="12296" width="9.140625" style="1117"/>
    <col min="12297" max="12297" width="14.85546875" style="1117" customWidth="1"/>
    <col min="12298" max="12298" width="14.28515625" style="1117" customWidth="1"/>
    <col min="12299" max="12299" width="15.85546875" style="1117" customWidth="1"/>
    <col min="12300" max="12300" width="14.7109375" style="1117" customWidth="1"/>
    <col min="12301" max="12303" width="9.140625" style="1117"/>
    <col min="12304" max="12304" width="15.85546875" style="1117" customWidth="1"/>
    <col min="12305" max="12305" width="9.140625" style="1117"/>
    <col min="12306" max="12306" width="14.5703125" style="1117" customWidth="1"/>
    <col min="12307" max="12544" width="9.140625" style="1117"/>
    <col min="12545" max="12545" width="7.28515625" style="1117" customWidth="1"/>
    <col min="12546" max="12546" width="7.5703125" style="1117" customWidth="1"/>
    <col min="12547" max="12547" width="64.28515625" style="1117" customWidth="1"/>
    <col min="12548" max="12549" width="7.28515625" style="1117" customWidth="1"/>
    <col min="12550" max="12551" width="12.85546875" style="1117" customWidth="1"/>
    <col min="12552" max="12552" width="9.140625" style="1117"/>
    <col min="12553" max="12553" width="14.85546875" style="1117" customWidth="1"/>
    <col min="12554" max="12554" width="14.28515625" style="1117" customWidth="1"/>
    <col min="12555" max="12555" width="15.85546875" style="1117" customWidth="1"/>
    <col min="12556" max="12556" width="14.7109375" style="1117" customWidth="1"/>
    <col min="12557" max="12559" width="9.140625" style="1117"/>
    <col min="12560" max="12560" width="15.85546875" style="1117" customWidth="1"/>
    <col min="12561" max="12561" width="9.140625" style="1117"/>
    <col min="12562" max="12562" width="14.5703125" style="1117" customWidth="1"/>
    <col min="12563" max="12800" width="9.140625" style="1117"/>
    <col min="12801" max="12801" width="7.28515625" style="1117" customWidth="1"/>
    <col min="12802" max="12802" width="7.5703125" style="1117" customWidth="1"/>
    <col min="12803" max="12803" width="64.28515625" style="1117" customWidth="1"/>
    <col min="12804" max="12805" width="7.28515625" style="1117" customWidth="1"/>
    <col min="12806" max="12807" width="12.85546875" style="1117" customWidth="1"/>
    <col min="12808" max="12808" width="9.140625" style="1117"/>
    <col min="12809" max="12809" width="14.85546875" style="1117" customWidth="1"/>
    <col min="12810" max="12810" width="14.28515625" style="1117" customWidth="1"/>
    <col min="12811" max="12811" width="15.85546875" style="1117" customWidth="1"/>
    <col min="12812" max="12812" width="14.7109375" style="1117" customWidth="1"/>
    <col min="12813" max="12815" width="9.140625" style="1117"/>
    <col min="12816" max="12816" width="15.85546875" style="1117" customWidth="1"/>
    <col min="12817" max="12817" width="9.140625" style="1117"/>
    <col min="12818" max="12818" width="14.5703125" style="1117" customWidth="1"/>
    <col min="12819" max="13056" width="9.140625" style="1117"/>
    <col min="13057" max="13057" width="7.28515625" style="1117" customWidth="1"/>
    <col min="13058" max="13058" width="7.5703125" style="1117" customWidth="1"/>
    <col min="13059" max="13059" width="64.28515625" style="1117" customWidth="1"/>
    <col min="13060" max="13061" width="7.28515625" style="1117" customWidth="1"/>
    <col min="13062" max="13063" width="12.85546875" style="1117" customWidth="1"/>
    <col min="13064" max="13064" width="9.140625" style="1117"/>
    <col min="13065" max="13065" width="14.85546875" style="1117" customWidth="1"/>
    <col min="13066" max="13066" width="14.28515625" style="1117" customWidth="1"/>
    <col min="13067" max="13067" width="15.85546875" style="1117" customWidth="1"/>
    <col min="13068" max="13068" width="14.7109375" style="1117" customWidth="1"/>
    <col min="13069" max="13071" width="9.140625" style="1117"/>
    <col min="13072" max="13072" width="15.85546875" style="1117" customWidth="1"/>
    <col min="13073" max="13073" width="9.140625" style="1117"/>
    <col min="13074" max="13074" width="14.5703125" style="1117" customWidth="1"/>
    <col min="13075" max="13312" width="9.140625" style="1117"/>
    <col min="13313" max="13313" width="7.28515625" style="1117" customWidth="1"/>
    <col min="13314" max="13314" width="7.5703125" style="1117" customWidth="1"/>
    <col min="13315" max="13315" width="64.28515625" style="1117" customWidth="1"/>
    <col min="13316" max="13317" width="7.28515625" style="1117" customWidth="1"/>
    <col min="13318" max="13319" width="12.85546875" style="1117" customWidth="1"/>
    <col min="13320" max="13320" width="9.140625" style="1117"/>
    <col min="13321" max="13321" width="14.85546875" style="1117" customWidth="1"/>
    <col min="13322" max="13322" width="14.28515625" style="1117" customWidth="1"/>
    <col min="13323" max="13323" width="15.85546875" style="1117" customWidth="1"/>
    <col min="13324" max="13324" width="14.7109375" style="1117" customWidth="1"/>
    <col min="13325" max="13327" width="9.140625" style="1117"/>
    <col min="13328" max="13328" width="15.85546875" style="1117" customWidth="1"/>
    <col min="13329" max="13329" width="9.140625" style="1117"/>
    <col min="13330" max="13330" width="14.5703125" style="1117" customWidth="1"/>
    <col min="13331" max="13568" width="9.140625" style="1117"/>
    <col min="13569" max="13569" width="7.28515625" style="1117" customWidth="1"/>
    <col min="13570" max="13570" width="7.5703125" style="1117" customWidth="1"/>
    <col min="13571" max="13571" width="64.28515625" style="1117" customWidth="1"/>
    <col min="13572" max="13573" width="7.28515625" style="1117" customWidth="1"/>
    <col min="13574" max="13575" width="12.85546875" style="1117" customWidth="1"/>
    <col min="13576" max="13576" width="9.140625" style="1117"/>
    <col min="13577" max="13577" width="14.85546875" style="1117" customWidth="1"/>
    <col min="13578" max="13578" width="14.28515625" style="1117" customWidth="1"/>
    <col min="13579" max="13579" width="15.85546875" style="1117" customWidth="1"/>
    <col min="13580" max="13580" width="14.7109375" style="1117" customWidth="1"/>
    <col min="13581" max="13583" width="9.140625" style="1117"/>
    <col min="13584" max="13584" width="15.85546875" style="1117" customWidth="1"/>
    <col min="13585" max="13585" width="9.140625" style="1117"/>
    <col min="13586" max="13586" width="14.5703125" style="1117" customWidth="1"/>
    <col min="13587" max="13824" width="9.140625" style="1117"/>
    <col min="13825" max="13825" width="7.28515625" style="1117" customWidth="1"/>
    <col min="13826" max="13826" width="7.5703125" style="1117" customWidth="1"/>
    <col min="13827" max="13827" width="64.28515625" style="1117" customWidth="1"/>
    <col min="13828" max="13829" width="7.28515625" style="1117" customWidth="1"/>
    <col min="13830" max="13831" width="12.85546875" style="1117" customWidth="1"/>
    <col min="13832" max="13832" width="9.140625" style="1117"/>
    <col min="13833" max="13833" width="14.85546875" style="1117" customWidth="1"/>
    <col min="13834" max="13834" width="14.28515625" style="1117" customWidth="1"/>
    <col min="13835" max="13835" width="15.85546875" style="1117" customWidth="1"/>
    <col min="13836" max="13836" width="14.7109375" style="1117" customWidth="1"/>
    <col min="13837" max="13839" width="9.140625" style="1117"/>
    <col min="13840" max="13840" width="15.85546875" style="1117" customWidth="1"/>
    <col min="13841" max="13841" width="9.140625" style="1117"/>
    <col min="13842" max="13842" width="14.5703125" style="1117" customWidth="1"/>
    <col min="13843" max="14080" width="9.140625" style="1117"/>
    <col min="14081" max="14081" width="7.28515625" style="1117" customWidth="1"/>
    <col min="14082" max="14082" width="7.5703125" style="1117" customWidth="1"/>
    <col min="14083" max="14083" width="64.28515625" style="1117" customWidth="1"/>
    <col min="14084" max="14085" width="7.28515625" style="1117" customWidth="1"/>
    <col min="14086" max="14087" width="12.85546875" style="1117" customWidth="1"/>
    <col min="14088" max="14088" width="9.140625" style="1117"/>
    <col min="14089" max="14089" width="14.85546875" style="1117" customWidth="1"/>
    <col min="14090" max="14090" width="14.28515625" style="1117" customWidth="1"/>
    <col min="14091" max="14091" width="15.85546875" style="1117" customWidth="1"/>
    <col min="14092" max="14092" width="14.7109375" style="1117" customWidth="1"/>
    <col min="14093" max="14095" width="9.140625" style="1117"/>
    <col min="14096" max="14096" width="15.85546875" style="1117" customWidth="1"/>
    <col min="14097" max="14097" width="9.140625" style="1117"/>
    <col min="14098" max="14098" width="14.5703125" style="1117" customWidth="1"/>
    <col min="14099" max="14336" width="9.140625" style="1117"/>
    <col min="14337" max="14337" width="7.28515625" style="1117" customWidth="1"/>
    <col min="14338" max="14338" width="7.5703125" style="1117" customWidth="1"/>
    <col min="14339" max="14339" width="64.28515625" style="1117" customWidth="1"/>
    <col min="14340" max="14341" width="7.28515625" style="1117" customWidth="1"/>
    <col min="14342" max="14343" width="12.85546875" style="1117" customWidth="1"/>
    <col min="14344" max="14344" width="9.140625" style="1117"/>
    <col min="14345" max="14345" width="14.85546875" style="1117" customWidth="1"/>
    <col min="14346" max="14346" width="14.28515625" style="1117" customWidth="1"/>
    <col min="14347" max="14347" width="15.85546875" style="1117" customWidth="1"/>
    <col min="14348" max="14348" width="14.7109375" style="1117" customWidth="1"/>
    <col min="14349" max="14351" width="9.140625" style="1117"/>
    <col min="14352" max="14352" width="15.85546875" style="1117" customWidth="1"/>
    <col min="14353" max="14353" width="9.140625" style="1117"/>
    <col min="14354" max="14354" width="14.5703125" style="1117" customWidth="1"/>
    <col min="14355" max="14592" width="9.140625" style="1117"/>
    <col min="14593" max="14593" width="7.28515625" style="1117" customWidth="1"/>
    <col min="14594" max="14594" width="7.5703125" style="1117" customWidth="1"/>
    <col min="14595" max="14595" width="64.28515625" style="1117" customWidth="1"/>
    <col min="14596" max="14597" width="7.28515625" style="1117" customWidth="1"/>
    <col min="14598" max="14599" width="12.85546875" style="1117" customWidth="1"/>
    <col min="14600" max="14600" width="9.140625" style="1117"/>
    <col min="14601" max="14601" width="14.85546875" style="1117" customWidth="1"/>
    <col min="14602" max="14602" width="14.28515625" style="1117" customWidth="1"/>
    <col min="14603" max="14603" width="15.85546875" style="1117" customWidth="1"/>
    <col min="14604" max="14604" width="14.7109375" style="1117" customWidth="1"/>
    <col min="14605" max="14607" width="9.140625" style="1117"/>
    <col min="14608" max="14608" width="15.85546875" style="1117" customWidth="1"/>
    <col min="14609" max="14609" width="9.140625" style="1117"/>
    <col min="14610" max="14610" width="14.5703125" style="1117" customWidth="1"/>
    <col min="14611" max="14848" width="9.140625" style="1117"/>
    <col min="14849" max="14849" width="7.28515625" style="1117" customWidth="1"/>
    <col min="14850" max="14850" width="7.5703125" style="1117" customWidth="1"/>
    <col min="14851" max="14851" width="64.28515625" style="1117" customWidth="1"/>
    <col min="14852" max="14853" width="7.28515625" style="1117" customWidth="1"/>
    <col min="14854" max="14855" width="12.85546875" style="1117" customWidth="1"/>
    <col min="14856" max="14856" width="9.140625" style="1117"/>
    <col min="14857" max="14857" width="14.85546875" style="1117" customWidth="1"/>
    <col min="14858" max="14858" width="14.28515625" style="1117" customWidth="1"/>
    <col min="14859" max="14859" width="15.85546875" style="1117" customWidth="1"/>
    <col min="14860" max="14860" width="14.7109375" style="1117" customWidth="1"/>
    <col min="14861" max="14863" width="9.140625" style="1117"/>
    <col min="14864" max="14864" width="15.85546875" style="1117" customWidth="1"/>
    <col min="14865" max="14865" width="9.140625" style="1117"/>
    <col min="14866" max="14866" width="14.5703125" style="1117" customWidth="1"/>
    <col min="14867" max="15104" width="9.140625" style="1117"/>
    <col min="15105" max="15105" width="7.28515625" style="1117" customWidth="1"/>
    <col min="15106" max="15106" width="7.5703125" style="1117" customWidth="1"/>
    <col min="15107" max="15107" width="64.28515625" style="1117" customWidth="1"/>
    <col min="15108" max="15109" width="7.28515625" style="1117" customWidth="1"/>
    <col min="15110" max="15111" width="12.85546875" style="1117" customWidth="1"/>
    <col min="15112" max="15112" width="9.140625" style="1117"/>
    <col min="15113" max="15113" width="14.85546875" style="1117" customWidth="1"/>
    <col min="15114" max="15114" width="14.28515625" style="1117" customWidth="1"/>
    <col min="15115" max="15115" width="15.85546875" style="1117" customWidth="1"/>
    <col min="15116" max="15116" width="14.7109375" style="1117" customWidth="1"/>
    <col min="15117" max="15119" width="9.140625" style="1117"/>
    <col min="15120" max="15120" width="15.85546875" style="1117" customWidth="1"/>
    <col min="15121" max="15121" width="9.140625" style="1117"/>
    <col min="15122" max="15122" width="14.5703125" style="1117" customWidth="1"/>
    <col min="15123" max="15360" width="9.140625" style="1117"/>
    <col min="15361" max="15361" width="7.28515625" style="1117" customWidth="1"/>
    <col min="15362" max="15362" width="7.5703125" style="1117" customWidth="1"/>
    <col min="15363" max="15363" width="64.28515625" style="1117" customWidth="1"/>
    <col min="15364" max="15365" width="7.28515625" style="1117" customWidth="1"/>
    <col min="15366" max="15367" width="12.85546875" style="1117" customWidth="1"/>
    <col min="15368" max="15368" width="9.140625" style="1117"/>
    <col min="15369" max="15369" width="14.85546875" style="1117" customWidth="1"/>
    <col min="15370" max="15370" width="14.28515625" style="1117" customWidth="1"/>
    <col min="15371" max="15371" width="15.85546875" style="1117" customWidth="1"/>
    <col min="15372" max="15372" width="14.7109375" style="1117" customWidth="1"/>
    <col min="15373" max="15375" width="9.140625" style="1117"/>
    <col min="15376" max="15376" width="15.85546875" style="1117" customWidth="1"/>
    <col min="15377" max="15377" width="9.140625" style="1117"/>
    <col min="15378" max="15378" width="14.5703125" style="1117" customWidth="1"/>
    <col min="15379" max="15616" width="9.140625" style="1117"/>
    <col min="15617" max="15617" width="7.28515625" style="1117" customWidth="1"/>
    <col min="15618" max="15618" width="7.5703125" style="1117" customWidth="1"/>
    <col min="15619" max="15619" width="64.28515625" style="1117" customWidth="1"/>
    <col min="15620" max="15621" width="7.28515625" style="1117" customWidth="1"/>
    <col min="15622" max="15623" width="12.85546875" style="1117" customWidth="1"/>
    <col min="15624" max="15624" width="9.140625" style="1117"/>
    <col min="15625" max="15625" width="14.85546875" style="1117" customWidth="1"/>
    <col min="15626" max="15626" width="14.28515625" style="1117" customWidth="1"/>
    <col min="15627" max="15627" width="15.85546875" style="1117" customWidth="1"/>
    <col min="15628" max="15628" width="14.7109375" style="1117" customWidth="1"/>
    <col min="15629" max="15631" width="9.140625" style="1117"/>
    <col min="15632" max="15632" width="15.85546875" style="1117" customWidth="1"/>
    <col min="15633" max="15633" width="9.140625" style="1117"/>
    <col min="15634" max="15634" width="14.5703125" style="1117" customWidth="1"/>
    <col min="15635" max="15872" width="9.140625" style="1117"/>
    <col min="15873" max="15873" width="7.28515625" style="1117" customWidth="1"/>
    <col min="15874" max="15874" width="7.5703125" style="1117" customWidth="1"/>
    <col min="15875" max="15875" width="64.28515625" style="1117" customWidth="1"/>
    <col min="15876" max="15877" width="7.28515625" style="1117" customWidth="1"/>
    <col min="15878" max="15879" width="12.85546875" style="1117" customWidth="1"/>
    <col min="15880" max="15880" width="9.140625" style="1117"/>
    <col min="15881" max="15881" width="14.85546875" style="1117" customWidth="1"/>
    <col min="15882" max="15882" width="14.28515625" style="1117" customWidth="1"/>
    <col min="15883" max="15883" width="15.85546875" style="1117" customWidth="1"/>
    <col min="15884" max="15884" width="14.7109375" style="1117" customWidth="1"/>
    <col min="15885" max="15887" width="9.140625" style="1117"/>
    <col min="15888" max="15888" width="15.85546875" style="1117" customWidth="1"/>
    <col min="15889" max="15889" width="9.140625" style="1117"/>
    <col min="15890" max="15890" width="14.5703125" style="1117" customWidth="1"/>
    <col min="15891" max="16128" width="9.140625" style="1117"/>
    <col min="16129" max="16129" width="7.28515625" style="1117" customWidth="1"/>
    <col min="16130" max="16130" width="7.5703125" style="1117" customWidth="1"/>
    <col min="16131" max="16131" width="64.28515625" style="1117" customWidth="1"/>
    <col min="16132" max="16133" width="7.28515625" style="1117" customWidth="1"/>
    <col min="16134" max="16135" width="12.85546875" style="1117" customWidth="1"/>
    <col min="16136" max="16136" width="9.140625" style="1117"/>
    <col min="16137" max="16137" width="14.85546875" style="1117" customWidth="1"/>
    <col min="16138" max="16138" width="14.28515625" style="1117" customWidth="1"/>
    <col min="16139" max="16139" width="15.85546875" style="1117" customWidth="1"/>
    <col min="16140" max="16140" width="14.7109375" style="1117" customWidth="1"/>
    <col min="16141" max="16143" width="9.140625" style="1117"/>
    <col min="16144" max="16144" width="15.85546875" style="1117" customWidth="1"/>
    <col min="16145" max="16145" width="9.140625" style="1117"/>
    <col min="16146" max="16146" width="14.5703125" style="1117" customWidth="1"/>
    <col min="16147" max="16384" width="9.140625" style="1117"/>
  </cols>
  <sheetData>
    <row r="1" spans="1:11" ht="15.75" customHeight="1">
      <c r="A1" s="1276" t="s">
        <v>7657</v>
      </c>
      <c r="B1" s="1276"/>
      <c r="C1" s="1276"/>
      <c r="D1" s="1276"/>
      <c r="E1" s="1276"/>
      <c r="F1" s="1276"/>
      <c r="G1" s="1276"/>
    </row>
    <row r="2" spans="1:11" ht="15.75" customHeight="1">
      <c r="A2" s="1277"/>
      <c r="B2" s="1277"/>
      <c r="C2" s="1277"/>
      <c r="D2" s="1277"/>
      <c r="E2" s="1277"/>
      <c r="F2" s="1277"/>
      <c r="G2" s="1277"/>
    </row>
    <row r="3" spans="1:11" ht="15.75" customHeight="1">
      <c r="A3" s="1277"/>
      <c r="B3" s="1277"/>
      <c r="C3" s="1277"/>
      <c r="D3" s="1277"/>
      <c r="E3" s="1277"/>
      <c r="F3" s="1277"/>
      <c r="G3" s="1277"/>
    </row>
    <row r="4" spans="1:11" ht="15.75" customHeight="1">
      <c r="A4" s="1277"/>
      <c r="B4" s="1277"/>
      <c r="C4" s="1277"/>
      <c r="D4" s="1277"/>
      <c r="E4" s="1277"/>
      <c r="F4" s="1277"/>
      <c r="G4" s="1277"/>
    </row>
    <row r="5" spans="1:11" ht="15.75" customHeight="1">
      <c r="A5" s="1278"/>
      <c r="B5" s="1278"/>
      <c r="C5" s="1278"/>
      <c r="D5" s="1278"/>
      <c r="E5" s="1278"/>
      <c r="F5" s="1278"/>
      <c r="G5" s="1278"/>
    </row>
    <row r="6" spans="1:11" ht="12.75" customHeight="1">
      <c r="A6" s="1279" t="s">
        <v>61</v>
      </c>
      <c r="B6" s="1279" t="s">
        <v>7605</v>
      </c>
      <c r="C6" s="1281" t="s">
        <v>7338</v>
      </c>
      <c r="D6" s="1283" t="s">
        <v>137</v>
      </c>
      <c r="E6" s="1283" t="s">
        <v>7606</v>
      </c>
      <c r="F6" s="1285" t="s">
        <v>7607</v>
      </c>
      <c r="G6" s="1283" t="s">
        <v>7608</v>
      </c>
    </row>
    <row r="7" spans="1:11" ht="12.75" customHeight="1">
      <c r="A7" s="1279"/>
      <c r="B7" s="1279"/>
      <c r="C7" s="1281"/>
      <c r="D7" s="1283"/>
      <c r="E7" s="1283"/>
      <c r="F7" s="1285"/>
      <c r="G7" s="1283"/>
    </row>
    <row r="8" spans="1:11" ht="12.75" customHeight="1">
      <c r="A8" s="1280"/>
      <c r="B8" s="1280"/>
      <c r="C8" s="1282"/>
      <c r="D8" s="1284"/>
      <c r="E8" s="1284"/>
      <c r="F8" s="1286"/>
      <c r="G8" s="1284"/>
    </row>
    <row r="9" spans="1:11" ht="12.75" customHeight="1">
      <c r="A9" s="1118"/>
      <c r="B9" s="1118"/>
      <c r="C9" s="1121"/>
      <c r="D9" s="1122"/>
      <c r="E9" s="1122"/>
      <c r="F9" s="1123"/>
      <c r="G9" s="1122"/>
    </row>
    <row r="10" spans="1:11" ht="12.75" customHeight="1">
      <c r="A10" s="1118"/>
      <c r="B10" s="1118"/>
      <c r="C10" s="1121" t="s">
        <v>7639</v>
      </c>
      <c r="D10" s="1122"/>
      <c r="E10" s="1122"/>
      <c r="F10" s="1123"/>
      <c r="G10" s="1122"/>
    </row>
    <row r="11" spans="1:11" ht="12.75" customHeight="1">
      <c r="A11" s="1119"/>
      <c r="B11" s="1120"/>
      <c r="C11" s="1122"/>
      <c r="D11" s="1122"/>
      <c r="E11" s="1122"/>
      <c r="F11" s="1123"/>
      <c r="G11" s="1122"/>
    </row>
    <row r="12" spans="1:11" s="1130" customFormat="1" ht="12.75" customHeight="1">
      <c r="A12" s="1124">
        <v>6</v>
      </c>
      <c r="B12" s="1125" t="s">
        <v>7658</v>
      </c>
      <c r="C12" s="1161" t="s">
        <v>7657</v>
      </c>
      <c r="D12" s="1162"/>
      <c r="E12" s="1162"/>
      <c r="F12" s="1163"/>
      <c r="G12" s="1164"/>
    </row>
    <row r="13" spans="1:11" s="1130" customFormat="1" ht="140.4">
      <c r="A13" s="1119"/>
      <c r="B13" s="1135"/>
      <c r="C13" s="1136" t="s">
        <v>7659</v>
      </c>
      <c r="D13" s="1122" t="s">
        <v>7612</v>
      </c>
      <c r="E13" s="1122">
        <v>1</v>
      </c>
      <c r="F13" s="1133"/>
      <c r="G13" s="1134">
        <f t="shared" ref="G13:G17" si="0">E13*F13</f>
        <v>0</v>
      </c>
      <c r="I13" s="1117"/>
      <c r="K13" s="1137"/>
    </row>
    <row r="14" spans="1:11" s="1130" customFormat="1" ht="135.75" customHeight="1">
      <c r="A14" s="1119"/>
      <c r="B14" s="1135"/>
      <c r="C14" s="1165" t="s">
        <v>7660</v>
      </c>
      <c r="D14" s="1162" t="s">
        <v>7612</v>
      </c>
      <c r="E14" s="1162">
        <v>1</v>
      </c>
      <c r="F14" s="1166"/>
      <c r="G14" s="1167">
        <f t="shared" si="0"/>
        <v>0</v>
      </c>
      <c r="J14" s="1137"/>
    </row>
    <row r="15" spans="1:11" s="1130" customFormat="1" ht="21.6">
      <c r="A15" s="1119"/>
      <c r="B15" s="1135"/>
      <c r="C15" s="1136" t="s">
        <v>7643</v>
      </c>
      <c r="D15" s="1122" t="s">
        <v>7612</v>
      </c>
      <c r="E15" s="1122">
        <v>1</v>
      </c>
      <c r="F15" s="1133"/>
      <c r="G15" s="1134">
        <f>E15*F15</f>
        <v>0</v>
      </c>
      <c r="J15" s="1137"/>
    </row>
    <row r="16" spans="1:11" s="1130" customFormat="1" ht="10.8">
      <c r="A16" s="1119"/>
      <c r="B16" s="1135"/>
      <c r="C16" s="1168" t="s">
        <v>7644</v>
      </c>
      <c r="D16" s="1169" t="s">
        <v>7612</v>
      </c>
      <c r="E16" s="1169">
        <v>1</v>
      </c>
      <c r="F16" s="1170"/>
      <c r="G16" s="1167">
        <f t="shared" si="0"/>
        <v>0</v>
      </c>
    </row>
    <row r="17" spans="1:8" s="1130" customFormat="1" ht="12.75" customHeight="1">
      <c r="A17" s="1119"/>
      <c r="B17" s="1135"/>
      <c r="C17" s="1168" t="s">
        <v>7645</v>
      </c>
      <c r="D17" s="1169" t="s">
        <v>4713</v>
      </c>
      <c r="E17" s="1169">
        <v>1</v>
      </c>
      <c r="F17" s="1170"/>
      <c r="G17" s="1171">
        <f t="shared" si="0"/>
        <v>0</v>
      </c>
    </row>
    <row r="18" spans="1:8" s="1130" customFormat="1" ht="12.75" customHeight="1">
      <c r="A18" s="1119"/>
      <c r="B18" s="1172"/>
      <c r="C18" s="1173" t="s">
        <v>7661</v>
      </c>
      <c r="D18" s="1148"/>
      <c r="E18" s="1148"/>
      <c r="F18" s="1149"/>
      <c r="G18" s="1174">
        <f>SUM(G13:G17)</f>
        <v>0</v>
      </c>
      <c r="H18" s="1175"/>
    </row>
    <row r="19" spans="1:8" s="1130" customFormat="1" ht="10.8">
      <c r="A19" s="1121"/>
      <c r="B19" s="1151"/>
      <c r="C19" s="1132"/>
      <c r="D19" s="1122"/>
      <c r="E19" s="1122"/>
      <c r="F19" s="1133"/>
      <c r="G19" s="1152"/>
    </row>
    <row r="20" spans="1:8">
      <c r="A20" s="1117"/>
      <c r="B20" s="1117"/>
      <c r="D20" s="1117"/>
      <c r="E20" s="1117"/>
      <c r="F20" s="1117"/>
    </row>
    <row r="34" spans="3:3">
      <c r="C34" s="1176"/>
    </row>
  </sheetData>
  <mergeCells count="8">
    <mergeCell ref="A1:G5"/>
    <mergeCell ref="A6:A8"/>
    <mergeCell ref="B6:B8"/>
    <mergeCell ref="C6:C8"/>
    <mergeCell ref="D6:D8"/>
    <mergeCell ref="E6:E8"/>
    <mergeCell ref="F6:F8"/>
    <mergeCell ref="G6:G8"/>
  </mergeCells>
  <pageMargins left="0.59055118110236227" right="0.39370078740157483" top="1.1811023622047245" bottom="0.59055118110236227" header="0.31496062992125984" footer="0.11811023622047245"/>
  <pageSetup paperSize="9" orientation="portrait" useFirstPageNumber="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168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1186"/>
      <c r="M2" s="1186"/>
      <c r="N2" s="1186"/>
      <c r="O2" s="1186"/>
      <c r="P2" s="1186"/>
      <c r="Q2" s="1186"/>
      <c r="R2" s="1186"/>
      <c r="S2" s="1186"/>
      <c r="T2" s="1186"/>
      <c r="U2" s="1186"/>
      <c r="V2" s="1186"/>
      <c r="AT2" s="18" t="s">
        <v>95</v>
      </c>
      <c r="AZ2" s="178" t="s">
        <v>694</v>
      </c>
      <c r="BA2" s="178" t="s">
        <v>704</v>
      </c>
      <c r="BB2" s="178" t="s">
        <v>32</v>
      </c>
      <c r="BC2" s="178" t="s">
        <v>3550</v>
      </c>
      <c r="BD2" s="178" t="s">
        <v>168</v>
      </c>
    </row>
    <row r="3" spans="2:56" ht="6.9" customHeight="1">
      <c r="B3" s="19"/>
      <c r="C3" s="20"/>
      <c r="D3" s="20"/>
      <c r="E3" s="20"/>
      <c r="F3" s="20"/>
      <c r="G3" s="20"/>
      <c r="H3" s="20"/>
      <c r="I3" s="20"/>
      <c r="J3" s="20"/>
      <c r="K3" s="20"/>
      <c r="L3" s="21"/>
      <c r="AT3" s="18" t="s">
        <v>89</v>
      </c>
      <c r="AZ3" s="178" t="s">
        <v>680</v>
      </c>
      <c r="BA3" s="178" t="s">
        <v>653</v>
      </c>
      <c r="BB3" s="178" t="s">
        <v>32</v>
      </c>
      <c r="BC3" s="178" t="s">
        <v>3551</v>
      </c>
      <c r="BD3" s="178" t="s">
        <v>168</v>
      </c>
    </row>
    <row r="4" spans="2:56" ht="24.9" customHeight="1">
      <c r="B4" s="21"/>
      <c r="D4" s="22" t="s">
        <v>123</v>
      </c>
      <c r="L4" s="21"/>
      <c r="M4" s="87" t="s">
        <v>10</v>
      </c>
      <c r="AT4" s="18" t="s">
        <v>4</v>
      </c>
      <c r="AZ4" s="178" t="s">
        <v>763</v>
      </c>
      <c r="BA4" s="178" t="s">
        <v>857</v>
      </c>
      <c r="BB4" s="178" t="s">
        <v>32</v>
      </c>
      <c r="BC4" s="178" t="s">
        <v>3552</v>
      </c>
      <c r="BD4" s="178" t="s">
        <v>168</v>
      </c>
    </row>
    <row r="5" spans="2:56" ht="6.9" customHeight="1">
      <c r="B5" s="21"/>
      <c r="L5" s="21"/>
      <c r="AZ5" s="178" t="s">
        <v>818</v>
      </c>
      <c r="BA5" s="178" t="s">
        <v>764</v>
      </c>
      <c r="BB5" s="178" t="s">
        <v>32</v>
      </c>
      <c r="BC5" s="178" t="s">
        <v>3553</v>
      </c>
      <c r="BD5" s="178" t="s">
        <v>168</v>
      </c>
    </row>
    <row r="6" spans="2:56" ht="12" customHeight="1">
      <c r="B6" s="21"/>
      <c r="D6" s="28" t="s">
        <v>16</v>
      </c>
      <c r="L6" s="21"/>
      <c r="AZ6" s="178" t="s">
        <v>3554</v>
      </c>
      <c r="BA6" s="178" t="s">
        <v>861</v>
      </c>
      <c r="BB6" s="178" t="s">
        <v>32</v>
      </c>
      <c r="BC6" s="178" t="s">
        <v>3555</v>
      </c>
      <c r="BD6" s="178" t="s">
        <v>168</v>
      </c>
    </row>
    <row r="7" spans="2:56" ht="16.5" customHeight="1">
      <c r="B7" s="21"/>
      <c r="E7" s="1217" t="str">
        <f>'Rekapitulace stavby'!K6</f>
        <v>Dostavba sportovně rekreačního areálu Petynka</v>
      </c>
      <c r="F7" s="1218"/>
      <c r="G7" s="1218"/>
      <c r="H7" s="1218"/>
      <c r="L7" s="21"/>
      <c r="AZ7" s="178" t="s">
        <v>685</v>
      </c>
      <c r="BA7" s="178" t="s">
        <v>632</v>
      </c>
      <c r="BB7" s="178" t="s">
        <v>32</v>
      </c>
      <c r="BC7" s="178" t="s">
        <v>3556</v>
      </c>
      <c r="BD7" s="178" t="s">
        <v>168</v>
      </c>
    </row>
    <row r="8" spans="2:56" s="1" customFormat="1" ht="12" customHeight="1">
      <c r="B8" s="34"/>
      <c r="D8" s="28" t="s">
        <v>124</v>
      </c>
      <c r="L8" s="34"/>
      <c r="AZ8" s="178" t="s">
        <v>682</v>
      </c>
      <c r="BA8" s="178" t="s">
        <v>681</v>
      </c>
      <c r="BB8" s="178" t="s">
        <v>32</v>
      </c>
      <c r="BC8" s="178" t="s">
        <v>3557</v>
      </c>
      <c r="BD8" s="178" t="s">
        <v>168</v>
      </c>
    </row>
    <row r="9" spans="2:56" s="1" customFormat="1" ht="16.5" customHeight="1">
      <c r="B9" s="34"/>
      <c r="E9" s="1210" t="s">
        <v>3558</v>
      </c>
      <c r="F9" s="1216"/>
      <c r="G9" s="1216"/>
      <c r="H9" s="1216"/>
      <c r="L9" s="34"/>
      <c r="AZ9" s="178" t="s">
        <v>737</v>
      </c>
      <c r="BA9" s="178" t="s">
        <v>686</v>
      </c>
      <c r="BB9" s="178" t="s">
        <v>32</v>
      </c>
      <c r="BC9" s="178" t="s">
        <v>3559</v>
      </c>
      <c r="BD9" s="178" t="s">
        <v>168</v>
      </c>
    </row>
    <row r="10" spans="2:56" s="1" customFormat="1">
      <c r="B10" s="34"/>
      <c r="L10" s="34"/>
      <c r="AZ10" s="178" t="s">
        <v>652</v>
      </c>
      <c r="BA10" s="178" t="s">
        <v>668</v>
      </c>
      <c r="BB10" s="178" t="s">
        <v>32</v>
      </c>
      <c r="BC10" s="178" t="s">
        <v>3555</v>
      </c>
      <c r="BD10" s="178" t="s">
        <v>168</v>
      </c>
    </row>
    <row r="11" spans="2:56" s="1" customFormat="1" ht="12" customHeight="1">
      <c r="B11" s="34"/>
      <c r="D11" s="28" t="s">
        <v>18</v>
      </c>
      <c r="F11" s="26" t="s">
        <v>19</v>
      </c>
      <c r="I11" s="28" t="s">
        <v>20</v>
      </c>
      <c r="J11" s="26" t="s">
        <v>32</v>
      </c>
      <c r="L11" s="34"/>
      <c r="AZ11" s="178" t="s">
        <v>754</v>
      </c>
      <c r="BA11" s="178" t="s">
        <v>683</v>
      </c>
      <c r="BB11" s="178" t="s">
        <v>32</v>
      </c>
      <c r="BC11" s="178" t="s">
        <v>3560</v>
      </c>
      <c r="BD11" s="178" t="s">
        <v>168</v>
      </c>
    </row>
    <row r="12" spans="2:56" s="1" customFormat="1" ht="12" customHeight="1">
      <c r="B12" s="34"/>
      <c r="D12" s="28" t="s">
        <v>22</v>
      </c>
      <c r="F12" s="26" t="s">
        <v>23</v>
      </c>
      <c r="I12" s="28" t="s">
        <v>24</v>
      </c>
      <c r="J12" s="51" t="str">
        <f>'Rekapitulace stavby'!AN8</f>
        <v>21. 7. 2025</v>
      </c>
      <c r="L12" s="34"/>
      <c r="AZ12" s="178" t="s">
        <v>822</v>
      </c>
      <c r="BA12" s="178" t="s">
        <v>3561</v>
      </c>
      <c r="BB12" s="178" t="s">
        <v>32</v>
      </c>
      <c r="BC12" s="178" t="s">
        <v>3562</v>
      </c>
      <c r="BD12" s="178" t="s">
        <v>168</v>
      </c>
    </row>
    <row r="13" spans="2:56" s="1" customFormat="1" ht="10.8" customHeight="1">
      <c r="B13" s="34"/>
      <c r="L13" s="34"/>
      <c r="AZ13" s="178" t="s">
        <v>825</v>
      </c>
      <c r="BA13" s="178" t="s">
        <v>819</v>
      </c>
      <c r="BB13" s="178" t="s">
        <v>32</v>
      </c>
      <c r="BC13" s="178" t="s">
        <v>3563</v>
      </c>
      <c r="BD13" s="178" t="s">
        <v>168</v>
      </c>
    </row>
    <row r="14" spans="2:56" s="1" customFormat="1" ht="12" customHeight="1">
      <c r="B14" s="34"/>
      <c r="D14" s="28" t="s">
        <v>30</v>
      </c>
      <c r="I14" s="28" t="s">
        <v>31</v>
      </c>
      <c r="J14" s="26" t="s">
        <v>32</v>
      </c>
      <c r="L14" s="34"/>
      <c r="AZ14" s="178" t="s">
        <v>853</v>
      </c>
      <c r="BA14" s="178" t="s">
        <v>823</v>
      </c>
      <c r="BB14" s="178" t="s">
        <v>32</v>
      </c>
      <c r="BC14" s="178" t="s">
        <v>3564</v>
      </c>
      <c r="BD14" s="178" t="s">
        <v>168</v>
      </c>
    </row>
    <row r="15" spans="2:56" s="1" customFormat="1" ht="18" customHeight="1">
      <c r="B15" s="34"/>
      <c r="E15" s="26" t="s">
        <v>33</v>
      </c>
      <c r="I15" s="28" t="s">
        <v>34</v>
      </c>
      <c r="J15" s="26" t="s">
        <v>32</v>
      </c>
      <c r="L15" s="34"/>
      <c r="AZ15" s="178" t="s">
        <v>757</v>
      </c>
      <c r="BA15" s="178" t="s">
        <v>826</v>
      </c>
      <c r="BB15" s="178" t="s">
        <v>32</v>
      </c>
      <c r="BC15" s="178" t="s">
        <v>3555</v>
      </c>
      <c r="BD15" s="178" t="s">
        <v>168</v>
      </c>
    </row>
    <row r="16" spans="2:56" s="1" customFormat="1" ht="6.9" customHeight="1">
      <c r="B16" s="34"/>
      <c r="L16" s="34"/>
      <c r="AZ16" s="178" t="s">
        <v>631</v>
      </c>
      <c r="BA16" s="178" t="s">
        <v>3565</v>
      </c>
      <c r="BB16" s="178" t="s">
        <v>32</v>
      </c>
      <c r="BC16" s="178" t="s">
        <v>3566</v>
      </c>
      <c r="BD16" s="178" t="s">
        <v>168</v>
      </c>
    </row>
    <row r="17" spans="2:56" s="1" customFormat="1" ht="12" customHeight="1">
      <c r="B17" s="34"/>
      <c r="D17" s="28" t="s">
        <v>35</v>
      </c>
      <c r="I17" s="28" t="s">
        <v>31</v>
      </c>
      <c r="J17" s="29" t="str">
        <f>'Rekapitulace stavby'!AN13</f>
        <v>Vyplň údaj</v>
      </c>
      <c r="L17" s="34"/>
      <c r="AZ17" s="178" t="s">
        <v>856</v>
      </c>
      <c r="BA17" s="178" t="s">
        <v>729</v>
      </c>
      <c r="BB17" s="178" t="s">
        <v>32</v>
      </c>
      <c r="BC17" s="178" t="s">
        <v>3567</v>
      </c>
      <c r="BD17" s="178" t="s">
        <v>168</v>
      </c>
    </row>
    <row r="18" spans="2:56" s="1" customFormat="1" ht="18" customHeight="1">
      <c r="B18" s="34"/>
      <c r="E18" s="1219" t="str">
        <f>'Rekapitulace stavby'!E14</f>
        <v>Vyplň údaj</v>
      </c>
      <c r="F18" s="1202"/>
      <c r="G18" s="1202"/>
      <c r="H18" s="1202"/>
      <c r="I18" s="28" t="s">
        <v>34</v>
      </c>
      <c r="J18" s="29" t="str">
        <f>'Rekapitulace stavby'!AN14</f>
        <v>Vyplň údaj</v>
      </c>
      <c r="L18" s="34"/>
      <c r="AZ18" s="178" t="s">
        <v>860</v>
      </c>
      <c r="BA18" s="178" t="s">
        <v>734</v>
      </c>
      <c r="BB18" s="178" t="s">
        <v>32</v>
      </c>
      <c r="BC18" s="178" t="s">
        <v>3567</v>
      </c>
      <c r="BD18" s="178" t="s">
        <v>168</v>
      </c>
    </row>
    <row r="19" spans="2:56" s="1" customFormat="1" ht="6.9" customHeight="1">
      <c r="B19" s="34"/>
      <c r="L19" s="34"/>
      <c r="AZ19" s="178" t="s">
        <v>728</v>
      </c>
      <c r="BA19" s="178" t="s">
        <v>716</v>
      </c>
      <c r="BB19" s="178" t="s">
        <v>32</v>
      </c>
      <c r="BC19" s="178" t="s">
        <v>3567</v>
      </c>
      <c r="BD19" s="178" t="s">
        <v>168</v>
      </c>
    </row>
    <row r="20" spans="2:56" s="1" customFormat="1" ht="12" customHeight="1">
      <c r="B20" s="34"/>
      <c r="D20" s="28" t="s">
        <v>37</v>
      </c>
      <c r="I20" s="28" t="s">
        <v>31</v>
      </c>
      <c r="J20" s="26" t="s">
        <v>32</v>
      </c>
      <c r="L20" s="34"/>
      <c r="AZ20" s="178" t="s">
        <v>785</v>
      </c>
      <c r="BA20" s="178" t="s">
        <v>755</v>
      </c>
      <c r="BB20" s="178" t="s">
        <v>32</v>
      </c>
      <c r="BC20" s="178" t="s">
        <v>3555</v>
      </c>
      <c r="BD20" s="178" t="s">
        <v>168</v>
      </c>
    </row>
    <row r="21" spans="2:56" s="1" customFormat="1" ht="18" customHeight="1">
      <c r="B21" s="34"/>
      <c r="E21" s="26" t="s">
        <v>39</v>
      </c>
      <c r="I21" s="28" t="s">
        <v>34</v>
      </c>
      <c r="J21" s="26" t="s">
        <v>32</v>
      </c>
      <c r="L21" s="34"/>
      <c r="AZ21" s="178" t="s">
        <v>740</v>
      </c>
      <c r="BA21" s="178" t="s">
        <v>854</v>
      </c>
      <c r="BB21" s="178" t="s">
        <v>32</v>
      </c>
      <c r="BC21" s="178" t="s">
        <v>1215</v>
      </c>
      <c r="BD21" s="178" t="s">
        <v>168</v>
      </c>
    </row>
    <row r="22" spans="2:56" s="1" customFormat="1" ht="6.9" customHeight="1">
      <c r="B22" s="34"/>
      <c r="L22" s="34"/>
      <c r="AZ22" s="178" t="s">
        <v>744</v>
      </c>
      <c r="BA22" s="178" t="s">
        <v>758</v>
      </c>
      <c r="BB22" s="178" t="s">
        <v>32</v>
      </c>
      <c r="BC22" s="178" t="s">
        <v>1405</v>
      </c>
      <c r="BD22" s="178" t="s">
        <v>168</v>
      </c>
    </row>
    <row r="23" spans="2:56" s="1" customFormat="1" ht="12" customHeight="1">
      <c r="B23" s="34"/>
      <c r="D23" s="28" t="s">
        <v>41</v>
      </c>
      <c r="I23" s="28" t="s">
        <v>31</v>
      </c>
      <c r="J23" s="26" t="str">
        <f>IF('Rekapitulace stavby'!AN19="","",'Rekapitulace stavby'!AN19)</f>
        <v/>
      </c>
      <c r="L23" s="34"/>
      <c r="AZ23" s="178" t="s">
        <v>747</v>
      </c>
      <c r="BA23" s="178" t="s">
        <v>741</v>
      </c>
      <c r="BB23" s="178" t="s">
        <v>32</v>
      </c>
      <c r="BC23" s="178" t="s">
        <v>251</v>
      </c>
      <c r="BD23" s="178" t="s">
        <v>168</v>
      </c>
    </row>
    <row r="24" spans="2:56" s="1" customFormat="1" ht="18" customHeight="1">
      <c r="B24" s="34"/>
      <c r="E24" s="26" t="str">
        <f>IF('Rekapitulace stavby'!E20="","",'Rekapitulace stavby'!E20)</f>
        <v xml:space="preserve"> </v>
      </c>
      <c r="I24" s="28" t="s">
        <v>34</v>
      </c>
      <c r="J24" s="26" t="str">
        <f>IF('Rekapitulace stavby'!AN20="","",'Rekapitulace stavby'!AN20)</f>
        <v/>
      </c>
      <c r="L24" s="34"/>
      <c r="AZ24" s="178" t="s">
        <v>540</v>
      </c>
      <c r="BA24" s="178" t="s">
        <v>3568</v>
      </c>
      <c r="BB24" s="178" t="s">
        <v>32</v>
      </c>
      <c r="BC24" s="178" t="s">
        <v>251</v>
      </c>
      <c r="BD24" s="178" t="s">
        <v>168</v>
      </c>
    </row>
    <row r="25" spans="2:56" s="1" customFormat="1" ht="6.9" customHeight="1">
      <c r="B25" s="34"/>
      <c r="L25" s="34"/>
      <c r="AZ25" s="178" t="s">
        <v>3569</v>
      </c>
      <c r="BA25" s="178" t="s">
        <v>3570</v>
      </c>
      <c r="BB25" s="178" t="s">
        <v>32</v>
      </c>
      <c r="BC25" s="178" t="s">
        <v>214</v>
      </c>
      <c r="BD25" s="178" t="s">
        <v>168</v>
      </c>
    </row>
    <row r="26" spans="2:56" s="1" customFormat="1" ht="12" customHeight="1">
      <c r="B26" s="34"/>
      <c r="D26" s="28" t="s">
        <v>44</v>
      </c>
      <c r="L26" s="34"/>
      <c r="AZ26" s="178" t="s">
        <v>750</v>
      </c>
      <c r="BA26" s="178" t="s">
        <v>745</v>
      </c>
      <c r="BB26" s="178" t="s">
        <v>32</v>
      </c>
      <c r="BC26" s="178" t="s">
        <v>290</v>
      </c>
      <c r="BD26" s="178" t="s">
        <v>168</v>
      </c>
    </row>
    <row r="27" spans="2:56" s="7" customFormat="1" ht="71.25" customHeight="1">
      <c r="B27" s="88"/>
      <c r="E27" s="1206" t="s">
        <v>126</v>
      </c>
      <c r="F27" s="1206"/>
      <c r="G27" s="1206"/>
      <c r="H27" s="1206"/>
      <c r="L27" s="88"/>
      <c r="AZ27" s="179" t="s">
        <v>661</v>
      </c>
      <c r="BA27" s="179" t="s">
        <v>748</v>
      </c>
      <c r="BB27" s="179" t="s">
        <v>32</v>
      </c>
      <c r="BC27" s="179" t="s">
        <v>168</v>
      </c>
      <c r="BD27" s="179" t="s">
        <v>168</v>
      </c>
    </row>
    <row r="28" spans="2:56" s="1" customFormat="1" ht="6.9" customHeight="1">
      <c r="B28" s="34"/>
      <c r="L28" s="34"/>
      <c r="AZ28" s="178" t="s">
        <v>3571</v>
      </c>
      <c r="BA28" s="178" t="s">
        <v>541</v>
      </c>
      <c r="BB28" s="178" t="s">
        <v>32</v>
      </c>
      <c r="BC28" s="178" t="s">
        <v>319</v>
      </c>
      <c r="BD28" s="178" t="s">
        <v>168</v>
      </c>
    </row>
    <row r="29" spans="2:56" s="1" customFormat="1" ht="6.9" customHeight="1">
      <c r="B29" s="34"/>
      <c r="D29" s="52"/>
      <c r="E29" s="52"/>
      <c r="F29" s="52"/>
      <c r="G29" s="52"/>
      <c r="H29" s="52"/>
      <c r="I29" s="52"/>
      <c r="J29" s="52"/>
      <c r="K29" s="52"/>
      <c r="L29" s="34"/>
      <c r="AZ29" s="178" t="s">
        <v>3572</v>
      </c>
      <c r="BA29" s="178" t="s">
        <v>751</v>
      </c>
      <c r="BB29" s="178" t="s">
        <v>32</v>
      </c>
      <c r="BC29" s="178" t="s">
        <v>40</v>
      </c>
      <c r="BD29" s="178" t="s">
        <v>168</v>
      </c>
    </row>
    <row r="30" spans="2:56" s="1" customFormat="1" ht="25.35" customHeight="1">
      <c r="B30" s="34"/>
      <c r="D30" s="89" t="s">
        <v>46</v>
      </c>
      <c r="J30" s="65">
        <f>ROUND(J101, 0)</f>
        <v>0</v>
      </c>
      <c r="L30" s="34"/>
      <c r="AZ30" s="178" t="s">
        <v>3573</v>
      </c>
      <c r="BA30" s="178" t="s">
        <v>3574</v>
      </c>
      <c r="BB30" s="178" t="s">
        <v>32</v>
      </c>
      <c r="BC30" s="178" t="s">
        <v>40</v>
      </c>
      <c r="BD30" s="178" t="s">
        <v>168</v>
      </c>
    </row>
    <row r="31" spans="2:56" s="1" customFormat="1" ht="6.9" customHeight="1">
      <c r="B31" s="34"/>
      <c r="D31" s="52"/>
      <c r="E31" s="52"/>
      <c r="F31" s="52"/>
      <c r="G31" s="52"/>
      <c r="H31" s="52"/>
      <c r="I31" s="52"/>
      <c r="J31" s="52"/>
      <c r="K31" s="52"/>
      <c r="L31" s="34"/>
      <c r="AZ31" s="178" t="s">
        <v>3575</v>
      </c>
      <c r="BA31" s="178" t="s">
        <v>662</v>
      </c>
      <c r="BB31" s="178" t="s">
        <v>32</v>
      </c>
      <c r="BC31" s="178" t="s">
        <v>40</v>
      </c>
      <c r="BD31" s="178" t="s">
        <v>168</v>
      </c>
    </row>
    <row r="32" spans="2:56" s="1" customFormat="1" ht="14.4" customHeight="1">
      <c r="B32" s="34"/>
      <c r="F32" s="37" t="s">
        <v>48</v>
      </c>
      <c r="I32" s="37" t="s">
        <v>47</v>
      </c>
      <c r="J32" s="37" t="s">
        <v>49</v>
      </c>
      <c r="L32" s="34"/>
      <c r="AZ32" s="178" t="s">
        <v>3576</v>
      </c>
      <c r="BA32" s="178" t="s">
        <v>3577</v>
      </c>
      <c r="BB32" s="178" t="s">
        <v>32</v>
      </c>
      <c r="BC32" s="178" t="s">
        <v>40</v>
      </c>
      <c r="BD32" s="178" t="s">
        <v>168</v>
      </c>
    </row>
    <row r="33" spans="2:56" s="1" customFormat="1" ht="14.4" customHeight="1">
      <c r="B33" s="34"/>
      <c r="D33" s="54" t="s">
        <v>50</v>
      </c>
      <c r="E33" s="28" t="s">
        <v>51</v>
      </c>
      <c r="F33" s="90">
        <f>ROUND((SUM(BE101:BE1681)),  0)</f>
        <v>0</v>
      </c>
      <c r="I33" s="91">
        <v>0.21</v>
      </c>
      <c r="J33" s="90">
        <f>ROUND(((SUM(BE101:BE1681))*I33),  0)</f>
        <v>0</v>
      </c>
      <c r="L33" s="34"/>
      <c r="AZ33" s="178" t="s">
        <v>3578</v>
      </c>
      <c r="BA33" s="178" t="s">
        <v>3579</v>
      </c>
      <c r="BB33" s="178" t="s">
        <v>32</v>
      </c>
      <c r="BC33" s="178" t="s">
        <v>198</v>
      </c>
      <c r="BD33" s="178" t="s">
        <v>168</v>
      </c>
    </row>
    <row r="34" spans="2:56" s="1" customFormat="1" ht="14.4" customHeight="1">
      <c r="B34" s="34"/>
      <c r="E34" s="28" t="s">
        <v>52</v>
      </c>
      <c r="F34" s="90">
        <f>ROUND((SUM(BF101:BF1681)),  0)</f>
        <v>0</v>
      </c>
      <c r="I34" s="91">
        <v>0.12</v>
      </c>
      <c r="J34" s="90">
        <f>ROUND(((SUM(BF101:BF1681))*I34),  0)</f>
        <v>0</v>
      </c>
      <c r="L34" s="34"/>
      <c r="AZ34" s="178" t="s">
        <v>3580</v>
      </c>
      <c r="BA34" s="178" t="s">
        <v>3581</v>
      </c>
      <c r="BB34" s="178" t="s">
        <v>32</v>
      </c>
      <c r="BC34" s="178" t="s">
        <v>198</v>
      </c>
      <c r="BD34" s="178" t="s">
        <v>168</v>
      </c>
    </row>
    <row r="35" spans="2:56" s="1" customFormat="1" ht="14.4" hidden="1" customHeight="1">
      <c r="B35" s="34"/>
      <c r="E35" s="28" t="s">
        <v>53</v>
      </c>
      <c r="F35" s="90">
        <f>ROUND((SUM(BG101:BG1681)),  0)</f>
        <v>0</v>
      </c>
      <c r="I35" s="91">
        <v>0.21</v>
      </c>
      <c r="J35" s="90">
        <f>0</f>
        <v>0</v>
      </c>
      <c r="L35" s="34"/>
      <c r="AZ35" s="178" t="s">
        <v>3582</v>
      </c>
      <c r="BA35" s="178" t="s">
        <v>3583</v>
      </c>
      <c r="BB35" s="178" t="s">
        <v>32</v>
      </c>
      <c r="BC35" s="178" t="s">
        <v>1142</v>
      </c>
      <c r="BD35" s="178" t="s">
        <v>168</v>
      </c>
    </row>
    <row r="36" spans="2:56" s="1" customFormat="1" ht="14.4" hidden="1" customHeight="1">
      <c r="B36" s="34"/>
      <c r="E36" s="28" t="s">
        <v>54</v>
      </c>
      <c r="F36" s="90">
        <f>ROUND((SUM(BH101:BH1681)),  0)</f>
        <v>0</v>
      </c>
      <c r="I36" s="91">
        <v>0.12</v>
      </c>
      <c r="J36" s="90">
        <f>0</f>
        <v>0</v>
      </c>
      <c r="L36" s="34"/>
      <c r="AZ36" s="178" t="s">
        <v>3584</v>
      </c>
      <c r="BA36" s="178" t="s">
        <v>3585</v>
      </c>
      <c r="BB36" s="178" t="s">
        <v>32</v>
      </c>
      <c r="BC36" s="178" t="s">
        <v>319</v>
      </c>
      <c r="BD36" s="178" t="s">
        <v>168</v>
      </c>
    </row>
    <row r="37" spans="2:56" s="1" customFormat="1" ht="14.4" hidden="1" customHeight="1">
      <c r="B37" s="34"/>
      <c r="E37" s="28" t="s">
        <v>55</v>
      </c>
      <c r="F37" s="90">
        <f>ROUND((SUM(BI101:BI1681)),  0)</f>
        <v>0</v>
      </c>
      <c r="I37" s="91">
        <v>0</v>
      </c>
      <c r="J37" s="90">
        <f>0</f>
        <v>0</v>
      </c>
      <c r="L37" s="34"/>
      <c r="AZ37" s="178" t="s">
        <v>3586</v>
      </c>
      <c r="BA37" s="178" t="s">
        <v>3587</v>
      </c>
      <c r="BB37" s="178" t="s">
        <v>32</v>
      </c>
      <c r="BC37" s="178" t="s">
        <v>198</v>
      </c>
      <c r="BD37" s="178" t="s">
        <v>168</v>
      </c>
    </row>
    <row r="38" spans="2:56" s="1" customFormat="1" ht="6.9" customHeight="1">
      <c r="B38" s="34"/>
      <c r="L38" s="34"/>
      <c r="AZ38" s="178" t="s">
        <v>3588</v>
      </c>
      <c r="BA38" s="178" t="s">
        <v>3589</v>
      </c>
      <c r="BB38" s="178" t="s">
        <v>32</v>
      </c>
      <c r="BC38" s="178" t="s">
        <v>319</v>
      </c>
      <c r="BD38" s="178" t="s">
        <v>168</v>
      </c>
    </row>
    <row r="39" spans="2:56" s="1" customFormat="1" ht="25.35" customHeight="1">
      <c r="B39" s="34"/>
      <c r="C39" s="92"/>
      <c r="D39" s="93" t="s">
        <v>56</v>
      </c>
      <c r="E39" s="56"/>
      <c r="F39" s="56"/>
      <c r="G39" s="94" t="s">
        <v>57</v>
      </c>
      <c r="H39" s="95" t="s">
        <v>58</v>
      </c>
      <c r="I39" s="56"/>
      <c r="J39" s="96">
        <f>SUM(J30:J37)</f>
        <v>0</v>
      </c>
      <c r="K39" s="97"/>
      <c r="L39" s="34"/>
      <c r="AZ39" s="178" t="s">
        <v>3590</v>
      </c>
      <c r="BA39" s="178" t="s">
        <v>3591</v>
      </c>
      <c r="BB39" s="178" t="s">
        <v>32</v>
      </c>
      <c r="BC39" s="178" t="s">
        <v>40</v>
      </c>
      <c r="BD39" s="178" t="s">
        <v>168</v>
      </c>
    </row>
    <row r="40" spans="2:56" s="1" customFormat="1" ht="14.4" customHeight="1">
      <c r="B40" s="43"/>
      <c r="C40" s="44"/>
      <c r="D40" s="44"/>
      <c r="E40" s="44"/>
      <c r="F40" s="44"/>
      <c r="G40" s="44"/>
      <c r="H40" s="44"/>
      <c r="I40" s="44"/>
      <c r="J40" s="44"/>
      <c r="K40" s="44"/>
      <c r="L40" s="34"/>
      <c r="AZ40" s="178" t="s">
        <v>3592</v>
      </c>
      <c r="BA40" s="178" t="s">
        <v>3593</v>
      </c>
      <c r="BB40" s="178" t="s">
        <v>32</v>
      </c>
      <c r="BC40" s="178" t="s">
        <v>198</v>
      </c>
      <c r="BD40" s="178" t="s">
        <v>168</v>
      </c>
    </row>
    <row r="41" spans="2:56">
      <c r="AZ41" s="178" t="s">
        <v>3594</v>
      </c>
      <c r="BA41" s="178" t="s">
        <v>3595</v>
      </c>
      <c r="BB41" s="178" t="s">
        <v>32</v>
      </c>
      <c r="BC41" s="178" t="s">
        <v>1055</v>
      </c>
      <c r="BD41" s="178" t="s">
        <v>168</v>
      </c>
    </row>
    <row r="42" spans="2:56">
      <c r="AZ42" s="178" t="s">
        <v>3596</v>
      </c>
      <c r="BA42" s="178" t="s">
        <v>3597</v>
      </c>
      <c r="BB42" s="178" t="s">
        <v>32</v>
      </c>
      <c r="BC42" s="178" t="s">
        <v>1055</v>
      </c>
      <c r="BD42" s="178" t="s">
        <v>168</v>
      </c>
    </row>
    <row r="43" spans="2:56">
      <c r="AZ43" s="178" t="s">
        <v>3598</v>
      </c>
      <c r="BA43" s="178" t="s">
        <v>3599</v>
      </c>
      <c r="BB43" s="178" t="s">
        <v>32</v>
      </c>
      <c r="BC43" s="178" t="s">
        <v>319</v>
      </c>
      <c r="BD43" s="178" t="s">
        <v>168</v>
      </c>
    </row>
    <row r="44" spans="2:56" s="1" customFormat="1" ht="6.9" customHeight="1">
      <c r="B44" s="45"/>
      <c r="C44" s="46"/>
      <c r="D44" s="46"/>
      <c r="E44" s="46"/>
      <c r="F44" s="46"/>
      <c r="G44" s="46"/>
      <c r="H44" s="46"/>
      <c r="I44" s="46"/>
      <c r="J44" s="46"/>
      <c r="K44" s="46"/>
      <c r="L44" s="34"/>
      <c r="AZ44" s="178" t="s">
        <v>3600</v>
      </c>
      <c r="BA44" s="178" t="s">
        <v>3601</v>
      </c>
      <c r="BB44" s="178" t="s">
        <v>32</v>
      </c>
      <c r="BC44" s="178" t="s">
        <v>319</v>
      </c>
      <c r="BD44" s="178" t="s">
        <v>168</v>
      </c>
    </row>
    <row r="45" spans="2:56" s="1" customFormat="1" ht="24.9" customHeight="1">
      <c r="B45" s="34"/>
      <c r="C45" s="22" t="s">
        <v>127</v>
      </c>
      <c r="L45" s="34"/>
      <c r="AZ45" s="178" t="s">
        <v>3602</v>
      </c>
      <c r="BA45" s="178" t="s">
        <v>3603</v>
      </c>
      <c r="BB45" s="178" t="s">
        <v>32</v>
      </c>
      <c r="BC45" s="178" t="s">
        <v>40</v>
      </c>
      <c r="BD45" s="178" t="s">
        <v>168</v>
      </c>
    </row>
    <row r="46" spans="2:56" s="1" customFormat="1" ht="6.9" customHeight="1">
      <c r="B46" s="34"/>
      <c r="L46" s="34"/>
      <c r="AZ46" s="178" t="s">
        <v>3604</v>
      </c>
      <c r="BA46" s="178" t="s">
        <v>3605</v>
      </c>
      <c r="BB46" s="178" t="s">
        <v>32</v>
      </c>
      <c r="BC46" s="178" t="s">
        <v>40</v>
      </c>
      <c r="BD46" s="178" t="s">
        <v>168</v>
      </c>
    </row>
    <row r="47" spans="2:56" s="1" customFormat="1" ht="12" customHeight="1">
      <c r="B47" s="34"/>
      <c r="C47" s="28" t="s">
        <v>16</v>
      </c>
      <c r="L47" s="34"/>
      <c r="AZ47" s="178" t="s">
        <v>3606</v>
      </c>
      <c r="BA47" s="178" t="s">
        <v>3607</v>
      </c>
      <c r="BB47" s="178" t="s">
        <v>32</v>
      </c>
      <c r="BC47" s="178" t="s">
        <v>214</v>
      </c>
      <c r="BD47" s="178" t="s">
        <v>168</v>
      </c>
    </row>
    <row r="48" spans="2:56" s="1" customFormat="1" ht="16.5" customHeight="1">
      <c r="B48" s="34"/>
      <c r="E48" s="1217" t="str">
        <f>E7</f>
        <v>Dostavba sportovně rekreačního areálu Petynka</v>
      </c>
      <c r="F48" s="1218"/>
      <c r="G48" s="1218"/>
      <c r="H48" s="1218"/>
      <c r="L48" s="34"/>
      <c r="AZ48" s="178" t="s">
        <v>794</v>
      </c>
      <c r="BA48" s="178" t="s">
        <v>786</v>
      </c>
      <c r="BB48" s="178" t="s">
        <v>32</v>
      </c>
      <c r="BC48" s="178" t="s">
        <v>3555</v>
      </c>
      <c r="BD48" s="178" t="s">
        <v>168</v>
      </c>
    </row>
    <row r="49" spans="2:56" s="1" customFormat="1" ht="12" customHeight="1">
      <c r="B49" s="34"/>
      <c r="C49" s="28" t="s">
        <v>124</v>
      </c>
      <c r="L49" s="34"/>
      <c r="AZ49" s="178" t="s">
        <v>719</v>
      </c>
      <c r="BA49" s="178" t="s">
        <v>812</v>
      </c>
      <c r="BB49" s="178" t="s">
        <v>32</v>
      </c>
      <c r="BC49" s="178" t="s">
        <v>3608</v>
      </c>
      <c r="BD49" s="178" t="s">
        <v>168</v>
      </c>
    </row>
    <row r="50" spans="2:56" s="1" customFormat="1" ht="16.5" customHeight="1">
      <c r="B50" s="34"/>
      <c r="E50" s="1210" t="str">
        <f>E9</f>
        <v>02a - SO 02 - Dostavba - 2. část ( šatny )</v>
      </c>
      <c r="F50" s="1216"/>
      <c r="G50" s="1216"/>
      <c r="H50" s="1216"/>
      <c r="L50" s="34"/>
      <c r="AZ50" s="178" t="s">
        <v>797</v>
      </c>
      <c r="BA50" s="178" t="s">
        <v>790</v>
      </c>
      <c r="BB50" s="178" t="s">
        <v>32</v>
      </c>
      <c r="BC50" s="178" t="s">
        <v>3609</v>
      </c>
      <c r="BD50" s="178" t="s">
        <v>168</v>
      </c>
    </row>
    <row r="51" spans="2:56" s="1" customFormat="1" ht="6.9" customHeight="1">
      <c r="B51" s="34"/>
      <c r="L51" s="34"/>
      <c r="AZ51" s="178" t="s">
        <v>801</v>
      </c>
      <c r="BA51" s="178" t="s">
        <v>795</v>
      </c>
      <c r="BB51" s="178" t="s">
        <v>32</v>
      </c>
      <c r="BC51" s="178" t="s">
        <v>3567</v>
      </c>
      <c r="BD51" s="178" t="s">
        <v>168</v>
      </c>
    </row>
    <row r="52" spans="2:56" s="1" customFormat="1" ht="12" customHeight="1">
      <c r="B52" s="34"/>
      <c r="C52" s="28" t="s">
        <v>22</v>
      </c>
      <c r="F52" s="26" t="str">
        <f>F12</f>
        <v>Praha</v>
      </c>
      <c r="I52" s="28" t="s">
        <v>24</v>
      </c>
      <c r="J52" s="51" t="str">
        <f>IF(J12="","",J12)</f>
        <v>21. 7. 2025</v>
      </c>
      <c r="L52" s="34"/>
      <c r="AZ52" s="178" t="s">
        <v>811</v>
      </c>
      <c r="BA52" s="178" t="s">
        <v>802</v>
      </c>
      <c r="BB52" s="178" t="s">
        <v>32</v>
      </c>
      <c r="BC52" s="178" t="s">
        <v>3610</v>
      </c>
      <c r="BD52" s="178" t="s">
        <v>168</v>
      </c>
    </row>
    <row r="53" spans="2:56" s="1" customFormat="1" ht="6.9" customHeight="1">
      <c r="B53" s="34"/>
      <c r="L53" s="34"/>
      <c r="AZ53" s="178" t="s">
        <v>815</v>
      </c>
      <c r="BA53" s="178" t="s">
        <v>807</v>
      </c>
      <c r="BB53" s="178" t="s">
        <v>32</v>
      </c>
      <c r="BC53" s="178" t="s">
        <v>3611</v>
      </c>
      <c r="BD53" s="178" t="s">
        <v>168</v>
      </c>
    </row>
    <row r="54" spans="2:56" s="1" customFormat="1" ht="25.65" customHeight="1">
      <c r="B54" s="34"/>
      <c r="C54" s="28" t="s">
        <v>30</v>
      </c>
      <c r="F54" s="26" t="str">
        <f>E15</f>
        <v>SNEO, a.s.</v>
      </c>
      <c r="I54" s="28" t="s">
        <v>37</v>
      </c>
      <c r="J54" s="32" t="str">
        <f>E21</f>
        <v>Ateliér 11 Hradec Králové s.r.o.</v>
      </c>
      <c r="L54" s="34"/>
      <c r="AZ54" s="178" t="s">
        <v>806</v>
      </c>
      <c r="BA54" s="178" t="s">
        <v>798</v>
      </c>
      <c r="BB54" s="178" t="s">
        <v>32</v>
      </c>
      <c r="BC54" s="178" t="s">
        <v>3611</v>
      </c>
      <c r="BD54" s="178" t="s">
        <v>168</v>
      </c>
    </row>
    <row r="55" spans="2:56" s="1" customFormat="1" ht="15.15" customHeight="1">
      <c r="B55" s="34"/>
      <c r="C55" s="28" t="s">
        <v>35</v>
      </c>
      <c r="F55" s="26" t="str">
        <f>IF(E18="","",E18)</f>
        <v>Vyplň údaj</v>
      </c>
      <c r="I55" s="28" t="s">
        <v>41</v>
      </c>
      <c r="J55" s="32" t="str">
        <f>E24</f>
        <v xml:space="preserve"> </v>
      </c>
      <c r="L55" s="34"/>
      <c r="AZ55" s="178" t="s">
        <v>703</v>
      </c>
      <c r="BA55" s="178" t="s">
        <v>816</v>
      </c>
      <c r="BB55" s="178" t="s">
        <v>32</v>
      </c>
      <c r="BC55" s="178" t="s">
        <v>3612</v>
      </c>
      <c r="BD55" s="178" t="s">
        <v>168</v>
      </c>
    </row>
    <row r="56" spans="2:56" s="1" customFormat="1" ht="10.35" customHeight="1">
      <c r="B56" s="34"/>
      <c r="L56" s="34"/>
      <c r="AZ56" s="178" t="s">
        <v>688</v>
      </c>
      <c r="BA56" s="178" t="s">
        <v>720</v>
      </c>
      <c r="BB56" s="178" t="s">
        <v>32</v>
      </c>
      <c r="BC56" s="178" t="s">
        <v>3613</v>
      </c>
      <c r="BD56" s="178" t="s">
        <v>168</v>
      </c>
    </row>
    <row r="57" spans="2:56" s="1" customFormat="1" ht="29.25" customHeight="1">
      <c r="B57" s="34"/>
      <c r="C57" s="98" t="s">
        <v>128</v>
      </c>
      <c r="D57" s="92"/>
      <c r="E57" s="92"/>
      <c r="F57" s="92"/>
      <c r="G57" s="92"/>
      <c r="H57" s="92"/>
      <c r="I57" s="92"/>
      <c r="J57" s="99" t="s">
        <v>129</v>
      </c>
      <c r="K57" s="92"/>
      <c r="L57" s="34"/>
      <c r="AZ57" s="178" t="s">
        <v>699</v>
      </c>
      <c r="BA57" s="178" t="s">
        <v>689</v>
      </c>
      <c r="BB57" s="178" t="s">
        <v>32</v>
      </c>
      <c r="BC57" s="178" t="s">
        <v>1021</v>
      </c>
      <c r="BD57" s="178" t="s">
        <v>168</v>
      </c>
    </row>
    <row r="58" spans="2:56" s="1" customFormat="1" ht="10.35" customHeight="1">
      <c r="B58" s="34"/>
      <c r="L58" s="34"/>
      <c r="AZ58" s="178" t="s">
        <v>707</v>
      </c>
      <c r="BA58" s="178" t="s">
        <v>695</v>
      </c>
      <c r="BB58" s="178" t="s">
        <v>32</v>
      </c>
      <c r="BC58" s="178" t="s">
        <v>3614</v>
      </c>
      <c r="BD58" s="178" t="s">
        <v>168</v>
      </c>
    </row>
    <row r="59" spans="2:56" s="1" customFormat="1" ht="22.8" customHeight="1">
      <c r="B59" s="34"/>
      <c r="C59" s="100" t="s">
        <v>78</v>
      </c>
      <c r="J59" s="65">
        <f>J101</f>
        <v>0</v>
      </c>
      <c r="L59" s="34"/>
      <c r="AU59" s="18" t="s">
        <v>130</v>
      </c>
      <c r="AZ59" s="178" t="s">
        <v>722</v>
      </c>
      <c r="BA59" s="178" t="s">
        <v>712</v>
      </c>
      <c r="BB59" s="178" t="s">
        <v>32</v>
      </c>
      <c r="BC59" s="178" t="s">
        <v>1043</v>
      </c>
      <c r="BD59" s="178" t="s">
        <v>168</v>
      </c>
    </row>
    <row r="60" spans="2:56" s="8" customFormat="1" ht="24.9" customHeight="1">
      <c r="B60" s="101"/>
      <c r="D60" s="102" t="s">
        <v>131</v>
      </c>
      <c r="E60" s="103"/>
      <c r="F60" s="103"/>
      <c r="G60" s="103"/>
      <c r="H60" s="103"/>
      <c r="I60" s="103"/>
      <c r="J60" s="104">
        <f>J102</f>
        <v>0</v>
      </c>
      <c r="L60" s="101"/>
      <c r="AZ60" s="180" t="s">
        <v>733</v>
      </c>
      <c r="BA60" s="180" t="s">
        <v>723</v>
      </c>
      <c r="BB60" s="180" t="s">
        <v>32</v>
      </c>
      <c r="BC60" s="180" t="s">
        <v>3567</v>
      </c>
      <c r="BD60" s="180" t="s">
        <v>168</v>
      </c>
    </row>
    <row r="61" spans="2:56" s="9" customFormat="1" ht="19.95" customHeight="1">
      <c r="B61" s="105"/>
      <c r="D61" s="106" t="s">
        <v>535</v>
      </c>
      <c r="E61" s="107"/>
      <c r="F61" s="107"/>
      <c r="G61" s="107"/>
      <c r="H61" s="107"/>
      <c r="I61" s="107"/>
      <c r="J61" s="108">
        <f>J103</f>
        <v>0</v>
      </c>
      <c r="L61" s="105"/>
      <c r="AZ61" s="181" t="s">
        <v>711</v>
      </c>
      <c r="BA61" s="181" t="s">
        <v>700</v>
      </c>
      <c r="BB61" s="181" t="s">
        <v>32</v>
      </c>
      <c r="BC61" s="181" t="s">
        <v>3615</v>
      </c>
      <c r="BD61" s="181" t="s">
        <v>168</v>
      </c>
    </row>
    <row r="62" spans="2:56" s="9" customFormat="1" ht="19.95" customHeight="1">
      <c r="B62" s="105"/>
      <c r="D62" s="106" t="s">
        <v>133</v>
      </c>
      <c r="E62" s="107"/>
      <c r="F62" s="107"/>
      <c r="G62" s="107"/>
      <c r="H62" s="107"/>
      <c r="I62" s="107"/>
      <c r="J62" s="108">
        <f>J423</f>
        <v>0</v>
      </c>
      <c r="L62" s="105"/>
      <c r="AZ62" s="181" t="s">
        <v>715</v>
      </c>
      <c r="BA62" s="181" t="s">
        <v>708</v>
      </c>
      <c r="BB62" s="181" t="s">
        <v>32</v>
      </c>
      <c r="BC62" s="181" t="s">
        <v>3616</v>
      </c>
      <c r="BD62" s="181" t="s">
        <v>168</v>
      </c>
    </row>
    <row r="63" spans="2:56" s="9" customFormat="1" ht="19.95" customHeight="1">
      <c r="B63" s="105"/>
      <c r="D63" s="106" t="s">
        <v>134</v>
      </c>
      <c r="E63" s="107"/>
      <c r="F63" s="107"/>
      <c r="G63" s="107"/>
      <c r="H63" s="107"/>
      <c r="I63" s="107"/>
      <c r="J63" s="108">
        <f>J886</f>
        <v>0</v>
      </c>
      <c r="L63" s="105"/>
      <c r="AZ63" s="181" t="s">
        <v>3617</v>
      </c>
      <c r="BA63" s="181" t="s">
        <v>3618</v>
      </c>
      <c r="BB63" s="181" t="s">
        <v>32</v>
      </c>
      <c r="BC63" s="181" t="s">
        <v>1886</v>
      </c>
      <c r="BD63" s="181" t="s">
        <v>168</v>
      </c>
    </row>
    <row r="64" spans="2:56" s="9" customFormat="1" ht="19.95" customHeight="1">
      <c r="B64" s="105"/>
      <c r="D64" s="106" t="s">
        <v>546</v>
      </c>
      <c r="E64" s="107"/>
      <c r="F64" s="107"/>
      <c r="G64" s="107"/>
      <c r="H64" s="107"/>
      <c r="I64" s="107"/>
      <c r="J64" s="108">
        <f>J938</f>
        <v>0</v>
      </c>
      <c r="L64" s="105"/>
      <c r="AZ64" s="181" t="s">
        <v>3619</v>
      </c>
      <c r="BA64" s="181" t="s">
        <v>3620</v>
      </c>
      <c r="BB64" s="181" t="s">
        <v>32</v>
      </c>
      <c r="BC64" s="181" t="s">
        <v>1087</v>
      </c>
      <c r="BD64" s="181" t="s">
        <v>168</v>
      </c>
    </row>
    <row r="65" spans="2:56" s="8" customFormat="1" ht="24.9" customHeight="1">
      <c r="B65" s="101"/>
      <c r="D65" s="102" t="s">
        <v>550</v>
      </c>
      <c r="E65" s="103"/>
      <c r="F65" s="103"/>
      <c r="G65" s="103"/>
      <c r="H65" s="103"/>
      <c r="I65" s="103"/>
      <c r="J65" s="104">
        <f>J941</f>
        <v>0</v>
      </c>
      <c r="L65" s="101"/>
      <c r="AZ65" s="180" t="s">
        <v>3621</v>
      </c>
      <c r="BA65" s="180" t="s">
        <v>3622</v>
      </c>
      <c r="BB65" s="180" t="s">
        <v>32</v>
      </c>
      <c r="BC65" s="180" t="s">
        <v>259</v>
      </c>
      <c r="BD65" s="180" t="s">
        <v>168</v>
      </c>
    </row>
    <row r="66" spans="2:56" s="9" customFormat="1" ht="19.95" customHeight="1">
      <c r="B66" s="105"/>
      <c r="D66" s="106" t="s">
        <v>554</v>
      </c>
      <c r="E66" s="107"/>
      <c r="F66" s="107"/>
      <c r="G66" s="107"/>
      <c r="H66" s="107"/>
      <c r="I66" s="107"/>
      <c r="J66" s="108">
        <f>J942</f>
        <v>0</v>
      </c>
      <c r="L66" s="105"/>
      <c r="AZ66" s="181" t="s">
        <v>3623</v>
      </c>
      <c r="BA66" s="181" t="s">
        <v>3624</v>
      </c>
      <c r="BB66" s="181" t="s">
        <v>32</v>
      </c>
      <c r="BC66" s="181" t="s">
        <v>3625</v>
      </c>
      <c r="BD66" s="181" t="s">
        <v>168</v>
      </c>
    </row>
    <row r="67" spans="2:56" s="9" customFormat="1" ht="19.95" customHeight="1">
      <c r="B67" s="105"/>
      <c r="D67" s="106" t="s">
        <v>562</v>
      </c>
      <c r="E67" s="107"/>
      <c r="F67" s="107"/>
      <c r="G67" s="107"/>
      <c r="H67" s="107"/>
      <c r="I67" s="107"/>
      <c r="J67" s="108">
        <f>J973</f>
        <v>0</v>
      </c>
      <c r="L67" s="105"/>
    </row>
    <row r="68" spans="2:56" s="9" customFormat="1" ht="19.95" customHeight="1">
      <c r="B68" s="105"/>
      <c r="D68" s="106" t="s">
        <v>566</v>
      </c>
      <c r="E68" s="107"/>
      <c r="F68" s="107"/>
      <c r="G68" s="107"/>
      <c r="H68" s="107"/>
      <c r="I68" s="107"/>
      <c r="J68" s="108">
        <f>J1004</f>
        <v>0</v>
      </c>
      <c r="L68" s="105"/>
    </row>
    <row r="69" spans="2:56" s="9" customFormat="1" ht="19.95" customHeight="1">
      <c r="B69" s="105"/>
      <c r="D69" s="106" t="s">
        <v>3626</v>
      </c>
      <c r="E69" s="107"/>
      <c r="F69" s="107"/>
      <c r="G69" s="107"/>
      <c r="H69" s="107"/>
      <c r="I69" s="107"/>
      <c r="J69" s="108">
        <f>J1016</f>
        <v>0</v>
      </c>
      <c r="L69" s="105"/>
    </row>
    <row r="70" spans="2:56" s="9" customFormat="1" ht="19.95" customHeight="1">
      <c r="B70" s="105"/>
      <c r="D70" s="106" t="s">
        <v>569</v>
      </c>
      <c r="E70" s="107"/>
      <c r="F70" s="107"/>
      <c r="G70" s="107"/>
      <c r="H70" s="107"/>
      <c r="I70" s="107"/>
      <c r="J70" s="108">
        <f>J1030</f>
        <v>0</v>
      </c>
      <c r="L70" s="105"/>
    </row>
    <row r="71" spans="2:56" s="9" customFormat="1" ht="19.95" customHeight="1">
      <c r="B71" s="105"/>
      <c r="D71" s="106" t="s">
        <v>597</v>
      </c>
      <c r="E71" s="107"/>
      <c r="F71" s="107"/>
      <c r="G71" s="107"/>
      <c r="H71" s="107"/>
      <c r="I71" s="107"/>
      <c r="J71" s="108">
        <f>J1177</f>
        <v>0</v>
      </c>
      <c r="L71" s="105"/>
    </row>
    <row r="72" spans="2:56" s="9" customFormat="1" ht="19.95" customHeight="1">
      <c r="B72" s="105"/>
      <c r="D72" s="106" t="s">
        <v>3627</v>
      </c>
      <c r="E72" s="107"/>
      <c r="F72" s="107"/>
      <c r="G72" s="107"/>
      <c r="H72" s="107"/>
      <c r="I72" s="107"/>
      <c r="J72" s="108">
        <f>J1339</f>
        <v>0</v>
      </c>
      <c r="L72" s="105"/>
    </row>
    <row r="73" spans="2:56" s="9" customFormat="1" ht="19.95" customHeight="1">
      <c r="B73" s="105"/>
      <c r="D73" s="106" t="s">
        <v>601</v>
      </c>
      <c r="E73" s="107"/>
      <c r="F73" s="107"/>
      <c r="G73" s="107"/>
      <c r="H73" s="107"/>
      <c r="I73" s="107"/>
      <c r="J73" s="108">
        <f>J1349</f>
        <v>0</v>
      </c>
      <c r="L73" s="105"/>
    </row>
    <row r="74" spans="2:56" s="9" customFormat="1" ht="19.95" customHeight="1">
      <c r="B74" s="105"/>
      <c r="D74" s="106" t="s">
        <v>608</v>
      </c>
      <c r="E74" s="107"/>
      <c r="F74" s="107"/>
      <c r="G74" s="107"/>
      <c r="H74" s="107"/>
      <c r="I74" s="107"/>
      <c r="J74" s="108">
        <f>J1579</f>
        <v>0</v>
      </c>
      <c r="L74" s="105"/>
    </row>
    <row r="75" spans="2:56" s="8" customFormat="1" ht="24.9" customHeight="1">
      <c r="B75" s="101"/>
      <c r="D75" s="102" t="s">
        <v>3628</v>
      </c>
      <c r="E75" s="103"/>
      <c r="F75" s="103"/>
      <c r="G75" s="103"/>
      <c r="H75" s="103"/>
      <c r="I75" s="103"/>
      <c r="J75" s="104">
        <f>J1645</f>
        <v>0</v>
      </c>
      <c r="L75" s="101"/>
    </row>
    <row r="76" spans="2:56" s="8" customFormat="1" ht="24.9" customHeight="1">
      <c r="B76" s="101"/>
      <c r="D76" s="102" t="s">
        <v>3629</v>
      </c>
      <c r="E76" s="103"/>
      <c r="F76" s="103"/>
      <c r="G76" s="103"/>
      <c r="H76" s="103"/>
      <c r="I76" s="103"/>
      <c r="J76" s="104">
        <f>J1664</f>
        <v>0</v>
      </c>
      <c r="L76" s="101"/>
    </row>
    <row r="77" spans="2:56" s="9" customFormat="1" ht="19.95" customHeight="1">
      <c r="B77" s="105"/>
      <c r="D77" s="106" t="s">
        <v>3630</v>
      </c>
      <c r="E77" s="107"/>
      <c r="F77" s="107"/>
      <c r="G77" s="107"/>
      <c r="H77" s="107"/>
      <c r="I77" s="107"/>
      <c r="J77" s="108">
        <f>J1665</f>
        <v>0</v>
      </c>
      <c r="L77" s="105"/>
    </row>
    <row r="78" spans="2:56" s="8" customFormat="1" ht="24.9" customHeight="1">
      <c r="B78" s="101"/>
      <c r="D78" s="102" t="s">
        <v>3631</v>
      </c>
      <c r="E78" s="103"/>
      <c r="F78" s="103"/>
      <c r="G78" s="103"/>
      <c r="H78" s="103"/>
      <c r="I78" s="103"/>
      <c r="J78" s="104">
        <f>J1670</f>
        <v>0</v>
      </c>
      <c r="L78" s="101"/>
    </row>
    <row r="79" spans="2:56" s="9" customFormat="1" ht="19.95" customHeight="1">
      <c r="B79" s="105"/>
      <c r="D79" s="106" t="s">
        <v>3632</v>
      </c>
      <c r="E79" s="107"/>
      <c r="F79" s="107"/>
      <c r="G79" s="107"/>
      <c r="H79" s="107"/>
      <c r="I79" s="107"/>
      <c r="J79" s="108">
        <f>J1671</f>
        <v>0</v>
      </c>
      <c r="L79" s="105"/>
    </row>
    <row r="80" spans="2:56" s="9" customFormat="1" ht="19.95" customHeight="1">
      <c r="B80" s="105"/>
      <c r="D80" s="106" t="s">
        <v>3633</v>
      </c>
      <c r="E80" s="107"/>
      <c r="F80" s="107"/>
      <c r="G80" s="107"/>
      <c r="H80" s="107"/>
      <c r="I80" s="107"/>
      <c r="J80" s="108">
        <f>J1676</f>
        <v>0</v>
      </c>
      <c r="L80" s="105"/>
    </row>
    <row r="81" spans="2:12" s="9" customFormat="1" ht="19.95" customHeight="1">
      <c r="B81" s="105"/>
      <c r="D81" s="106" t="s">
        <v>3634</v>
      </c>
      <c r="E81" s="107"/>
      <c r="F81" s="107"/>
      <c r="G81" s="107"/>
      <c r="H81" s="107"/>
      <c r="I81" s="107"/>
      <c r="J81" s="108">
        <f>J1679</f>
        <v>0</v>
      </c>
      <c r="L81" s="105"/>
    </row>
    <row r="82" spans="2:12" s="1" customFormat="1" ht="21.75" customHeight="1">
      <c r="B82" s="34"/>
      <c r="L82" s="34"/>
    </row>
    <row r="83" spans="2:12" s="1" customFormat="1" ht="6.9" customHeight="1">
      <c r="B83" s="43"/>
      <c r="C83" s="44"/>
      <c r="D83" s="44"/>
      <c r="E83" s="44"/>
      <c r="F83" s="44"/>
      <c r="G83" s="44"/>
      <c r="H83" s="44"/>
      <c r="I83" s="44"/>
      <c r="J83" s="44"/>
      <c r="K83" s="44"/>
      <c r="L83" s="34"/>
    </row>
    <row r="87" spans="2:12" s="1" customFormat="1" ht="6.9" customHeight="1">
      <c r="B87" s="45"/>
      <c r="C87" s="46"/>
      <c r="D87" s="46"/>
      <c r="E87" s="46"/>
      <c r="F87" s="46"/>
      <c r="G87" s="46"/>
      <c r="H87" s="46"/>
      <c r="I87" s="46"/>
      <c r="J87" s="46"/>
      <c r="K87" s="46"/>
      <c r="L87" s="34"/>
    </row>
    <row r="88" spans="2:12" s="1" customFormat="1" ht="24.9" customHeight="1">
      <c r="B88" s="34"/>
      <c r="C88" s="22" t="s">
        <v>135</v>
      </c>
      <c r="L88" s="34"/>
    </row>
    <row r="89" spans="2:12" s="1" customFormat="1" ht="6.9" customHeight="1">
      <c r="B89" s="34"/>
      <c r="L89" s="34"/>
    </row>
    <row r="90" spans="2:12" s="1" customFormat="1" ht="12" customHeight="1">
      <c r="B90" s="34"/>
      <c r="C90" s="28" t="s">
        <v>16</v>
      </c>
      <c r="L90" s="34"/>
    </row>
    <row r="91" spans="2:12" s="1" customFormat="1" ht="16.5" customHeight="1">
      <c r="B91" s="34"/>
      <c r="E91" s="1217" t="str">
        <f>E7</f>
        <v>Dostavba sportovně rekreačního areálu Petynka</v>
      </c>
      <c r="F91" s="1218"/>
      <c r="G91" s="1218"/>
      <c r="H91" s="1218"/>
      <c r="L91" s="34"/>
    </row>
    <row r="92" spans="2:12" s="1" customFormat="1" ht="12" customHeight="1">
      <c r="B92" s="34"/>
      <c r="C92" s="28" t="s">
        <v>124</v>
      </c>
      <c r="L92" s="34"/>
    </row>
    <row r="93" spans="2:12" s="1" customFormat="1" ht="16.5" customHeight="1">
      <c r="B93" s="34"/>
      <c r="E93" s="1210" t="str">
        <f>E9</f>
        <v>02a - SO 02 - Dostavba - 2. část ( šatny )</v>
      </c>
      <c r="F93" s="1216"/>
      <c r="G93" s="1216"/>
      <c r="H93" s="1216"/>
      <c r="L93" s="34"/>
    </row>
    <row r="94" spans="2:12" s="1" customFormat="1" ht="6.9" customHeight="1">
      <c r="B94" s="34"/>
      <c r="L94" s="34"/>
    </row>
    <row r="95" spans="2:12" s="1" customFormat="1" ht="12" customHeight="1">
      <c r="B95" s="34"/>
      <c r="C95" s="28" t="s">
        <v>22</v>
      </c>
      <c r="F95" s="26" t="str">
        <f>F12</f>
        <v>Praha</v>
      </c>
      <c r="I95" s="28" t="s">
        <v>24</v>
      </c>
      <c r="J95" s="51" t="str">
        <f>IF(J12="","",J12)</f>
        <v>21. 7. 2025</v>
      </c>
      <c r="L95" s="34"/>
    </row>
    <row r="96" spans="2:12" s="1" customFormat="1" ht="6.9" customHeight="1">
      <c r="B96" s="34"/>
      <c r="L96" s="34"/>
    </row>
    <row r="97" spans="2:65" s="1" customFormat="1" ht="25.65" customHeight="1">
      <c r="B97" s="34"/>
      <c r="C97" s="28" t="s">
        <v>30</v>
      </c>
      <c r="F97" s="26" t="str">
        <f>E15</f>
        <v>SNEO, a.s.</v>
      </c>
      <c r="I97" s="28" t="s">
        <v>37</v>
      </c>
      <c r="J97" s="32" t="str">
        <f>E21</f>
        <v>Ateliér 11 Hradec Králové s.r.o.</v>
      </c>
      <c r="L97" s="34"/>
    </row>
    <row r="98" spans="2:65" s="1" customFormat="1" ht="15.15" customHeight="1">
      <c r="B98" s="34"/>
      <c r="C98" s="28" t="s">
        <v>35</v>
      </c>
      <c r="F98" s="26" t="str">
        <f>IF(E18="","",E18)</f>
        <v>Vyplň údaj</v>
      </c>
      <c r="I98" s="28" t="s">
        <v>41</v>
      </c>
      <c r="J98" s="32" t="str">
        <f>E24</f>
        <v xml:space="preserve"> </v>
      </c>
      <c r="L98" s="34"/>
    </row>
    <row r="99" spans="2:65" s="1" customFormat="1" ht="10.35" customHeight="1">
      <c r="B99" s="34"/>
      <c r="L99" s="34"/>
    </row>
    <row r="100" spans="2:65" s="10" customFormat="1" ht="29.25" customHeight="1">
      <c r="B100" s="109"/>
      <c r="C100" s="110" t="s">
        <v>136</v>
      </c>
      <c r="D100" s="111" t="s">
        <v>65</v>
      </c>
      <c r="E100" s="111" t="s">
        <v>61</v>
      </c>
      <c r="F100" s="111" t="s">
        <v>62</v>
      </c>
      <c r="G100" s="111" t="s">
        <v>137</v>
      </c>
      <c r="H100" s="111" t="s">
        <v>138</v>
      </c>
      <c r="I100" s="111" t="s">
        <v>139</v>
      </c>
      <c r="J100" s="111" t="s">
        <v>129</v>
      </c>
      <c r="K100" s="112" t="s">
        <v>140</v>
      </c>
      <c r="L100" s="109"/>
      <c r="M100" s="58" t="s">
        <v>32</v>
      </c>
      <c r="N100" s="59" t="s">
        <v>50</v>
      </c>
      <c r="O100" s="59" t="s">
        <v>141</v>
      </c>
      <c r="P100" s="59" t="s">
        <v>142</v>
      </c>
      <c r="Q100" s="59" t="s">
        <v>143</v>
      </c>
      <c r="R100" s="59" t="s">
        <v>144</v>
      </c>
      <c r="S100" s="59" t="s">
        <v>145</v>
      </c>
      <c r="T100" s="60" t="s">
        <v>146</v>
      </c>
    </row>
    <row r="101" spans="2:65" s="1" customFormat="1" ht="22.8" customHeight="1">
      <c r="B101" s="34"/>
      <c r="C101" s="63" t="s">
        <v>147</v>
      </c>
      <c r="J101" s="113">
        <f>BK101</f>
        <v>0</v>
      </c>
      <c r="L101" s="34"/>
      <c r="M101" s="61"/>
      <c r="N101" s="52"/>
      <c r="O101" s="52"/>
      <c r="P101" s="114">
        <f>P102+P941+P1645+P1664+P1670</f>
        <v>0</v>
      </c>
      <c r="Q101" s="52"/>
      <c r="R101" s="114">
        <f>R102+R941+R1645+R1664+R1670</f>
        <v>349.69755903999999</v>
      </c>
      <c r="S101" s="52"/>
      <c r="T101" s="115">
        <f>T102+T941+T1645+T1664+T1670</f>
        <v>329.59024052000001</v>
      </c>
      <c r="AT101" s="18" t="s">
        <v>79</v>
      </c>
      <c r="AU101" s="18" t="s">
        <v>130</v>
      </c>
      <c r="BK101" s="116">
        <f>BK102+BK941+BK1645+BK1664+BK1670</f>
        <v>0</v>
      </c>
    </row>
    <row r="102" spans="2:65" s="11" customFormat="1" ht="25.95" customHeight="1">
      <c r="B102" s="117"/>
      <c r="D102" s="118" t="s">
        <v>79</v>
      </c>
      <c r="E102" s="119" t="s">
        <v>148</v>
      </c>
      <c r="F102" s="119" t="s">
        <v>149</v>
      </c>
      <c r="I102" s="120"/>
      <c r="J102" s="121">
        <f>BK102</f>
        <v>0</v>
      </c>
      <c r="L102" s="117"/>
      <c r="M102" s="122"/>
      <c r="P102" s="123">
        <f>P103+P423+P886+P938</f>
        <v>0</v>
      </c>
      <c r="R102" s="123">
        <f>R103+R423+R886+R938</f>
        <v>268.68947861999999</v>
      </c>
      <c r="T102" s="124">
        <f>T103+T423+T886+T938</f>
        <v>320.16807299999999</v>
      </c>
      <c r="AR102" s="118" t="s">
        <v>40</v>
      </c>
      <c r="AT102" s="125" t="s">
        <v>79</v>
      </c>
      <c r="AU102" s="125" t="s">
        <v>80</v>
      </c>
      <c r="AY102" s="118" t="s">
        <v>150</v>
      </c>
      <c r="BK102" s="126">
        <f>BK103+BK423+BK886+BK938</f>
        <v>0</v>
      </c>
    </row>
    <row r="103" spans="2:65" s="11" customFormat="1" ht="22.8" customHeight="1">
      <c r="B103" s="117"/>
      <c r="D103" s="118" t="s">
        <v>79</v>
      </c>
      <c r="E103" s="127" t="s">
        <v>190</v>
      </c>
      <c r="F103" s="127" t="s">
        <v>2034</v>
      </c>
      <c r="I103" s="120"/>
      <c r="J103" s="128">
        <f>BK103</f>
        <v>0</v>
      </c>
      <c r="L103" s="117"/>
      <c r="M103" s="122"/>
      <c r="P103" s="123">
        <f>SUM(P104:P422)</f>
        <v>0</v>
      </c>
      <c r="R103" s="123">
        <f>SUM(R104:R422)</f>
        <v>268.65101862</v>
      </c>
      <c r="T103" s="124">
        <f>SUM(T104:T422)</f>
        <v>12.398200000000001</v>
      </c>
      <c r="AR103" s="118" t="s">
        <v>40</v>
      </c>
      <c r="AT103" s="125" t="s">
        <v>79</v>
      </c>
      <c r="AU103" s="125" t="s">
        <v>40</v>
      </c>
      <c r="AY103" s="118" t="s">
        <v>150</v>
      </c>
      <c r="BK103" s="126">
        <f>SUM(BK104:BK422)</f>
        <v>0</v>
      </c>
    </row>
    <row r="104" spans="2:65" s="1" customFormat="1" ht="49.05" customHeight="1">
      <c r="B104" s="34"/>
      <c r="C104" s="129" t="s">
        <v>40</v>
      </c>
      <c r="D104" s="129" t="s">
        <v>152</v>
      </c>
      <c r="E104" s="130" t="s">
        <v>3635</v>
      </c>
      <c r="F104" s="131" t="s">
        <v>3636</v>
      </c>
      <c r="G104" s="132" t="s">
        <v>155</v>
      </c>
      <c r="H104" s="133">
        <v>856.45</v>
      </c>
      <c r="I104" s="134"/>
      <c r="J104" s="135">
        <f>ROUND(I104*H104,2)</f>
        <v>0</v>
      </c>
      <c r="K104" s="131" t="s">
        <v>172</v>
      </c>
      <c r="L104" s="34"/>
      <c r="M104" s="136" t="s">
        <v>32</v>
      </c>
      <c r="N104" s="137" t="s">
        <v>51</v>
      </c>
      <c r="P104" s="138">
        <f>O104*H104</f>
        <v>0</v>
      </c>
      <c r="Q104" s="138">
        <v>9.41E-3</v>
      </c>
      <c r="R104" s="138">
        <f>Q104*H104</f>
        <v>8.0591945000000003</v>
      </c>
      <c r="S104" s="138">
        <v>0</v>
      </c>
      <c r="T104" s="139">
        <f>S104*H104</f>
        <v>0</v>
      </c>
      <c r="AR104" s="140" t="s">
        <v>157</v>
      </c>
      <c r="AT104" s="140" t="s">
        <v>152</v>
      </c>
      <c r="AU104" s="140" t="s">
        <v>89</v>
      </c>
      <c r="AY104" s="18" t="s">
        <v>150</v>
      </c>
      <c r="BE104" s="141">
        <f>IF(N104="základní",J104,0)</f>
        <v>0</v>
      </c>
      <c r="BF104" s="141">
        <f>IF(N104="snížená",J104,0)</f>
        <v>0</v>
      </c>
      <c r="BG104" s="141">
        <f>IF(N104="zákl. přenesená",J104,0)</f>
        <v>0</v>
      </c>
      <c r="BH104" s="141">
        <f>IF(N104="sníž. přenesená",J104,0)</f>
        <v>0</v>
      </c>
      <c r="BI104" s="141">
        <f>IF(N104="nulová",J104,0)</f>
        <v>0</v>
      </c>
      <c r="BJ104" s="18" t="s">
        <v>40</v>
      </c>
      <c r="BK104" s="141">
        <f>ROUND(I104*H104,2)</f>
        <v>0</v>
      </c>
      <c r="BL104" s="18" t="s">
        <v>157</v>
      </c>
      <c r="BM104" s="140" t="s">
        <v>3637</v>
      </c>
    </row>
    <row r="105" spans="2:65" s="1" customFormat="1">
      <c r="B105" s="34"/>
      <c r="D105" s="163" t="s">
        <v>174</v>
      </c>
      <c r="F105" s="164" t="s">
        <v>3638</v>
      </c>
      <c r="I105" s="165"/>
      <c r="L105" s="34"/>
      <c r="M105" s="166"/>
      <c r="T105" s="55"/>
      <c r="AT105" s="18" t="s">
        <v>174</v>
      </c>
      <c r="AU105" s="18" t="s">
        <v>89</v>
      </c>
    </row>
    <row r="106" spans="2:65" s="12" customFormat="1">
      <c r="B106" s="142"/>
      <c r="D106" s="143" t="s">
        <v>159</v>
      </c>
      <c r="E106" s="144" t="s">
        <v>32</v>
      </c>
      <c r="F106" s="145" t="s">
        <v>702</v>
      </c>
      <c r="H106" s="144" t="s">
        <v>32</v>
      </c>
      <c r="I106" s="146"/>
      <c r="L106" s="142"/>
      <c r="M106" s="147"/>
      <c r="T106" s="148"/>
      <c r="AT106" s="144" t="s">
        <v>159</v>
      </c>
      <c r="AU106" s="144" t="s">
        <v>89</v>
      </c>
      <c r="AV106" s="12" t="s">
        <v>40</v>
      </c>
      <c r="AW106" s="12" t="s">
        <v>38</v>
      </c>
      <c r="AX106" s="12" t="s">
        <v>80</v>
      </c>
      <c r="AY106" s="144" t="s">
        <v>150</v>
      </c>
    </row>
    <row r="107" spans="2:65" s="12" customFormat="1">
      <c r="B107" s="142"/>
      <c r="D107" s="143" t="s">
        <v>159</v>
      </c>
      <c r="E107" s="144" t="s">
        <v>32</v>
      </c>
      <c r="F107" s="145" t="s">
        <v>3639</v>
      </c>
      <c r="H107" s="144" t="s">
        <v>32</v>
      </c>
      <c r="I107" s="146"/>
      <c r="L107" s="142"/>
      <c r="M107" s="147"/>
      <c r="T107" s="148"/>
      <c r="AT107" s="144" t="s">
        <v>159</v>
      </c>
      <c r="AU107" s="144" t="s">
        <v>89</v>
      </c>
      <c r="AV107" s="12" t="s">
        <v>40</v>
      </c>
      <c r="AW107" s="12" t="s">
        <v>38</v>
      </c>
      <c r="AX107" s="12" t="s">
        <v>80</v>
      </c>
      <c r="AY107" s="144" t="s">
        <v>150</v>
      </c>
    </row>
    <row r="108" spans="2:65" s="12" customFormat="1">
      <c r="B108" s="142"/>
      <c r="D108" s="143" t="s">
        <v>159</v>
      </c>
      <c r="E108" s="144" t="s">
        <v>32</v>
      </c>
      <c r="F108" s="145" t="s">
        <v>3640</v>
      </c>
      <c r="H108" s="144" t="s">
        <v>32</v>
      </c>
      <c r="I108" s="146"/>
      <c r="L108" s="142"/>
      <c r="M108" s="147"/>
      <c r="T108" s="148"/>
      <c r="AT108" s="144" t="s">
        <v>159</v>
      </c>
      <c r="AU108" s="144" t="s">
        <v>89</v>
      </c>
      <c r="AV108" s="12" t="s">
        <v>40</v>
      </c>
      <c r="AW108" s="12" t="s">
        <v>38</v>
      </c>
      <c r="AX108" s="12" t="s">
        <v>80</v>
      </c>
      <c r="AY108" s="144" t="s">
        <v>150</v>
      </c>
    </row>
    <row r="109" spans="2:65" s="12" customFormat="1">
      <c r="B109" s="142"/>
      <c r="D109" s="143" t="s">
        <v>159</v>
      </c>
      <c r="E109" s="144" t="s">
        <v>32</v>
      </c>
      <c r="F109" s="145" t="s">
        <v>3641</v>
      </c>
      <c r="H109" s="144" t="s">
        <v>32</v>
      </c>
      <c r="I109" s="146"/>
      <c r="L109" s="142"/>
      <c r="M109" s="147"/>
      <c r="T109" s="148"/>
      <c r="AT109" s="144" t="s">
        <v>159</v>
      </c>
      <c r="AU109" s="144" t="s">
        <v>89</v>
      </c>
      <c r="AV109" s="12" t="s">
        <v>40</v>
      </c>
      <c r="AW109" s="12" t="s">
        <v>38</v>
      </c>
      <c r="AX109" s="12" t="s">
        <v>80</v>
      </c>
      <c r="AY109" s="144" t="s">
        <v>150</v>
      </c>
    </row>
    <row r="110" spans="2:65" s="12" customFormat="1">
      <c r="B110" s="142"/>
      <c r="D110" s="143" t="s">
        <v>159</v>
      </c>
      <c r="E110" s="144" t="s">
        <v>32</v>
      </c>
      <c r="F110" s="145" t="s">
        <v>3642</v>
      </c>
      <c r="H110" s="144" t="s">
        <v>32</v>
      </c>
      <c r="I110" s="146"/>
      <c r="L110" s="142"/>
      <c r="M110" s="147"/>
      <c r="T110" s="148"/>
      <c r="AT110" s="144" t="s">
        <v>159</v>
      </c>
      <c r="AU110" s="144" t="s">
        <v>89</v>
      </c>
      <c r="AV110" s="12" t="s">
        <v>40</v>
      </c>
      <c r="AW110" s="12" t="s">
        <v>38</v>
      </c>
      <c r="AX110" s="12" t="s">
        <v>80</v>
      </c>
      <c r="AY110" s="144" t="s">
        <v>150</v>
      </c>
    </row>
    <row r="111" spans="2:65" s="12" customFormat="1">
      <c r="B111" s="142"/>
      <c r="D111" s="143" t="s">
        <v>159</v>
      </c>
      <c r="E111" s="144" t="s">
        <v>32</v>
      </c>
      <c r="F111" s="145" t="s">
        <v>3643</v>
      </c>
      <c r="H111" s="144" t="s">
        <v>32</v>
      </c>
      <c r="I111" s="146"/>
      <c r="L111" s="142"/>
      <c r="M111" s="147"/>
      <c r="T111" s="148"/>
      <c r="AT111" s="144" t="s">
        <v>159</v>
      </c>
      <c r="AU111" s="144" t="s">
        <v>89</v>
      </c>
      <c r="AV111" s="12" t="s">
        <v>40</v>
      </c>
      <c r="AW111" s="12" t="s">
        <v>38</v>
      </c>
      <c r="AX111" s="12" t="s">
        <v>80</v>
      </c>
      <c r="AY111" s="144" t="s">
        <v>150</v>
      </c>
    </row>
    <row r="112" spans="2:65" s="12" customFormat="1">
      <c r="B112" s="142"/>
      <c r="D112" s="143" t="s">
        <v>159</v>
      </c>
      <c r="E112" s="144" t="s">
        <v>32</v>
      </c>
      <c r="F112" s="145" t="s">
        <v>3644</v>
      </c>
      <c r="H112" s="144" t="s">
        <v>32</v>
      </c>
      <c r="I112" s="146"/>
      <c r="L112" s="142"/>
      <c r="M112" s="147"/>
      <c r="T112" s="148"/>
      <c r="AT112" s="144" t="s">
        <v>159</v>
      </c>
      <c r="AU112" s="144" t="s">
        <v>89</v>
      </c>
      <c r="AV112" s="12" t="s">
        <v>40</v>
      </c>
      <c r="AW112" s="12" t="s">
        <v>38</v>
      </c>
      <c r="AX112" s="12" t="s">
        <v>80</v>
      </c>
      <c r="AY112" s="144" t="s">
        <v>150</v>
      </c>
    </row>
    <row r="113" spans="2:51" s="12" customFormat="1">
      <c r="B113" s="142"/>
      <c r="D113" s="143" t="s">
        <v>159</v>
      </c>
      <c r="E113" s="144" t="s">
        <v>32</v>
      </c>
      <c r="F113" s="145" t="s">
        <v>3645</v>
      </c>
      <c r="H113" s="144" t="s">
        <v>32</v>
      </c>
      <c r="I113" s="146"/>
      <c r="L113" s="142"/>
      <c r="M113" s="147"/>
      <c r="T113" s="148"/>
      <c r="AT113" s="144" t="s">
        <v>159</v>
      </c>
      <c r="AU113" s="144" t="s">
        <v>89</v>
      </c>
      <c r="AV113" s="12" t="s">
        <v>40</v>
      </c>
      <c r="AW113" s="12" t="s">
        <v>38</v>
      </c>
      <c r="AX113" s="12" t="s">
        <v>80</v>
      </c>
      <c r="AY113" s="144" t="s">
        <v>150</v>
      </c>
    </row>
    <row r="114" spans="2:51" s="12" customFormat="1">
      <c r="B114" s="142"/>
      <c r="D114" s="143" t="s">
        <v>159</v>
      </c>
      <c r="E114" s="144" t="s">
        <v>32</v>
      </c>
      <c r="F114" s="145" t="s">
        <v>3646</v>
      </c>
      <c r="H114" s="144" t="s">
        <v>32</v>
      </c>
      <c r="I114" s="146"/>
      <c r="L114" s="142"/>
      <c r="M114" s="147"/>
      <c r="T114" s="148"/>
      <c r="AT114" s="144" t="s">
        <v>159</v>
      </c>
      <c r="AU114" s="144" t="s">
        <v>89</v>
      </c>
      <c r="AV114" s="12" t="s">
        <v>40</v>
      </c>
      <c r="AW114" s="12" t="s">
        <v>38</v>
      </c>
      <c r="AX114" s="12" t="s">
        <v>80</v>
      </c>
      <c r="AY114" s="144" t="s">
        <v>150</v>
      </c>
    </row>
    <row r="115" spans="2:51" s="12" customFormat="1">
      <c r="B115" s="142"/>
      <c r="D115" s="143" t="s">
        <v>159</v>
      </c>
      <c r="E115" s="144" t="s">
        <v>32</v>
      </c>
      <c r="F115" s="145" t="s">
        <v>3647</v>
      </c>
      <c r="H115" s="144" t="s">
        <v>32</v>
      </c>
      <c r="I115" s="146"/>
      <c r="L115" s="142"/>
      <c r="M115" s="147"/>
      <c r="T115" s="148"/>
      <c r="AT115" s="144" t="s">
        <v>159</v>
      </c>
      <c r="AU115" s="144" t="s">
        <v>89</v>
      </c>
      <c r="AV115" s="12" t="s">
        <v>40</v>
      </c>
      <c r="AW115" s="12" t="s">
        <v>38</v>
      </c>
      <c r="AX115" s="12" t="s">
        <v>80</v>
      </c>
      <c r="AY115" s="144" t="s">
        <v>150</v>
      </c>
    </row>
    <row r="116" spans="2:51" s="12" customFormat="1">
      <c r="B116" s="142"/>
      <c r="D116" s="143" t="s">
        <v>159</v>
      </c>
      <c r="E116" s="144" t="s">
        <v>32</v>
      </c>
      <c r="F116" s="145" t="s">
        <v>3648</v>
      </c>
      <c r="H116" s="144" t="s">
        <v>32</v>
      </c>
      <c r="I116" s="146"/>
      <c r="L116" s="142"/>
      <c r="M116" s="147"/>
      <c r="T116" s="148"/>
      <c r="AT116" s="144" t="s">
        <v>159</v>
      </c>
      <c r="AU116" s="144" t="s">
        <v>89</v>
      </c>
      <c r="AV116" s="12" t="s">
        <v>40</v>
      </c>
      <c r="AW116" s="12" t="s">
        <v>38</v>
      </c>
      <c r="AX116" s="12" t="s">
        <v>80</v>
      </c>
      <c r="AY116" s="144" t="s">
        <v>150</v>
      </c>
    </row>
    <row r="117" spans="2:51" s="12" customFormat="1">
      <c r="B117" s="142"/>
      <c r="D117" s="143" t="s">
        <v>159</v>
      </c>
      <c r="E117" s="144" t="s">
        <v>32</v>
      </c>
      <c r="F117" s="145" t="s">
        <v>3649</v>
      </c>
      <c r="H117" s="144" t="s">
        <v>32</v>
      </c>
      <c r="I117" s="146"/>
      <c r="L117" s="142"/>
      <c r="M117" s="147"/>
      <c r="T117" s="148"/>
      <c r="AT117" s="144" t="s">
        <v>159</v>
      </c>
      <c r="AU117" s="144" t="s">
        <v>89</v>
      </c>
      <c r="AV117" s="12" t="s">
        <v>40</v>
      </c>
      <c r="AW117" s="12" t="s">
        <v>38</v>
      </c>
      <c r="AX117" s="12" t="s">
        <v>80</v>
      </c>
      <c r="AY117" s="144" t="s">
        <v>150</v>
      </c>
    </row>
    <row r="118" spans="2:51" s="12" customFormat="1">
      <c r="B118" s="142"/>
      <c r="D118" s="143" t="s">
        <v>159</v>
      </c>
      <c r="E118" s="144" t="s">
        <v>32</v>
      </c>
      <c r="F118" s="145" t="s">
        <v>3650</v>
      </c>
      <c r="H118" s="144" t="s">
        <v>32</v>
      </c>
      <c r="I118" s="146"/>
      <c r="L118" s="142"/>
      <c r="M118" s="147"/>
      <c r="T118" s="148"/>
      <c r="AT118" s="144" t="s">
        <v>159</v>
      </c>
      <c r="AU118" s="144" t="s">
        <v>89</v>
      </c>
      <c r="AV118" s="12" t="s">
        <v>40</v>
      </c>
      <c r="AW118" s="12" t="s">
        <v>38</v>
      </c>
      <c r="AX118" s="12" t="s">
        <v>80</v>
      </c>
      <c r="AY118" s="144" t="s">
        <v>150</v>
      </c>
    </row>
    <row r="119" spans="2:51" s="12" customFormat="1">
      <c r="B119" s="142"/>
      <c r="D119" s="143" t="s">
        <v>159</v>
      </c>
      <c r="E119" s="144" t="s">
        <v>32</v>
      </c>
      <c r="F119" s="145" t="s">
        <v>3651</v>
      </c>
      <c r="H119" s="144" t="s">
        <v>32</v>
      </c>
      <c r="I119" s="146"/>
      <c r="L119" s="142"/>
      <c r="M119" s="147"/>
      <c r="T119" s="148"/>
      <c r="AT119" s="144" t="s">
        <v>159</v>
      </c>
      <c r="AU119" s="144" t="s">
        <v>89</v>
      </c>
      <c r="AV119" s="12" t="s">
        <v>40</v>
      </c>
      <c r="AW119" s="12" t="s">
        <v>38</v>
      </c>
      <c r="AX119" s="12" t="s">
        <v>80</v>
      </c>
      <c r="AY119" s="144" t="s">
        <v>150</v>
      </c>
    </row>
    <row r="120" spans="2:51" s="12" customFormat="1">
      <c r="B120" s="142"/>
      <c r="D120" s="143" t="s">
        <v>159</v>
      </c>
      <c r="E120" s="144" t="s">
        <v>32</v>
      </c>
      <c r="F120" s="145" t="s">
        <v>3652</v>
      </c>
      <c r="H120" s="144" t="s">
        <v>32</v>
      </c>
      <c r="I120" s="146"/>
      <c r="L120" s="142"/>
      <c r="M120" s="147"/>
      <c r="T120" s="148"/>
      <c r="AT120" s="144" t="s">
        <v>159</v>
      </c>
      <c r="AU120" s="144" t="s">
        <v>89</v>
      </c>
      <c r="AV120" s="12" t="s">
        <v>40</v>
      </c>
      <c r="AW120" s="12" t="s">
        <v>38</v>
      </c>
      <c r="AX120" s="12" t="s">
        <v>80</v>
      </c>
      <c r="AY120" s="144" t="s">
        <v>150</v>
      </c>
    </row>
    <row r="121" spans="2:51" s="12" customFormat="1">
      <c r="B121" s="142"/>
      <c r="D121" s="143" t="s">
        <v>159</v>
      </c>
      <c r="E121" s="144" t="s">
        <v>32</v>
      </c>
      <c r="F121" s="145" t="s">
        <v>3653</v>
      </c>
      <c r="H121" s="144" t="s">
        <v>32</v>
      </c>
      <c r="I121" s="146"/>
      <c r="L121" s="142"/>
      <c r="M121" s="147"/>
      <c r="T121" s="148"/>
      <c r="AT121" s="144" t="s">
        <v>159</v>
      </c>
      <c r="AU121" s="144" t="s">
        <v>89</v>
      </c>
      <c r="AV121" s="12" t="s">
        <v>40</v>
      </c>
      <c r="AW121" s="12" t="s">
        <v>38</v>
      </c>
      <c r="AX121" s="12" t="s">
        <v>80</v>
      </c>
      <c r="AY121" s="144" t="s">
        <v>150</v>
      </c>
    </row>
    <row r="122" spans="2:51" s="12" customFormat="1">
      <c r="B122" s="142"/>
      <c r="D122" s="143" t="s">
        <v>159</v>
      </c>
      <c r="E122" s="144" t="s">
        <v>32</v>
      </c>
      <c r="F122" s="145" t="s">
        <v>3654</v>
      </c>
      <c r="H122" s="144" t="s">
        <v>32</v>
      </c>
      <c r="I122" s="146"/>
      <c r="L122" s="142"/>
      <c r="M122" s="147"/>
      <c r="T122" s="148"/>
      <c r="AT122" s="144" t="s">
        <v>159</v>
      </c>
      <c r="AU122" s="144" t="s">
        <v>89</v>
      </c>
      <c r="AV122" s="12" t="s">
        <v>40</v>
      </c>
      <c r="AW122" s="12" t="s">
        <v>38</v>
      </c>
      <c r="AX122" s="12" t="s">
        <v>80</v>
      </c>
      <c r="AY122" s="144" t="s">
        <v>150</v>
      </c>
    </row>
    <row r="123" spans="2:51" s="12" customFormat="1">
      <c r="B123" s="142"/>
      <c r="D123" s="143" t="s">
        <v>159</v>
      </c>
      <c r="E123" s="144" t="s">
        <v>32</v>
      </c>
      <c r="F123" s="145" t="s">
        <v>3655</v>
      </c>
      <c r="H123" s="144" t="s">
        <v>32</v>
      </c>
      <c r="I123" s="146"/>
      <c r="L123" s="142"/>
      <c r="M123" s="147"/>
      <c r="T123" s="148"/>
      <c r="AT123" s="144" t="s">
        <v>159</v>
      </c>
      <c r="AU123" s="144" t="s">
        <v>89</v>
      </c>
      <c r="AV123" s="12" t="s">
        <v>40</v>
      </c>
      <c r="AW123" s="12" t="s">
        <v>38</v>
      </c>
      <c r="AX123" s="12" t="s">
        <v>80</v>
      </c>
      <c r="AY123" s="144" t="s">
        <v>150</v>
      </c>
    </row>
    <row r="124" spans="2:51" s="12" customFormat="1">
      <c r="B124" s="142"/>
      <c r="D124" s="143" t="s">
        <v>159</v>
      </c>
      <c r="E124" s="144" t="s">
        <v>32</v>
      </c>
      <c r="F124" s="145" t="s">
        <v>3656</v>
      </c>
      <c r="H124" s="144" t="s">
        <v>32</v>
      </c>
      <c r="I124" s="146"/>
      <c r="L124" s="142"/>
      <c r="M124" s="147"/>
      <c r="T124" s="148"/>
      <c r="AT124" s="144" t="s">
        <v>159</v>
      </c>
      <c r="AU124" s="144" t="s">
        <v>89</v>
      </c>
      <c r="AV124" s="12" t="s">
        <v>40</v>
      </c>
      <c r="AW124" s="12" t="s">
        <v>38</v>
      </c>
      <c r="AX124" s="12" t="s">
        <v>80</v>
      </c>
      <c r="AY124" s="144" t="s">
        <v>150</v>
      </c>
    </row>
    <row r="125" spans="2:51" s="12" customFormat="1">
      <c r="B125" s="142"/>
      <c r="D125" s="143" t="s">
        <v>159</v>
      </c>
      <c r="E125" s="144" t="s">
        <v>32</v>
      </c>
      <c r="F125" s="145" t="s">
        <v>3657</v>
      </c>
      <c r="H125" s="144" t="s">
        <v>32</v>
      </c>
      <c r="I125" s="146"/>
      <c r="L125" s="142"/>
      <c r="M125" s="147"/>
      <c r="T125" s="148"/>
      <c r="AT125" s="144" t="s">
        <v>159</v>
      </c>
      <c r="AU125" s="144" t="s">
        <v>89</v>
      </c>
      <c r="AV125" s="12" t="s">
        <v>40</v>
      </c>
      <c r="AW125" s="12" t="s">
        <v>38</v>
      </c>
      <c r="AX125" s="12" t="s">
        <v>80</v>
      </c>
      <c r="AY125" s="144" t="s">
        <v>150</v>
      </c>
    </row>
    <row r="126" spans="2:51" s="12" customFormat="1">
      <c r="B126" s="142"/>
      <c r="D126" s="143" t="s">
        <v>159</v>
      </c>
      <c r="E126" s="144" t="s">
        <v>32</v>
      </c>
      <c r="F126" s="145" t="s">
        <v>3658</v>
      </c>
      <c r="H126" s="144" t="s">
        <v>32</v>
      </c>
      <c r="I126" s="146"/>
      <c r="L126" s="142"/>
      <c r="M126" s="147"/>
      <c r="T126" s="148"/>
      <c r="AT126" s="144" t="s">
        <v>159</v>
      </c>
      <c r="AU126" s="144" t="s">
        <v>89</v>
      </c>
      <c r="AV126" s="12" t="s">
        <v>40</v>
      </c>
      <c r="AW126" s="12" t="s">
        <v>38</v>
      </c>
      <c r="AX126" s="12" t="s">
        <v>80</v>
      </c>
      <c r="AY126" s="144" t="s">
        <v>150</v>
      </c>
    </row>
    <row r="127" spans="2:51" s="12" customFormat="1">
      <c r="B127" s="142"/>
      <c r="D127" s="143" t="s">
        <v>159</v>
      </c>
      <c r="E127" s="144" t="s">
        <v>32</v>
      </c>
      <c r="F127" s="145" t="s">
        <v>3659</v>
      </c>
      <c r="H127" s="144" t="s">
        <v>32</v>
      </c>
      <c r="I127" s="146"/>
      <c r="L127" s="142"/>
      <c r="M127" s="147"/>
      <c r="T127" s="148"/>
      <c r="AT127" s="144" t="s">
        <v>159</v>
      </c>
      <c r="AU127" s="144" t="s">
        <v>89</v>
      </c>
      <c r="AV127" s="12" t="s">
        <v>40</v>
      </c>
      <c r="AW127" s="12" t="s">
        <v>38</v>
      </c>
      <c r="AX127" s="12" t="s">
        <v>80</v>
      </c>
      <c r="AY127" s="144" t="s">
        <v>150</v>
      </c>
    </row>
    <row r="128" spans="2:51" s="12" customFormat="1">
      <c r="B128" s="142"/>
      <c r="D128" s="143" t="s">
        <v>159</v>
      </c>
      <c r="E128" s="144" t="s">
        <v>32</v>
      </c>
      <c r="F128" s="145" t="s">
        <v>3660</v>
      </c>
      <c r="H128" s="144" t="s">
        <v>32</v>
      </c>
      <c r="I128" s="146"/>
      <c r="L128" s="142"/>
      <c r="M128" s="147"/>
      <c r="T128" s="148"/>
      <c r="AT128" s="144" t="s">
        <v>159</v>
      </c>
      <c r="AU128" s="144" t="s">
        <v>89</v>
      </c>
      <c r="AV128" s="12" t="s">
        <v>40</v>
      </c>
      <c r="AW128" s="12" t="s">
        <v>38</v>
      </c>
      <c r="AX128" s="12" t="s">
        <v>80</v>
      </c>
      <c r="AY128" s="144" t="s">
        <v>150</v>
      </c>
    </row>
    <row r="129" spans="2:51" s="12" customFormat="1">
      <c r="B129" s="142"/>
      <c r="D129" s="143" t="s">
        <v>159</v>
      </c>
      <c r="E129" s="144" t="s">
        <v>32</v>
      </c>
      <c r="F129" s="145" t="s">
        <v>3661</v>
      </c>
      <c r="H129" s="144" t="s">
        <v>32</v>
      </c>
      <c r="I129" s="146"/>
      <c r="L129" s="142"/>
      <c r="M129" s="147"/>
      <c r="T129" s="148"/>
      <c r="AT129" s="144" t="s">
        <v>159</v>
      </c>
      <c r="AU129" s="144" t="s">
        <v>89</v>
      </c>
      <c r="AV129" s="12" t="s">
        <v>40</v>
      </c>
      <c r="AW129" s="12" t="s">
        <v>38</v>
      </c>
      <c r="AX129" s="12" t="s">
        <v>80</v>
      </c>
      <c r="AY129" s="144" t="s">
        <v>150</v>
      </c>
    </row>
    <row r="130" spans="2:51" s="12" customFormat="1">
      <c r="B130" s="142"/>
      <c r="D130" s="143" t="s">
        <v>159</v>
      </c>
      <c r="E130" s="144" t="s">
        <v>32</v>
      </c>
      <c r="F130" s="145" t="s">
        <v>3662</v>
      </c>
      <c r="H130" s="144" t="s">
        <v>32</v>
      </c>
      <c r="I130" s="146"/>
      <c r="L130" s="142"/>
      <c r="M130" s="147"/>
      <c r="T130" s="148"/>
      <c r="AT130" s="144" t="s">
        <v>159</v>
      </c>
      <c r="AU130" s="144" t="s">
        <v>89</v>
      </c>
      <c r="AV130" s="12" t="s">
        <v>40</v>
      </c>
      <c r="AW130" s="12" t="s">
        <v>38</v>
      </c>
      <c r="AX130" s="12" t="s">
        <v>80</v>
      </c>
      <c r="AY130" s="144" t="s">
        <v>150</v>
      </c>
    </row>
    <row r="131" spans="2:51" s="12" customFormat="1">
      <c r="B131" s="142"/>
      <c r="D131" s="143" t="s">
        <v>159</v>
      </c>
      <c r="E131" s="144" t="s">
        <v>32</v>
      </c>
      <c r="F131" s="145" t="s">
        <v>3663</v>
      </c>
      <c r="H131" s="144" t="s">
        <v>32</v>
      </c>
      <c r="I131" s="146"/>
      <c r="L131" s="142"/>
      <c r="M131" s="147"/>
      <c r="T131" s="148"/>
      <c r="AT131" s="144" t="s">
        <v>159</v>
      </c>
      <c r="AU131" s="144" t="s">
        <v>89</v>
      </c>
      <c r="AV131" s="12" t="s">
        <v>40</v>
      </c>
      <c r="AW131" s="12" t="s">
        <v>38</v>
      </c>
      <c r="AX131" s="12" t="s">
        <v>80</v>
      </c>
      <c r="AY131" s="144" t="s">
        <v>150</v>
      </c>
    </row>
    <row r="132" spans="2:51" s="12" customFormat="1">
      <c r="B132" s="142"/>
      <c r="D132" s="143" t="s">
        <v>159</v>
      </c>
      <c r="E132" s="144" t="s">
        <v>32</v>
      </c>
      <c r="F132" s="145" t="s">
        <v>3664</v>
      </c>
      <c r="H132" s="144" t="s">
        <v>32</v>
      </c>
      <c r="I132" s="146"/>
      <c r="L132" s="142"/>
      <c r="M132" s="147"/>
      <c r="T132" s="148"/>
      <c r="AT132" s="144" t="s">
        <v>159</v>
      </c>
      <c r="AU132" s="144" t="s">
        <v>89</v>
      </c>
      <c r="AV132" s="12" t="s">
        <v>40</v>
      </c>
      <c r="AW132" s="12" t="s">
        <v>38</v>
      </c>
      <c r="AX132" s="12" t="s">
        <v>80</v>
      </c>
      <c r="AY132" s="144" t="s">
        <v>150</v>
      </c>
    </row>
    <row r="133" spans="2:51" s="12" customFormat="1">
      <c r="B133" s="142"/>
      <c r="D133" s="143" t="s">
        <v>159</v>
      </c>
      <c r="E133" s="144" t="s">
        <v>32</v>
      </c>
      <c r="F133" s="145" t="s">
        <v>3665</v>
      </c>
      <c r="H133" s="144" t="s">
        <v>32</v>
      </c>
      <c r="I133" s="146"/>
      <c r="L133" s="142"/>
      <c r="M133" s="147"/>
      <c r="T133" s="148"/>
      <c r="AT133" s="144" t="s">
        <v>159</v>
      </c>
      <c r="AU133" s="144" t="s">
        <v>89</v>
      </c>
      <c r="AV133" s="12" t="s">
        <v>40</v>
      </c>
      <c r="AW133" s="12" t="s">
        <v>38</v>
      </c>
      <c r="AX133" s="12" t="s">
        <v>80</v>
      </c>
      <c r="AY133" s="144" t="s">
        <v>150</v>
      </c>
    </row>
    <row r="134" spans="2:51" s="12" customFormat="1">
      <c r="B134" s="142"/>
      <c r="D134" s="143" t="s">
        <v>159</v>
      </c>
      <c r="E134" s="144" t="s">
        <v>32</v>
      </c>
      <c r="F134" s="145" t="s">
        <v>3666</v>
      </c>
      <c r="H134" s="144" t="s">
        <v>32</v>
      </c>
      <c r="I134" s="146"/>
      <c r="L134" s="142"/>
      <c r="M134" s="147"/>
      <c r="T134" s="148"/>
      <c r="AT134" s="144" t="s">
        <v>159</v>
      </c>
      <c r="AU134" s="144" t="s">
        <v>89</v>
      </c>
      <c r="AV134" s="12" t="s">
        <v>40</v>
      </c>
      <c r="AW134" s="12" t="s">
        <v>38</v>
      </c>
      <c r="AX134" s="12" t="s">
        <v>80</v>
      </c>
      <c r="AY134" s="144" t="s">
        <v>150</v>
      </c>
    </row>
    <row r="135" spans="2:51" s="12" customFormat="1">
      <c r="B135" s="142"/>
      <c r="D135" s="143" t="s">
        <v>159</v>
      </c>
      <c r="E135" s="144" t="s">
        <v>32</v>
      </c>
      <c r="F135" s="145" t="s">
        <v>3667</v>
      </c>
      <c r="H135" s="144" t="s">
        <v>32</v>
      </c>
      <c r="I135" s="146"/>
      <c r="L135" s="142"/>
      <c r="M135" s="147"/>
      <c r="T135" s="148"/>
      <c r="AT135" s="144" t="s">
        <v>159</v>
      </c>
      <c r="AU135" s="144" t="s">
        <v>89</v>
      </c>
      <c r="AV135" s="12" t="s">
        <v>40</v>
      </c>
      <c r="AW135" s="12" t="s">
        <v>38</v>
      </c>
      <c r="AX135" s="12" t="s">
        <v>80</v>
      </c>
      <c r="AY135" s="144" t="s">
        <v>150</v>
      </c>
    </row>
    <row r="136" spans="2:51" s="12" customFormat="1">
      <c r="B136" s="142"/>
      <c r="D136" s="143" t="s">
        <v>159</v>
      </c>
      <c r="E136" s="144" t="s">
        <v>32</v>
      </c>
      <c r="F136" s="145" t="s">
        <v>3668</v>
      </c>
      <c r="H136" s="144" t="s">
        <v>32</v>
      </c>
      <c r="I136" s="146"/>
      <c r="L136" s="142"/>
      <c r="M136" s="147"/>
      <c r="T136" s="148"/>
      <c r="AT136" s="144" t="s">
        <v>159</v>
      </c>
      <c r="AU136" s="144" t="s">
        <v>89</v>
      </c>
      <c r="AV136" s="12" t="s">
        <v>40</v>
      </c>
      <c r="AW136" s="12" t="s">
        <v>38</v>
      </c>
      <c r="AX136" s="12" t="s">
        <v>80</v>
      </c>
      <c r="AY136" s="144" t="s">
        <v>150</v>
      </c>
    </row>
    <row r="137" spans="2:51" s="12" customFormat="1">
      <c r="B137" s="142"/>
      <c r="D137" s="143" t="s">
        <v>159</v>
      </c>
      <c r="E137" s="144" t="s">
        <v>32</v>
      </c>
      <c r="F137" s="145" t="s">
        <v>3669</v>
      </c>
      <c r="H137" s="144" t="s">
        <v>32</v>
      </c>
      <c r="I137" s="146"/>
      <c r="L137" s="142"/>
      <c r="M137" s="147"/>
      <c r="T137" s="148"/>
      <c r="AT137" s="144" t="s">
        <v>159</v>
      </c>
      <c r="AU137" s="144" t="s">
        <v>89</v>
      </c>
      <c r="AV137" s="12" t="s">
        <v>40</v>
      </c>
      <c r="AW137" s="12" t="s">
        <v>38</v>
      </c>
      <c r="AX137" s="12" t="s">
        <v>80</v>
      </c>
      <c r="AY137" s="144" t="s">
        <v>150</v>
      </c>
    </row>
    <row r="138" spans="2:51" s="12" customFormat="1">
      <c r="B138" s="142"/>
      <c r="D138" s="143" t="s">
        <v>159</v>
      </c>
      <c r="E138" s="144" t="s">
        <v>32</v>
      </c>
      <c r="F138" s="145" t="s">
        <v>3670</v>
      </c>
      <c r="H138" s="144" t="s">
        <v>32</v>
      </c>
      <c r="I138" s="146"/>
      <c r="L138" s="142"/>
      <c r="M138" s="147"/>
      <c r="T138" s="148"/>
      <c r="AT138" s="144" t="s">
        <v>159</v>
      </c>
      <c r="AU138" s="144" t="s">
        <v>89</v>
      </c>
      <c r="AV138" s="12" t="s">
        <v>40</v>
      </c>
      <c r="AW138" s="12" t="s">
        <v>38</v>
      </c>
      <c r="AX138" s="12" t="s">
        <v>80</v>
      </c>
      <c r="AY138" s="144" t="s">
        <v>150</v>
      </c>
    </row>
    <row r="139" spans="2:51" s="12" customFormat="1">
      <c r="B139" s="142"/>
      <c r="D139" s="143" t="s">
        <v>159</v>
      </c>
      <c r="E139" s="144" t="s">
        <v>32</v>
      </c>
      <c r="F139" s="145" t="s">
        <v>3671</v>
      </c>
      <c r="H139" s="144" t="s">
        <v>32</v>
      </c>
      <c r="I139" s="146"/>
      <c r="L139" s="142"/>
      <c r="M139" s="147"/>
      <c r="T139" s="148"/>
      <c r="AT139" s="144" t="s">
        <v>159</v>
      </c>
      <c r="AU139" s="144" t="s">
        <v>89</v>
      </c>
      <c r="AV139" s="12" t="s">
        <v>40</v>
      </c>
      <c r="AW139" s="12" t="s">
        <v>38</v>
      </c>
      <c r="AX139" s="12" t="s">
        <v>80</v>
      </c>
      <c r="AY139" s="144" t="s">
        <v>150</v>
      </c>
    </row>
    <row r="140" spans="2:51" s="12" customFormat="1">
      <c r="B140" s="142"/>
      <c r="D140" s="143" t="s">
        <v>159</v>
      </c>
      <c r="E140" s="144" t="s">
        <v>32</v>
      </c>
      <c r="F140" s="145" t="s">
        <v>3672</v>
      </c>
      <c r="H140" s="144" t="s">
        <v>32</v>
      </c>
      <c r="I140" s="146"/>
      <c r="L140" s="142"/>
      <c r="M140" s="147"/>
      <c r="T140" s="148"/>
      <c r="AT140" s="144" t="s">
        <v>159</v>
      </c>
      <c r="AU140" s="144" t="s">
        <v>89</v>
      </c>
      <c r="AV140" s="12" t="s">
        <v>40</v>
      </c>
      <c r="AW140" s="12" t="s">
        <v>38</v>
      </c>
      <c r="AX140" s="12" t="s">
        <v>80</v>
      </c>
      <c r="AY140" s="144" t="s">
        <v>150</v>
      </c>
    </row>
    <row r="141" spans="2:51" s="12" customFormat="1">
      <c r="B141" s="142"/>
      <c r="D141" s="143" t="s">
        <v>159</v>
      </c>
      <c r="E141" s="144" t="s">
        <v>32</v>
      </c>
      <c r="F141" s="145" t="s">
        <v>3673</v>
      </c>
      <c r="H141" s="144" t="s">
        <v>32</v>
      </c>
      <c r="I141" s="146"/>
      <c r="L141" s="142"/>
      <c r="M141" s="147"/>
      <c r="T141" s="148"/>
      <c r="AT141" s="144" t="s">
        <v>159</v>
      </c>
      <c r="AU141" s="144" t="s">
        <v>89</v>
      </c>
      <c r="AV141" s="12" t="s">
        <v>40</v>
      </c>
      <c r="AW141" s="12" t="s">
        <v>38</v>
      </c>
      <c r="AX141" s="12" t="s">
        <v>80</v>
      </c>
      <c r="AY141" s="144" t="s">
        <v>150</v>
      </c>
    </row>
    <row r="142" spans="2:51" s="12" customFormat="1">
      <c r="B142" s="142"/>
      <c r="D142" s="143" t="s">
        <v>159</v>
      </c>
      <c r="E142" s="144" t="s">
        <v>32</v>
      </c>
      <c r="F142" s="145" t="s">
        <v>3674</v>
      </c>
      <c r="H142" s="144" t="s">
        <v>32</v>
      </c>
      <c r="I142" s="146"/>
      <c r="L142" s="142"/>
      <c r="M142" s="147"/>
      <c r="T142" s="148"/>
      <c r="AT142" s="144" t="s">
        <v>159</v>
      </c>
      <c r="AU142" s="144" t="s">
        <v>89</v>
      </c>
      <c r="AV142" s="12" t="s">
        <v>40</v>
      </c>
      <c r="AW142" s="12" t="s">
        <v>38</v>
      </c>
      <c r="AX142" s="12" t="s">
        <v>80</v>
      </c>
      <c r="AY142" s="144" t="s">
        <v>150</v>
      </c>
    </row>
    <row r="143" spans="2:51" s="12" customFormat="1">
      <c r="B143" s="142"/>
      <c r="D143" s="143" t="s">
        <v>159</v>
      </c>
      <c r="E143" s="144" t="s">
        <v>32</v>
      </c>
      <c r="F143" s="145" t="s">
        <v>3675</v>
      </c>
      <c r="H143" s="144" t="s">
        <v>32</v>
      </c>
      <c r="I143" s="146"/>
      <c r="L143" s="142"/>
      <c r="M143" s="147"/>
      <c r="T143" s="148"/>
      <c r="AT143" s="144" t="s">
        <v>159</v>
      </c>
      <c r="AU143" s="144" t="s">
        <v>89</v>
      </c>
      <c r="AV143" s="12" t="s">
        <v>40</v>
      </c>
      <c r="AW143" s="12" t="s">
        <v>38</v>
      </c>
      <c r="AX143" s="12" t="s">
        <v>80</v>
      </c>
      <c r="AY143" s="144" t="s">
        <v>150</v>
      </c>
    </row>
    <row r="144" spans="2:51" s="12" customFormat="1">
      <c r="B144" s="142"/>
      <c r="D144" s="143" t="s">
        <v>159</v>
      </c>
      <c r="E144" s="144" t="s">
        <v>32</v>
      </c>
      <c r="F144" s="145" t="s">
        <v>3676</v>
      </c>
      <c r="H144" s="144" t="s">
        <v>32</v>
      </c>
      <c r="I144" s="146"/>
      <c r="L144" s="142"/>
      <c r="M144" s="147"/>
      <c r="T144" s="148"/>
      <c r="AT144" s="144" t="s">
        <v>159</v>
      </c>
      <c r="AU144" s="144" t="s">
        <v>89</v>
      </c>
      <c r="AV144" s="12" t="s">
        <v>40</v>
      </c>
      <c r="AW144" s="12" t="s">
        <v>38</v>
      </c>
      <c r="AX144" s="12" t="s">
        <v>80</v>
      </c>
      <c r="AY144" s="144" t="s">
        <v>150</v>
      </c>
    </row>
    <row r="145" spans="2:51" s="12" customFormat="1">
      <c r="B145" s="142"/>
      <c r="D145" s="143" t="s">
        <v>159</v>
      </c>
      <c r="E145" s="144" t="s">
        <v>32</v>
      </c>
      <c r="F145" s="145" t="s">
        <v>3677</v>
      </c>
      <c r="H145" s="144" t="s">
        <v>32</v>
      </c>
      <c r="I145" s="146"/>
      <c r="L145" s="142"/>
      <c r="M145" s="147"/>
      <c r="T145" s="148"/>
      <c r="AT145" s="144" t="s">
        <v>159</v>
      </c>
      <c r="AU145" s="144" t="s">
        <v>89</v>
      </c>
      <c r="AV145" s="12" t="s">
        <v>40</v>
      </c>
      <c r="AW145" s="12" t="s">
        <v>38</v>
      </c>
      <c r="AX145" s="12" t="s">
        <v>80</v>
      </c>
      <c r="AY145" s="144" t="s">
        <v>150</v>
      </c>
    </row>
    <row r="146" spans="2:51" s="12" customFormat="1">
      <c r="B146" s="142"/>
      <c r="D146" s="143" t="s">
        <v>159</v>
      </c>
      <c r="E146" s="144" t="s">
        <v>32</v>
      </c>
      <c r="F146" s="145" t="s">
        <v>3678</v>
      </c>
      <c r="H146" s="144" t="s">
        <v>32</v>
      </c>
      <c r="I146" s="146"/>
      <c r="L146" s="142"/>
      <c r="M146" s="147"/>
      <c r="T146" s="148"/>
      <c r="AT146" s="144" t="s">
        <v>159</v>
      </c>
      <c r="AU146" s="144" t="s">
        <v>89</v>
      </c>
      <c r="AV146" s="12" t="s">
        <v>40</v>
      </c>
      <c r="AW146" s="12" t="s">
        <v>38</v>
      </c>
      <c r="AX146" s="12" t="s">
        <v>80</v>
      </c>
      <c r="AY146" s="144" t="s">
        <v>150</v>
      </c>
    </row>
    <row r="147" spans="2:51" s="12" customFormat="1">
      <c r="B147" s="142"/>
      <c r="D147" s="143" t="s">
        <v>159</v>
      </c>
      <c r="E147" s="144" t="s">
        <v>32</v>
      </c>
      <c r="F147" s="145" t="s">
        <v>3679</v>
      </c>
      <c r="H147" s="144" t="s">
        <v>32</v>
      </c>
      <c r="I147" s="146"/>
      <c r="L147" s="142"/>
      <c r="M147" s="147"/>
      <c r="T147" s="148"/>
      <c r="AT147" s="144" t="s">
        <v>159</v>
      </c>
      <c r="AU147" s="144" t="s">
        <v>89</v>
      </c>
      <c r="AV147" s="12" t="s">
        <v>40</v>
      </c>
      <c r="AW147" s="12" t="s">
        <v>38</v>
      </c>
      <c r="AX147" s="12" t="s">
        <v>80</v>
      </c>
      <c r="AY147" s="144" t="s">
        <v>150</v>
      </c>
    </row>
    <row r="148" spans="2:51" s="12" customFormat="1">
      <c r="B148" s="142"/>
      <c r="D148" s="143" t="s">
        <v>159</v>
      </c>
      <c r="E148" s="144" t="s">
        <v>32</v>
      </c>
      <c r="F148" s="145" t="s">
        <v>3680</v>
      </c>
      <c r="H148" s="144" t="s">
        <v>32</v>
      </c>
      <c r="I148" s="146"/>
      <c r="L148" s="142"/>
      <c r="M148" s="147"/>
      <c r="T148" s="148"/>
      <c r="AT148" s="144" t="s">
        <v>159</v>
      </c>
      <c r="AU148" s="144" t="s">
        <v>89</v>
      </c>
      <c r="AV148" s="12" t="s">
        <v>40</v>
      </c>
      <c r="AW148" s="12" t="s">
        <v>38</v>
      </c>
      <c r="AX148" s="12" t="s">
        <v>80</v>
      </c>
      <c r="AY148" s="144" t="s">
        <v>150</v>
      </c>
    </row>
    <row r="149" spans="2:51" s="12" customFormat="1">
      <c r="B149" s="142"/>
      <c r="D149" s="143" t="s">
        <v>159</v>
      </c>
      <c r="E149" s="144" t="s">
        <v>32</v>
      </c>
      <c r="F149" s="145" t="s">
        <v>3681</v>
      </c>
      <c r="H149" s="144" t="s">
        <v>32</v>
      </c>
      <c r="I149" s="146"/>
      <c r="L149" s="142"/>
      <c r="M149" s="147"/>
      <c r="T149" s="148"/>
      <c r="AT149" s="144" t="s">
        <v>159</v>
      </c>
      <c r="AU149" s="144" t="s">
        <v>89</v>
      </c>
      <c r="AV149" s="12" t="s">
        <v>40</v>
      </c>
      <c r="AW149" s="12" t="s">
        <v>38</v>
      </c>
      <c r="AX149" s="12" t="s">
        <v>80</v>
      </c>
      <c r="AY149" s="144" t="s">
        <v>150</v>
      </c>
    </row>
    <row r="150" spans="2:51" s="12" customFormat="1">
      <c r="B150" s="142"/>
      <c r="D150" s="143" t="s">
        <v>159</v>
      </c>
      <c r="E150" s="144" t="s">
        <v>32</v>
      </c>
      <c r="F150" s="145" t="s">
        <v>3682</v>
      </c>
      <c r="H150" s="144" t="s">
        <v>32</v>
      </c>
      <c r="I150" s="146"/>
      <c r="L150" s="142"/>
      <c r="M150" s="147"/>
      <c r="T150" s="148"/>
      <c r="AT150" s="144" t="s">
        <v>159</v>
      </c>
      <c r="AU150" s="144" t="s">
        <v>89</v>
      </c>
      <c r="AV150" s="12" t="s">
        <v>40</v>
      </c>
      <c r="AW150" s="12" t="s">
        <v>38</v>
      </c>
      <c r="AX150" s="12" t="s">
        <v>80</v>
      </c>
      <c r="AY150" s="144" t="s">
        <v>150</v>
      </c>
    </row>
    <row r="151" spans="2:51" s="12" customFormat="1">
      <c r="B151" s="142"/>
      <c r="D151" s="143" t="s">
        <v>159</v>
      </c>
      <c r="E151" s="144" t="s">
        <v>32</v>
      </c>
      <c r="F151" s="145" t="s">
        <v>3683</v>
      </c>
      <c r="H151" s="144" t="s">
        <v>32</v>
      </c>
      <c r="I151" s="146"/>
      <c r="L151" s="142"/>
      <c r="M151" s="147"/>
      <c r="T151" s="148"/>
      <c r="AT151" s="144" t="s">
        <v>159</v>
      </c>
      <c r="AU151" s="144" t="s">
        <v>89</v>
      </c>
      <c r="AV151" s="12" t="s">
        <v>40</v>
      </c>
      <c r="AW151" s="12" t="s">
        <v>38</v>
      </c>
      <c r="AX151" s="12" t="s">
        <v>80</v>
      </c>
      <c r="AY151" s="144" t="s">
        <v>150</v>
      </c>
    </row>
    <row r="152" spans="2:51" s="12" customFormat="1">
      <c r="B152" s="142"/>
      <c r="D152" s="143" t="s">
        <v>159</v>
      </c>
      <c r="E152" s="144" t="s">
        <v>32</v>
      </c>
      <c r="F152" s="145" t="s">
        <v>3684</v>
      </c>
      <c r="H152" s="144" t="s">
        <v>32</v>
      </c>
      <c r="I152" s="146"/>
      <c r="L152" s="142"/>
      <c r="M152" s="147"/>
      <c r="T152" s="148"/>
      <c r="AT152" s="144" t="s">
        <v>159</v>
      </c>
      <c r="AU152" s="144" t="s">
        <v>89</v>
      </c>
      <c r="AV152" s="12" t="s">
        <v>40</v>
      </c>
      <c r="AW152" s="12" t="s">
        <v>38</v>
      </c>
      <c r="AX152" s="12" t="s">
        <v>80</v>
      </c>
      <c r="AY152" s="144" t="s">
        <v>150</v>
      </c>
    </row>
    <row r="153" spans="2:51" s="12" customFormat="1">
      <c r="B153" s="142"/>
      <c r="D153" s="143" t="s">
        <v>159</v>
      </c>
      <c r="E153" s="144" t="s">
        <v>32</v>
      </c>
      <c r="F153" s="145" t="s">
        <v>3685</v>
      </c>
      <c r="H153" s="144" t="s">
        <v>32</v>
      </c>
      <c r="I153" s="146"/>
      <c r="L153" s="142"/>
      <c r="M153" s="147"/>
      <c r="T153" s="148"/>
      <c r="AT153" s="144" t="s">
        <v>159</v>
      </c>
      <c r="AU153" s="144" t="s">
        <v>89</v>
      </c>
      <c r="AV153" s="12" t="s">
        <v>40</v>
      </c>
      <c r="AW153" s="12" t="s">
        <v>38</v>
      </c>
      <c r="AX153" s="12" t="s">
        <v>80</v>
      </c>
      <c r="AY153" s="144" t="s">
        <v>150</v>
      </c>
    </row>
    <row r="154" spans="2:51" s="12" customFormat="1">
      <c r="B154" s="142"/>
      <c r="D154" s="143" t="s">
        <v>159</v>
      </c>
      <c r="E154" s="144" t="s">
        <v>32</v>
      </c>
      <c r="F154" s="145" t="s">
        <v>3686</v>
      </c>
      <c r="H154" s="144" t="s">
        <v>32</v>
      </c>
      <c r="I154" s="146"/>
      <c r="L154" s="142"/>
      <c r="M154" s="147"/>
      <c r="T154" s="148"/>
      <c r="AT154" s="144" t="s">
        <v>159</v>
      </c>
      <c r="AU154" s="144" t="s">
        <v>89</v>
      </c>
      <c r="AV154" s="12" t="s">
        <v>40</v>
      </c>
      <c r="AW154" s="12" t="s">
        <v>38</v>
      </c>
      <c r="AX154" s="12" t="s">
        <v>80</v>
      </c>
      <c r="AY154" s="144" t="s">
        <v>150</v>
      </c>
    </row>
    <row r="155" spans="2:51" s="12" customFormat="1">
      <c r="B155" s="142"/>
      <c r="D155" s="143" t="s">
        <v>159</v>
      </c>
      <c r="E155" s="144" t="s">
        <v>32</v>
      </c>
      <c r="F155" s="145" t="s">
        <v>3660</v>
      </c>
      <c r="H155" s="144" t="s">
        <v>32</v>
      </c>
      <c r="I155" s="146"/>
      <c r="L155" s="142"/>
      <c r="M155" s="147"/>
      <c r="T155" s="148"/>
      <c r="AT155" s="144" t="s">
        <v>159</v>
      </c>
      <c r="AU155" s="144" t="s">
        <v>89</v>
      </c>
      <c r="AV155" s="12" t="s">
        <v>40</v>
      </c>
      <c r="AW155" s="12" t="s">
        <v>38</v>
      </c>
      <c r="AX155" s="12" t="s">
        <v>80</v>
      </c>
      <c r="AY155" s="144" t="s">
        <v>150</v>
      </c>
    </row>
    <row r="156" spans="2:51" s="12" customFormat="1">
      <c r="B156" s="142"/>
      <c r="D156" s="143" t="s">
        <v>159</v>
      </c>
      <c r="E156" s="144" t="s">
        <v>32</v>
      </c>
      <c r="F156" s="145" t="s">
        <v>3661</v>
      </c>
      <c r="H156" s="144" t="s">
        <v>32</v>
      </c>
      <c r="I156" s="146"/>
      <c r="L156" s="142"/>
      <c r="M156" s="147"/>
      <c r="T156" s="148"/>
      <c r="AT156" s="144" t="s">
        <v>159</v>
      </c>
      <c r="AU156" s="144" t="s">
        <v>89</v>
      </c>
      <c r="AV156" s="12" t="s">
        <v>40</v>
      </c>
      <c r="AW156" s="12" t="s">
        <v>38</v>
      </c>
      <c r="AX156" s="12" t="s">
        <v>80</v>
      </c>
      <c r="AY156" s="144" t="s">
        <v>150</v>
      </c>
    </row>
    <row r="157" spans="2:51" s="12" customFormat="1">
      <c r="B157" s="142"/>
      <c r="D157" s="143" t="s">
        <v>159</v>
      </c>
      <c r="E157" s="144" t="s">
        <v>32</v>
      </c>
      <c r="F157" s="145" t="s">
        <v>3662</v>
      </c>
      <c r="H157" s="144" t="s">
        <v>32</v>
      </c>
      <c r="I157" s="146"/>
      <c r="L157" s="142"/>
      <c r="M157" s="147"/>
      <c r="T157" s="148"/>
      <c r="AT157" s="144" t="s">
        <v>159</v>
      </c>
      <c r="AU157" s="144" t="s">
        <v>89</v>
      </c>
      <c r="AV157" s="12" t="s">
        <v>40</v>
      </c>
      <c r="AW157" s="12" t="s">
        <v>38</v>
      </c>
      <c r="AX157" s="12" t="s">
        <v>80</v>
      </c>
      <c r="AY157" s="144" t="s">
        <v>150</v>
      </c>
    </row>
    <row r="158" spans="2:51" s="12" customFormat="1">
      <c r="B158" s="142"/>
      <c r="D158" s="143" t="s">
        <v>159</v>
      </c>
      <c r="E158" s="144" t="s">
        <v>32</v>
      </c>
      <c r="F158" s="145" t="s">
        <v>3663</v>
      </c>
      <c r="H158" s="144" t="s">
        <v>32</v>
      </c>
      <c r="I158" s="146"/>
      <c r="L158" s="142"/>
      <c r="M158" s="147"/>
      <c r="T158" s="148"/>
      <c r="AT158" s="144" t="s">
        <v>159</v>
      </c>
      <c r="AU158" s="144" t="s">
        <v>89</v>
      </c>
      <c r="AV158" s="12" t="s">
        <v>40</v>
      </c>
      <c r="AW158" s="12" t="s">
        <v>38</v>
      </c>
      <c r="AX158" s="12" t="s">
        <v>80</v>
      </c>
      <c r="AY158" s="144" t="s">
        <v>150</v>
      </c>
    </row>
    <row r="159" spans="2:51" s="12" customFormat="1">
      <c r="B159" s="142"/>
      <c r="D159" s="143" t="s">
        <v>159</v>
      </c>
      <c r="E159" s="144" t="s">
        <v>32</v>
      </c>
      <c r="F159" s="145" t="s">
        <v>3664</v>
      </c>
      <c r="H159" s="144" t="s">
        <v>32</v>
      </c>
      <c r="I159" s="146"/>
      <c r="L159" s="142"/>
      <c r="M159" s="147"/>
      <c r="T159" s="148"/>
      <c r="AT159" s="144" t="s">
        <v>159</v>
      </c>
      <c r="AU159" s="144" t="s">
        <v>89</v>
      </c>
      <c r="AV159" s="12" t="s">
        <v>40</v>
      </c>
      <c r="AW159" s="12" t="s">
        <v>38</v>
      </c>
      <c r="AX159" s="12" t="s">
        <v>80</v>
      </c>
      <c r="AY159" s="144" t="s">
        <v>150</v>
      </c>
    </row>
    <row r="160" spans="2:51" s="12" customFormat="1">
      <c r="B160" s="142"/>
      <c r="D160" s="143" t="s">
        <v>159</v>
      </c>
      <c r="E160" s="144" t="s">
        <v>32</v>
      </c>
      <c r="F160" s="145" t="s">
        <v>3665</v>
      </c>
      <c r="H160" s="144" t="s">
        <v>32</v>
      </c>
      <c r="I160" s="146"/>
      <c r="L160" s="142"/>
      <c r="M160" s="147"/>
      <c r="T160" s="148"/>
      <c r="AT160" s="144" t="s">
        <v>159</v>
      </c>
      <c r="AU160" s="144" t="s">
        <v>89</v>
      </c>
      <c r="AV160" s="12" t="s">
        <v>40</v>
      </c>
      <c r="AW160" s="12" t="s">
        <v>38</v>
      </c>
      <c r="AX160" s="12" t="s">
        <v>80</v>
      </c>
      <c r="AY160" s="144" t="s">
        <v>150</v>
      </c>
    </row>
    <row r="161" spans="2:51" s="12" customFormat="1">
      <c r="B161" s="142"/>
      <c r="D161" s="143" t="s">
        <v>159</v>
      </c>
      <c r="E161" s="144" t="s">
        <v>32</v>
      </c>
      <c r="F161" s="145" t="s">
        <v>3666</v>
      </c>
      <c r="H161" s="144" t="s">
        <v>32</v>
      </c>
      <c r="I161" s="146"/>
      <c r="L161" s="142"/>
      <c r="M161" s="147"/>
      <c r="T161" s="148"/>
      <c r="AT161" s="144" t="s">
        <v>159</v>
      </c>
      <c r="AU161" s="144" t="s">
        <v>89</v>
      </c>
      <c r="AV161" s="12" t="s">
        <v>40</v>
      </c>
      <c r="AW161" s="12" t="s">
        <v>38</v>
      </c>
      <c r="AX161" s="12" t="s">
        <v>80</v>
      </c>
      <c r="AY161" s="144" t="s">
        <v>150</v>
      </c>
    </row>
    <row r="162" spans="2:51" s="12" customFormat="1">
      <c r="B162" s="142"/>
      <c r="D162" s="143" t="s">
        <v>159</v>
      </c>
      <c r="E162" s="144" t="s">
        <v>32</v>
      </c>
      <c r="F162" s="145" t="s">
        <v>3667</v>
      </c>
      <c r="H162" s="144" t="s">
        <v>32</v>
      </c>
      <c r="I162" s="146"/>
      <c r="L162" s="142"/>
      <c r="M162" s="147"/>
      <c r="T162" s="148"/>
      <c r="AT162" s="144" t="s">
        <v>159</v>
      </c>
      <c r="AU162" s="144" t="s">
        <v>89</v>
      </c>
      <c r="AV162" s="12" t="s">
        <v>40</v>
      </c>
      <c r="AW162" s="12" t="s">
        <v>38</v>
      </c>
      <c r="AX162" s="12" t="s">
        <v>80</v>
      </c>
      <c r="AY162" s="144" t="s">
        <v>150</v>
      </c>
    </row>
    <row r="163" spans="2:51" s="12" customFormat="1">
      <c r="B163" s="142"/>
      <c r="D163" s="143" t="s">
        <v>159</v>
      </c>
      <c r="E163" s="144" t="s">
        <v>32</v>
      </c>
      <c r="F163" s="145" t="s">
        <v>3668</v>
      </c>
      <c r="H163" s="144" t="s">
        <v>32</v>
      </c>
      <c r="I163" s="146"/>
      <c r="L163" s="142"/>
      <c r="M163" s="147"/>
      <c r="T163" s="148"/>
      <c r="AT163" s="144" t="s">
        <v>159</v>
      </c>
      <c r="AU163" s="144" t="s">
        <v>89</v>
      </c>
      <c r="AV163" s="12" t="s">
        <v>40</v>
      </c>
      <c r="AW163" s="12" t="s">
        <v>38</v>
      </c>
      <c r="AX163" s="12" t="s">
        <v>80</v>
      </c>
      <c r="AY163" s="144" t="s">
        <v>150</v>
      </c>
    </row>
    <row r="164" spans="2:51" s="12" customFormat="1">
      <c r="B164" s="142"/>
      <c r="D164" s="143" t="s">
        <v>159</v>
      </c>
      <c r="E164" s="144" t="s">
        <v>32</v>
      </c>
      <c r="F164" s="145" t="s">
        <v>3669</v>
      </c>
      <c r="H164" s="144" t="s">
        <v>32</v>
      </c>
      <c r="I164" s="146"/>
      <c r="L164" s="142"/>
      <c r="M164" s="147"/>
      <c r="T164" s="148"/>
      <c r="AT164" s="144" t="s">
        <v>159</v>
      </c>
      <c r="AU164" s="144" t="s">
        <v>89</v>
      </c>
      <c r="AV164" s="12" t="s">
        <v>40</v>
      </c>
      <c r="AW164" s="12" t="s">
        <v>38</v>
      </c>
      <c r="AX164" s="12" t="s">
        <v>80</v>
      </c>
      <c r="AY164" s="144" t="s">
        <v>150</v>
      </c>
    </row>
    <row r="165" spans="2:51" s="12" customFormat="1">
      <c r="B165" s="142"/>
      <c r="D165" s="143" t="s">
        <v>159</v>
      </c>
      <c r="E165" s="144" t="s">
        <v>32</v>
      </c>
      <c r="F165" s="145" t="s">
        <v>3670</v>
      </c>
      <c r="H165" s="144" t="s">
        <v>32</v>
      </c>
      <c r="I165" s="146"/>
      <c r="L165" s="142"/>
      <c r="M165" s="147"/>
      <c r="T165" s="148"/>
      <c r="AT165" s="144" t="s">
        <v>159</v>
      </c>
      <c r="AU165" s="144" t="s">
        <v>89</v>
      </c>
      <c r="AV165" s="12" t="s">
        <v>40</v>
      </c>
      <c r="AW165" s="12" t="s">
        <v>38</v>
      </c>
      <c r="AX165" s="12" t="s">
        <v>80</v>
      </c>
      <c r="AY165" s="144" t="s">
        <v>150</v>
      </c>
    </row>
    <row r="166" spans="2:51" s="12" customFormat="1">
      <c r="B166" s="142"/>
      <c r="D166" s="143" t="s">
        <v>159</v>
      </c>
      <c r="E166" s="144" t="s">
        <v>32</v>
      </c>
      <c r="F166" s="145" t="s">
        <v>3671</v>
      </c>
      <c r="H166" s="144" t="s">
        <v>32</v>
      </c>
      <c r="I166" s="146"/>
      <c r="L166" s="142"/>
      <c r="M166" s="147"/>
      <c r="T166" s="148"/>
      <c r="AT166" s="144" t="s">
        <v>159</v>
      </c>
      <c r="AU166" s="144" t="s">
        <v>89</v>
      </c>
      <c r="AV166" s="12" t="s">
        <v>40</v>
      </c>
      <c r="AW166" s="12" t="s">
        <v>38</v>
      </c>
      <c r="AX166" s="12" t="s">
        <v>80</v>
      </c>
      <c r="AY166" s="144" t="s">
        <v>150</v>
      </c>
    </row>
    <row r="167" spans="2:51" s="12" customFormat="1">
      <c r="B167" s="142"/>
      <c r="D167" s="143" t="s">
        <v>159</v>
      </c>
      <c r="E167" s="144" t="s">
        <v>32</v>
      </c>
      <c r="F167" s="145" t="s">
        <v>3672</v>
      </c>
      <c r="H167" s="144" t="s">
        <v>32</v>
      </c>
      <c r="I167" s="146"/>
      <c r="L167" s="142"/>
      <c r="M167" s="147"/>
      <c r="T167" s="148"/>
      <c r="AT167" s="144" t="s">
        <v>159</v>
      </c>
      <c r="AU167" s="144" t="s">
        <v>89</v>
      </c>
      <c r="AV167" s="12" t="s">
        <v>40</v>
      </c>
      <c r="AW167" s="12" t="s">
        <v>38</v>
      </c>
      <c r="AX167" s="12" t="s">
        <v>80</v>
      </c>
      <c r="AY167" s="144" t="s">
        <v>150</v>
      </c>
    </row>
    <row r="168" spans="2:51" s="12" customFormat="1">
      <c r="B168" s="142"/>
      <c r="D168" s="143" t="s">
        <v>159</v>
      </c>
      <c r="E168" s="144" t="s">
        <v>32</v>
      </c>
      <c r="F168" s="145" t="s">
        <v>3673</v>
      </c>
      <c r="H168" s="144" t="s">
        <v>32</v>
      </c>
      <c r="I168" s="146"/>
      <c r="L168" s="142"/>
      <c r="M168" s="147"/>
      <c r="T168" s="148"/>
      <c r="AT168" s="144" t="s">
        <v>159</v>
      </c>
      <c r="AU168" s="144" t="s">
        <v>89</v>
      </c>
      <c r="AV168" s="12" t="s">
        <v>40</v>
      </c>
      <c r="AW168" s="12" t="s">
        <v>38</v>
      </c>
      <c r="AX168" s="12" t="s">
        <v>80</v>
      </c>
      <c r="AY168" s="144" t="s">
        <v>150</v>
      </c>
    </row>
    <row r="169" spans="2:51" s="12" customFormat="1">
      <c r="B169" s="142"/>
      <c r="D169" s="143" t="s">
        <v>159</v>
      </c>
      <c r="E169" s="144" t="s">
        <v>32</v>
      </c>
      <c r="F169" s="145" t="s">
        <v>3674</v>
      </c>
      <c r="H169" s="144" t="s">
        <v>32</v>
      </c>
      <c r="I169" s="146"/>
      <c r="L169" s="142"/>
      <c r="M169" s="147"/>
      <c r="T169" s="148"/>
      <c r="AT169" s="144" t="s">
        <v>159</v>
      </c>
      <c r="AU169" s="144" t="s">
        <v>89</v>
      </c>
      <c r="AV169" s="12" t="s">
        <v>40</v>
      </c>
      <c r="AW169" s="12" t="s">
        <v>38</v>
      </c>
      <c r="AX169" s="12" t="s">
        <v>80</v>
      </c>
      <c r="AY169" s="144" t="s">
        <v>150</v>
      </c>
    </row>
    <row r="170" spans="2:51" s="12" customFormat="1">
      <c r="B170" s="142"/>
      <c r="D170" s="143" t="s">
        <v>159</v>
      </c>
      <c r="E170" s="144" t="s">
        <v>32</v>
      </c>
      <c r="F170" s="145" t="s">
        <v>3675</v>
      </c>
      <c r="H170" s="144" t="s">
        <v>32</v>
      </c>
      <c r="I170" s="146"/>
      <c r="L170" s="142"/>
      <c r="M170" s="147"/>
      <c r="T170" s="148"/>
      <c r="AT170" s="144" t="s">
        <v>159</v>
      </c>
      <c r="AU170" s="144" t="s">
        <v>89</v>
      </c>
      <c r="AV170" s="12" t="s">
        <v>40</v>
      </c>
      <c r="AW170" s="12" t="s">
        <v>38</v>
      </c>
      <c r="AX170" s="12" t="s">
        <v>80</v>
      </c>
      <c r="AY170" s="144" t="s">
        <v>150</v>
      </c>
    </row>
    <row r="171" spans="2:51" s="12" customFormat="1">
      <c r="B171" s="142"/>
      <c r="D171" s="143" t="s">
        <v>159</v>
      </c>
      <c r="E171" s="144" t="s">
        <v>32</v>
      </c>
      <c r="F171" s="145" t="s">
        <v>3676</v>
      </c>
      <c r="H171" s="144" t="s">
        <v>32</v>
      </c>
      <c r="I171" s="146"/>
      <c r="L171" s="142"/>
      <c r="M171" s="147"/>
      <c r="T171" s="148"/>
      <c r="AT171" s="144" t="s">
        <v>159</v>
      </c>
      <c r="AU171" s="144" t="s">
        <v>89</v>
      </c>
      <c r="AV171" s="12" t="s">
        <v>40</v>
      </c>
      <c r="AW171" s="12" t="s">
        <v>38</v>
      </c>
      <c r="AX171" s="12" t="s">
        <v>80</v>
      </c>
      <c r="AY171" s="144" t="s">
        <v>150</v>
      </c>
    </row>
    <row r="172" spans="2:51" s="12" customFormat="1">
      <c r="B172" s="142"/>
      <c r="D172" s="143" t="s">
        <v>159</v>
      </c>
      <c r="E172" s="144" t="s">
        <v>32</v>
      </c>
      <c r="F172" s="145" t="s">
        <v>3677</v>
      </c>
      <c r="H172" s="144" t="s">
        <v>32</v>
      </c>
      <c r="I172" s="146"/>
      <c r="L172" s="142"/>
      <c r="M172" s="147"/>
      <c r="T172" s="148"/>
      <c r="AT172" s="144" t="s">
        <v>159</v>
      </c>
      <c r="AU172" s="144" t="s">
        <v>89</v>
      </c>
      <c r="AV172" s="12" t="s">
        <v>40</v>
      </c>
      <c r="AW172" s="12" t="s">
        <v>38</v>
      </c>
      <c r="AX172" s="12" t="s">
        <v>80</v>
      </c>
      <c r="AY172" s="144" t="s">
        <v>150</v>
      </c>
    </row>
    <row r="173" spans="2:51" s="12" customFormat="1">
      <c r="B173" s="142"/>
      <c r="D173" s="143" t="s">
        <v>159</v>
      </c>
      <c r="E173" s="144" t="s">
        <v>32</v>
      </c>
      <c r="F173" s="145" t="s">
        <v>3678</v>
      </c>
      <c r="H173" s="144" t="s">
        <v>32</v>
      </c>
      <c r="I173" s="146"/>
      <c r="L173" s="142"/>
      <c r="M173" s="147"/>
      <c r="T173" s="148"/>
      <c r="AT173" s="144" t="s">
        <v>159</v>
      </c>
      <c r="AU173" s="144" t="s">
        <v>89</v>
      </c>
      <c r="AV173" s="12" t="s">
        <v>40</v>
      </c>
      <c r="AW173" s="12" t="s">
        <v>38</v>
      </c>
      <c r="AX173" s="12" t="s">
        <v>80</v>
      </c>
      <c r="AY173" s="144" t="s">
        <v>150</v>
      </c>
    </row>
    <row r="174" spans="2:51" s="12" customFormat="1">
      <c r="B174" s="142"/>
      <c r="D174" s="143" t="s">
        <v>159</v>
      </c>
      <c r="E174" s="144" t="s">
        <v>32</v>
      </c>
      <c r="F174" s="145" t="s">
        <v>3679</v>
      </c>
      <c r="H174" s="144" t="s">
        <v>32</v>
      </c>
      <c r="I174" s="146"/>
      <c r="L174" s="142"/>
      <c r="M174" s="147"/>
      <c r="T174" s="148"/>
      <c r="AT174" s="144" t="s">
        <v>159</v>
      </c>
      <c r="AU174" s="144" t="s">
        <v>89</v>
      </c>
      <c r="AV174" s="12" t="s">
        <v>40</v>
      </c>
      <c r="AW174" s="12" t="s">
        <v>38</v>
      </c>
      <c r="AX174" s="12" t="s">
        <v>80</v>
      </c>
      <c r="AY174" s="144" t="s">
        <v>150</v>
      </c>
    </row>
    <row r="175" spans="2:51" s="12" customFormat="1">
      <c r="B175" s="142"/>
      <c r="D175" s="143" t="s">
        <v>159</v>
      </c>
      <c r="E175" s="144" t="s">
        <v>32</v>
      </c>
      <c r="F175" s="145" t="s">
        <v>3680</v>
      </c>
      <c r="H175" s="144" t="s">
        <v>32</v>
      </c>
      <c r="I175" s="146"/>
      <c r="L175" s="142"/>
      <c r="M175" s="147"/>
      <c r="T175" s="148"/>
      <c r="AT175" s="144" t="s">
        <v>159</v>
      </c>
      <c r="AU175" s="144" t="s">
        <v>89</v>
      </c>
      <c r="AV175" s="12" t="s">
        <v>40</v>
      </c>
      <c r="AW175" s="12" t="s">
        <v>38</v>
      </c>
      <c r="AX175" s="12" t="s">
        <v>80</v>
      </c>
      <c r="AY175" s="144" t="s">
        <v>150</v>
      </c>
    </row>
    <row r="176" spans="2:51" s="12" customFormat="1">
      <c r="B176" s="142"/>
      <c r="D176" s="143" t="s">
        <v>159</v>
      </c>
      <c r="E176" s="144" t="s">
        <v>32</v>
      </c>
      <c r="F176" s="145" t="s">
        <v>3681</v>
      </c>
      <c r="H176" s="144" t="s">
        <v>32</v>
      </c>
      <c r="I176" s="146"/>
      <c r="L176" s="142"/>
      <c r="M176" s="147"/>
      <c r="T176" s="148"/>
      <c r="AT176" s="144" t="s">
        <v>159</v>
      </c>
      <c r="AU176" s="144" t="s">
        <v>89</v>
      </c>
      <c r="AV176" s="12" t="s">
        <v>40</v>
      </c>
      <c r="AW176" s="12" t="s">
        <v>38</v>
      </c>
      <c r="AX176" s="12" t="s">
        <v>80</v>
      </c>
      <c r="AY176" s="144" t="s">
        <v>150</v>
      </c>
    </row>
    <row r="177" spans="2:65" s="12" customFormat="1">
      <c r="B177" s="142"/>
      <c r="D177" s="143" t="s">
        <v>159</v>
      </c>
      <c r="E177" s="144" t="s">
        <v>32</v>
      </c>
      <c r="F177" s="145" t="s">
        <v>3682</v>
      </c>
      <c r="H177" s="144" t="s">
        <v>32</v>
      </c>
      <c r="I177" s="146"/>
      <c r="L177" s="142"/>
      <c r="M177" s="147"/>
      <c r="T177" s="148"/>
      <c r="AT177" s="144" t="s">
        <v>159</v>
      </c>
      <c r="AU177" s="144" t="s">
        <v>89</v>
      </c>
      <c r="AV177" s="12" t="s">
        <v>40</v>
      </c>
      <c r="AW177" s="12" t="s">
        <v>38</v>
      </c>
      <c r="AX177" s="12" t="s">
        <v>80</v>
      </c>
      <c r="AY177" s="144" t="s">
        <v>150</v>
      </c>
    </row>
    <row r="178" spans="2:65" s="12" customFormat="1">
      <c r="B178" s="142"/>
      <c r="D178" s="143" t="s">
        <v>159</v>
      </c>
      <c r="E178" s="144" t="s">
        <v>32</v>
      </c>
      <c r="F178" s="145" t="s">
        <v>3683</v>
      </c>
      <c r="H178" s="144" t="s">
        <v>32</v>
      </c>
      <c r="I178" s="146"/>
      <c r="L178" s="142"/>
      <c r="M178" s="147"/>
      <c r="T178" s="148"/>
      <c r="AT178" s="144" t="s">
        <v>159</v>
      </c>
      <c r="AU178" s="144" t="s">
        <v>89</v>
      </c>
      <c r="AV178" s="12" t="s">
        <v>40</v>
      </c>
      <c r="AW178" s="12" t="s">
        <v>38</v>
      </c>
      <c r="AX178" s="12" t="s">
        <v>80</v>
      </c>
      <c r="AY178" s="144" t="s">
        <v>150</v>
      </c>
    </row>
    <row r="179" spans="2:65" s="12" customFormat="1">
      <c r="B179" s="142"/>
      <c r="D179" s="143" t="s">
        <v>159</v>
      </c>
      <c r="E179" s="144" t="s">
        <v>32</v>
      </c>
      <c r="F179" s="145" t="s">
        <v>3684</v>
      </c>
      <c r="H179" s="144" t="s">
        <v>32</v>
      </c>
      <c r="I179" s="146"/>
      <c r="L179" s="142"/>
      <c r="M179" s="147"/>
      <c r="T179" s="148"/>
      <c r="AT179" s="144" t="s">
        <v>159</v>
      </c>
      <c r="AU179" s="144" t="s">
        <v>89</v>
      </c>
      <c r="AV179" s="12" t="s">
        <v>40</v>
      </c>
      <c r="AW179" s="12" t="s">
        <v>38</v>
      </c>
      <c r="AX179" s="12" t="s">
        <v>80</v>
      </c>
      <c r="AY179" s="144" t="s">
        <v>150</v>
      </c>
    </row>
    <row r="180" spans="2:65" s="12" customFormat="1">
      <c r="B180" s="142"/>
      <c r="D180" s="143" t="s">
        <v>159</v>
      </c>
      <c r="E180" s="144" t="s">
        <v>32</v>
      </c>
      <c r="F180" s="145" t="s">
        <v>3685</v>
      </c>
      <c r="H180" s="144" t="s">
        <v>32</v>
      </c>
      <c r="I180" s="146"/>
      <c r="L180" s="142"/>
      <c r="M180" s="147"/>
      <c r="T180" s="148"/>
      <c r="AT180" s="144" t="s">
        <v>159</v>
      </c>
      <c r="AU180" s="144" t="s">
        <v>89</v>
      </c>
      <c r="AV180" s="12" t="s">
        <v>40</v>
      </c>
      <c r="AW180" s="12" t="s">
        <v>38</v>
      </c>
      <c r="AX180" s="12" t="s">
        <v>80</v>
      </c>
      <c r="AY180" s="144" t="s">
        <v>150</v>
      </c>
    </row>
    <row r="181" spans="2:65" s="12" customFormat="1">
      <c r="B181" s="142"/>
      <c r="D181" s="143" t="s">
        <v>159</v>
      </c>
      <c r="E181" s="144" t="s">
        <v>32</v>
      </c>
      <c r="F181" s="145" t="s">
        <v>3686</v>
      </c>
      <c r="H181" s="144" t="s">
        <v>32</v>
      </c>
      <c r="I181" s="146"/>
      <c r="L181" s="142"/>
      <c r="M181" s="147"/>
      <c r="T181" s="148"/>
      <c r="AT181" s="144" t="s">
        <v>159</v>
      </c>
      <c r="AU181" s="144" t="s">
        <v>89</v>
      </c>
      <c r="AV181" s="12" t="s">
        <v>40</v>
      </c>
      <c r="AW181" s="12" t="s">
        <v>38</v>
      </c>
      <c r="AX181" s="12" t="s">
        <v>80</v>
      </c>
      <c r="AY181" s="144" t="s">
        <v>150</v>
      </c>
    </row>
    <row r="182" spans="2:65" s="13" customFormat="1">
      <c r="B182" s="149"/>
      <c r="D182" s="143" t="s">
        <v>159</v>
      </c>
      <c r="E182" s="150" t="s">
        <v>32</v>
      </c>
      <c r="F182" s="151" t="s">
        <v>694</v>
      </c>
      <c r="H182" s="152">
        <v>856.45</v>
      </c>
      <c r="I182" s="153"/>
      <c r="L182" s="149"/>
      <c r="M182" s="154"/>
      <c r="T182" s="155"/>
      <c r="AT182" s="150" t="s">
        <v>159</v>
      </c>
      <c r="AU182" s="150" t="s">
        <v>89</v>
      </c>
      <c r="AV182" s="13" t="s">
        <v>89</v>
      </c>
      <c r="AW182" s="13" t="s">
        <v>38</v>
      </c>
      <c r="AX182" s="13" t="s">
        <v>40</v>
      </c>
      <c r="AY182" s="150" t="s">
        <v>150</v>
      </c>
    </row>
    <row r="183" spans="2:65" s="1" customFormat="1" ht="33" customHeight="1">
      <c r="B183" s="34"/>
      <c r="C183" s="129" t="s">
        <v>89</v>
      </c>
      <c r="D183" s="129" t="s">
        <v>152</v>
      </c>
      <c r="E183" s="130" t="s">
        <v>2063</v>
      </c>
      <c r="F183" s="131" t="s">
        <v>2064</v>
      </c>
      <c r="G183" s="132" t="s">
        <v>155</v>
      </c>
      <c r="H183" s="133">
        <v>1445.9770000000001</v>
      </c>
      <c r="I183" s="134"/>
      <c r="J183" s="135">
        <f>ROUND(I183*H183,2)</f>
        <v>0</v>
      </c>
      <c r="K183" s="131" t="s">
        <v>172</v>
      </c>
      <c r="L183" s="34"/>
      <c r="M183" s="136" t="s">
        <v>32</v>
      </c>
      <c r="N183" s="137" t="s">
        <v>51</v>
      </c>
      <c r="P183" s="138">
        <f>O183*H183</f>
        <v>0</v>
      </c>
      <c r="Q183" s="138">
        <v>7.3499999999999998E-3</v>
      </c>
      <c r="R183" s="138">
        <f>Q183*H183</f>
        <v>10.62793095</v>
      </c>
      <c r="S183" s="138">
        <v>0</v>
      </c>
      <c r="T183" s="139">
        <f>S183*H183</f>
        <v>0</v>
      </c>
      <c r="AR183" s="140" t="s">
        <v>157</v>
      </c>
      <c r="AT183" s="140" t="s">
        <v>152</v>
      </c>
      <c r="AU183" s="140" t="s">
        <v>89</v>
      </c>
      <c r="AY183" s="18" t="s">
        <v>150</v>
      </c>
      <c r="BE183" s="141">
        <f>IF(N183="základní",J183,0)</f>
        <v>0</v>
      </c>
      <c r="BF183" s="141">
        <f>IF(N183="snížená",J183,0)</f>
        <v>0</v>
      </c>
      <c r="BG183" s="141">
        <f>IF(N183="zákl. přenesená",J183,0)</f>
        <v>0</v>
      </c>
      <c r="BH183" s="141">
        <f>IF(N183="sníž. přenesená",J183,0)</f>
        <v>0</v>
      </c>
      <c r="BI183" s="141">
        <f>IF(N183="nulová",J183,0)</f>
        <v>0</v>
      </c>
      <c r="BJ183" s="18" t="s">
        <v>40</v>
      </c>
      <c r="BK183" s="141">
        <f>ROUND(I183*H183,2)</f>
        <v>0</v>
      </c>
      <c r="BL183" s="18" t="s">
        <v>157</v>
      </c>
      <c r="BM183" s="140" t="s">
        <v>3687</v>
      </c>
    </row>
    <row r="184" spans="2:65" s="1" customFormat="1">
      <c r="B184" s="34"/>
      <c r="D184" s="163" t="s">
        <v>174</v>
      </c>
      <c r="F184" s="164" t="s">
        <v>2066</v>
      </c>
      <c r="I184" s="165"/>
      <c r="L184" s="34"/>
      <c r="M184" s="166"/>
      <c r="T184" s="55"/>
      <c r="AT184" s="18" t="s">
        <v>174</v>
      </c>
      <c r="AU184" s="18" t="s">
        <v>89</v>
      </c>
    </row>
    <row r="185" spans="2:65" s="12" customFormat="1">
      <c r="B185" s="142"/>
      <c r="D185" s="143" t="s">
        <v>159</v>
      </c>
      <c r="E185" s="144" t="s">
        <v>32</v>
      </c>
      <c r="F185" s="145" t="s">
        <v>702</v>
      </c>
      <c r="H185" s="144" t="s">
        <v>32</v>
      </c>
      <c r="I185" s="146"/>
      <c r="L185" s="142"/>
      <c r="M185" s="147"/>
      <c r="T185" s="148"/>
      <c r="AT185" s="144" t="s">
        <v>159</v>
      </c>
      <c r="AU185" s="144" t="s">
        <v>89</v>
      </c>
      <c r="AV185" s="12" t="s">
        <v>40</v>
      </c>
      <c r="AW185" s="12" t="s">
        <v>38</v>
      </c>
      <c r="AX185" s="12" t="s">
        <v>80</v>
      </c>
      <c r="AY185" s="144" t="s">
        <v>150</v>
      </c>
    </row>
    <row r="186" spans="2:65" s="12" customFormat="1">
      <c r="B186" s="142"/>
      <c r="D186" s="143" t="s">
        <v>159</v>
      </c>
      <c r="E186" s="144" t="s">
        <v>32</v>
      </c>
      <c r="F186" s="145" t="s">
        <v>3688</v>
      </c>
      <c r="H186" s="144" t="s">
        <v>32</v>
      </c>
      <c r="I186" s="146"/>
      <c r="L186" s="142"/>
      <c r="M186" s="147"/>
      <c r="T186" s="148"/>
      <c r="AT186" s="144" t="s">
        <v>159</v>
      </c>
      <c r="AU186" s="144" t="s">
        <v>89</v>
      </c>
      <c r="AV186" s="12" t="s">
        <v>40</v>
      </c>
      <c r="AW186" s="12" t="s">
        <v>38</v>
      </c>
      <c r="AX186" s="12" t="s">
        <v>80</v>
      </c>
      <c r="AY186" s="144" t="s">
        <v>150</v>
      </c>
    </row>
    <row r="187" spans="2:65" s="12" customFormat="1">
      <c r="B187" s="142"/>
      <c r="D187" s="143" t="s">
        <v>159</v>
      </c>
      <c r="E187" s="144" t="s">
        <v>32</v>
      </c>
      <c r="F187" s="145" t="s">
        <v>3689</v>
      </c>
      <c r="H187" s="144" t="s">
        <v>32</v>
      </c>
      <c r="I187" s="146"/>
      <c r="L187" s="142"/>
      <c r="M187" s="147"/>
      <c r="T187" s="148"/>
      <c r="AT187" s="144" t="s">
        <v>159</v>
      </c>
      <c r="AU187" s="144" t="s">
        <v>89</v>
      </c>
      <c r="AV187" s="12" t="s">
        <v>40</v>
      </c>
      <c r="AW187" s="12" t="s">
        <v>38</v>
      </c>
      <c r="AX187" s="12" t="s">
        <v>80</v>
      </c>
      <c r="AY187" s="144" t="s">
        <v>150</v>
      </c>
    </row>
    <row r="188" spans="2:65" s="12" customFormat="1">
      <c r="B188" s="142"/>
      <c r="D188" s="143" t="s">
        <v>159</v>
      </c>
      <c r="E188" s="144" t="s">
        <v>32</v>
      </c>
      <c r="F188" s="145" t="s">
        <v>3690</v>
      </c>
      <c r="H188" s="144" t="s">
        <v>32</v>
      </c>
      <c r="I188" s="146"/>
      <c r="L188" s="142"/>
      <c r="M188" s="147"/>
      <c r="T188" s="148"/>
      <c r="AT188" s="144" t="s">
        <v>159</v>
      </c>
      <c r="AU188" s="144" t="s">
        <v>89</v>
      </c>
      <c r="AV188" s="12" t="s">
        <v>40</v>
      </c>
      <c r="AW188" s="12" t="s">
        <v>38</v>
      </c>
      <c r="AX188" s="12" t="s">
        <v>80</v>
      </c>
      <c r="AY188" s="144" t="s">
        <v>150</v>
      </c>
    </row>
    <row r="189" spans="2:65" s="12" customFormat="1">
      <c r="B189" s="142"/>
      <c r="D189" s="143" t="s">
        <v>159</v>
      </c>
      <c r="E189" s="144" t="s">
        <v>32</v>
      </c>
      <c r="F189" s="145" t="s">
        <v>3691</v>
      </c>
      <c r="H189" s="144" t="s">
        <v>32</v>
      </c>
      <c r="I189" s="146"/>
      <c r="L189" s="142"/>
      <c r="M189" s="147"/>
      <c r="T189" s="148"/>
      <c r="AT189" s="144" t="s">
        <v>159</v>
      </c>
      <c r="AU189" s="144" t="s">
        <v>89</v>
      </c>
      <c r="AV189" s="12" t="s">
        <v>40</v>
      </c>
      <c r="AW189" s="12" t="s">
        <v>38</v>
      </c>
      <c r="AX189" s="12" t="s">
        <v>80</v>
      </c>
      <c r="AY189" s="144" t="s">
        <v>150</v>
      </c>
    </row>
    <row r="190" spans="2:65" s="12" customFormat="1">
      <c r="B190" s="142"/>
      <c r="D190" s="143" t="s">
        <v>159</v>
      </c>
      <c r="E190" s="144" t="s">
        <v>32</v>
      </c>
      <c r="F190" s="145" t="s">
        <v>3692</v>
      </c>
      <c r="H190" s="144" t="s">
        <v>32</v>
      </c>
      <c r="I190" s="146"/>
      <c r="L190" s="142"/>
      <c r="M190" s="147"/>
      <c r="T190" s="148"/>
      <c r="AT190" s="144" t="s">
        <v>159</v>
      </c>
      <c r="AU190" s="144" t="s">
        <v>89</v>
      </c>
      <c r="AV190" s="12" t="s">
        <v>40</v>
      </c>
      <c r="AW190" s="12" t="s">
        <v>38</v>
      </c>
      <c r="AX190" s="12" t="s">
        <v>80</v>
      </c>
      <c r="AY190" s="144" t="s">
        <v>150</v>
      </c>
    </row>
    <row r="191" spans="2:65" s="12" customFormat="1">
      <c r="B191" s="142"/>
      <c r="D191" s="143" t="s">
        <v>159</v>
      </c>
      <c r="E191" s="144" t="s">
        <v>32</v>
      </c>
      <c r="F191" s="145" t="s">
        <v>3693</v>
      </c>
      <c r="H191" s="144" t="s">
        <v>32</v>
      </c>
      <c r="I191" s="146"/>
      <c r="L191" s="142"/>
      <c r="M191" s="147"/>
      <c r="T191" s="148"/>
      <c r="AT191" s="144" t="s">
        <v>159</v>
      </c>
      <c r="AU191" s="144" t="s">
        <v>89</v>
      </c>
      <c r="AV191" s="12" t="s">
        <v>40</v>
      </c>
      <c r="AW191" s="12" t="s">
        <v>38</v>
      </c>
      <c r="AX191" s="12" t="s">
        <v>80</v>
      </c>
      <c r="AY191" s="144" t="s">
        <v>150</v>
      </c>
    </row>
    <row r="192" spans="2:65" s="12" customFormat="1">
      <c r="B192" s="142"/>
      <c r="D192" s="143" t="s">
        <v>159</v>
      </c>
      <c r="E192" s="144" t="s">
        <v>32</v>
      </c>
      <c r="F192" s="145" t="s">
        <v>3694</v>
      </c>
      <c r="H192" s="144" t="s">
        <v>32</v>
      </c>
      <c r="I192" s="146"/>
      <c r="L192" s="142"/>
      <c r="M192" s="147"/>
      <c r="T192" s="148"/>
      <c r="AT192" s="144" t="s">
        <v>159</v>
      </c>
      <c r="AU192" s="144" t="s">
        <v>89</v>
      </c>
      <c r="AV192" s="12" t="s">
        <v>40</v>
      </c>
      <c r="AW192" s="12" t="s">
        <v>38</v>
      </c>
      <c r="AX192" s="12" t="s">
        <v>80</v>
      </c>
      <c r="AY192" s="144" t="s">
        <v>150</v>
      </c>
    </row>
    <row r="193" spans="2:51" s="12" customFormat="1">
      <c r="B193" s="142"/>
      <c r="D193" s="143" t="s">
        <v>159</v>
      </c>
      <c r="E193" s="144" t="s">
        <v>32</v>
      </c>
      <c r="F193" s="145" t="s">
        <v>3695</v>
      </c>
      <c r="H193" s="144" t="s">
        <v>32</v>
      </c>
      <c r="I193" s="146"/>
      <c r="L193" s="142"/>
      <c r="M193" s="147"/>
      <c r="T193" s="148"/>
      <c r="AT193" s="144" t="s">
        <v>159</v>
      </c>
      <c r="AU193" s="144" t="s">
        <v>89</v>
      </c>
      <c r="AV193" s="12" t="s">
        <v>40</v>
      </c>
      <c r="AW193" s="12" t="s">
        <v>38</v>
      </c>
      <c r="AX193" s="12" t="s">
        <v>80</v>
      </c>
      <c r="AY193" s="144" t="s">
        <v>150</v>
      </c>
    </row>
    <row r="194" spans="2:51" s="12" customFormat="1">
      <c r="B194" s="142"/>
      <c r="D194" s="143" t="s">
        <v>159</v>
      </c>
      <c r="E194" s="144" t="s">
        <v>32</v>
      </c>
      <c r="F194" s="145" t="s">
        <v>3696</v>
      </c>
      <c r="H194" s="144" t="s">
        <v>32</v>
      </c>
      <c r="I194" s="146"/>
      <c r="L194" s="142"/>
      <c r="M194" s="147"/>
      <c r="T194" s="148"/>
      <c r="AT194" s="144" t="s">
        <v>159</v>
      </c>
      <c r="AU194" s="144" t="s">
        <v>89</v>
      </c>
      <c r="AV194" s="12" t="s">
        <v>40</v>
      </c>
      <c r="AW194" s="12" t="s">
        <v>38</v>
      </c>
      <c r="AX194" s="12" t="s">
        <v>80</v>
      </c>
      <c r="AY194" s="144" t="s">
        <v>150</v>
      </c>
    </row>
    <row r="195" spans="2:51" s="12" customFormat="1">
      <c r="B195" s="142"/>
      <c r="D195" s="143" t="s">
        <v>159</v>
      </c>
      <c r="E195" s="144" t="s">
        <v>32</v>
      </c>
      <c r="F195" s="145" t="s">
        <v>3697</v>
      </c>
      <c r="H195" s="144" t="s">
        <v>32</v>
      </c>
      <c r="I195" s="146"/>
      <c r="L195" s="142"/>
      <c r="M195" s="147"/>
      <c r="T195" s="148"/>
      <c r="AT195" s="144" t="s">
        <v>159</v>
      </c>
      <c r="AU195" s="144" t="s">
        <v>89</v>
      </c>
      <c r="AV195" s="12" t="s">
        <v>40</v>
      </c>
      <c r="AW195" s="12" t="s">
        <v>38</v>
      </c>
      <c r="AX195" s="12" t="s">
        <v>80</v>
      </c>
      <c r="AY195" s="144" t="s">
        <v>150</v>
      </c>
    </row>
    <row r="196" spans="2:51" s="12" customFormat="1">
      <c r="B196" s="142"/>
      <c r="D196" s="143" t="s">
        <v>159</v>
      </c>
      <c r="E196" s="144" t="s">
        <v>32</v>
      </c>
      <c r="F196" s="145" t="s">
        <v>3698</v>
      </c>
      <c r="H196" s="144" t="s">
        <v>32</v>
      </c>
      <c r="I196" s="146"/>
      <c r="L196" s="142"/>
      <c r="M196" s="147"/>
      <c r="T196" s="148"/>
      <c r="AT196" s="144" t="s">
        <v>159</v>
      </c>
      <c r="AU196" s="144" t="s">
        <v>89</v>
      </c>
      <c r="AV196" s="12" t="s">
        <v>40</v>
      </c>
      <c r="AW196" s="12" t="s">
        <v>38</v>
      </c>
      <c r="AX196" s="12" t="s">
        <v>80</v>
      </c>
      <c r="AY196" s="144" t="s">
        <v>150</v>
      </c>
    </row>
    <row r="197" spans="2:51" s="12" customFormat="1">
      <c r="B197" s="142"/>
      <c r="D197" s="143" t="s">
        <v>159</v>
      </c>
      <c r="E197" s="144" t="s">
        <v>32</v>
      </c>
      <c r="F197" s="145" t="s">
        <v>3699</v>
      </c>
      <c r="H197" s="144" t="s">
        <v>32</v>
      </c>
      <c r="I197" s="146"/>
      <c r="L197" s="142"/>
      <c r="M197" s="147"/>
      <c r="T197" s="148"/>
      <c r="AT197" s="144" t="s">
        <v>159</v>
      </c>
      <c r="AU197" s="144" t="s">
        <v>89</v>
      </c>
      <c r="AV197" s="12" t="s">
        <v>40</v>
      </c>
      <c r="AW197" s="12" t="s">
        <v>38</v>
      </c>
      <c r="AX197" s="12" t="s">
        <v>80</v>
      </c>
      <c r="AY197" s="144" t="s">
        <v>150</v>
      </c>
    </row>
    <row r="198" spans="2:51" s="12" customFormat="1">
      <c r="B198" s="142"/>
      <c r="D198" s="143" t="s">
        <v>159</v>
      </c>
      <c r="E198" s="144" t="s">
        <v>32</v>
      </c>
      <c r="F198" s="145" t="s">
        <v>3700</v>
      </c>
      <c r="H198" s="144" t="s">
        <v>32</v>
      </c>
      <c r="I198" s="146"/>
      <c r="L198" s="142"/>
      <c r="M198" s="147"/>
      <c r="T198" s="148"/>
      <c r="AT198" s="144" t="s">
        <v>159</v>
      </c>
      <c r="AU198" s="144" t="s">
        <v>89</v>
      </c>
      <c r="AV198" s="12" t="s">
        <v>40</v>
      </c>
      <c r="AW198" s="12" t="s">
        <v>38</v>
      </c>
      <c r="AX198" s="12" t="s">
        <v>80</v>
      </c>
      <c r="AY198" s="144" t="s">
        <v>150</v>
      </c>
    </row>
    <row r="199" spans="2:51" s="12" customFormat="1">
      <c r="B199" s="142"/>
      <c r="D199" s="143" t="s">
        <v>159</v>
      </c>
      <c r="E199" s="144" t="s">
        <v>32</v>
      </c>
      <c r="F199" s="145" t="s">
        <v>3701</v>
      </c>
      <c r="H199" s="144" t="s">
        <v>32</v>
      </c>
      <c r="I199" s="146"/>
      <c r="L199" s="142"/>
      <c r="M199" s="147"/>
      <c r="T199" s="148"/>
      <c r="AT199" s="144" t="s">
        <v>159</v>
      </c>
      <c r="AU199" s="144" t="s">
        <v>89</v>
      </c>
      <c r="AV199" s="12" t="s">
        <v>40</v>
      </c>
      <c r="AW199" s="12" t="s">
        <v>38</v>
      </c>
      <c r="AX199" s="12" t="s">
        <v>80</v>
      </c>
      <c r="AY199" s="144" t="s">
        <v>150</v>
      </c>
    </row>
    <row r="200" spans="2:51" s="12" customFormat="1">
      <c r="B200" s="142"/>
      <c r="D200" s="143" t="s">
        <v>159</v>
      </c>
      <c r="E200" s="144" t="s">
        <v>32</v>
      </c>
      <c r="F200" s="145" t="s">
        <v>3702</v>
      </c>
      <c r="H200" s="144" t="s">
        <v>32</v>
      </c>
      <c r="I200" s="146"/>
      <c r="L200" s="142"/>
      <c r="M200" s="147"/>
      <c r="T200" s="148"/>
      <c r="AT200" s="144" t="s">
        <v>159</v>
      </c>
      <c r="AU200" s="144" t="s">
        <v>89</v>
      </c>
      <c r="AV200" s="12" t="s">
        <v>40</v>
      </c>
      <c r="AW200" s="12" t="s">
        <v>38</v>
      </c>
      <c r="AX200" s="12" t="s">
        <v>80</v>
      </c>
      <c r="AY200" s="144" t="s">
        <v>150</v>
      </c>
    </row>
    <row r="201" spans="2:51" s="12" customFormat="1">
      <c r="B201" s="142"/>
      <c r="D201" s="143" t="s">
        <v>159</v>
      </c>
      <c r="E201" s="144" t="s">
        <v>32</v>
      </c>
      <c r="F201" s="145" t="s">
        <v>3703</v>
      </c>
      <c r="H201" s="144" t="s">
        <v>32</v>
      </c>
      <c r="I201" s="146"/>
      <c r="L201" s="142"/>
      <c r="M201" s="147"/>
      <c r="T201" s="148"/>
      <c r="AT201" s="144" t="s">
        <v>159</v>
      </c>
      <c r="AU201" s="144" t="s">
        <v>89</v>
      </c>
      <c r="AV201" s="12" t="s">
        <v>40</v>
      </c>
      <c r="AW201" s="12" t="s">
        <v>38</v>
      </c>
      <c r="AX201" s="12" t="s">
        <v>80</v>
      </c>
      <c r="AY201" s="144" t="s">
        <v>150</v>
      </c>
    </row>
    <row r="202" spans="2:51" s="12" customFormat="1">
      <c r="B202" s="142"/>
      <c r="D202" s="143" t="s">
        <v>159</v>
      </c>
      <c r="E202" s="144" t="s">
        <v>32</v>
      </c>
      <c r="F202" s="145" t="s">
        <v>3704</v>
      </c>
      <c r="H202" s="144" t="s">
        <v>32</v>
      </c>
      <c r="I202" s="146"/>
      <c r="L202" s="142"/>
      <c r="M202" s="147"/>
      <c r="T202" s="148"/>
      <c r="AT202" s="144" t="s">
        <v>159</v>
      </c>
      <c r="AU202" s="144" t="s">
        <v>89</v>
      </c>
      <c r="AV202" s="12" t="s">
        <v>40</v>
      </c>
      <c r="AW202" s="12" t="s">
        <v>38</v>
      </c>
      <c r="AX202" s="12" t="s">
        <v>80</v>
      </c>
      <c r="AY202" s="144" t="s">
        <v>150</v>
      </c>
    </row>
    <row r="203" spans="2:51" s="12" customFormat="1">
      <c r="B203" s="142"/>
      <c r="D203" s="143" t="s">
        <v>159</v>
      </c>
      <c r="E203" s="144" t="s">
        <v>32</v>
      </c>
      <c r="F203" s="145" t="s">
        <v>3705</v>
      </c>
      <c r="H203" s="144" t="s">
        <v>32</v>
      </c>
      <c r="I203" s="146"/>
      <c r="L203" s="142"/>
      <c r="M203" s="147"/>
      <c r="T203" s="148"/>
      <c r="AT203" s="144" t="s">
        <v>159</v>
      </c>
      <c r="AU203" s="144" t="s">
        <v>89</v>
      </c>
      <c r="AV203" s="12" t="s">
        <v>40</v>
      </c>
      <c r="AW203" s="12" t="s">
        <v>38</v>
      </c>
      <c r="AX203" s="12" t="s">
        <v>80</v>
      </c>
      <c r="AY203" s="144" t="s">
        <v>150</v>
      </c>
    </row>
    <row r="204" spans="2:51" s="12" customFormat="1">
      <c r="B204" s="142"/>
      <c r="D204" s="143" t="s">
        <v>159</v>
      </c>
      <c r="E204" s="144" t="s">
        <v>32</v>
      </c>
      <c r="F204" s="145" t="s">
        <v>3706</v>
      </c>
      <c r="H204" s="144" t="s">
        <v>32</v>
      </c>
      <c r="I204" s="146"/>
      <c r="L204" s="142"/>
      <c r="M204" s="147"/>
      <c r="T204" s="148"/>
      <c r="AT204" s="144" t="s">
        <v>159</v>
      </c>
      <c r="AU204" s="144" t="s">
        <v>89</v>
      </c>
      <c r="AV204" s="12" t="s">
        <v>40</v>
      </c>
      <c r="AW204" s="12" t="s">
        <v>38</v>
      </c>
      <c r="AX204" s="12" t="s">
        <v>80</v>
      </c>
      <c r="AY204" s="144" t="s">
        <v>150</v>
      </c>
    </row>
    <row r="205" spans="2:51" s="12" customFormat="1">
      <c r="B205" s="142"/>
      <c r="D205" s="143" t="s">
        <v>159</v>
      </c>
      <c r="E205" s="144" t="s">
        <v>32</v>
      </c>
      <c r="F205" s="145" t="s">
        <v>3707</v>
      </c>
      <c r="H205" s="144" t="s">
        <v>32</v>
      </c>
      <c r="I205" s="146"/>
      <c r="L205" s="142"/>
      <c r="M205" s="147"/>
      <c r="T205" s="148"/>
      <c r="AT205" s="144" t="s">
        <v>159</v>
      </c>
      <c r="AU205" s="144" t="s">
        <v>89</v>
      </c>
      <c r="AV205" s="12" t="s">
        <v>40</v>
      </c>
      <c r="AW205" s="12" t="s">
        <v>38</v>
      </c>
      <c r="AX205" s="12" t="s">
        <v>80</v>
      </c>
      <c r="AY205" s="144" t="s">
        <v>150</v>
      </c>
    </row>
    <row r="206" spans="2:51" s="12" customFormat="1">
      <c r="B206" s="142"/>
      <c r="D206" s="143" t="s">
        <v>159</v>
      </c>
      <c r="E206" s="144" t="s">
        <v>32</v>
      </c>
      <c r="F206" s="145" t="s">
        <v>3708</v>
      </c>
      <c r="H206" s="144" t="s">
        <v>32</v>
      </c>
      <c r="I206" s="146"/>
      <c r="L206" s="142"/>
      <c r="M206" s="147"/>
      <c r="T206" s="148"/>
      <c r="AT206" s="144" t="s">
        <v>159</v>
      </c>
      <c r="AU206" s="144" t="s">
        <v>89</v>
      </c>
      <c r="AV206" s="12" t="s">
        <v>40</v>
      </c>
      <c r="AW206" s="12" t="s">
        <v>38</v>
      </c>
      <c r="AX206" s="12" t="s">
        <v>80</v>
      </c>
      <c r="AY206" s="144" t="s">
        <v>150</v>
      </c>
    </row>
    <row r="207" spans="2:51" s="12" customFormat="1">
      <c r="B207" s="142"/>
      <c r="D207" s="143" t="s">
        <v>159</v>
      </c>
      <c r="E207" s="144" t="s">
        <v>32</v>
      </c>
      <c r="F207" s="145" t="s">
        <v>3709</v>
      </c>
      <c r="H207" s="144" t="s">
        <v>32</v>
      </c>
      <c r="I207" s="146"/>
      <c r="L207" s="142"/>
      <c r="M207" s="147"/>
      <c r="T207" s="148"/>
      <c r="AT207" s="144" t="s">
        <v>159</v>
      </c>
      <c r="AU207" s="144" t="s">
        <v>89</v>
      </c>
      <c r="AV207" s="12" t="s">
        <v>40</v>
      </c>
      <c r="AW207" s="12" t="s">
        <v>38</v>
      </c>
      <c r="AX207" s="12" t="s">
        <v>80</v>
      </c>
      <c r="AY207" s="144" t="s">
        <v>150</v>
      </c>
    </row>
    <row r="208" spans="2:51" s="12" customFormat="1">
      <c r="B208" s="142"/>
      <c r="D208" s="143" t="s">
        <v>159</v>
      </c>
      <c r="E208" s="144" t="s">
        <v>32</v>
      </c>
      <c r="F208" s="145" t="s">
        <v>3710</v>
      </c>
      <c r="H208" s="144" t="s">
        <v>32</v>
      </c>
      <c r="I208" s="146"/>
      <c r="L208" s="142"/>
      <c r="M208" s="147"/>
      <c r="T208" s="148"/>
      <c r="AT208" s="144" t="s">
        <v>159</v>
      </c>
      <c r="AU208" s="144" t="s">
        <v>89</v>
      </c>
      <c r="AV208" s="12" t="s">
        <v>40</v>
      </c>
      <c r="AW208" s="12" t="s">
        <v>38</v>
      </c>
      <c r="AX208" s="12" t="s">
        <v>80</v>
      </c>
      <c r="AY208" s="144" t="s">
        <v>150</v>
      </c>
    </row>
    <row r="209" spans="2:51" s="12" customFormat="1">
      <c r="B209" s="142"/>
      <c r="D209" s="143" t="s">
        <v>159</v>
      </c>
      <c r="E209" s="144" t="s">
        <v>32</v>
      </c>
      <c r="F209" s="145" t="s">
        <v>3711</v>
      </c>
      <c r="H209" s="144" t="s">
        <v>32</v>
      </c>
      <c r="I209" s="146"/>
      <c r="L209" s="142"/>
      <c r="M209" s="147"/>
      <c r="T209" s="148"/>
      <c r="AT209" s="144" t="s">
        <v>159</v>
      </c>
      <c r="AU209" s="144" t="s">
        <v>89</v>
      </c>
      <c r="AV209" s="12" t="s">
        <v>40</v>
      </c>
      <c r="AW209" s="12" t="s">
        <v>38</v>
      </c>
      <c r="AX209" s="12" t="s">
        <v>80</v>
      </c>
      <c r="AY209" s="144" t="s">
        <v>150</v>
      </c>
    </row>
    <row r="210" spans="2:51" s="12" customFormat="1">
      <c r="B210" s="142"/>
      <c r="D210" s="143" t="s">
        <v>159</v>
      </c>
      <c r="E210" s="144" t="s">
        <v>32</v>
      </c>
      <c r="F210" s="145" t="s">
        <v>3712</v>
      </c>
      <c r="H210" s="144" t="s">
        <v>32</v>
      </c>
      <c r="I210" s="146"/>
      <c r="L210" s="142"/>
      <c r="M210" s="147"/>
      <c r="T210" s="148"/>
      <c r="AT210" s="144" t="s">
        <v>159</v>
      </c>
      <c r="AU210" s="144" t="s">
        <v>89</v>
      </c>
      <c r="AV210" s="12" t="s">
        <v>40</v>
      </c>
      <c r="AW210" s="12" t="s">
        <v>38</v>
      </c>
      <c r="AX210" s="12" t="s">
        <v>80</v>
      </c>
      <c r="AY210" s="144" t="s">
        <v>150</v>
      </c>
    </row>
    <row r="211" spans="2:51" s="12" customFormat="1">
      <c r="B211" s="142"/>
      <c r="D211" s="143" t="s">
        <v>159</v>
      </c>
      <c r="E211" s="144" t="s">
        <v>32</v>
      </c>
      <c r="F211" s="145" t="s">
        <v>3713</v>
      </c>
      <c r="H211" s="144" t="s">
        <v>32</v>
      </c>
      <c r="I211" s="146"/>
      <c r="L211" s="142"/>
      <c r="M211" s="147"/>
      <c r="T211" s="148"/>
      <c r="AT211" s="144" t="s">
        <v>159</v>
      </c>
      <c r="AU211" s="144" t="s">
        <v>89</v>
      </c>
      <c r="AV211" s="12" t="s">
        <v>40</v>
      </c>
      <c r="AW211" s="12" t="s">
        <v>38</v>
      </c>
      <c r="AX211" s="12" t="s">
        <v>80</v>
      </c>
      <c r="AY211" s="144" t="s">
        <v>150</v>
      </c>
    </row>
    <row r="212" spans="2:51" s="12" customFormat="1">
      <c r="B212" s="142"/>
      <c r="D212" s="143" t="s">
        <v>159</v>
      </c>
      <c r="E212" s="144" t="s">
        <v>32</v>
      </c>
      <c r="F212" s="145" t="s">
        <v>3714</v>
      </c>
      <c r="H212" s="144" t="s">
        <v>32</v>
      </c>
      <c r="I212" s="146"/>
      <c r="L212" s="142"/>
      <c r="M212" s="147"/>
      <c r="T212" s="148"/>
      <c r="AT212" s="144" t="s">
        <v>159</v>
      </c>
      <c r="AU212" s="144" t="s">
        <v>89</v>
      </c>
      <c r="AV212" s="12" t="s">
        <v>40</v>
      </c>
      <c r="AW212" s="12" t="s">
        <v>38</v>
      </c>
      <c r="AX212" s="12" t="s">
        <v>80</v>
      </c>
      <c r="AY212" s="144" t="s">
        <v>150</v>
      </c>
    </row>
    <row r="213" spans="2:51" s="12" customFormat="1">
      <c r="B213" s="142"/>
      <c r="D213" s="143" t="s">
        <v>159</v>
      </c>
      <c r="E213" s="144" t="s">
        <v>32</v>
      </c>
      <c r="F213" s="145" t="s">
        <v>3715</v>
      </c>
      <c r="H213" s="144" t="s">
        <v>32</v>
      </c>
      <c r="I213" s="146"/>
      <c r="L213" s="142"/>
      <c r="M213" s="147"/>
      <c r="T213" s="148"/>
      <c r="AT213" s="144" t="s">
        <v>159</v>
      </c>
      <c r="AU213" s="144" t="s">
        <v>89</v>
      </c>
      <c r="AV213" s="12" t="s">
        <v>40</v>
      </c>
      <c r="AW213" s="12" t="s">
        <v>38</v>
      </c>
      <c r="AX213" s="12" t="s">
        <v>80</v>
      </c>
      <c r="AY213" s="144" t="s">
        <v>150</v>
      </c>
    </row>
    <row r="214" spans="2:51" s="12" customFormat="1">
      <c r="B214" s="142"/>
      <c r="D214" s="143" t="s">
        <v>159</v>
      </c>
      <c r="E214" s="144" t="s">
        <v>32</v>
      </c>
      <c r="F214" s="145" t="s">
        <v>3716</v>
      </c>
      <c r="H214" s="144" t="s">
        <v>32</v>
      </c>
      <c r="I214" s="146"/>
      <c r="L214" s="142"/>
      <c r="M214" s="147"/>
      <c r="T214" s="148"/>
      <c r="AT214" s="144" t="s">
        <v>159</v>
      </c>
      <c r="AU214" s="144" t="s">
        <v>89</v>
      </c>
      <c r="AV214" s="12" t="s">
        <v>40</v>
      </c>
      <c r="AW214" s="12" t="s">
        <v>38</v>
      </c>
      <c r="AX214" s="12" t="s">
        <v>80</v>
      </c>
      <c r="AY214" s="144" t="s">
        <v>150</v>
      </c>
    </row>
    <row r="215" spans="2:51" s="12" customFormat="1">
      <c r="B215" s="142"/>
      <c r="D215" s="143" t="s">
        <v>159</v>
      </c>
      <c r="E215" s="144" t="s">
        <v>32</v>
      </c>
      <c r="F215" s="145" t="s">
        <v>3717</v>
      </c>
      <c r="H215" s="144" t="s">
        <v>32</v>
      </c>
      <c r="I215" s="146"/>
      <c r="L215" s="142"/>
      <c r="M215" s="147"/>
      <c r="T215" s="148"/>
      <c r="AT215" s="144" t="s">
        <v>159</v>
      </c>
      <c r="AU215" s="144" t="s">
        <v>89</v>
      </c>
      <c r="AV215" s="12" t="s">
        <v>40</v>
      </c>
      <c r="AW215" s="12" t="s">
        <v>38</v>
      </c>
      <c r="AX215" s="12" t="s">
        <v>80</v>
      </c>
      <c r="AY215" s="144" t="s">
        <v>150</v>
      </c>
    </row>
    <row r="216" spans="2:51" s="12" customFormat="1">
      <c r="B216" s="142"/>
      <c r="D216" s="143" t="s">
        <v>159</v>
      </c>
      <c r="E216" s="144" t="s">
        <v>32</v>
      </c>
      <c r="F216" s="145" t="s">
        <v>3718</v>
      </c>
      <c r="H216" s="144" t="s">
        <v>32</v>
      </c>
      <c r="I216" s="146"/>
      <c r="L216" s="142"/>
      <c r="M216" s="147"/>
      <c r="T216" s="148"/>
      <c r="AT216" s="144" t="s">
        <v>159</v>
      </c>
      <c r="AU216" s="144" t="s">
        <v>89</v>
      </c>
      <c r="AV216" s="12" t="s">
        <v>40</v>
      </c>
      <c r="AW216" s="12" t="s">
        <v>38</v>
      </c>
      <c r="AX216" s="12" t="s">
        <v>80</v>
      </c>
      <c r="AY216" s="144" t="s">
        <v>150</v>
      </c>
    </row>
    <row r="217" spans="2:51" s="12" customFormat="1">
      <c r="B217" s="142"/>
      <c r="D217" s="143" t="s">
        <v>159</v>
      </c>
      <c r="E217" s="144" t="s">
        <v>32</v>
      </c>
      <c r="F217" s="145" t="s">
        <v>3719</v>
      </c>
      <c r="H217" s="144" t="s">
        <v>32</v>
      </c>
      <c r="I217" s="146"/>
      <c r="L217" s="142"/>
      <c r="M217" s="147"/>
      <c r="T217" s="148"/>
      <c r="AT217" s="144" t="s">
        <v>159</v>
      </c>
      <c r="AU217" s="144" t="s">
        <v>89</v>
      </c>
      <c r="AV217" s="12" t="s">
        <v>40</v>
      </c>
      <c r="AW217" s="12" t="s">
        <v>38</v>
      </c>
      <c r="AX217" s="12" t="s">
        <v>80</v>
      </c>
      <c r="AY217" s="144" t="s">
        <v>150</v>
      </c>
    </row>
    <row r="218" spans="2:51" s="12" customFormat="1">
      <c r="B218" s="142"/>
      <c r="D218" s="143" t="s">
        <v>159</v>
      </c>
      <c r="E218" s="144" t="s">
        <v>32</v>
      </c>
      <c r="F218" s="145" t="s">
        <v>3720</v>
      </c>
      <c r="H218" s="144" t="s">
        <v>32</v>
      </c>
      <c r="I218" s="146"/>
      <c r="L218" s="142"/>
      <c r="M218" s="147"/>
      <c r="T218" s="148"/>
      <c r="AT218" s="144" t="s">
        <v>159</v>
      </c>
      <c r="AU218" s="144" t="s">
        <v>89</v>
      </c>
      <c r="AV218" s="12" t="s">
        <v>40</v>
      </c>
      <c r="AW218" s="12" t="s">
        <v>38</v>
      </c>
      <c r="AX218" s="12" t="s">
        <v>80</v>
      </c>
      <c r="AY218" s="144" t="s">
        <v>150</v>
      </c>
    </row>
    <row r="219" spans="2:51" s="12" customFormat="1">
      <c r="B219" s="142"/>
      <c r="D219" s="143" t="s">
        <v>159</v>
      </c>
      <c r="E219" s="144" t="s">
        <v>32</v>
      </c>
      <c r="F219" s="145" t="s">
        <v>3721</v>
      </c>
      <c r="H219" s="144" t="s">
        <v>32</v>
      </c>
      <c r="I219" s="146"/>
      <c r="L219" s="142"/>
      <c r="M219" s="147"/>
      <c r="T219" s="148"/>
      <c r="AT219" s="144" t="s">
        <v>159</v>
      </c>
      <c r="AU219" s="144" t="s">
        <v>89</v>
      </c>
      <c r="AV219" s="12" t="s">
        <v>40</v>
      </c>
      <c r="AW219" s="12" t="s">
        <v>38</v>
      </c>
      <c r="AX219" s="12" t="s">
        <v>80</v>
      </c>
      <c r="AY219" s="144" t="s">
        <v>150</v>
      </c>
    </row>
    <row r="220" spans="2:51" s="12" customFormat="1">
      <c r="B220" s="142"/>
      <c r="D220" s="143" t="s">
        <v>159</v>
      </c>
      <c r="E220" s="144" t="s">
        <v>32</v>
      </c>
      <c r="F220" s="145" t="s">
        <v>3722</v>
      </c>
      <c r="H220" s="144" t="s">
        <v>32</v>
      </c>
      <c r="I220" s="146"/>
      <c r="L220" s="142"/>
      <c r="M220" s="147"/>
      <c r="T220" s="148"/>
      <c r="AT220" s="144" t="s">
        <v>159</v>
      </c>
      <c r="AU220" s="144" t="s">
        <v>89</v>
      </c>
      <c r="AV220" s="12" t="s">
        <v>40</v>
      </c>
      <c r="AW220" s="12" t="s">
        <v>38</v>
      </c>
      <c r="AX220" s="12" t="s">
        <v>80</v>
      </c>
      <c r="AY220" s="144" t="s">
        <v>150</v>
      </c>
    </row>
    <row r="221" spans="2:51" s="12" customFormat="1">
      <c r="B221" s="142"/>
      <c r="D221" s="143" t="s">
        <v>159</v>
      </c>
      <c r="E221" s="144" t="s">
        <v>32</v>
      </c>
      <c r="F221" s="145" t="s">
        <v>3723</v>
      </c>
      <c r="H221" s="144" t="s">
        <v>32</v>
      </c>
      <c r="I221" s="146"/>
      <c r="L221" s="142"/>
      <c r="M221" s="147"/>
      <c r="T221" s="148"/>
      <c r="AT221" s="144" t="s">
        <v>159</v>
      </c>
      <c r="AU221" s="144" t="s">
        <v>89</v>
      </c>
      <c r="AV221" s="12" t="s">
        <v>40</v>
      </c>
      <c r="AW221" s="12" t="s">
        <v>38</v>
      </c>
      <c r="AX221" s="12" t="s">
        <v>80</v>
      </c>
      <c r="AY221" s="144" t="s">
        <v>150</v>
      </c>
    </row>
    <row r="222" spans="2:51" s="12" customFormat="1">
      <c r="B222" s="142"/>
      <c r="D222" s="143" t="s">
        <v>159</v>
      </c>
      <c r="E222" s="144" t="s">
        <v>32</v>
      </c>
      <c r="F222" s="145" t="s">
        <v>3724</v>
      </c>
      <c r="H222" s="144" t="s">
        <v>32</v>
      </c>
      <c r="I222" s="146"/>
      <c r="L222" s="142"/>
      <c r="M222" s="147"/>
      <c r="T222" s="148"/>
      <c r="AT222" s="144" t="s">
        <v>159</v>
      </c>
      <c r="AU222" s="144" t="s">
        <v>89</v>
      </c>
      <c r="AV222" s="12" t="s">
        <v>40</v>
      </c>
      <c r="AW222" s="12" t="s">
        <v>38</v>
      </c>
      <c r="AX222" s="12" t="s">
        <v>80</v>
      </c>
      <c r="AY222" s="144" t="s">
        <v>150</v>
      </c>
    </row>
    <row r="223" spans="2:51" s="12" customFormat="1">
      <c r="B223" s="142"/>
      <c r="D223" s="143" t="s">
        <v>159</v>
      </c>
      <c r="E223" s="144" t="s">
        <v>32</v>
      </c>
      <c r="F223" s="145" t="s">
        <v>3725</v>
      </c>
      <c r="H223" s="144" t="s">
        <v>32</v>
      </c>
      <c r="I223" s="146"/>
      <c r="L223" s="142"/>
      <c r="M223" s="147"/>
      <c r="T223" s="148"/>
      <c r="AT223" s="144" t="s">
        <v>159</v>
      </c>
      <c r="AU223" s="144" t="s">
        <v>89</v>
      </c>
      <c r="AV223" s="12" t="s">
        <v>40</v>
      </c>
      <c r="AW223" s="12" t="s">
        <v>38</v>
      </c>
      <c r="AX223" s="12" t="s">
        <v>80</v>
      </c>
      <c r="AY223" s="144" t="s">
        <v>150</v>
      </c>
    </row>
    <row r="224" spans="2:51" s="12" customFormat="1">
      <c r="B224" s="142"/>
      <c r="D224" s="143" t="s">
        <v>159</v>
      </c>
      <c r="E224" s="144" t="s">
        <v>32</v>
      </c>
      <c r="F224" s="145" t="s">
        <v>3726</v>
      </c>
      <c r="H224" s="144" t="s">
        <v>32</v>
      </c>
      <c r="I224" s="146"/>
      <c r="L224" s="142"/>
      <c r="M224" s="147"/>
      <c r="T224" s="148"/>
      <c r="AT224" s="144" t="s">
        <v>159</v>
      </c>
      <c r="AU224" s="144" t="s">
        <v>89</v>
      </c>
      <c r="AV224" s="12" t="s">
        <v>40</v>
      </c>
      <c r="AW224" s="12" t="s">
        <v>38</v>
      </c>
      <c r="AX224" s="12" t="s">
        <v>80</v>
      </c>
      <c r="AY224" s="144" t="s">
        <v>150</v>
      </c>
    </row>
    <row r="225" spans="2:65" s="12" customFormat="1">
      <c r="B225" s="142"/>
      <c r="D225" s="143" t="s">
        <v>159</v>
      </c>
      <c r="E225" s="144" t="s">
        <v>32</v>
      </c>
      <c r="F225" s="145" t="s">
        <v>3727</v>
      </c>
      <c r="H225" s="144" t="s">
        <v>32</v>
      </c>
      <c r="I225" s="146"/>
      <c r="L225" s="142"/>
      <c r="M225" s="147"/>
      <c r="T225" s="148"/>
      <c r="AT225" s="144" t="s">
        <v>159</v>
      </c>
      <c r="AU225" s="144" t="s">
        <v>89</v>
      </c>
      <c r="AV225" s="12" t="s">
        <v>40</v>
      </c>
      <c r="AW225" s="12" t="s">
        <v>38</v>
      </c>
      <c r="AX225" s="12" t="s">
        <v>80</v>
      </c>
      <c r="AY225" s="144" t="s">
        <v>150</v>
      </c>
    </row>
    <row r="226" spans="2:65" s="12" customFormat="1">
      <c r="B226" s="142"/>
      <c r="D226" s="143" t="s">
        <v>159</v>
      </c>
      <c r="E226" s="144" t="s">
        <v>32</v>
      </c>
      <c r="F226" s="145" t="s">
        <v>3728</v>
      </c>
      <c r="H226" s="144" t="s">
        <v>32</v>
      </c>
      <c r="I226" s="146"/>
      <c r="L226" s="142"/>
      <c r="M226" s="147"/>
      <c r="T226" s="148"/>
      <c r="AT226" s="144" t="s">
        <v>159</v>
      </c>
      <c r="AU226" s="144" t="s">
        <v>89</v>
      </c>
      <c r="AV226" s="12" t="s">
        <v>40</v>
      </c>
      <c r="AW226" s="12" t="s">
        <v>38</v>
      </c>
      <c r="AX226" s="12" t="s">
        <v>80</v>
      </c>
      <c r="AY226" s="144" t="s">
        <v>150</v>
      </c>
    </row>
    <row r="227" spans="2:65" s="12" customFormat="1">
      <c r="B227" s="142"/>
      <c r="D227" s="143" t="s">
        <v>159</v>
      </c>
      <c r="E227" s="144" t="s">
        <v>32</v>
      </c>
      <c r="F227" s="145" t="s">
        <v>3729</v>
      </c>
      <c r="H227" s="144" t="s">
        <v>32</v>
      </c>
      <c r="I227" s="146"/>
      <c r="L227" s="142"/>
      <c r="M227" s="147"/>
      <c r="T227" s="148"/>
      <c r="AT227" s="144" t="s">
        <v>159</v>
      </c>
      <c r="AU227" s="144" t="s">
        <v>89</v>
      </c>
      <c r="AV227" s="12" t="s">
        <v>40</v>
      </c>
      <c r="AW227" s="12" t="s">
        <v>38</v>
      </c>
      <c r="AX227" s="12" t="s">
        <v>80</v>
      </c>
      <c r="AY227" s="144" t="s">
        <v>150</v>
      </c>
    </row>
    <row r="228" spans="2:65" s="13" customFormat="1">
      <c r="B228" s="149"/>
      <c r="D228" s="143" t="s">
        <v>159</v>
      </c>
      <c r="E228" s="150" t="s">
        <v>32</v>
      </c>
      <c r="F228" s="151" t="s">
        <v>680</v>
      </c>
      <c r="H228" s="152">
        <v>1445.9770000000001</v>
      </c>
      <c r="I228" s="153"/>
      <c r="L228" s="149"/>
      <c r="M228" s="154"/>
      <c r="T228" s="155"/>
      <c r="AT228" s="150" t="s">
        <v>159</v>
      </c>
      <c r="AU228" s="150" t="s">
        <v>89</v>
      </c>
      <c r="AV228" s="13" t="s">
        <v>89</v>
      </c>
      <c r="AW228" s="13" t="s">
        <v>38</v>
      </c>
      <c r="AX228" s="13" t="s">
        <v>40</v>
      </c>
      <c r="AY228" s="150" t="s">
        <v>150</v>
      </c>
    </row>
    <row r="229" spans="2:65" s="1" customFormat="1" ht="49.05" customHeight="1">
      <c r="B229" s="34"/>
      <c r="C229" s="129" t="s">
        <v>168</v>
      </c>
      <c r="D229" s="129" t="s">
        <v>152</v>
      </c>
      <c r="E229" s="130" t="s">
        <v>3730</v>
      </c>
      <c r="F229" s="131" t="s">
        <v>3731</v>
      </c>
      <c r="G229" s="132" t="s">
        <v>155</v>
      </c>
      <c r="H229" s="133">
        <v>988.7</v>
      </c>
      <c r="I229" s="134"/>
      <c r="J229" s="135">
        <f>ROUND(I229*H229,2)</f>
        <v>0</v>
      </c>
      <c r="K229" s="131" t="s">
        <v>172</v>
      </c>
      <c r="L229" s="34"/>
      <c r="M229" s="136" t="s">
        <v>32</v>
      </c>
      <c r="N229" s="137" t="s">
        <v>51</v>
      </c>
      <c r="P229" s="138">
        <f>O229*H229</f>
        <v>0</v>
      </c>
      <c r="Q229" s="138">
        <v>9.2999999999999992E-3</v>
      </c>
      <c r="R229" s="138">
        <f>Q229*H229</f>
        <v>9.1949100000000001</v>
      </c>
      <c r="S229" s="138">
        <v>0</v>
      </c>
      <c r="T229" s="139">
        <f>S229*H229</f>
        <v>0</v>
      </c>
      <c r="AR229" s="140" t="s">
        <v>157</v>
      </c>
      <c r="AT229" s="140" t="s">
        <v>152</v>
      </c>
      <c r="AU229" s="140" t="s">
        <v>89</v>
      </c>
      <c r="AY229" s="18" t="s">
        <v>150</v>
      </c>
      <c r="BE229" s="141">
        <f>IF(N229="základní",J229,0)</f>
        <v>0</v>
      </c>
      <c r="BF229" s="141">
        <f>IF(N229="snížená",J229,0)</f>
        <v>0</v>
      </c>
      <c r="BG229" s="141">
        <f>IF(N229="zákl. přenesená",J229,0)</f>
        <v>0</v>
      </c>
      <c r="BH229" s="141">
        <f>IF(N229="sníž. přenesená",J229,0)</f>
        <v>0</v>
      </c>
      <c r="BI229" s="141">
        <f>IF(N229="nulová",J229,0)</f>
        <v>0</v>
      </c>
      <c r="BJ229" s="18" t="s">
        <v>40</v>
      </c>
      <c r="BK229" s="141">
        <f>ROUND(I229*H229,2)</f>
        <v>0</v>
      </c>
      <c r="BL229" s="18" t="s">
        <v>157</v>
      </c>
      <c r="BM229" s="140" t="s">
        <v>3732</v>
      </c>
    </row>
    <row r="230" spans="2:65" s="1" customFormat="1">
      <c r="B230" s="34"/>
      <c r="D230" s="163" t="s">
        <v>174</v>
      </c>
      <c r="F230" s="164" t="s">
        <v>3733</v>
      </c>
      <c r="I230" s="165"/>
      <c r="L230" s="34"/>
      <c r="M230" s="166"/>
      <c r="T230" s="55"/>
      <c r="AT230" s="18" t="s">
        <v>174</v>
      </c>
      <c r="AU230" s="18" t="s">
        <v>89</v>
      </c>
    </row>
    <row r="231" spans="2:65" s="12" customFormat="1">
      <c r="B231" s="142"/>
      <c r="D231" s="143" t="s">
        <v>159</v>
      </c>
      <c r="E231" s="144" t="s">
        <v>32</v>
      </c>
      <c r="F231" s="145" t="s">
        <v>702</v>
      </c>
      <c r="H231" s="144" t="s">
        <v>32</v>
      </c>
      <c r="I231" s="146"/>
      <c r="L231" s="142"/>
      <c r="M231" s="147"/>
      <c r="T231" s="148"/>
      <c r="AT231" s="144" t="s">
        <v>159</v>
      </c>
      <c r="AU231" s="144" t="s">
        <v>89</v>
      </c>
      <c r="AV231" s="12" t="s">
        <v>40</v>
      </c>
      <c r="AW231" s="12" t="s">
        <v>38</v>
      </c>
      <c r="AX231" s="12" t="s">
        <v>80</v>
      </c>
      <c r="AY231" s="144" t="s">
        <v>150</v>
      </c>
    </row>
    <row r="232" spans="2:65" s="12" customFormat="1">
      <c r="B232" s="142"/>
      <c r="D232" s="143" t="s">
        <v>159</v>
      </c>
      <c r="E232" s="144" t="s">
        <v>32</v>
      </c>
      <c r="F232" s="145" t="s">
        <v>3734</v>
      </c>
      <c r="H232" s="144" t="s">
        <v>32</v>
      </c>
      <c r="I232" s="146"/>
      <c r="L232" s="142"/>
      <c r="M232" s="147"/>
      <c r="T232" s="148"/>
      <c r="AT232" s="144" t="s">
        <v>159</v>
      </c>
      <c r="AU232" s="144" t="s">
        <v>89</v>
      </c>
      <c r="AV232" s="12" t="s">
        <v>40</v>
      </c>
      <c r="AW232" s="12" t="s">
        <v>38</v>
      </c>
      <c r="AX232" s="12" t="s">
        <v>80</v>
      </c>
      <c r="AY232" s="144" t="s">
        <v>150</v>
      </c>
    </row>
    <row r="233" spans="2:65" s="12" customFormat="1">
      <c r="B233" s="142"/>
      <c r="D233" s="143" t="s">
        <v>159</v>
      </c>
      <c r="E233" s="144" t="s">
        <v>32</v>
      </c>
      <c r="F233" s="145" t="s">
        <v>3735</v>
      </c>
      <c r="H233" s="144" t="s">
        <v>32</v>
      </c>
      <c r="I233" s="146"/>
      <c r="L233" s="142"/>
      <c r="M233" s="147"/>
      <c r="T233" s="148"/>
      <c r="AT233" s="144" t="s">
        <v>159</v>
      </c>
      <c r="AU233" s="144" t="s">
        <v>89</v>
      </c>
      <c r="AV233" s="12" t="s">
        <v>40</v>
      </c>
      <c r="AW233" s="12" t="s">
        <v>38</v>
      </c>
      <c r="AX233" s="12" t="s">
        <v>80</v>
      </c>
      <c r="AY233" s="144" t="s">
        <v>150</v>
      </c>
    </row>
    <row r="234" spans="2:65" s="12" customFormat="1">
      <c r="B234" s="142"/>
      <c r="D234" s="143" t="s">
        <v>159</v>
      </c>
      <c r="E234" s="144" t="s">
        <v>32</v>
      </c>
      <c r="F234" s="145" t="s">
        <v>3736</v>
      </c>
      <c r="H234" s="144" t="s">
        <v>32</v>
      </c>
      <c r="I234" s="146"/>
      <c r="L234" s="142"/>
      <c r="M234" s="147"/>
      <c r="T234" s="148"/>
      <c r="AT234" s="144" t="s">
        <v>159</v>
      </c>
      <c r="AU234" s="144" t="s">
        <v>89</v>
      </c>
      <c r="AV234" s="12" t="s">
        <v>40</v>
      </c>
      <c r="AW234" s="12" t="s">
        <v>38</v>
      </c>
      <c r="AX234" s="12" t="s">
        <v>80</v>
      </c>
      <c r="AY234" s="144" t="s">
        <v>150</v>
      </c>
    </row>
    <row r="235" spans="2:65" s="12" customFormat="1">
      <c r="B235" s="142"/>
      <c r="D235" s="143" t="s">
        <v>159</v>
      </c>
      <c r="E235" s="144" t="s">
        <v>32</v>
      </c>
      <c r="F235" s="145" t="s">
        <v>3737</v>
      </c>
      <c r="H235" s="144" t="s">
        <v>32</v>
      </c>
      <c r="I235" s="146"/>
      <c r="L235" s="142"/>
      <c r="M235" s="147"/>
      <c r="T235" s="148"/>
      <c r="AT235" s="144" t="s">
        <v>159</v>
      </c>
      <c r="AU235" s="144" t="s">
        <v>89</v>
      </c>
      <c r="AV235" s="12" t="s">
        <v>40</v>
      </c>
      <c r="AW235" s="12" t="s">
        <v>38</v>
      </c>
      <c r="AX235" s="12" t="s">
        <v>80</v>
      </c>
      <c r="AY235" s="144" t="s">
        <v>150</v>
      </c>
    </row>
    <row r="236" spans="2:65" s="12" customFormat="1">
      <c r="B236" s="142"/>
      <c r="D236" s="143" t="s">
        <v>159</v>
      </c>
      <c r="E236" s="144" t="s">
        <v>32</v>
      </c>
      <c r="F236" s="145" t="s">
        <v>3738</v>
      </c>
      <c r="H236" s="144" t="s">
        <v>32</v>
      </c>
      <c r="I236" s="146"/>
      <c r="L236" s="142"/>
      <c r="M236" s="147"/>
      <c r="T236" s="148"/>
      <c r="AT236" s="144" t="s">
        <v>159</v>
      </c>
      <c r="AU236" s="144" t="s">
        <v>89</v>
      </c>
      <c r="AV236" s="12" t="s">
        <v>40</v>
      </c>
      <c r="AW236" s="12" t="s">
        <v>38</v>
      </c>
      <c r="AX236" s="12" t="s">
        <v>80</v>
      </c>
      <c r="AY236" s="144" t="s">
        <v>150</v>
      </c>
    </row>
    <row r="237" spans="2:65" s="12" customFormat="1">
      <c r="B237" s="142"/>
      <c r="D237" s="143" t="s">
        <v>159</v>
      </c>
      <c r="E237" s="144" t="s">
        <v>32</v>
      </c>
      <c r="F237" s="145" t="s">
        <v>3739</v>
      </c>
      <c r="H237" s="144" t="s">
        <v>32</v>
      </c>
      <c r="I237" s="146"/>
      <c r="L237" s="142"/>
      <c r="M237" s="147"/>
      <c r="T237" s="148"/>
      <c r="AT237" s="144" t="s">
        <v>159</v>
      </c>
      <c r="AU237" s="144" t="s">
        <v>89</v>
      </c>
      <c r="AV237" s="12" t="s">
        <v>40</v>
      </c>
      <c r="AW237" s="12" t="s">
        <v>38</v>
      </c>
      <c r="AX237" s="12" t="s">
        <v>80</v>
      </c>
      <c r="AY237" s="144" t="s">
        <v>150</v>
      </c>
    </row>
    <row r="238" spans="2:65" s="12" customFormat="1">
      <c r="B238" s="142"/>
      <c r="D238" s="143" t="s">
        <v>159</v>
      </c>
      <c r="E238" s="144" t="s">
        <v>32</v>
      </c>
      <c r="F238" s="145" t="s">
        <v>3740</v>
      </c>
      <c r="H238" s="144" t="s">
        <v>32</v>
      </c>
      <c r="I238" s="146"/>
      <c r="L238" s="142"/>
      <c r="M238" s="147"/>
      <c r="T238" s="148"/>
      <c r="AT238" s="144" t="s">
        <v>159</v>
      </c>
      <c r="AU238" s="144" t="s">
        <v>89</v>
      </c>
      <c r="AV238" s="12" t="s">
        <v>40</v>
      </c>
      <c r="AW238" s="12" t="s">
        <v>38</v>
      </c>
      <c r="AX238" s="12" t="s">
        <v>80</v>
      </c>
      <c r="AY238" s="144" t="s">
        <v>150</v>
      </c>
    </row>
    <row r="239" spans="2:65" s="12" customFormat="1">
      <c r="B239" s="142"/>
      <c r="D239" s="143" t="s">
        <v>159</v>
      </c>
      <c r="E239" s="144" t="s">
        <v>32</v>
      </c>
      <c r="F239" s="145" t="s">
        <v>3741</v>
      </c>
      <c r="H239" s="144" t="s">
        <v>32</v>
      </c>
      <c r="I239" s="146"/>
      <c r="L239" s="142"/>
      <c r="M239" s="147"/>
      <c r="T239" s="148"/>
      <c r="AT239" s="144" t="s">
        <v>159</v>
      </c>
      <c r="AU239" s="144" t="s">
        <v>89</v>
      </c>
      <c r="AV239" s="12" t="s">
        <v>40</v>
      </c>
      <c r="AW239" s="12" t="s">
        <v>38</v>
      </c>
      <c r="AX239" s="12" t="s">
        <v>80</v>
      </c>
      <c r="AY239" s="144" t="s">
        <v>150</v>
      </c>
    </row>
    <row r="240" spans="2:65" s="12" customFormat="1">
      <c r="B240" s="142"/>
      <c r="D240" s="143" t="s">
        <v>159</v>
      </c>
      <c r="E240" s="144" t="s">
        <v>32</v>
      </c>
      <c r="F240" s="145" t="s">
        <v>3742</v>
      </c>
      <c r="H240" s="144" t="s">
        <v>32</v>
      </c>
      <c r="I240" s="146"/>
      <c r="L240" s="142"/>
      <c r="M240" s="147"/>
      <c r="T240" s="148"/>
      <c r="AT240" s="144" t="s">
        <v>159</v>
      </c>
      <c r="AU240" s="144" t="s">
        <v>89</v>
      </c>
      <c r="AV240" s="12" t="s">
        <v>40</v>
      </c>
      <c r="AW240" s="12" t="s">
        <v>38</v>
      </c>
      <c r="AX240" s="12" t="s">
        <v>80</v>
      </c>
      <c r="AY240" s="144" t="s">
        <v>150</v>
      </c>
    </row>
    <row r="241" spans="2:51" s="12" customFormat="1">
      <c r="B241" s="142"/>
      <c r="D241" s="143" t="s">
        <v>159</v>
      </c>
      <c r="E241" s="144" t="s">
        <v>32</v>
      </c>
      <c r="F241" s="145" t="s">
        <v>3743</v>
      </c>
      <c r="H241" s="144" t="s">
        <v>32</v>
      </c>
      <c r="I241" s="146"/>
      <c r="L241" s="142"/>
      <c r="M241" s="147"/>
      <c r="T241" s="148"/>
      <c r="AT241" s="144" t="s">
        <v>159</v>
      </c>
      <c r="AU241" s="144" t="s">
        <v>89</v>
      </c>
      <c r="AV241" s="12" t="s">
        <v>40</v>
      </c>
      <c r="AW241" s="12" t="s">
        <v>38</v>
      </c>
      <c r="AX241" s="12" t="s">
        <v>80</v>
      </c>
      <c r="AY241" s="144" t="s">
        <v>150</v>
      </c>
    </row>
    <row r="242" spans="2:51" s="12" customFormat="1">
      <c r="B242" s="142"/>
      <c r="D242" s="143" t="s">
        <v>159</v>
      </c>
      <c r="E242" s="144" t="s">
        <v>32</v>
      </c>
      <c r="F242" s="145" t="s">
        <v>3744</v>
      </c>
      <c r="H242" s="144" t="s">
        <v>32</v>
      </c>
      <c r="I242" s="146"/>
      <c r="L242" s="142"/>
      <c r="M242" s="147"/>
      <c r="T242" s="148"/>
      <c r="AT242" s="144" t="s">
        <v>159</v>
      </c>
      <c r="AU242" s="144" t="s">
        <v>89</v>
      </c>
      <c r="AV242" s="12" t="s">
        <v>40</v>
      </c>
      <c r="AW242" s="12" t="s">
        <v>38</v>
      </c>
      <c r="AX242" s="12" t="s">
        <v>80</v>
      </c>
      <c r="AY242" s="144" t="s">
        <v>150</v>
      </c>
    </row>
    <row r="243" spans="2:51" s="12" customFormat="1">
      <c r="B243" s="142"/>
      <c r="D243" s="143" t="s">
        <v>159</v>
      </c>
      <c r="E243" s="144" t="s">
        <v>32</v>
      </c>
      <c r="F243" s="145" t="s">
        <v>3745</v>
      </c>
      <c r="H243" s="144" t="s">
        <v>32</v>
      </c>
      <c r="I243" s="146"/>
      <c r="L243" s="142"/>
      <c r="M243" s="147"/>
      <c r="T243" s="148"/>
      <c r="AT243" s="144" t="s">
        <v>159</v>
      </c>
      <c r="AU243" s="144" t="s">
        <v>89</v>
      </c>
      <c r="AV243" s="12" t="s">
        <v>40</v>
      </c>
      <c r="AW243" s="12" t="s">
        <v>38</v>
      </c>
      <c r="AX243" s="12" t="s">
        <v>80</v>
      </c>
      <c r="AY243" s="144" t="s">
        <v>150</v>
      </c>
    </row>
    <row r="244" spans="2:51" s="12" customFormat="1">
      <c r="B244" s="142"/>
      <c r="D244" s="143" t="s">
        <v>159</v>
      </c>
      <c r="E244" s="144" t="s">
        <v>32</v>
      </c>
      <c r="F244" s="145" t="s">
        <v>3746</v>
      </c>
      <c r="H244" s="144" t="s">
        <v>32</v>
      </c>
      <c r="I244" s="146"/>
      <c r="L244" s="142"/>
      <c r="M244" s="147"/>
      <c r="T244" s="148"/>
      <c r="AT244" s="144" t="s">
        <v>159</v>
      </c>
      <c r="AU244" s="144" t="s">
        <v>89</v>
      </c>
      <c r="AV244" s="12" t="s">
        <v>40</v>
      </c>
      <c r="AW244" s="12" t="s">
        <v>38</v>
      </c>
      <c r="AX244" s="12" t="s">
        <v>80</v>
      </c>
      <c r="AY244" s="144" t="s">
        <v>150</v>
      </c>
    </row>
    <row r="245" spans="2:51" s="12" customFormat="1">
      <c r="B245" s="142"/>
      <c r="D245" s="143" t="s">
        <v>159</v>
      </c>
      <c r="E245" s="144" t="s">
        <v>32</v>
      </c>
      <c r="F245" s="145" t="s">
        <v>3747</v>
      </c>
      <c r="H245" s="144" t="s">
        <v>32</v>
      </c>
      <c r="I245" s="146"/>
      <c r="L245" s="142"/>
      <c r="M245" s="147"/>
      <c r="T245" s="148"/>
      <c r="AT245" s="144" t="s">
        <v>159</v>
      </c>
      <c r="AU245" s="144" t="s">
        <v>89</v>
      </c>
      <c r="AV245" s="12" t="s">
        <v>40</v>
      </c>
      <c r="AW245" s="12" t="s">
        <v>38</v>
      </c>
      <c r="AX245" s="12" t="s">
        <v>80</v>
      </c>
      <c r="AY245" s="144" t="s">
        <v>150</v>
      </c>
    </row>
    <row r="246" spans="2:51" s="12" customFormat="1">
      <c r="B246" s="142"/>
      <c r="D246" s="143" t="s">
        <v>159</v>
      </c>
      <c r="E246" s="144" t="s">
        <v>32</v>
      </c>
      <c r="F246" s="145" t="s">
        <v>3748</v>
      </c>
      <c r="H246" s="144" t="s">
        <v>32</v>
      </c>
      <c r="I246" s="146"/>
      <c r="L246" s="142"/>
      <c r="M246" s="147"/>
      <c r="T246" s="148"/>
      <c r="AT246" s="144" t="s">
        <v>159</v>
      </c>
      <c r="AU246" s="144" t="s">
        <v>89</v>
      </c>
      <c r="AV246" s="12" t="s">
        <v>40</v>
      </c>
      <c r="AW246" s="12" t="s">
        <v>38</v>
      </c>
      <c r="AX246" s="12" t="s">
        <v>80</v>
      </c>
      <c r="AY246" s="144" t="s">
        <v>150</v>
      </c>
    </row>
    <row r="247" spans="2:51" s="12" customFormat="1">
      <c r="B247" s="142"/>
      <c r="D247" s="143" t="s">
        <v>159</v>
      </c>
      <c r="E247" s="144" t="s">
        <v>32</v>
      </c>
      <c r="F247" s="145" t="s">
        <v>3749</v>
      </c>
      <c r="H247" s="144" t="s">
        <v>32</v>
      </c>
      <c r="I247" s="146"/>
      <c r="L247" s="142"/>
      <c r="M247" s="147"/>
      <c r="T247" s="148"/>
      <c r="AT247" s="144" t="s">
        <v>159</v>
      </c>
      <c r="AU247" s="144" t="s">
        <v>89</v>
      </c>
      <c r="AV247" s="12" t="s">
        <v>40</v>
      </c>
      <c r="AW247" s="12" t="s">
        <v>38</v>
      </c>
      <c r="AX247" s="12" t="s">
        <v>80</v>
      </c>
      <c r="AY247" s="144" t="s">
        <v>150</v>
      </c>
    </row>
    <row r="248" spans="2:51" s="12" customFormat="1">
      <c r="B248" s="142"/>
      <c r="D248" s="143" t="s">
        <v>159</v>
      </c>
      <c r="E248" s="144" t="s">
        <v>32</v>
      </c>
      <c r="F248" s="145" t="s">
        <v>3750</v>
      </c>
      <c r="H248" s="144" t="s">
        <v>32</v>
      </c>
      <c r="I248" s="146"/>
      <c r="L248" s="142"/>
      <c r="M248" s="147"/>
      <c r="T248" s="148"/>
      <c r="AT248" s="144" t="s">
        <v>159</v>
      </c>
      <c r="AU248" s="144" t="s">
        <v>89</v>
      </c>
      <c r="AV248" s="12" t="s">
        <v>40</v>
      </c>
      <c r="AW248" s="12" t="s">
        <v>38</v>
      </c>
      <c r="AX248" s="12" t="s">
        <v>80</v>
      </c>
      <c r="AY248" s="144" t="s">
        <v>150</v>
      </c>
    </row>
    <row r="249" spans="2:51" s="12" customFormat="1">
      <c r="B249" s="142"/>
      <c r="D249" s="143" t="s">
        <v>159</v>
      </c>
      <c r="E249" s="144" t="s">
        <v>32</v>
      </c>
      <c r="F249" s="145" t="s">
        <v>3751</v>
      </c>
      <c r="H249" s="144" t="s">
        <v>32</v>
      </c>
      <c r="I249" s="146"/>
      <c r="L249" s="142"/>
      <c r="M249" s="147"/>
      <c r="T249" s="148"/>
      <c r="AT249" s="144" t="s">
        <v>159</v>
      </c>
      <c r="AU249" s="144" t="s">
        <v>89</v>
      </c>
      <c r="AV249" s="12" t="s">
        <v>40</v>
      </c>
      <c r="AW249" s="12" t="s">
        <v>38</v>
      </c>
      <c r="AX249" s="12" t="s">
        <v>80</v>
      </c>
      <c r="AY249" s="144" t="s">
        <v>150</v>
      </c>
    </row>
    <row r="250" spans="2:51" s="12" customFormat="1">
      <c r="B250" s="142"/>
      <c r="D250" s="143" t="s">
        <v>159</v>
      </c>
      <c r="E250" s="144" t="s">
        <v>32</v>
      </c>
      <c r="F250" s="145" t="s">
        <v>3752</v>
      </c>
      <c r="H250" s="144" t="s">
        <v>32</v>
      </c>
      <c r="I250" s="146"/>
      <c r="L250" s="142"/>
      <c r="M250" s="147"/>
      <c r="T250" s="148"/>
      <c r="AT250" s="144" t="s">
        <v>159</v>
      </c>
      <c r="AU250" s="144" t="s">
        <v>89</v>
      </c>
      <c r="AV250" s="12" t="s">
        <v>40</v>
      </c>
      <c r="AW250" s="12" t="s">
        <v>38</v>
      </c>
      <c r="AX250" s="12" t="s">
        <v>80</v>
      </c>
      <c r="AY250" s="144" t="s">
        <v>150</v>
      </c>
    </row>
    <row r="251" spans="2:51" s="12" customFormat="1">
      <c r="B251" s="142"/>
      <c r="D251" s="143" t="s">
        <v>159</v>
      </c>
      <c r="E251" s="144" t="s">
        <v>32</v>
      </c>
      <c r="F251" s="145" t="s">
        <v>3753</v>
      </c>
      <c r="H251" s="144" t="s">
        <v>32</v>
      </c>
      <c r="I251" s="146"/>
      <c r="L251" s="142"/>
      <c r="M251" s="147"/>
      <c r="T251" s="148"/>
      <c r="AT251" s="144" t="s">
        <v>159</v>
      </c>
      <c r="AU251" s="144" t="s">
        <v>89</v>
      </c>
      <c r="AV251" s="12" t="s">
        <v>40</v>
      </c>
      <c r="AW251" s="12" t="s">
        <v>38</v>
      </c>
      <c r="AX251" s="12" t="s">
        <v>80</v>
      </c>
      <c r="AY251" s="144" t="s">
        <v>150</v>
      </c>
    </row>
    <row r="252" spans="2:51" s="12" customFormat="1">
      <c r="B252" s="142"/>
      <c r="D252" s="143" t="s">
        <v>159</v>
      </c>
      <c r="E252" s="144" t="s">
        <v>32</v>
      </c>
      <c r="F252" s="145" t="s">
        <v>3754</v>
      </c>
      <c r="H252" s="144" t="s">
        <v>32</v>
      </c>
      <c r="I252" s="146"/>
      <c r="L252" s="142"/>
      <c r="M252" s="147"/>
      <c r="T252" s="148"/>
      <c r="AT252" s="144" t="s">
        <v>159</v>
      </c>
      <c r="AU252" s="144" t="s">
        <v>89</v>
      </c>
      <c r="AV252" s="12" t="s">
        <v>40</v>
      </c>
      <c r="AW252" s="12" t="s">
        <v>38</v>
      </c>
      <c r="AX252" s="12" t="s">
        <v>80</v>
      </c>
      <c r="AY252" s="144" t="s">
        <v>150</v>
      </c>
    </row>
    <row r="253" spans="2:51" s="12" customFormat="1">
      <c r="B253" s="142"/>
      <c r="D253" s="143" t="s">
        <v>159</v>
      </c>
      <c r="E253" s="144" t="s">
        <v>32</v>
      </c>
      <c r="F253" s="145" t="s">
        <v>3755</v>
      </c>
      <c r="H253" s="144" t="s">
        <v>32</v>
      </c>
      <c r="I253" s="146"/>
      <c r="L253" s="142"/>
      <c r="M253" s="147"/>
      <c r="T253" s="148"/>
      <c r="AT253" s="144" t="s">
        <v>159</v>
      </c>
      <c r="AU253" s="144" t="s">
        <v>89</v>
      </c>
      <c r="AV253" s="12" t="s">
        <v>40</v>
      </c>
      <c r="AW253" s="12" t="s">
        <v>38</v>
      </c>
      <c r="AX253" s="12" t="s">
        <v>80</v>
      </c>
      <c r="AY253" s="144" t="s">
        <v>150</v>
      </c>
    </row>
    <row r="254" spans="2:51" s="12" customFormat="1">
      <c r="B254" s="142"/>
      <c r="D254" s="143" t="s">
        <v>159</v>
      </c>
      <c r="E254" s="144" t="s">
        <v>32</v>
      </c>
      <c r="F254" s="145" t="s">
        <v>3756</v>
      </c>
      <c r="H254" s="144" t="s">
        <v>32</v>
      </c>
      <c r="I254" s="146"/>
      <c r="L254" s="142"/>
      <c r="M254" s="147"/>
      <c r="T254" s="148"/>
      <c r="AT254" s="144" t="s">
        <v>159</v>
      </c>
      <c r="AU254" s="144" t="s">
        <v>89</v>
      </c>
      <c r="AV254" s="12" t="s">
        <v>40</v>
      </c>
      <c r="AW254" s="12" t="s">
        <v>38</v>
      </c>
      <c r="AX254" s="12" t="s">
        <v>80</v>
      </c>
      <c r="AY254" s="144" t="s">
        <v>150</v>
      </c>
    </row>
    <row r="255" spans="2:51" s="12" customFormat="1">
      <c r="B255" s="142"/>
      <c r="D255" s="143" t="s">
        <v>159</v>
      </c>
      <c r="E255" s="144" t="s">
        <v>32</v>
      </c>
      <c r="F255" s="145" t="s">
        <v>3757</v>
      </c>
      <c r="H255" s="144" t="s">
        <v>32</v>
      </c>
      <c r="I255" s="146"/>
      <c r="L255" s="142"/>
      <c r="M255" s="147"/>
      <c r="T255" s="148"/>
      <c r="AT255" s="144" t="s">
        <v>159</v>
      </c>
      <c r="AU255" s="144" t="s">
        <v>89</v>
      </c>
      <c r="AV255" s="12" t="s">
        <v>40</v>
      </c>
      <c r="AW255" s="12" t="s">
        <v>38</v>
      </c>
      <c r="AX255" s="12" t="s">
        <v>80</v>
      </c>
      <c r="AY255" s="144" t="s">
        <v>150</v>
      </c>
    </row>
    <row r="256" spans="2:51" s="12" customFormat="1">
      <c r="B256" s="142"/>
      <c r="D256" s="143" t="s">
        <v>159</v>
      </c>
      <c r="E256" s="144" t="s">
        <v>32</v>
      </c>
      <c r="F256" s="145" t="s">
        <v>3758</v>
      </c>
      <c r="H256" s="144" t="s">
        <v>32</v>
      </c>
      <c r="I256" s="146"/>
      <c r="L256" s="142"/>
      <c r="M256" s="147"/>
      <c r="T256" s="148"/>
      <c r="AT256" s="144" t="s">
        <v>159</v>
      </c>
      <c r="AU256" s="144" t="s">
        <v>89</v>
      </c>
      <c r="AV256" s="12" t="s">
        <v>40</v>
      </c>
      <c r="AW256" s="12" t="s">
        <v>38</v>
      </c>
      <c r="AX256" s="12" t="s">
        <v>80</v>
      </c>
      <c r="AY256" s="144" t="s">
        <v>150</v>
      </c>
    </row>
    <row r="257" spans="2:51" s="12" customFormat="1">
      <c r="B257" s="142"/>
      <c r="D257" s="143" t="s">
        <v>159</v>
      </c>
      <c r="E257" s="144" t="s">
        <v>32</v>
      </c>
      <c r="F257" s="145" t="s">
        <v>3759</v>
      </c>
      <c r="H257" s="144" t="s">
        <v>32</v>
      </c>
      <c r="I257" s="146"/>
      <c r="L257" s="142"/>
      <c r="M257" s="147"/>
      <c r="T257" s="148"/>
      <c r="AT257" s="144" t="s">
        <v>159</v>
      </c>
      <c r="AU257" s="144" t="s">
        <v>89</v>
      </c>
      <c r="AV257" s="12" t="s">
        <v>40</v>
      </c>
      <c r="AW257" s="12" t="s">
        <v>38</v>
      </c>
      <c r="AX257" s="12" t="s">
        <v>80</v>
      </c>
      <c r="AY257" s="144" t="s">
        <v>150</v>
      </c>
    </row>
    <row r="258" spans="2:51" s="12" customFormat="1">
      <c r="B258" s="142"/>
      <c r="D258" s="143" t="s">
        <v>159</v>
      </c>
      <c r="E258" s="144" t="s">
        <v>32</v>
      </c>
      <c r="F258" s="145" t="s">
        <v>3760</v>
      </c>
      <c r="H258" s="144" t="s">
        <v>32</v>
      </c>
      <c r="I258" s="146"/>
      <c r="L258" s="142"/>
      <c r="M258" s="147"/>
      <c r="T258" s="148"/>
      <c r="AT258" s="144" t="s">
        <v>159</v>
      </c>
      <c r="AU258" s="144" t="s">
        <v>89</v>
      </c>
      <c r="AV258" s="12" t="s">
        <v>40</v>
      </c>
      <c r="AW258" s="12" t="s">
        <v>38</v>
      </c>
      <c r="AX258" s="12" t="s">
        <v>80</v>
      </c>
      <c r="AY258" s="144" t="s">
        <v>150</v>
      </c>
    </row>
    <row r="259" spans="2:51" s="12" customFormat="1">
      <c r="B259" s="142"/>
      <c r="D259" s="143" t="s">
        <v>159</v>
      </c>
      <c r="E259" s="144" t="s">
        <v>32</v>
      </c>
      <c r="F259" s="145" t="s">
        <v>3761</v>
      </c>
      <c r="H259" s="144" t="s">
        <v>32</v>
      </c>
      <c r="I259" s="146"/>
      <c r="L259" s="142"/>
      <c r="M259" s="147"/>
      <c r="T259" s="148"/>
      <c r="AT259" s="144" t="s">
        <v>159</v>
      </c>
      <c r="AU259" s="144" t="s">
        <v>89</v>
      </c>
      <c r="AV259" s="12" t="s">
        <v>40</v>
      </c>
      <c r="AW259" s="12" t="s">
        <v>38</v>
      </c>
      <c r="AX259" s="12" t="s">
        <v>80</v>
      </c>
      <c r="AY259" s="144" t="s">
        <v>150</v>
      </c>
    </row>
    <row r="260" spans="2:51" s="12" customFormat="1">
      <c r="B260" s="142"/>
      <c r="D260" s="143" t="s">
        <v>159</v>
      </c>
      <c r="E260" s="144" t="s">
        <v>32</v>
      </c>
      <c r="F260" s="145" t="s">
        <v>3762</v>
      </c>
      <c r="H260" s="144" t="s">
        <v>32</v>
      </c>
      <c r="I260" s="146"/>
      <c r="L260" s="142"/>
      <c r="M260" s="147"/>
      <c r="T260" s="148"/>
      <c r="AT260" s="144" t="s">
        <v>159</v>
      </c>
      <c r="AU260" s="144" t="s">
        <v>89</v>
      </c>
      <c r="AV260" s="12" t="s">
        <v>40</v>
      </c>
      <c r="AW260" s="12" t="s">
        <v>38</v>
      </c>
      <c r="AX260" s="12" t="s">
        <v>80</v>
      </c>
      <c r="AY260" s="144" t="s">
        <v>150</v>
      </c>
    </row>
    <row r="261" spans="2:51" s="12" customFormat="1">
      <c r="B261" s="142"/>
      <c r="D261" s="143" t="s">
        <v>159</v>
      </c>
      <c r="E261" s="144" t="s">
        <v>32</v>
      </c>
      <c r="F261" s="145" t="s">
        <v>3763</v>
      </c>
      <c r="H261" s="144" t="s">
        <v>32</v>
      </c>
      <c r="I261" s="146"/>
      <c r="L261" s="142"/>
      <c r="M261" s="147"/>
      <c r="T261" s="148"/>
      <c r="AT261" s="144" t="s">
        <v>159</v>
      </c>
      <c r="AU261" s="144" t="s">
        <v>89</v>
      </c>
      <c r="AV261" s="12" t="s">
        <v>40</v>
      </c>
      <c r="AW261" s="12" t="s">
        <v>38</v>
      </c>
      <c r="AX261" s="12" t="s">
        <v>80</v>
      </c>
      <c r="AY261" s="144" t="s">
        <v>150</v>
      </c>
    </row>
    <row r="262" spans="2:51" s="12" customFormat="1">
      <c r="B262" s="142"/>
      <c r="D262" s="143" t="s">
        <v>159</v>
      </c>
      <c r="E262" s="144" t="s">
        <v>32</v>
      </c>
      <c r="F262" s="145" t="s">
        <v>3764</v>
      </c>
      <c r="H262" s="144" t="s">
        <v>32</v>
      </c>
      <c r="I262" s="146"/>
      <c r="L262" s="142"/>
      <c r="M262" s="147"/>
      <c r="T262" s="148"/>
      <c r="AT262" s="144" t="s">
        <v>159</v>
      </c>
      <c r="AU262" s="144" t="s">
        <v>89</v>
      </c>
      <c r="AV262" s="12" t="s">
        <v>40</v>
      </c>
      <c r="AW262" s="12" t="s">
        <v>38</v>
      </c>
      <c r="AX262" s="12" t="s">
        <v>80</v>
      </c>
      <c r="AY262" s="144" t="s">
        <v>150</v>
      </c>
    </row>
    <row r="263" spans="2:51" s="12" customFormat="1">
      <c r="B263" s="142"/>
      <c r="D263" s="143" t="s">
        <v>159</v>
      </c>
      <c r="E263" s="144" t="s">
        <v>32</v>
      </c>
      <c r="F263" s="145" t="s">
        <v>3765</v>
      </c>
      <c r="H263" s="144" t="s">
        <v>32</v>
      </c>
      <c r="I263" s="146"/>
      <c r="L263" s="142"/>
      <c r="M263" s="147"/>
      <c r="T263" s="148"/>
      <c r="AT263" s="144" t="s">
        <v>159</v>
      </c>
      <c r="AU263" s="144" t="s">
        <v>89</v>
      </c>
      <c r="AV263" s="12" t="s">
        <v>40</v>
      </c>
      <c r="AW263" s="12" t="s">
        <v>38</v>
      </c>
      <c r="AX263" s="12" t="s">
        <v>80</v>
      </c>
      <c r="AY263" s="144" t="s">
        <v>150</v>
      </c>
    </row>
    <row r="264" spans="2:51" s="12" customFormat="1">
      <c r="B264" s="142"/>
      <c r="D264" s="143" t="s">
        <v>159</v>
      </c>
      <c r="E264" s="144" t="s">
        <v>32</v>
      </c>
      <c r="F264" s="145" t="s">
        <v>3766</v>
      </c>
      <c r="H264" s="144" t="s">
        <v>32</v>
      </c>
      <c r="I264" s="146"/>
      <c r="L264" s="142"/>
      <c r="M264" s="147"/>
      <c r="T264" s="148"/>
      <c r="AT264" s="144" t="s">
        <v>159</v>
      </c>
      <c r="AU264" s="144" t="s">
        <v>89</v>
      </c>
      <c r="AV264" s="12" t="s">
        <v>40</v>
      </c>
      <c r="AW264" s="12" t="s">
        <v>38</v>
      </c>
      <c r="AX264" s="12" t="s">
        <v>80</v>
      </c>
      <c r="AY264" s="144" t="s">
        <v>150</v>
      </c>
    </row>
    <row r="265" spans="2:51" s="12" customFormat="1">
      <c r="B265" s="142"/>
      <c r="D265" s="143" t="s">
        <v>159</v>
      </c>
      <c r="E265" s="144" t="s">
        <v>32</v>
      </c>
      <c r="F265" s="145" t="s">
        <v>3767</v>
      </c>
      <c r="H265" s="144" t="s">
        <v>32</v>
      </c>
      <c r="I265" s="146"/>
      <c r="L265" s="142"/>
      <c r="M265" s="147"/>
      <c r="T265" s="148"/>
      <c r="AT265" s="144" t="s">
        <v>159</v>
      </c>
      <c r="AU265" s="144" t="s">
        <v>89</v>
      </c>
      <c r="AV265" s="12" t="s">
        <v>40</v>
      </c>
      <c r="AW265" s="12" t="s">
        <v>38</v>
      </c>
      <c r="AX265" s="12" t="s">
        <v>80</v>
      </c>
      <c r="AY265" s="144" t="s">
        <v>150</v>
      </c>
    </row>
    <row r="266" spans="2:51" s="12" customFormat="1">
      <c r="B266" s="142"/>
      <c r="D266" s="143" t="s">
        <v>159</v>
      </c>
      <c r="E266" s="144" t="s">
        <v>32</v>
      </c>
      <c r="F266" s="145" t="s">
        <v>3768</v>
      </c>
      <c r="H266" s="144" t="s">
        <v>32</v>
      </c>
      <c r="I266" s="146"/>
      <c r="L266" s="142"/>
      <c r="M266" s="147"/>
      <c r="T266" s="148"/>
      <c r="AT266" s="144" t="s">
        <v>159</v>
      </c>
      <c r="AU266" s="144" t="s">
        <v>89</v>
      </c>
      <c r="AV266" s="12" t="s">
        <v>40</v>
      </c>
      <c r="AW266" s="12" t="s">
        <v>38</v>
      </c>
      <c r="AX266" s="12" t="s">
        <v>80</v>
      </c>
      <c r="AY266" s="144" t="s">
        <v>150</v>
      </c>
    </row>
    <row r="267" spans="2:51" s="12" customFormat="1">
      <c r="B267" s="142"/>
      <c r="D267" s="143" t="s">
        <v>159</v>
      </c>
      <c r="E267" s="144" t="s">
        <v>32</v>
      </c>
      <c r="F267" s="145" t="s">
        <v>3769</v>
      </c>
      <c r="H267" s="144" t="s">
        <v>32</v>
      </c>
      <c r="I267" s="146"/>
      <c r="L267" s="142"/>
      <c r="M267" s="147"/>
      <c r="T267" s="148"/>
      <c r="AT267" s="144" t="s">
        <v>159</v>
      </c>
      <c r="AU267" s="144" t="s">
        <v>89</v>
      </c>
      <c r="AV267" s="12" t="s">
        <v>40</v>
      </c>
      <c r="AW267" s="12" t="s">
        <v>38</v>
      </c>
      <c r="AX267" s="12" t="s">
        <v>80</v>
      </c>
      <c r="AY267" s="144" t="s">
        <v>150</v>
      </c>
    </row>
    <row r="268" spans="2:51" s="12" customFormat="1">
      <c r="B268" s="142"/>
      <c r="D268" s="143" t="s">
        <v>159</v>
      </c>
      <c r="E268" s="144" t="s">
        <v>32</v>
      </c>
      <c r="F268" s="145" t="s">
        <v>3770</v>
      </c>
      <c r="H268" s="144" t="s">
        <v>32</v>
      </c>
      <c r="I268" s="146"/>
      <c r="L268" s="142"/>
      <c r="M268" s="147"/>
      <c r="T268" s="148"/>
      <c r="AT268" s="144" t="s">
        <v>159</v>
      </c>
      <c r="AU268" s="144" t="s">
        <v>89</v>
      </c>
      <c r="AV268" s="12" t="s">
        <v>40</v>
      </c>
      <c r="AW268" s="12" t="s">
        <v>38</v>
      </c>
      <c r="AX268" s="12" t="s">
        <v>80</v>
      </c>
      <c r="AY268" s="144" t="s">
        <v>150</v>
      </c>
    </row>
    <row r="269" spans="2:51" s="12" customFormat="1">
      <c r="B269" s="142"/>
      <c r="D269" s="143" t="s">
        <v>159</v>
      </c>
      <c r="E269" s="144" t="s">
        <v>32</v>
      </c>
      <c r="F269" s="145" t="s">
        <v>3771</v>
      </c>
      <c r="H269" s="144" t="s">
        <v>32</v>
      </c>
      <c r="I269" s="146"/>
      <c r="L269" s="142"/>
      <c r="M269" s="147"/>
      <c r="T269" s="148"/>
      <c r="AT269" s="144" t="s">
        <v>159</v>
      </c>
      <c r="AU269" s="144" t="s">
        <v>89</v>
      </c>
      <c r="AV269" s="12" t="s">
        <v>40</v>
      </c>
      <c r="AW269" s="12" t="s">
        <v>38</v>
      </c>
      <c r="AX269" s="12" t="s">
        <v>80</v>
      </c>
      <c r="AY269" s="144" t="s">
        <v>150</v>
      </c>
    </row>
    <row r="270" spans="2:51" s="12" customFormat="1">
      <c r="B270" s="142"/>
      <c r="D270" s="143" t="s">
        <v>159</v>
      </c>
      <c r="E270" s="144" t="s">
        <v>32</v>
      </c>
      <c r="F270" s="145" t="s">
        <v>3772</v>
      </c>
      <c r="H270" s="144" t="s">
        <v>32</v>
      </c>
      <c r="I270" s="146"/>
      <c r="L270" s="142"/>
      <c r="M270" s="147"/>
      <c r="T270" s="148"/>
      <c r="AT270" s="144" t="s">
        <v>159</v>
      </c>
      <c r="AU270" s="144" t="s">
        <v>89</v>
      </c>
      <c r="AV270" s="12" t="s">
        <v>40</v>
      </c>
      <c r="AW270" s="12" t="s">
        <v>38</v>
      </c>
      <c r="AX270" s="12" t="s">
        <v>80</v>
      </c>
      <c r="AY270" s="144" t="s">
        <v>150</v>
      </c>
    </row>
    <row r="271" spans="2:51" s="12" customFormat="1">
      <c r="B271" s="142"/>
      <c r="D271" s="143" t="s">
        <v>159</v>
      </c>
      <c r="E271" s="144" t="s">
        <v>32</v>
      </c>
      <c r="F271" s="145" t="s">
        <v>3773</v>
      </c>
      <c r="H271" s="144" t="s">
        <v>32</v>
      </c>
      <c r="I271" s="146"/>
      <c r="L271" s="142"/>
      <c r="M271" s="147"/>
      <c r="T271" s="148"/>
      <c r="AT271" s="144" t="s">
        <v>159</v>
      </c>
      <c r="AU271" s="144" t="s">
        <v>89</v>
      </c>
      <c r="AV271" s="12" t="s">
        <v>40</v>
      </c>
      <c r="AW271" s="12" t="s">
        <v>38</v>
      </c>
      <c r="AX271" s="12" t="s">
        <v>80</v>
      </c>
      <c r="AY271" s="144" t="s">
        <v>150</v>
      </c>
    </row>
    <row r="272" spans="2:51" s="12" customFormat="1">
      <c r="B272" s="142"/>
      <c r="D272" s="143" t="s">
        <v>159</v>
      </c>
      <c r="E272" s="144" t="s">
        <v>32</v>
      </c>
      <c r="F272" s="145" t="s">
        <v>3774</v>
      </c>
      <c r="H272" s="144" t="s">
        <v>32</v>
      </c>
      <c r="I272" s="146"/>
      <c r="L272" s="142"/>
      <c r="M272" s="147"/>
      <c r="T272" s="148"/>
      <c r="AT272" s="144" t="s">
        <v>159</v>
      </c>
      <c r="AU272" s="144" t="s">
        <v>89</v>
      </c>
      <c r="AV272" s="12" t="s">
        <v>40</v>
      </c>
      <c r="AW272" s="12" t="s">
        <v>38</v>
      </c>
      <c r="AX272" s="12" t="s">
        <v>80</v>
      </c>
      <c r="AY272" s="144" t="s">
        <v>150</v>
      </c>
    </row>
    <row r="273" spans="2:51" s="12" customFormat="1">
      <c r="B273" s="142"/>
      <c r="D273" s="143" t="s">
        <v>159</v>
      </c>
      <c r="E273" s="144" t="s">
        <v>32</v>
      </c>
      <c r="F273" s="145" t="s">
        <v>3775</v>
      </c>
      <c r="H273" s="144" t="s">
        <v>32</v>
      </c>
      <c r="I273" s="146"/>
      <c r="L273" s="142"/>
      <c r="M273" s="147"/>
      <c r="T273" s="148"/>
      <c r="AT273" s="144" t="s">
        <v>159</v>
      </c>
      <c r="AU273" s="144" t="s">
        <v>89</v>
      </c>
      <c r="AV273" s="12" t="s">
        <v>40</v>
      </c>
      <c r="AW273" s="12" t="s">
        <v>38</v>
      </c>
      <c r="AX273" s="12" t="s">
        <v>80</v>
      </c>
      <c r="AY273" s="144" t="s">
        <v>150</v>
      </c>
    </row>
    <row r="274" spans="2:51" s="12" customFormat="1">
      <c r="B274" s="142"/>
      <c r="D274" s="143" t="s">
        <v>159</v>
      </c>
      <c r="E274" s="144" t="s">
        <v>32</v>
      </c>
      <c r="F274" s="145" t="s">
        <v>3776</v>
      </c>
      <c r="H274" s="144" t="s">
        <v>32</v>
      </c>
      <c r="I274" s="146"/>
      <c r="L274" s="142"/>
      <c r="M274" s="147"/>
      <c r="T274" s="148"/>
      <c r="AT274" s="144" t="s">
        <v>159</v>
      </c>
      <c r="AU274" s="144" t="s">
        <v>89</v>
      </c>
      <c r="AV274" s="12" t="s">
        <v>40</v>
      </c>
      <c r="AW274" s="12" t="s">
        <v>38</v>
      </c>
      <c r="AX274" s="12" t="s">
        <v>80</v>
      </c>
      <c r="AY274" s="144" t="s">
        <v>150</v>
      </c>
    </row>
    <row r="275" spans="2:51" s="12" customFormat="1">
      <c r="B275" s="142"/>
      <c r="D275" s="143" t="s">
        <v>159</v>
      </c>
      <c r="E275" s="144" t="s">
        <v>32</v>
      </c>
      <c r="F275" s="145" t="s">
        <v>3777</v>
      </c>
      <c r="H275" s="144" t="s">
        <v>32</v>
      </c>
      <c r="I275" s="146"/>
      <c r="L275" s="142"/>
      <c r="M275" s="147"/>
      <c r="T275" s="148"/>
      <c r="AT275" s="144" t="s">
        <v>159</v>
      </c>
      <c r="AU275" s="144" t="s">
        <v>89</v>
      </c>
      <c r="AV275" s="12" t="s">
        <v>40</v>
      </c>
      <c r="AW275" s="12" t="s">
        <v>38</v>
      </c>
      <c r="AX275" s="12" t="s">
        <v>80</v>
      </c>
      <c r="AY275" s="144" t="s">
        <v>150</v>
      </c>
    </row>
    <row r="276" spans="2:51" s="12" customFormat="1">
      <c r="B276" s="142"/>
      <c r="D276" s="143" t="s">
        <v>159</v>
      </c>
      <c r="E276" s="144" t="s">
        <v>32</v>
      </c>
      <c r="F276" s="145" t="s">
        <v>3778</v>
      </c>
      <c r="H276" s="144" t="s">
        <v>32</v>
      </c>
      <c r="I276" s="146"/>
      <c r="L276" s="142"/>
      <c r="M276" s="147"/>
      <c r="T276" s="148"/>
      <c r="AT276" s="144" t="s">
        <v>159</v>
      </c>
      <c r="AU276" s="144" t="s">
        <v>89</v>
      </c>
      <c r="AV276" s="12" t="s">
        <v>40</v>
      </c>
      <c r="AW276" s="12" t="s">
        <v>38</v>
      </c>
      <c r="AX276" s="12" t="s">
        <v>80</v>
      </c>
      <c r="AY276" s="144" t="s">
        <v>150</v>
      </c>
    </row>
    <row r="277" spans="2:51" s="12" customFormat="1">
      <c r="B277" s="142"/>
      <c r="D277" s="143" t="s">
        <v>159</v>
      </c>
      <c r="E277" s="144" t="s">
        <v>32</v>
      </c>
      <c r="F277" s="145" t="s">
        <v>3779</v>
      </c>
      <c r="H277" s="144" t="s">
        <v>32</v>
      </c>
      <c r="I277" s="146"/>
      <c r="L277" s="142"/>
      <c r="M277" s="147"/>
      <c r="T277" s="148"/>
      <c r="AT277" s="144" t="s">
        <v>159</v>
      </c>
      <c r="AU277" s="144" t="s">
        <v>89</v>
      </c>
      <c r="AV277" s="12" t="s">
        <v>40</v>
      </c>
      <c r="AW277" s="12" t="s">
        <v>38</v>
      </c>
      <c r="AX277" s="12" t="s">
        <v>80</v>
      </c>
      <c r="AY277" s="144" t="s">
        <v>150</v>
      </c>
    </row>
    <row r="278" spans="2:51" s="12" customFormat="1">
      <c r="B278" s="142"/>
      <c r="D278" s="143" t="s">
        <v>159</v>
      </c>
      <c r="E278" s="144" t="s">
        <v>32</v>
      </c>
      <c r="F278" s="145" t="s">
        <v>3780</v>
      </c>
      <c r="H278" s="144" t="s">
        <v>32</v>
      </c>
      <c r="I278" s="146"/>
      <c r="L278" s="142"/>
      <c r="M278" s="147"/>
      <c r="T278" s="148"/>
      <c r="AT278" s="144" t="s">
        <v>159</v>
      </c>
      <c r="AU278" s="144" t="s">
        <v>89</v>
      </c>
      <c r="AV278" s="12" t="s">
        <v>40</v>
      </c>
      <c r="AW278" s="12" t="s">
        <v>38</v>
      </c>
      <c r="AX278" s="12" t="s">
        <v>80</v>
      </c>
      <c r="AY278" s="144" t="s">
        <v>150</v>
      </c>
    </row>
    <row r="279" spans="2:51" s="12" customFormat="1">
      <c r="B279" s="142"/>
      <c r="D279" s="143" t="s">
        <v>159</v>
      </c>
      <c r="E279" s="144" t="s">
        <v>32</v>
      </c>
      <c r="F279" s="145" t="s">
        <v>3781</v>
      </c>
      <c r="H279" s="144" t="s">
        <v>32</v>
      </c>
      <c r="I279" s="146"/>
      <c r="L279" s="142"/>
      <c r="M279" s="147"/>
      <c r="T279" s="148"/>
      <c r="AT279" s="144" t="s">
        <v>159</v>
      </c>
      <c r="AU279" s="144" t="s">
        <v>89</v>
      </c>
      <c r="AV279" s="12" t="s">
        <v>40</v>
      </c>
      <c r="AW279" s="12" t="s">
        <v>38</v>
      </c>
      <c r="AX279" s="12" t="s">
        <v>80</v>
      </c>
      <c r="AY279" s="144" t="s">
        <v>150</v>
      </c>
    </row>
    <row r="280" spans="2:51" s="12" customFormat="1">
      <c r="B280" s="142"/>
      <c r="D280" s="143" t="s">
        <v>159</v>
      </c>
      <c r="E280" s="144" t="s">
        <v>32</v>
      </c>
      <c r="F280" s="145" t="s">
        <v>3782</v>
      </c>
      <c r="H280" s="144" t="s">
        <v>32</v>
      </c>
      <c r="I280" s="146"/>
      <c r="L280" s="142"/>
      <c r="M280" s="147"/>
      <c r="T280" s="148"/>
      <c r="AT280" s="144" t="s">
        <v>159</v>
      </c>
      <c r="AU280" s="144" t="s">
        <v>89</v>
      </c>
      <c r="AV280" s="12" t="s">
        <v>40</v>
      </c>
      <c r="AW280" s="12" t="s">
        <v>38</v>
      </c>
      <c r="AX280" s="12" t="s">
        <v>80</v>
      </c>
      <c r="AY280" s="144" t="s">
        <v>150</v>
      </c>
    </row>
    <row r="281" spans="2:51" s="12" customFormat="1">
      <c r="B281" s="142"/>
      <c r="D281" s="143" t="s">
        <v>159</v>
      </c>
      <c r="E281" s="144" t="s">
        <v>32</v>
      </c>
      <c r="F281" s="145" t="s">
        <v>3783</v>
      </c>
      <c r="H281" s="144" t="s">
        <v>32</v>
      </c>
      <c r="I281" s="146"/>
      <c r="L281" s="142"/>
      <c r="M281" s="147"/>
      <c r="T281" s="148"/>
      <c r="AT281" s="144" t="s">
        <v>159</v>
      </c>
      <c r="AU281" s="144" t="s">
        <v>89</v>
      </c>
      <c r="AV281" s="12" t="s">
        <v>40</v>
      </c>
      <c r="AW281" s="12" t="s">
        <v>38</v>
      </c>
      <c r="AX281" s="12" t="s">
        <v>80</v>
      </c>
      <c r="AY281" s="144" t="s">
        <v>150</v>
      </c>
    </row>
    <row r="282" spans="2:51" s="12" customFormat="1">
      <c r="B282" s="142"/>
      <c r="D282" s="143" t="s">
        <v>159</v>
      </c>
      <c r="E282" s="144" t="s">
        <v>32</v>
      </c>
      <c r="F282" s="145" t="s">
        <v>3784</v>
      </c>
      <c r="H282" s="144" t="s">
        <v>32</v>
      </c>
      <c r="I282" s="146"/>
      <c r="L282" s="142"/>
      <c r="M282" s="147"/>
      <c r="T282" s="148"/>
      <c r="AT282" s="144" t="s">
        <v>159</v>
      </c>
      <c r="AU282" s="144" t="s">
        <v>89</v>
      </c>
      <c r="AV282" s="12" t="s">
        <v>40</v>
      </c>
      <c r="AW282" s="12" t="s">
        <v>38</v>
      </c>
      <c r="AX282" s="12" t="s">
        <v>80</v>
      </c>
      <c r="AY282" s="144" t="s">
        <v>150</v>
      </c>
    </row>
    <row r="283" spans="2:51" s="12" customFormat="1">
      <c r="B283" s="142"/>
      <c r="D283" s="143" t="s">
        <v>159</v>
      </c>
      <c r="E283" s="144" t="s">
        <v>32</v>
      </c>
      <c r="F283" s="145" t="s">
        <v>3785</v>
      </c>
      <c r="H283" s="144" t="s">
        <v>32</v>
      </c>
      <c r="I283" s="146"/>
      <c r="L283" s="142"/>
      <c r="M283" s="147"/>
      <c r="T283" s="148"/>
      <c r="AT283" s="144" t="s">
        <v>159</v>
      </c>
      <c r="AU283" s="144" t="s">
        <v>89</v>
      </c>
      <c r="AV283" s="12" t="s">
        <v>40</v>
      </c>
      <c r="AW283" s="12" t="s">
        <v>38</v>
      </c>
      <c r="AX283" s="12" t="s">
        <v>80</v>
      </c>
      <c r="AY283" s="144" t="s">
        <v>150</v>
      </c>
    </row>
    <row r="284" spans="2:51" s="12" customFormat="1">
      <c r="B284" s="142"/>
      <c r="D284" s="143" t="s">
        <v>159</v>
      </c>
      <c r="E284" s="144" t="s">
        <v>32</v>
      </c>
      <c r="F284" s="145" t="s">
        <v>3786</v>
      </c>
      <c r="H284" s="144" t="s">
        <v>32</v>
      </c>
      <c r="I284" s="146"/>
      <c r="L284" s="142"/>
      <c r="M284" s="147"/>
      <c r="T284" s="148"/>
      <c r="AT284" s="144" t="s">
        <v>159</v>
      </c>
      <c r="AU284" s="144" t="s">
        <v>89</v>
      </c>
      <c r="AV284" s="12" t="s">
        <v>40</v>
      </c>
      <c r="AW284" s="12" t="s">
        <v>38</v>
      </c>
      <c r="AX284" s="12" t="s">
        <v>80</v>
      </c>
      <c r="AY284" s="144" t="s">
        <v>150</v>
      </c>
    </row>
    <row r="285" spans="2:51" s="12" customFormat="1">
      <c r="B285" s="142"/>
      <c r="D285" s="143" t="s">
        <v>159</v>
      </c>
      <c r="E285" s="144" t="s">
        <v>32</v>
      </c>
      <c r="F285" s="145" t="s">
        <v>3787</v>
      </c>
      <c r="H285" s="144" t="s">
        <v>32</v>
      </c>
      <c r="I285" s="146"/>
      <c r="L285" s="142"/>
      <c r="M285" s="147"/>
      <c r="T285" s="148"/>
      <c r="AT285" s="144" t="s">
        <v>159</v>
      </c>
      <c r="AU285" s="144" t="s">
        <v>89</v>
      </c>
      <c r="AV285" s="12" t="s">
        <v>40</v>
      </c>
      <c r="AW285" s="12" t="s">
        <v>38</v>
      </c>
      <c r="AX285" s="12" t="s">
        <v>80</v>
      </c>
      <c r="AY285" s="144" t="s">
        <v>150</v>
      </c>
    </row>
    <row r="286" spans="2:51" s="12" customFormat="1">
      <c r="B286" s="142"/>
      <c r="D286" s="143" t="s">
        <v>159</v>
      </c>
      <c r="E286" s="144" t="s">
        <v>32</v>
      </c>
      <c r="F286" s="145" t="s">
        <v>3788</v>
      </c>
      <c r="H286" s="144" t="s">
        <v>32</v>
      </c>
      <c r="I286" s="146"/>
      <c r="L286" s="142"/>
      <c r="M286" s="147"/>
      <c r="T286" s="148"/>
      <c r="AT286" s="144" t="s">
        <v>159</v>
      </c>
      <c r="AU286" s="144" t="s">
        <v>89</v>
      </c>
      <c r="AV286" s="12" t="s">
        <v>40</v>
      </c>
      <c r="AW286" s="12" t="s">
        <v>38</v>
      </c>
      <c r="AX286" s="12" t="s">
        <v>80</v>
      </c>
      <c r="AY286" s="144" t="s">
        <v>150</v>
      </c>
    </row>
    <row r="287" spans="2:51" s="12" customFormat="1">
      <c r="B287" s="142"/>
      <c r="D287" s="143" t="s">
        <v>159</v>
      </c>
      <c r="E287" s="144" t="s">
        <v>32</v>
      </c>
      <c r="F287" s="145" t="s">
        <v>3789</v>
      </c>
      <c r="H287" s="144" t="s">
        <v>32</v>
      </c>
      <c r="I287" s="146"/>
      <c r="L287" s="142"/>
      <c r="M287" s="147"/>
      <c r="T287" s="148"/>
      <c r="AT287" s="144" t="s">
        <v>159</v>
      </c>
      <c r="AU287" s="144" t="s">
        <v>89</v>
      </c>
      <c r="AV287" s="12" t="s">
        <v>40</v>
      </c>
      <c r="AW287" s="12" t="s">
        <v>38</v>
      </c>
      <c r="AX287" s="12" t="s">
        <v>80</v>
      </c>
      <c r="AY287" s="144" t="s">
        <v>150</v>
      </c>
    </row>
    <row r="288" spans="2:51" s="12" customFormat="1">
      <c r="B288" s="142"/>
      <c r="D288" s="143" t="s">
        <v>159</v>
      </c>
      <c r="E288" s="144" t="s">
        <v>32</v>
      </c>
      <c r="F288" s="145" t="s">
        <v>3790</v>
      </c>
      <c r="H288" s="144" t="s">
        <v>32</v>
      </c>
      <c r="I288" s="146"/>
      <c r="L288" s="142"/>
      <c r="M288" s="147"/>
      <c r="T288" s="148"/>
      <c r="AT288" s="144" t="s">
        <v>159</v>
      </c>
      <c r="AU288" s="144" t="s">
        <v>89</v>
      </c>
      <c r="AV288" s="12" t="s">
        <v>40</v>
      </c>
      <c r="AW288" s="12" t="s">
        <v>38</v>
      </c>
      <c r="AX288" s="12" t="s">
        <v>80</v>
      </c>
      <c r="AY288" s="144" t="s">
        <v>150</v>
      </c>
    </row>
    <row r="289" spans="2:65" s="12" customFormat="1">
      <c r="B289" s="142"/>
      <c r="D289" s="143" t="s">
        <v>159</v>
      </c>
      <c r="E289" s="144" t="s">
        <v>32</v>
      </c>
      <c r="F289" s="145" t="s">
        <v>3791</v>
      </c>
      <c r="H289" s="144" t="s">
        <v>32</v>
      </c>
      <c r="I289" s="146"/>
      <c r="L289" s="142"/>
      <c r="M289" s="147"/>
      <c r="T289" s="148"/>
      <c r="AT289" s="144" t="s">
        <v>159</v>
      </c>
      <c r="AU289" s="144" t="s">
        <v>89</v>
      </c>
      <c r="AV289" s="12" t="s">
        <v>40</v>
      </c>
      <c r="AW289" s="12" t="s">
        <v>38</v>
      </c>
      <c r="AX289" s="12" t="s">
        <v>80</v>
      </c>
      <c r="AY289" s="144" t="s">
        <v>150</v>
      </c>
    </row>
    <row r="290" spans="2:65" s="12" customFormat="1">
      <c r="B290" s="142"/>
      <c r="D290" s="143" t="s">
        <v>159</v>
      </c>
      <c r="E290" s="144" t="s">
        <v>32</v>
      </c>
      <c r="F290" s="145" t="s">
        <v>3792</v>
      </c>
      <c r="H290" s="144" t="s">
        <v>32</v>
      </c>
      <c r="I290" s="146"/>
      <c r="L290" s="142"/>
      <c r="M290" s="147"/>
      <c r="T290" s="148"/>
      <c r="AT290" s="144" t="s">
        <v>159</v>
      </c>
      <c r="AU290" s="144" t="s">
        <v>89</v>
      </c>
      <c r="AV290" s="12" t="s">
        <v>40</v>
      </c>
      <c r="AW290" s="12" t="s">
        <v>38</v>
      </c>
      <c r="AX290" s="12" t="s">
        <v>80</v>
      </c>
      <c r="AY290" s="144" t="s">
        <v>150</v>
      </c>
    </row>
    <row r="291" spans="2:65" s="12" customFormat="1">
      <c r="B291" s="142"/>
      <c r="D291" s="143" t="s">
        <v>159</v>
      </c>
      <c r="E291" s="144" t="s">
        <v>32</v>
      </c>
      <c r="F291" s="145" t="s">
        <v>3793</v>
      </c>
      <c r="H291" s="144" t="s">
        <v>32</v>
      </c>
      <c r="I291" s="146"/>
      <c r="L291" s="142"/>
      <c r="M291" s="147"/>
      <c r="T291" s="148"/>
      <c r="AT291" s="144" t="s">
        <v>159</v>
      </c>
      <c r="AU291" s="144" t="s">
        <v>89</v>
      </c>
      <c r="AV291" s="12" t="s">
        <v>40</v>
      </c>
      <c r="AW291" s="12" t="s">
        <v>38</v>
      </c>
      <c r="AX291" s="12" t="s">
        <v>80</v>
      </c>
      <c r="AY291" s="144" t="s">
        <v>150</v>
      </c>
    </row>
    <row r="292" spans="2:65" s="12" customFormat="1">
      <c r="B292" s="142"/>
      <c r="D292" s="143" t="s">
        <v>159</v>
      </c>
      <c r="E292" s="144" t="s">
        <v>32</v>
      </c>
      <c r="F292" s="145" t="s">
        <v>3794</v>
      </c>
      <c r="H292" s="144" t="s">
        <v>32</v>
      </c>
      <c r="I292" s="146"/>
      <c r="L292" s="142"/>
      <c r="M292" s="147"/>
      <c r="T292" s="148"/>
      <c r="AT292" s="144" t="s">
        <v>159</v>
      </c>
      <c r="AU292" s="144" t="s">
        <v>89</v>
      </c>
      <c r="AV292" s="12" t="s">
        <v>40</v>
      </c>
      <c r="AW292" s="12" t="s">
        <v>38</v>
      </c>
      <c r="AX292" s="12" t="s">
        <v>80</v>
      </c>
      <c r="AY292" s="144" t="s">
        <v>150</v>
      </c>
    </row>
    <row r="293" spans="2:65" s="13" customFormat="1">
      <c r="B293" s="149"/>
      <c r="D293" s="143" t="s">
        <v>159</v>
      </c>
      <c r="E293" s="150" t="s">
        <v>32</v>
      </c>
      <c r="F293" s="151" t="s">
        <v>763</v>
      </c>
      <c r="H293" s="152">
        <v>988.7</v>
      </c>
      <c r="I293" s="153"/>
      <c r="L293" s="149"/>
      <c r="M293" s="154"/>
      <c r="T293" s="155"/>
      <c r="AT293" s="150" t="s">
        <v>159</v>
      </c>
      <c r="AU293" s="150" t="s">
        <v>89</v>
      </c>
      <c r="AV293" s="13" t="s">
        <v>89</v>
      </c>
      <c r="AW293" s="13" t="s">
        <v>38</v>
      </c>
      <c r="AX293" s="13" t="s">
        <v>40</v>
      </c>
      <c r="AY293" s="150" t="s">
        <v>150</v>
      </c>
    </row>
    <row r="294" spans="2:65" s="1" customFormat="1" ht="37.799999999999997" customHeight="1">
      <c r="B294" s="34"/>
      <c r="C294" s="129" t="s">
        <v>157</v>
      </c>
      <c r="D294" s="129" t="s">
        <v>152</v>
      </c>
      <c r="E294" s="130" t="s">
        <v>3795</v>
      </c>
      <c r="F294" s="131" t="s">
        <v>3796</v>
      </c>
      <c r="G294" s="132" t="s">
        <v>155</v>
      </c>
      <c r="H294" s="133">
        <v>1445.9770000000001</v>
      </c>
      <c r="I294" s="134"/>
      <c r="J294" s="135">
        <f>ROUND(I294*H294,2)</f>
        <v>0</v>
      </c>
      <c r="K294" s="131" t="s">
        <v>172</v>
      </c>
      <c r="L294" s="34"/>
      <c r="M294" s="136" t="s">
        <v>32</v>
      </c>
      <c r="N294" s="137" t="s">
        <v>51</v>
      </c>
      <c r="P294" s="138">
        <f>O294*H294</f>
        <v>0</v>
      </c>
      <c r="Q294" s="138">
        <v>2.1000000000000001E-2</v>
      </c>
      <c r="R294" s="138">
        <f>Q294*H294</f>
        <v>30.365517000000004</v>
      </c>
      <c r="S294" s="138">
        <v>0</v>
      </c>
      <c r="T294" s="139">
        <f>S294*H294</f>
        <v>0</v>
      </c>
      <c r="AR294" s="140" t="s">
        <v>157</v>
      </c>
      <c r="AT294" s="140" t="s">
        <v>152</v>
      </c>
      <c r="AU294" s="140" t="s">
        <v>89</v>
      </c>
      <c r="AY294" s="18" t="s">
        <v>150</v>
      </c>
      <c r="BE294" s="141">
        <f>IF(N294="základní",J294,0)</f>
        <v>0</v>
      </c>
      <c r="BF294" s="141">
        <f>IF(N294="snížená",J294,0)</f>
        <v>0</v>
      </c>
      <c r="BG294" s="141">
        <f>IF(N294="zákl. přenesená",J294,0)</f>
        <v>0</v>
      </c>
      <c r="BH294" s="141">
        <f>IF(N294="sníž. přenesená",J294,0)</f>
        <v>0</v>
      </c>
      <c r="BI294" s="141">
        <f>IF(N294="nulová",J294,0)</f>
        <v>0</v>
      </c>
      <c r="BJ294" s="18" t="s">
        <v>40</v>
      </c>
      <c r="BK294" s="141">
        <f>ROUND(I294*H294,2)</f>
        <v>0</v>
      </c>
      <c r="BL294" s="18" t="s">
        <v>157</v>
      </c>
      <c r="BM294" s="140" t="s">
        <v>3797</v>
      </c>
    </row>
    <row r="295" spans="2:65" s="1" customFormat="1">
      <c r="B295" s="34"/>
      <c r="D295" s="163" t="s">
        <v>174</v>
      </c>
      <c r="F295" s="164" t="s">
        <v>3798</v>
      </c>
      <c r="I295" s="165"/>
      <c r="L295" s="34"/>
      <c r="M295" s="166"/>
      <c r="T295" s="55"/>
      <c r="AT295" s="18" t="s">
        <v>174</v>
      </c>
      <c r="AU295" s="18" t="s">
        <v>89</v>
      </c>
    </row>
    <row r="296" spans="2:65" s="12" customFormat="1">
      <c r="B296" s="142"/>
      <c r="D296" s="143" t="s">
        <v>159</v>
      </c>
      <c r="E296" s="144" t="s">
        <v>32</v>
      </c>
      <c r="F296" s="145" t="s">
        <v>702</v>
      </c>
      <c r="H296" s="144" t="s">
        <v>32</v>
      </c>
      <c r="I296" s="146"/>
      <c r="L296" s="142"/>
      <c r="M296" s="147"/>
      <c r="T296" s="148"/>
      <c r="AT296" s="144" t="s">
        <v>159</v>
      </c>
      <c r="AU296" s="144" t="s">
        <v>89</v>
      </c>
      <c r="AV296" s="12" t="s">
        <v>40</v>
      </c>
      <c r="AW296" s="12" t="s">
        <v>38</v>
      </c>
      <c r="AX296" s="12" t="s">
        <v>80</v>
      </c>
      <c r="AY296" s="144" t="s">
        <v>150</v>
      </c>
    </row>
    <row r="297" spans="2:65" s="12" customFormat="1">
      <c r="B297" s="142"/>
      <c r="D297" s="143" t="s">
        <v>159</v>
      </c>
      <c r="E297" s="144" t="s">
        <v>32</v>
      </c>
      <c r="F297" s="145" t="s">
        <v>3688</v>
      </c>
      <c r="H297" s="144" t="s">
        <v>32</v>
      </c>
      <c r="I297" s="146"/>
      <c r="L297" s="142"/>
      <c r="M297" s="147"/>
      <c r="T297" s="148"/>
      <c r="AT297" s="144" t="s">
        <v>159</v>
      </c>
      <c r="AU297" s="144" t="s">
        <v>89</v>
      </c>
      <c r="AV297" s="12" t="s">
        <v>40</v>
      </c>
      <c r="AW297" s="12" t="s">
        <v>38</v>
      </c>
      <c r="AX297" s="12" t="s">
        <v>80</v>
      </c>
      <c r="AY297" s="144" t="s">
        <v>150</v>
      </c>
    </row>
    <row r="298" spans="2:65" s="12" customFormat="1">
      <c r="B298" s="142"/>
      <c r="D298" s="143" t="s">
        <v>159</v>
      </c>
      <c r="E298" s="144" t="s">
        <v>32</v>
      </c>
      <c r="F298" s="145" t="s">
        <v>3689</v>
      </c>
      <c r="H298" s="144" t="s">
        <v>32</v>
      </c>
      <c r="I298" s="146"/>
      <c r="L298" s="142"/>
      <c r="M298" s="147"/>
      <c r="T298" s="148"/>
      <c r="AT298" s="144" t="s">
        <v>159</v>
      </c>
      <c r="AU298" s="144" t="s">
        <v>89</v>
      </c>
      <c r="AV298" s="12" t="s">
        <v>40</v>
      </c>
      <c r="AW298" s="12" t="s">
        <v>38</v>
      </c>
      <c r="AX298" s="12" t="s">
        <v>80</v>
      </c>
      <c r="AY298" s="144" t="s">
        <v>150</v>
      </c>
    </row>
    <row r="299" spans="2:65" s="12" customFormat="1">
      <c r="B299" s="142"/>
      <c r="D299" s="143" t="s">
        <v>159</v>
      </c>
      <c r="E299" s="144" t="s">
        <v>32</v>
      </c>
      <c r="F299" s="145" t="s">
        <v>3690</v>
      </c>
      <c r="H299" s="144" t="s">
        <v>32</v>
      </c>
      <c r="I299" s="146"/>
      <c r="L299" s="142"/>
      <c r="M299" s="147"/>
      <c r="T299" s="148"/>
      <c r="AT299" s="144" t="s">
        <v>159</v>
      </c>
      <c r="AU299" s="144" t="s">
        <v>89</v>
      </c>
      <c r="AV299" s="12" t="s">
        <v>40</v>
      </c>
      <c r="AW299" s="12" t="s">
        <v>38</v>
      </c>
      <c r="AX299" s="12" t="s">
        <v>80</v>
      </c>
      <c r="AY299" s="144" t="s">
        <v>150</v>
      </c>
    </row>
    <row r="300" spans="2:65" s="12" customFormat="1">
      <c r="B300" s="142"/>
      <c r="D300" s="143" t="s">
        <v>159</v>
      </c>
      <c r="E300" s="144" t="s">
        <v>32</v>
      </c>
      <c r="F300" s="145" t="s">
        <v>3691</v>
      </c>
      <c r="H300" s="144" t="s">
        <v>32</v>
      </c>
      <c r="I300" s="146"/>
      <c r="L300" s="142"/>
      <c r="M300" s="147"/>
      <c r="T300" s="148"/>
      <c r="AT300" s="144" t="s">
        <v>159</v>
      </c>
      <c r="AU300" s="144" t="s">
        <v>89</v>
      </c>
      <c r="AV300" s="12" t="s">
        <v>40</v>
      </c>
      <c r="AW300" s="12" t="s">
        <v>38</v>
      </c>
      <c r="AX300" s="12" t="s">
        <v>80</v>
      </c>
      <c r="AY300" s="144" t="s">
        <v>150</v>
      </c>
    </row>
    <row r="301" spans="2:65" s="12" customFormat="1">
      <c r="B301" s="142"/>
      <c r="D301" s="143" t="s">
        <v>159</v>
      </c>
      <c r="E301" s="144" t="s">
        <v>32</v>
      </c>
      <c r="F301" s="145" t="s">
        <v>3692</v>
      </c>
      <c r="H301" s="144" t="s">
        <v>32</v>
      </c>
      <c r="I301" s="146"/>
      <c r="L301" s="142"/>
      <c r="M301" s="147"/>
      <c r="T301" s="148"/>
      <c r="AT301" s="144" t="s">
        <v>159</v>
      </c>
      <c r="AU301" s="144" t="s">
        <v>89</v>
      </c>
      <c r="AV301" s="12" t="s">
        <v>40</v>
      </c>
      <c r="AW301" s="12" t="s">
        <v>38</v>
      </c>
      <c r="AX301" s="12" t="s">
        <v>80</v>
      </c>
      <c r="AY301" s="144" t="s">
        <v>150</v>
      </c>
    </row>
    <row r="302" spans="2:65" s="12" customFormat="1">
      <c r="B302" s="142"/>
      <c r="D302" s="143" t="s">
        <v>159</v>
      </c>
      <c r="E302" s="144" t="s">
        <v>32</v>
      </c>
      <c r="F302" s="145" t="s">
        <v>3693</v>
      </c>
      <c r="H302" s="144" t="s">
        <v>32</v>
      </c>
      <c r="I302" s="146"/>
      <c r="L302" s="142"/>
      <c r="M302" s="147"/>
      <c r="T302" s="148"/>
      <c r="AT302" s="144" t="s">
        <v>159</v>
      </c>
      <c r="AU302" s="144" t="s">
        <v>89</v>
      </c>
      <c r="AV302" s="12" t="s">
        <v>40</v>
      </c>
      <c r="AW302" s="12" t="s">
        <v>38</v>
      </c>
      <c r="AX302" s="12" t="s">
        <v>80</v>
      </c>
      <c r="AY302" s="144" t="s">
        <v>150</v>
      </c>
    </row>
    <row r="303" spans="2:65" s="12" customFormat="1">
      <c r="B303" s="142"/>
      <c r="D303" s="143" t="s">
        <v>159</v>
      </c>
      <c r="E303" s="144" t="s">
        <v>32</v>
      </c>
      <c r="F303" s="145" t="s">
        <v>3694</v>
      </c>
      <c r="H303" s="144" t="s">
        <v>32</v>
      </c>
      <c r="I303" s="146"/>
      <c r="L303" s="142"/>
      <c r="M303" s="147"/>
      <c r="T303" s="148"/>
      <c r="AT303" s="144" t="s">
        <v>159</v>
      </c>
      <c r="AU303" s="144" t="s">
        <v>89</v>
      </c>
      <c r="AV303" s="12" t="s">
        <v>40</v>
      </c>
      <c r="AW303" s="12" t="s">
        <v>38</v>
      </c>
      <c r="AX303" s="12" t="s">
        <v>80</v>
      </c>
      <c r="AY303" s="144" t="s">
        <v>150</v>
      </c>
    </row>
    <row r="304" spans="2:65" s="12" customFormat="1">
      <c r="B304" s="142"/>
      <c r="D304" s="143" t="s">
        <v>159</v>
      </c>
      <c r="E304" s="144" t="s">
        <v>32</v>
      </c>
      <c r="F304" s="145" t="s">
        <v>3695</v>
      </c>
      <c r="H304" s="144" t="s">
        <v>32</v>
      </c>
      <c r="I304" s="146"/>
      <c r="L304" s="142"/>
      <c r="M304" s="147"/>
      <c r="T304" s="148"/>
      <c r="AT304" s="144" t="s">
        <v>159</v>
      </c>
      <c r="AU304" s="144" t="s">
        <v>89</v>
      </c>
      <c r="AV304" s="12" t="s">
        <v>40</v>
      </c>
      <c r="AW304" s="12" t="s">
        <v>38</v>
      </c>
      <c r="AX304" s="12" t="s">
        <v>80</v>
      </c>
      <c r="AY304" s="144" t="s">
        <v>150</v>
      </c>
    </row>
    <row r="305" spans="2:51" s="12" customFormat="1">
      <c r="B305" s="142"/>
      <c r="D305" s="143" t="s">
        <v>159</v>
      </c>
      <c r="E305" s="144" t="s">
        <v>32</v>
      </c>
      <c r="F305" s="145" t="s">
        <v>3696</v>
      </c>
      <c r="H305" s="144" t="s">
        <v>32</v>
      </c>
      <c r="I305" s="146"/>
      <c r="L305" s="142"/>
      <c r="M305" s="147"/>
      <c r="T305" s="148"/>
      <c r="AT305" s="144" t="s">
        <v>159</v>
      </c>
      <c r="AU305" s="144" t="s">
        <v>89</v>
      </c>
      <c r="AV305" s="12" t="s">
        <v>40</v>
      </c>
      <c r="AW305" s="12" t="s">
        <v>38</v>
      </c>
      <c r="AX305" s="12" t="s">
        <v>80</v>
      </c>
      <c r="AY305" s="144" t="s">
        <v>150</v>
      </c>
    </row>
    <row r="306" spans="2:51" s="12" customFormat="1">
      <c r="B306" s="142"/>
      <c r="D306" s="143" t="s">
        <v>159</v>
      </c>
      <c r="E306" s="144" t="s">
        <v>32</v>
      </c>
      <c r="F306" s="145" t="s">
        <v>3697</v>
      </c>
      <c r="H306" s="144" t="s">
        <v>32</v>
      </c>
      <c r="I306" s="146"/>
      <c r="L306" s="142"/>
      <c r="M306" s="147"/>
      <c r="T306" s="148"/>
      <c r="AT306" s="144" t="s">
        <v>159</v>
      </c>
      <c r="AU306" s="144" t="s">
        <v>89</v>
      </c>
      <c r="AV306" s="12" t="s">
        <v>40</v>
      </c>
      <c r="AW306" s="12" t="s">
        <v>38</v>
      </c>
      <c r="AX306" s="12" t="s">
        <v>80</v>
      </c>
      <c r="AY306" s="144" t="s">
        <v>150</v>
      </c>
    </row>
    <row r="307" spans="2:51" s="12" customFormat="1">
      <c r="B307" s="142"/>
      <c r="D307" s="143" t="s">
        <v>159</v>
      </c>
      <c r="E307" s="144" t="s">
        <v>32</v>
      </c>
      <c r="F307" s="145" t="s">
        <v>3698</v>
      </c>
      <c r="H307" s="144" t="s">
        <v>32</v>
      </c>
      <c r="I307" s="146"/>
      <c r="L307" s="142"/>
      <c r="M307" s="147"/>
      <c r="T307" s="148"/>
      <c r="AT307" s="144" t="s">
        <v>159</v>
      </c>
      <c r="AU307" s="144" t="s">
        <v>89</v>
      </c>
      <c r="AV307" s="12" t="s">
        <v>40</v>
      </c>
      <c r="AW307" s="12" t="s">
        <v>38</v>
      </c>
      <c r="AX307" s="12" t="s">
        <v>80</v>
      </c>
      <c r="AY307" s="144" t="s">
        <v>150</v>
      </c>
    </row>
    <row r="308" spans="2:51" s="12" customFormat="1">
      <c r="B308" s="142"/>
      <c r="D308" s="143" t="s">
        <v>159</v>
      </c>
      <c r="E308" s="144" t="s">
        <v>32</v>
      </c>
      <c r="F308" s="145" t="s">
        <v>3699</v>
      </c>
      <c r="H308" s="144" t="s">
        <v>32</v>
      </c>
      <c r="I308" s="146"/>
      <c r="L308" s="142"/>
      <c r="M308" s="147"/>
      <c r="T308" s="148"/>
      <c r="AT308" s="144" t="s">
        <v>159</v>
      </c>
      <c r="AU308" s="144" t="s">
        <v>89</v>
      </c>
      <c r="AV308" s="12" t="s">
        <v>40</v>
      </c>
      <c r="AW308" s="12" t="s">
        <v>38</v>
      </c>
      <c r="AX308" s="12" t="s">
        <v>80</v>
      </c>
      <c r="AY308" s="144" t="s">
        <v>150</v>
      </c>
    </row>
    <row r="309" spans="2:51" s="12" customFormat="1">
      <c r="B309" s="142"/>
      <c r="D309" s="143" t="s">
        <v>159</v>
      </c>
      <c r="E309" s="144" t="s">
        <v>32</v>
      </c>
      <c r="F309" s="145" t="s">
        <v>3700</v>
      </c>
      <c r="H309" s="144" t="s">
        <v>32</v>
      </c>
      <c r="I309" s="146"/>
      <c r="L309" s="142"/>
      <c r="M309" s="147"/>
      <c r="T309" s="148"/>
      <c r="AT309" s="144" t="s">
        <v>159</v>
      </c>
      <c r="AU309" s="144" t="s">
        <v>89</v>
      </c>
      <c r="AV309" s="12" t="s">
        <v>40</v>
      </c>
      <c r="AW309" s="12" t="s">
        <v>38</v>
      </c>
      <c r="AX309" s="12" t="s">
        <v>80</v>
      </c>
      <c r="AY309" s="144" t="s">
        <v>150</v>
      </c>
    </row>
    <row r="310" spans="2:51" s="12" customFormat="1">
      <c r="B310" s="142"/>
      <c r="D310" s="143" t="s">
        <v>159</v>
      </c>
      <c r="E310" s="144" t="s">
        <v>32</v>
      </c>
      <c r="F310" s="145" t="s">
        <v>3701</v>
      </c>
      <c r="H310" s="144" t="s">
        <v>32</v>
      </c>
      <c r="I310" s="146"/>
      <c r="L310" s="142"/>
      <c r="M310" s="147"/>
      <c r="T310" s="148"/>
      <c r="AT310" s="144" t="s">
        <v>159</v>
      </c>
      <c r="AU310" s="144" t="s">
        <v>89</v>
      </c>
      <c r="AV310" s="12" t="s">
        <v>40</v>
      </c>
      <c r="AW310" s="12" t="s">
        <v>38</v>
      </c>
      <c r="AX310" s="12" t="s">
        <v>80</v>
      </c>
      <c r="AY310" s="144" t="s">
        <v>150</v>
      </c>
    </row>
    <row r="311" spans="2:51" s="12" customFormat="1">
      <c r="B311" s="142"/>
      <c r="D311" s="143" t="s">
        <v>159</v>
      </c>
      <c r="E311" s="144" t="s">
        <v>32</v>
      </c>
      <c r="F311" s="145" t="s">
        <v>3702</v>
      </c>
      <c r="H311" s="144" t="s">
        <v>32</v>
      </c>
      <c r="I311" s="146"/>
      <c r="L311" s="142"/>
      <c r="M311" s="147"/>
      <c r="T311" s="148"/>
      <c r="AT311" s="144" t="s">
        <v>159</v>
      </c>
      <c r="AU311" s="144" t="s">
        <v>89</v>
      </c>
      <c r="AV311" s="12" t="s">
        <v>40</v>
      </c>
      <c r="AW311" s="12" t="s">
        <v>38</v>
      </c>
      <c r="AX311" s="12" t="s">
        <v>80</v>
      </c>
      <c r="AY311" s="144" t="s">
        <v>150</v>
      </c>
    </row>
    <row r="312" spans="2:51" s="12" customFormat="1">
      <c r="B312" s="142"/>
      <c r="D312" s="143" t="s">
        <v>159</v>
      </c>
      <c r="E312" s="144" t="s">
        <v>32</v>
      </c>
      <c r="F312" s="145" t="s">
        <v>3703</v>
      </c>
      <c r="H312" s="144" t="s">
        <v>32</v>
      </c>
      <c r="I312" s="146"/>
      <c r="L312" s="142"/>
      <c r="M312" s="147"/>
      <c r="T312" s="148"/>
      <c r="AT312" s="144" t="s">
        <v>159</v>
      </c>
      <c r="AU312" s="144" t="s">
        <v>89</v>
      </c>
      <c r="AV312" s="12" t="s">
        <v>40</v>
      </c>
      <c r="AW312" s="12" t="s">
        <v>38</v>
      </c>
      <c r="AX312" s="12" t="s">
        <v>80</v>
      </c>
      <c r="AY312" s="144" t="s">
        <v>150</v>
      </c>
    </row>
    <row r="313" spans="2:51" s="12" customFormat="1">
      <c r="B313" s="142"/>
      <c r="D313" s="143" t="s">
        <v>159</v>
      </c>
      <c r="E313" s="144" t="s">
        <v>32</v>
      </c>
      <c r="F313" s="145" t="s">
        <v>3704</v>
      </c>
      <c r="H313" s="144" t="s">
        <v>32</v>
      </c>
      <c r="I313" s="146"/>
      <c r="L313" s="142"/>
      <c r="M313" s="147"/>
      <c r="T313" s="148"/>
      <c r="AT313" s="144" t="s">
        <v>159</v>
      </c>
      <c r="AU313" s="144" t="s">
        <v>89</v>
      </c>
      <c r="AV313" s="12" t="s">
        <v>40</v>
      </c>
      <c r="AW313" s="12" t="s">
        <v>38</v>
      </c>
      <c r="AX313" s="12" t="s">
        <v>80</v>
      </c>
      <c r="AY313" s="144" t="s">
        <v>150</v>
      </c>
    </row>
    <row r="314" spans="2:51" s="12" customFormat="1">
      <c r="B314" s="142"/>
      <c r="D314" s="143" t="s">
        <v>159</v>
      </c>
      <c r="E314" s="144" t="s">
        <v>32</v>
      </c>
      <c r="F314" s="145" t="s">
        <v>3705</v>
      </c>
      <c r="H314" s="144" t="s">
        <v>32</v>
      </c>
      <c r="I314" s="146"/>
      <c r="L314" s="142"/>
      <c r="M314" s="147"/>
      <c r="T314" s="148"/>
      <c r="AT314" s="144" t="s">
        <v>159</v>
      </c>
      <c r="AU314" s="144" t="s">
        <v>89</v>
      </c>
      <c r="AV314" s="12" t="s">
        <v>40</v>
      </c>
      <c r="AW314" s="12" t="s">
        <v>38</v>
      </c>
      <c r="AX314" s="12" t="s">
        <v>80</v>
      </c>
      <c r="AY314" s="144" t="s">
        <v>150</v>
      </c>
    </row>
    <row r="315" spans="2:51" s="12" customFormat="1">
      <c r="B315" s="142"/>
      <c r="D315" s="143" t="s">
        <v>159</v>
      </c>
      <c r="E315" s="144" t="s">
        <v>32</v>
      </c>
      <c r="F315" s="145" t="s">
        <v>3706</v>
      </c>
      <c r="H315" s="144" t="s">
        <v>32</v>
      </c>
      <c r="I315" s="146"/>
      <c r="L315" s="142"/>
      <c r="M315" s="147"/>
      <c r="T315" s="148"/>
      <c r="AT315" s="144" t="s">
        <v>159</v>
      </c>
      <c r="AU315" s="144" t="s">
        <v>89</v>
      </c>
      <c r="AV315" s="12" t="s">
        <v>40</v>
      </c>
      <c r="AW315" s="12" t="s">
        <v>38</v>
      </c>
      <c r="AX315" s="12" t="s">
        <v>80</v>
      </c>
      <c r="AY315" s="144" t="s">
        <v>150</v>
      </c>
    </row>
    <row r="316" spans="2:51" s="12" customFormat="1">
      <c r="B316" s="142"/>
      <c r="D316" s="143" t="s">
        <v>159</v>
      </c>
      <c r="E316" s="144" t="s">
        <v>32</v>
      </c>
      <c r="F316" s="145" t="s">
        <v>3707</v>
      </c>
      <c r="H316" s="144" t="s">
        <v>32</v>
      </c>
      <c r="I316" s="146"/>
      <c r="L316" s="142"/>
      <c r="M316" s="147"/>
      <c r="T316" s="148"/>
      <c r="AT316" s="144" t="s">
        <v>159</v>
      </c>
      <c r="AU316" s="144" t="s">
        <v>89</v>
      </c>
      <c r="AV316" s="12" t="s">
        <v>40</v>
      </c>
      <c r="AW316" s="12" t="s">
        <v>38</v>
      </c>
      <c r="AX316" s="12" t="s">
        <v>80</v>
      </c>
      <c r="AY316" s="144" t="s">
        <v>150</v>
      </c>
    </row>
    <row r="317" spans="2:51" s="12" customFormat="1">
      <c r="B317" s="142"/>
      <c r="D317" s="143" t="s">
        <v>159</v>
      </c>
      <c r="E317" s="144" t="s">
        <v>32</v>
      </c>
      <c r="F317" s="145" t="s">
        <v>3708</v>
      </c>
      <c r="H317" s="144" t="s">
        <v>32</v>
      </c>
      <c r="I317" s="146"/>
      <c r="L317" s="142"/>
      <c r="M317" s="147"/>
      <c r="T317" s="148"/>
      <c r="AT317" s="144" t="s">
        <v>159</v>
      </c>
      <c r="AU317" s="144" t="s">
        <v>89</v>
      </c>
      <c r="AV317" s="12" t="s">
        <v>40</v>
      </c>
      <c r="AW317" s="12" t="s">
        <v>38</v>
      </c>
      <c r="AX317" s="12" t="s">
        <v>80</v>
      </c>
      <c r="AY317" s="144" t="s">
        <v>150</v>
      </c>
    </row>
    <row r="318" spans="2:51" s="12" customFormat="1">
      <c r="B318" s="142"/>
      <c r="D318" s="143" t="s">
        <v>159</v>
      </c>
      <c r="E318" s="144" t="s">
        <v>32</v>
      </c>
      <c r="F318" s="145" t="s">
        <v>3709</v>
      </c>
      <c r="H318" s="144" t="s">
        <v>32</v>
      </c>
      <c r="I318" s="146"/>
      <c r="L318" s="142"/>
      <c r="M318" s="147"/>
      <c r="T318" s="148"/>
      <c r="AT318" s="144" t="s">
        <v>159</v>
      </c>
      <c r="AU318" s="144" t="s">
        <v>89</v>
      </c>
      <c r="AV318" s="12" t="s">
        <v>40</v>
      </c>
      <c r="AW318" s="12" t="s">
        <v>38</v>
      </c>
      <c r="AX318" s="12" t="s">
        <v>80</v>
      </c>
      <c r="AY318" s="144" t="s">
        <v>150</v>
      </c>
    </row>
    <row r="319" spans="2:51" s="12" customFormat="1">
      <c r="B319" s="142"/>
      <c r="D319" s="143" t="s">
        <v>159</v>
      </c>
      <c r="E319" s="144" t="s">
        <v>32</v>
      </c>
      <c r="F319" s="145" t="s">
        <v>3710</v>
      </c>
      <c r="H319" s="144" t="s">
        <v>32</v>
      </c>
      <c r="I319" s="146"/>
      <c r="L319" s="142"/>
      <c r="M319" s="147"/>
      <c r="T319" s="148"/>
      <c r="AT319" s="144" t="s">
        <v>159</v>
      </c>
      <c r="AU319" s="144" t="s">
        <v>89</v>
      </c>
      <c r="AV319" s="12" t="s">
        <v>40</v>
      </c>
      <c r="AW319" s="12" t="s">
        <v>38</v>
      </c>
      <c r="AX319" s="12" t="s">
        <v>80</v>
      </c>
      <c r="AY319" s="144" t="s">
        <v>150</v>
      </c>
    </row>
    <row r="320" spans="2:51" s="12" customFormat="1">
      <c r="B320" s="142"/>
      <c r="D320" s="143" t="s">
        <v>159</v>
      </c>
      <c r="E320" s="144" t="s">
        <v>32</v>
      </c>
      <c r="F320" s="145" t="s">
        <v>3711</v>
      </c>
      <c r="H320" s="144" t="s">
        <v>32</v>
      </c>
      <c r="I320" s="146"/>
      <c r="L320" s="142"/>
      <c r="M320" s="147"/>
      <c r="T320" s="148"/>
      <c r="AT320" s="144" t="s">
        <v>159</v>
      </c>
      <c r="AU320" s="144" t="s">
        <v>89</v>
      </c>
      <c r="AV320" s="12" t="s">
        <v>40</v>
      </c>
      <c r="AW320" s="12" t="s">
        <v>38</v>
      </c>
      <c r="AX320" s="12" t="s">
        <v>80</v>
      </c>
      <c r="AY320" s="144" t="s">
        <v>150</v>
      </c>
    </row>
    <row r="321" spans="2:51" s="12" customFormat="1">
      <c r="B321" s="142"/>
      <c r="D321" s="143" t="s">
        <v>159</v>
      </c>
      <c r="E321" s="144" t="s">
        <v>32</v>
      </c>
      <c r="F321" s="145" t="s">
        <v>3712</v>
      </c>
      <c r="H321" s="144" t="s">
        <v>32</v>
      </c>
      <c r="I321" s="146"/>
      <c r="L321" s="142"/>
      <c r="M321" s="147"/>
      <c r="T321" s="148"/>
      <c r="AT321" s="144" t="s">
        <v>159</v>
      </c>
      <c r="AU321" s="144" t="s">
        <v>89</v>
      </c>
      <c r="AV321" s="12" t="s">
        <v>40</v>
      </c>
      <c r="AW321" s="12" t="s">
        <v>38</v>
      </c>
      <c r="AX321" s="12" t="s">
        <v>80</v>
      </c>
      <c r="AY321" s="144" t="s">
        <v>150</v>
      </c>
    </row>
    <row r="322" spans="2:51" s="12" customFormat="1">
      <c r="B322" s="142"/>
      <c r="D322" s="143" t="s">
        <v>159</v>
      </c>
      <c r="E322" s="144" t="s">
        <v>32</v>
      </c>
      <c r="F322" s="145" t="s">
        <v>3713</v>
      </c>
      <c r="H322" s="144" t="s">
        <v>32</v>
      </c>
      <c r="I322" s="146"/>
      <c r="L322" s="142"/>
      <c r="M322" s="147"/>
      <c r="T322" s="148"/>
      <c r="AT322" s="144" t="s">
        <v>159</v>
      </c>
      <c r="AU322" s="144" t="s">
        <v>89</v>
      </c>
      <c r="AV322" s="12" t="s">
        <v>40</v>
      </c>
      <c r="AW322" s="12" t="s">
        <v>38</v>
      </c>
      <c r="AX322" s="12" t="s">
        <v>80</v>
      </c>
      <c r="AY322" s="144" t="s">
        <v>150</v>
      </c>
    </row>
    <row r="323" spans="2:51" s="12" customFormat="1">
      <c r="B323" s="142"/>
      <c r="D323" s="143" t="s">
        <v>159</v>
      </c>
      <c r="E323" s="144" t="s">
        <v>32</v>
      </c>
      <c r="F323" s="145" t="s">
        <v>3714</v>
      </c>
      <c r="H323" s="144" t="s">
        <v>32</v>
      </c>
      <c r="I323" s="146"/>
      <c r="L323" s="142"/>
      <c r="M323" s="147"/>
      <c r="T323" s="148"/>
      <c r="AT323" s="144" t="s">
        <v>159</v>
      </c>
      <c r="AU323" s="144" t="s">
        <v>89</v>
      </c>
      <c r="AV323" s="12" t="s">
        <v>40</v>
      </c>
      <c r="AW323" s="12" t="s">
        <v>38</v>
      </c>
      <c r="AX323" s="12" t="s">
        <v>80</v>
      </c>
      <c r="AY323" s="144" t="s">
        <v>150</v>
      </c>
    </row>
    <row r="324" spans="2:51" s="12" customFormat="1">
      <c r="B324" s="142"/>
      <c r="D324" s="143" t="s">
        <v>159</v>
      </c>
      <c r="E324" s="144" t="s">
        <v>32</v>
      </c>
      <c r="F324" s="145" t="s">
        <v>3715</v>
      </c>
      <c r="H324" s="144" t="s">
        <v>32</v>
      </c>
      <c r="I324" s="146"/>
      <c r="L324" s="142"/>
      <c r="M324" s="147"/>
      <c r="T324" s="148"/>
      <c r="AT324" s="144" t="s">
        <v>159</v>
      </c>
      <c r="AU324" s="144" t="s">
        <v>89</v>
      </c>
      <c r="AV324" s="12" t="s">
        <v>40</v>
      </c>
      <c r="AW324" s="12" t="s">
        <v>38</v>
      </c>
      <c r="AX324" s="12" t="s">
        <v>80</v>
      </c>
      <c r="AY324" s="144" t="s">
        <v>150</v>
      </c>
    </row>
    <row r="325" spans="2:51" s="12" customFormat="1">
      <c r="B325" s="142"/>
      <c r="D325" s="143" t="s">
        <v>159</v>
      </c>
      <c r="E325" s="144" t="s">
        <v>32</v>
      </c>
      <c r="F325" s="145" t="s">
        <v>3716</v>
      </c>
      <c r="H325" s="144" t="s">
        <v>32</v>
      </c>
      <c r="I325" s="146"/>
      <c r="L325" s="142"/>
      <c r="M325" s="147"/>
      <c r="T325" s="148"/>
      <c r="AT325" s="144" t="s">
        <v>159</v>
      </c>
      <c r="AU325" s="144" t="s">
        <v>89</v>
      </c>
      <c r="AV325" s="12" t="s">
        <v>40</v>
      </c>
      <c r="AW325" s="12" t="s">
        <v>38</v>
      </c>
      <c r="AX325" s="12" t="s">
        <v>80</v>
      </c>
      <c r="AY325" s="144" t="s">
        <v>150</v>
      </c>
    </row>
    <row r="326" spans="2:51" s="12" customFormat="1">
      <c r="B326" s="142"/>
      <c r="D326" s="143" t="s">
        <v>159</v>
      </c>
      <c r="E326" s="144" t="s">
        <v>32</v>
      </c>
      <c r="F326" s="145" t="s">
        <v>3717</v>
      </c>
      <c r="H326" s="144" t="s">
        <v>32</v>
      </c>
      <c r="I326" s="146"/>
      <c r="L326" s="142"/>
      <c r="M326" s="147"/>
      <c r="T326" s="148"/>
      <c r="AT326" s="144" t="s">
        <v>159</v>
      </c>
      <c r="AU326" s="144" t="s">
        <v>89</v>
      </c>
      <c r="AV326" s="12" t="s">
        <v>40</v>
      </c>
      <c r="AW326" s="12" t="s">
        <v>38</v>
      </c>
      <c r="AX326" s="12" t="s">
        <v>80</v>
      </c>
      <c r="AY326" s="144" t="s">
        <v>150</v>
      </c>
    </row>
    <row r="327" spans="2:51" s="12" customFormat="1">
      <c r="B327" s="142"/>
      <c r="D327" s="143" t="s">
        <v>159</v>
      </c>
      <c r="E327" s="144" t="s">
        <v>32</v>
      </c>
      <c r="F327" s="145" t="s">
        <v>3718</v>
      </c>
      <c r="H327" s="144" t="s">
        <v>32</v>
      </c>
      <c r="I327" s="146"/>
      <c r="L327" s="142"/>
      <c r="M327" s="147"/>
      <c r="T327" s="148"/>
      <c r="AT327" s="144" t="s">
        <v>159</v>
      </c>
      <c r="AU327" s="144" t="s">
        <v>89</v>
      </c>
      <c r="AV327" s="12" t="s">
        <v>40</v>
      </c>
      <c r="AW327" s="12" t="s">
        <v>38</v>
      </c>
      <c r="AX327" s="12" t="s">
        <v>80</v>
      </c>
      <c r="AY327" s="144" t="s">
        <v>150</v>
      </c>
    </row>
    <row r="328" spans="2:51" s="12" customFormat="1">
      <c r="B328" s="142"/>
      <c r="D328" s="143" t="s">
        <v>159</v>
      </c>
      <c r="E328" s="144" t="s">
        <v>32</v>
      </c>
      <c r="F328" s="145" t="s">
        <v>3719</v>
      </c>
      <c r="H328" s="144" t="s">
        <v>32</v>
      </c>
      <c r="I328" s="146"/>
      <c r="L328" s="142"/>
      <c r="M328" s="147"/>
      <c r="T328" s="148"/>
      <c r="AT328" s="144" t="s">
        <v>159</v>
      </c>
      <c r="AU328" s="144" t="s">
        <v>89</v>
      </c>
      <c r="AV328" s="12" t="s">
        <v>40</v>
      </c>
      <c r="AW328" s="12" t="s">
        <v>38</v>
      </c>
      <c r="AX328" s="12" t="s">
        <v>80</v>
      </c>
      <c r="AY328" s="144" t="s">
        <v>150</v>
      </c>
    </row>
    <row r="329" spans="2:51" s="12" customFormat="1">
      <c r="B329" s="142"/>
      <c r="D329" s="143" t="s">
        <v>159</v>
      </c>
      <c r="E329" s="144" t="s">
        <v>32</v>
      </c>
      <c r="F329" s="145" t="s">
        <v>3720</v>
      </c>
      <c r="H329" s="144" t="s">
        <v>32</v>
      </c>
      <c r="I329" s="146"/>
      <c r="L329" s="142"/>
      <c r="M329" s="147"/>
      <c r="T329" s="148"/>
      <c r="AT329" s="144" t="s">
        <v>159</v>
      </c>
      <c r="AU329" s="144" t="s">
        <v>89</v>
      </c>
      <c r="AV329" s="12" t="s">
        <v>40</v>
      </c>
      <c r="AW329" s="12" t="s">
        <v>38</v>
      </c>
      <c r="AX329" s="12" t="s">
        <v>80</v>
      </c>
      <c r="AY329" s="144" t="s">
        <v>150</v>
      </c>
    </row>
    <row r="330" spans="2:51" s="12" customFormat="1">
      <c r="B330" s="142"/>
      <c r="D330" s="143" t="s">
        <v>159</v>
      </c>
      <c r="E330" s="144" t="s">
        <v>32</v>
      </c>
      <c r="F330" s="145" t="s">
        <v>3721</v>
      </c>
      <c r="H330" s="144" t="s">
        <v>32</v>
      </c>
      <c r="I330" s="146"/>
      <c r="L330" s="142"/>
      <c r="M330" s="147"/>
      <c r="T330" s="148"/>
      <c r="AT330" s="144" t="s">
        <v>159</v>
      </c>
      <c r="AU330" s="144" t="s">
        <v>89</v>
      </c>
      <c r="AV330" s="12" t="s">
        <v>40</v>
      </c>
      <c r="AW330" s="12" t="s">
        <v>38</v>
      </c>
      <c r="AX330" s="12" t="s">
        <v>80</v>
      </c>
      <c r="AY330" s="144" t="s">
        <v>150</v>
      </c>
    </row>
    <row r="331" spans="2:51" s="12" customFormat="1">
      <c r="B331" s="142"/>
      <c r="D331" s="143" t="s">
        <v>159</v>
      </c>
      <c r="E331" s="144" t="s">
        <v>32</v>
      </c>
      <c r="F331" s="145" t="s">
        <v>3722</v>
      </c>
      <c r="H331" s="144" t="s">
        <v>32</v>
      </c>
      <c r="I331" s="146"/>
      <c r="L331" s="142"/>
      <c r="M331" s="147"/>
      <c r="T331" s="148"/>
      <c r="AT331" s="144" t="s">
        <v>159</v>
      </c>
      <c r="AU331" s="144" t="s">
        <v>89</v>
      </c>
      <c r="AV331" s="12" t="s">
        <v>40</v>
      </c>
      <c r="AW331" s="12" t="s">
        <v>38</v>
      </c>
      <c r="AX331" s="12" t="s">
        <v>80</v>
      </c>
      <c r="AY331" s="144" t="s">
        <v>150</v>
      </c>
    </row>
    <row r="332" spans="2:51" s="12" customFormat="1">
      <c r="B332" s="142"/>
      <c r="D332" s="143" t="s">
        <v>159</v>
      </c>
      <c r="E332" s="144" t="s">
        <v>32</v>
      </c>
      <c r="F332" s="145" t="s">
        <v>3723</v>
      </c>
      <c r="H332" s="144" t="s">
        <v>32</v>
      </c>
      <c r="I332" s="146"/>
      <c r="L332" s="142"/>
      <c r="M332" s="147"/>
      <c r="T332" s="148"/>
      <c r="AT332" s="144" t="s">
        <v>159</v>
      </c>
      <c r="AU332" s="144" t="s">
        <v>89</v>
      </c>
      <c r="AV332" s="12" t="s">
        <v>40</v>
      </c>
      <c r="AW332" s="12" t="s">
        <v>38</v>
      </c>
      <c r="AX332" s="12" t="s">
        <v>80</v>
      </c>
      <c r="AY332" s="144" t="s">
        <v>150</v>
      </c>
    </row>
    <row r="333" spans="2:51" s="12" customFormat="1">
      <c r="B333" s="142"/>
      <c r="D333" s="143" t="s">
        <v>159</v>
      </c>
      <c r="E333" s="144" t="s">
        <v>32</v>
      </c>
      <c r="F333" s="145" t="s">
        <v>3724</v>
      </c>
      <c r="H333" s="144" t="s">
        <v>32</v>
      </c>
      <c r="I333" s="146"/>
      <c r="L333" s="142"/>
      <c r="M333" s="147"/>
      <c r="T333" s="148"/>
      <c r="AT333" s="144" t="s">
        <v>159</v>
      </c>
      <c r="AU333" s="144" t="s">
        <v>89</v>
      </c>
      <c r="AV333" s="12" t="s">
        <v>40</v>
      </c>
      <c r="AW333" s="12" t="s">
        <v>38</v>
      </c>
      <c r="AX333" s="12" t="s">
        <v>80</v>
      </c>
      <c r="AY333" s="144" t="s">
        <v>150</v>
      </c>
    </row>
    <row r="334" spans="2:51" s="12" customFormat="1">
      <c r="B334" s="142"/>
      <c r="D334" s="143" t="s">
        <v>159</v>
      </c>
      <c r="E334" s="144" t="s">
        <v>32</v>
      </c>
      <c r="F334" s="145" t="s">
        <v>3725</v>
      </c>
      <c r="H334" s="144" t="s">
        <v>32</v>
      </c>
      <c r="I334" s="146"/>
      <c r="L334" s="142"/>
      <c r="M334" s="147"/>
      <c r="T334" s="148"/>
      <c r="AT334" s="144" t="s">
        <v>159</v>
      </c>
      <c r="AU334" s="144" t="s">
        <v>89</v>
      </c>
      <c r="AV334" s="12" t="s">
        <v>40</v>
      </c>
      <c r="AW334" s="12" t="s">
        <v>38</v>
      </c>
      <c r="AX334" s="12" t="s">
        <v>80</v>
      </c>
      <c r="AY334" s="144" t="s">
        <v>150</v>
      </c>
    </row>
    <row r="335" spans="2:51" s="12" customFormat="1">
      <c r="B335" s="142"/>
      <c r="D335" s="143" t="s">
        <v>159</v>
      </c>
      <c r="E335" s="144" t="s">
        <v>32</v>
      </c>
      <c r="F335" s="145" t="s">
        <v>3726</v>
      </c>
      <c r="H335" s="144" t="s">
        <v>32</v>
      </c>
      <c r="I335" s="146"/>
      <c r="L335" s="142"/>
      <c r="M335" s="147"/>
      <c r="T335" s="148"/>
      <c r="AT335" s="144" t="s">
        <v>159</v>
      </c>
      <c r="AU335" s="144" t="s">
        <v>89</v>
      </c>
      <c r="AV335" s="12" t="s">
        <v>40</v>
      </c>
      <c r="AW335" s="12" t="s">
        <v>38</v>
      </c>
      <c r="AX335" s="12" t="s">
        <v>80</v>
      </c>
      <c r="AY335" s="144" t="s">
        <v>150</v>
      </c>
    </row>
    <row r="336" spans="2:51" s="12" customFormat="1">
      <c r="B336" s="142"/>
      <c r="D336" s="143" t="s">
        <v>159</v>
      </c>
      <c r="E336" s="144" t="s">
        <v>32</v>
      </c>
      <c r="F336" s="145" t="s">
        <v>3727</v>
      </c>
      <c r="H336" s="144" t="s">
        <v>32</v>
      </c>
      <c r="I336" s="146"/>
      <c r="L336" s="142"/>
      <c r="M336" s="147"/>
      <c r="T336" s="148"/>
      <c r="AT336" s="144" t="s">
        <v>159</v>
      </c>
      <c r="AU336" s="144" t="s">
        <v>89</v>
      </c>
      <c r="AV336" s="12" t="s">
        <v>40</v>
      </c>
      <c r="AW336" s="12" t="s">
        <v>38</v>
      </c>
      <c r="AX336" s="12" t="s">
        <v>80</v>
      </c>
      <c r="AY336" s="144" t="s">
        <v>150</v>
      </c>
    </row>
    <row r="337" spans="2:65" s="12" customFormat="1">
      <c r="B337" s="142"/>
      <c r="D337" s="143" t="s">
        <v>159</v>
      </c>
      <c r="E337" s="144" t="s">
        <v>32</v>
      </c>
      <c r="F337" s="145" t="s">
        <v>3728</v>
      </c>
      <c r="H337" s="144" t="s">
        <v>32</v>
      </c>
      <c r="I337" s="146"/>
      <c r="L337" s="142"/>
      <c r="M337" s="147"/>
      <c r="T337" s="148"/>
      <c r="AT337" s="144" t="s">
        <v>159</v>
      </c>
      <c r="AU337" s="144" t="s">
        <v>89</v>
      </c>
      <c r="AV337" s="12" t="s">
        <v>40</v>
      </c>
      <c r="AW337" s="12" t="s">
        <v>38</v>
      </c>
      <c r="AX337" s="12" t="s">
        <v>80</v>
      </c>
      <c r="AY337" s="144" t="s">
        <v>150</v>
      </c>
    </row>
    <row r="338" spans="2:65" s="12" customFormat="1">
      <c r="B338" s="142"/>
      <c r="D338" s="143" t="s">
        <v>159</v>
      </c>
      <c r="E338" s="144" t="s">
        <v>32</v>
      </c>
      <c r="F338" s="145" t="s">
        <v>3729</v>
      </c>
      <c r="H338" s="144" t="s">
        <v>32</v>
      </c>
      <c r="I338" s="146"/>
      <c r="L338" s="142"/>
      <c r="M338" s="147"/>
      <c r="T338" s="148"/>
      <c r="AT338" s="144" t="s">
        <v>159</v>
      </c>
      <c r="AU338" s="144" t="s">
        <v>89</v>
      </c>
      <c r="AV338" s="12" t="s">
        <v>40</v>
      </c>
      <c r="AW338" s="12" t="s">
        <v>38</v>
      </c>
      <c r="AX338" s="12" t="s">
        <v>80</v>
      </c>
      <c r="AY338" s="144" t="s">
        <v>150</v>
      </c>
    </row>
    <row r="339" spans="2:65" s="13" customFormat="1">
      <c r="B339" s="149"/>
      <c r="D339" s="143" t="s">
        <v>159</v>
      </c>
      <c r="E339" s="150" t="s">
        <v>32</v>
      </c>
      <c r="F339" s="151" t="s">
        <v>680</v>
      </c>
      <c r="H339" s="152">
        <v>1445.9770000000001</v>
      </c>
      <c r="I339" s="153"/>
      <c r="L339" s="149"/>
      <c r="M339" s="154"/>
      <c r="T339" s="155"/>
      <c r="AT339" s="150" t="s">
        <v>159</v>
      </c>
      <c r="AU339" s="150" t="s">
        <v>89</v>
      </c>
      <c r="AV339" s="13" t="s">
        <v>89</v>
      </c>
      <c r="AW339" s="13" t="s">
        <v>38</v>
      </c>
      <c r="AX339" s="13" t="s">
        <v>40</v>
      </c>
      <c r="AY339" s="150" t="s">
        <v>150</v>
      </c>
    </row>
    <row r="340" spans="2:65" s="1" customFormat="1" ht="37.799999999999997" customHeight="1">
      <c r="B340" s="34"/>
      <c r="C340" s="129" t="s">
        <v>183</v>
      </c>
      <c r="D340" s="129" t="s">
        <v>152</v>
      </c>
      <c r="E340" s="130" t="s">
        <v>3799</v>
      </c>
      <c r="F340" s="131" t="s">
        <v>3800</v>
      </c>
      <c r="G340" s="132" t="s">
        <v>155</v>
      </c>
      <c r="H340" s="133">
        <v>96.834000000000003</v>
      </c>
      <c r="I340" s="134"/>
      <c r="J340" s="135">
        <f>ROUND(I340*H340,2)</f>
        <v>0</v>
      </c>
      <c r="K340" s="131" t="s">
        <v>172</v>
      </c>
      <c r="L340" s="34"/>
      <c r="M340" s="136" t="s">
        <v>32</v>
      </c>
      <c r="N340" s="137" t="s">
        <v>51</v>
      </c>
      <c r="P340" s="138">
        <f>O340*H340</f>
        <v>0</v>
      </c>
      <c r="Q340" s="138">
        <v>1.9290000000000002E-2</v>
      </c>
      <c r="R340" s="138">
        <f>Q340*H340</f>
        <v>1.8679278600000002</v>
      </c>
      <c r="S340" s="138">
        <v>0.02</v>
      </c>
      <c r="T340" s="139">
        <f>S340*H340</f>
        <v>1.9366800000000002</v>
      </c>
      <c r="AR340" s="140" t="s">
        <v>157</v>
      </c>
      <c r="AT340" s="140" t="s">
        <v>152</v>
      </c>
      <c r="AU340" s="140" t="s">
        <v>89</v>
      </c>
      <c r="AY340" s="18" t="s">
        <v>150</v>
      </c>
      <c r="BE340" s="141">
        <f>IF(N340="základní",J340,0)</f>
        <v>0</v>
      </c>
      <c r="BF340" s="141">
        <f>IF(N340="snížená",J340,0)</f>
        <v>0</v>
      </c>
      <c r="BG340" s="141">
        <f>IF(N340="zákl. přenesená",J340,0)</f>
        <v>0</v>
      </c>
      <c r="BH340" s="141">
        <f>IF(N340="sníž. přenesená",J340,0)</f>
        <v>0</v>
      </c>
      <c r="BI340" s="141">
        <f>IF(N340="nulová",J340,0)</f>
        <v>0</v>
      </c>
      <c r="BJ340" s="18" t="s">
        <v>40</v>
      </c>
      <c r="BK340" s="141">
        <f>ROUND(I340*H340,2)</f>
        <v>0</v>
      </c>
      <c r="BL340" s="18" t="s">
        <v>157</v>
      </c>
      <c r="BM340" s="140" t="s">
        <v>3801</v>
      </c>
    </row>
    <row r="341" spans="2:65" s="1" customFormat="1">
      <c r="B341" s="34"/>
      <c r="D341" s="163" t="s">
        <v>174</v>
      </c>
      <c r="F341" s="164" t="s">
        <v>3802</v>
      </c>
      <c r="I341" s="165"/>
      <c r="L341" s="34"/>
      <c r="M341" s="166"/>
      <c r="T341" s="55"/>
      <c r="AT341" s="18" t="s">
        <v>174</v>
      </c>
      <c r="AU341" s="18" t="s">
        <v>89</v>
      </c>
    </row>
    <row r="342" spans="2:65" s="12" customFormat="1">
      <c r="B342" s="142"/>
      <c r="D342" s="143" t="s">
        <v>159</v>
      </c>
      <c r="E342" s="144" t="s">
        <v>32</v>
      </c>
      <c r="F342" s="145" t="s">
        <v>702</v>
      </c>
      <c r="H342" s="144" t="s">
        <v>32</v>
      </c>
      <c r="I342" s="146"/>
      <c r="L342" s="142"/>
      <c r="M342" s="147"/>
      <c r="T342" s="148"/>
      <c r="AT342" s="144" t="s">
        <v>159</v>
      </c>
      <c r="AU342" s="144" t="s">
        <v>89</v>
      </c>
      <c r="AV342" s="12" t="s">
        <v>40</v>
      </c>
      <c r="AW342" s="12" t="s">
        <v>38</v>
      </c>
      <c r="AX342" s="12" t="s">
        <v>80</v>
      </c>
      <c r="AY342" s="144" t="s">
        <v>150</v>
      </c>
    </row>
    <row r="343" spans="2:65" s="12" customFormat="1">
      <c r="B343" s="142"/>
      <c r="D343" s="143" t="s">
        <v>159</v>
      </c>
      <c r="E343" s="144" t="s">
        <v>32</v>
      </c>
      <c r="F343" s="145" t="s">
        <v>3803</v>
      </c>
      <c r="H343" s="144" t="s">
        <v>32</v>
      </c>
      <c r="I343" s="146"/>
      <c r="L343" s="142"/>
      <c r="M343" s="147"/>
      <c r="T343" s="148"/>
      <c r="AT343" s="144" t="s">
        <v>159</v>
      </c>
      <c r="AU343" s="144" t="s">
        <v>89</v>
      </c>
      <c r="AV343" s="12" t="s">
        <v>40</v>
      </c>
      <c r="AW343" s="12" t="s">
        <v>38</v>
      </c>
      <c r="AX343" s="12" t="s">
        <v>80</v>
      </c>
      <c r="AY343" s="144" t="s">
        <v>150</v>
      </c>
    </row>
    <row r="344" spans="2:65" s="12" customFormat="1">
      <c r="B344" s="142"/>
      <c r="D344" s="143" t="s">
        <v>159</v>
      </c>
      <c r="E344" s="144" t="s">
        <v>32</v>
      </c>
      <c r="F344" s="145" t="s">
        <v>3804</v>
      </c>
      <c r="H344" s="144" t="s">
        <v>32</v>
      </c>
      <c r="I344" s="146"/>
      <c r="L344" s="142"/>
      <c r="M344" s="147"/>
      <c r="T344" s="148"/>
      <c r="AT344" s="144" t="s">
        <v>159</v>
      </c>
      <c r="AU344" s="144" t="s">
        <v>89</v>
      </c>
      <c r="AV344" s="12" t="s">
        <v>40</v>
      </c>
      <c r="AW344" s="12" t="s">
        <v>38</v>
      </c>
      <c r="AX344" s="12" t="s">
        <v>80</v>
      </c>
      <c r="AY344" s="144" t="s">
        <v>150</v>
      </c>
    </row>
    <row r="345" spans="2:65" s="12" customFormat="1">
      <c r="B345" s="142"/>
      <c r="D345" s="143" t="s">
        <v>159</v>
      </c>
      <c r="E345" s="144" t="s">
        <v>32</v>
      </c>
      <c r="F345" s="145" t="s">
        <v>3803</v>
      </c>
      <c r="H345" s="144" t="s">
        <v>32</v>
      </c>
      <c r="I345" s="146"/>
      <c r="L345" s="142"/>
      <c r="M345" s="147"/>
      <c r="T345" s="148"/>
      <c r="AT345" s="144" t="s">
        <v>159</v>
      </c>
      <c r="AU345" s="144" t="s">
        <v>89</v>
      </c>
      <c r="AV345" s="12" t="s">
        <v>40</v>
      </c>
      <c r="AW345" s="12" t="s">
        <v>38</v>
      </c>
      <c r="AX345" s="12" t="s">
        <v>80</v>
      </c>
      <c r="AY345" s="144" t="s">
        <v>150</v>
      </c>
    </row>
    <row r="346" spans="2:65" s="12" customFormat="1">
      <c r="B346" s="142"/>
      <c r="D346" s="143" t="s">
        <v>159</v>
      </c>
      <c r="E346" s="144" t="s">
        <v>32</v>
      </c>
      <c r="F346" s="145" t="s">
        <v>3805</v>
      </c>
      <c r="H346" s="144" t="s">
        <v>32</v>
      </c>
      <c r="I346" s="146"/>
      <c r="L346" s="142"/>
      <c r="M346" s="147"/>
      <c r="T346" s="148"/>
      <c r="AT346" s="144" t="s">
        <v>159</v>
      </c>
      <c r="AU346" s="144" t="s">
        <v>89</v>
      </c>
      <c r="AV346" s="12" t="s">
        <v>40</v>
      </c>
      <c r="AW346" s="12" t="s">
        <v>38</v>
      </c>
      <c r="AX346" s="12" t="s">
        <v>80</v>
      </c>
      <c r="AY346" s="144" t="s">
        <v>150</v>
      </c>
    </row>
    <row r="347" spans="2:65" s="12" customFormat="1">
      <c r="B347" s="142"/>
      <c r="D347" s="143" t="s">
        <v>159</v>
      </c>
      <c r="E347" s="144" t="s">
        <v>32</v>
      </c>
      <c r="F347" s="145" t="s">
        <v>3806</v>
      </c>
      <c r="H347" s="144" t="s">
        <v>32</v>
      </c>
      <c r="I347" s="146"/>
      <c r="L347" s="142"/>
      <c r="M347" s="147"/>
      <c r="T347" s="148"/>
      <c r="AT347" s="144" t="s">
        <v>159</v>
      </c>
      <c r="AU347" s="144" t="s">
        <v>89</v>
      </c>
      <c r="AV347" s="12" t="s">
        <v>40</v>
      </c>
      <c r="AW347" s="12" t="s">
        <v>38</v>
      </c>
      <c r="AX347" s="12" t="s">
        <v>80</v>
      </c>
      <c r="AY347" s="144" t="s">
        <v>150</v>
      </c>
    </row>
    <row r="348" spans="2:65" s="12" customFormat="1">
      <c r="B348" s="142"/>
      <c r="D348" s="143" t="s">
        <v>159</v>
      </c>
      <c r="E348" s="144" t="s">
        <v>32</v>
      </c>
      <c r="F348" s="145" t="s">
        <v>3807</v>
      </c>
      <c r="H348" s="144" t="s">
        <v>32</v>
      </c>
      <c r="I348" s="146"/>
      <c r="L348" s="142"/>
      <c r="M348" s="147"/>
      <c r="T348" s="148"/>
      <c r="AT348" s="144" t="s">
        <v>159</v>
      </c>
      <c r="AU348" s="144" t="s">
        <v>89</v>
      </c>
      <c r="AV348" s="12" t="s">
        <v>40</v>
      </c>
      <c r="AW348" s="12" t="s">
        <v>38</v>
      </c>
      <c r="AX348" s="12" t="s">
        <v>80</v>
      </c>
      <c r="AY348" s="144" t="s">
        <v>150</v>
      </c>
    </row>
    <row r="349" spans="2:65" s="12" customFormat="1" ht="20.399999999999999">
      <c r="B349" s="142"/>
      <c r="D349" s="143" t="s">
        <v>159</v>
      </c>
      <c r="E349" s="144" t="s">
        <v>32</v>
      </c>
      <c r="F349" s="145" t="s">
        <v>3808</v>
      </c>
      <c r="H349" s="144" t="s">
        <v>32</v>
      </c>
      <c r="I349" s="146"/>
      <c r="L349" s="142"/>
      <c r="M349" s="147"/>
      <c r="T349" s="148"/>
      <c r="AT349" s="144" t="s">
        <v>159</v>
      </c>
      <c r="AU349" s="144" t="s">
        <v>89</v>
      </c>
      <c r="AV349" s="12" t="s">
        <v>40</v>
      </c>
      <c r="AW349" s="12" t="s">
        <v>38</v>
      </c>
      <c r="AX349" s="12" t="s">
        <v>80</v>
      </c>
      <c r="AY349" s="144" t="s">
        <v>150</v>
      </c>
    </row>
    <row r="350" spans="2:65" s="13" customFormat="1">
      <c r="B350" s="149"/>
      <c r="D350" s="143" t="s">
        <v>159</v>
      </c>
      <c r="E350" s="150" t="s">
        <v>32</v>
      </c>
      <c r="F350" s="151" t="s">
        <v>818</v>
      </c>
      <c r="H350" s="152">
        <v>96.834000000000003</v>
      </c>
      <c r="I350" s="153"/>
      <c r="L350" s="149"/>
      <c r="M350" s="154"/>
      <c r="T350" s="155"/>
      <c r="AT350" s="150" t="s">
        <v>159</v>
      </c>
      <c r="AU350" s="150" t="s">
        <v>89</v>
      </c>
      <c r="AV350" s="13" t="s">
        <v>89</v>
      </c>
      <c r="AW350" s="13" t="s">
        <v>38</v>
      </c>
      <c r="AX350" s="13" t="s">
        <v>40</v>
      </c>
      <c r="AY350" s="150" t="s">
        <v>150</v>
      </c>
    </row>
    <row r="351" spans="2:65" s="1" customFormat="1" ht="37.799999999999997" customHeight="1">
      <c r="B351" s="34"/>
      <c r="C351" s="129" t="s">
        <v>190</v>
      </c>
      <c r="D351" s="129" t="s">
        <v>152</v>
      </c>
      <c r="E351" s="130" t="s">
        <v>3809</v>
      </c>
      <c r="F351" s="131" t="s">
        <v>3810</v>
      </c>
      <c r="G351" s="132" t="s">
        <v>155</v>
      </c>
      <c r="H351" s="133">
        <v>500</v>
      </c>
      <c r="I351" s="134"/>
      <c r="J351" s="135">
        <f>ROUND(I351*H351,2)</f>
        <v>0</v>
      </c>
      <c r="K351" s="131" t="s">
        <v>172</v>
      </c>
      <c r="L351" s="34"/>
      <c r="M351" s="136" t="s">
        <v>32</v>
      </c>
      <c r="N351" s="137" t="s">
        <v>51</v>
      </c>
      <c r="P351" s="138">
        <f>O351*H351</f>
        <v>0</v>
      </c>
      <c r="Q351" s="138">
        <v>2.0930000000000001E-2</v>
      </c>
      <c r="R351" s="138">
        <f>Q351*H351</f>
        <v>10.465</v>
      </c>
      <c r="S351" s="138">
        <v>0.02</v>
      </c>
      <c r="T351" s="139">
        <f>S351*H351</f>
        <v>10</v>
      </c>
      <c r="AR351" s="140" t="s">
        <v>157</v>
      </c>
      <c r="AT351" s="140" t="s">
        <v>152</v>
      </c>
      <c r="AU351" s="140" t="s">
        <v>89</v>
      </c>
      <c r="AY351" s="18" t="s">
        <v>150</v>
      </c>
      <c r="BE351" s="141">
        <f>IF(N351="základní",J351,0)</f>
        <v>0</v>
      </c>
      <c r="BF351" s="141">
        <f>IF(N351="snížená",J351,0)</f>
        <v>0</v>
      </c>
      <c r="BG351" s="141">
        <f>IF(N351="zákl. přenesená",J351,0)</f>
        <v>0</v>
      </c>
      <c r="BH351" s="141">
        <f>IF(N351="sníž. přenesená",J351,0)</f>
        <v>0</v>
      </c>
      <c r="BI351" s="141">
        <f>IF(N351="nulová",J351,0)</f>
        <v>0</v>
      </c>
      <c r="BJ351" s="18" t="s">
        <v>40</v>
      </c>
      <c r="BK351" s="141">
        <f>ROUND(I351*H351,2)</f>
        <v>0</v>
      </c>
      <c r="BL351" s="18" t="s">
        <v>157</v>
      </c>
      <c r="BM351" s="140" t="s">
        <v>3811</v>
      </c>
    </row>
    <row r="352" spans="2:65" s="1" customFormat="1">
      <c r="B352" s="34"/>
      <c r="D352" s="163" t="s">
        <v>174</v>
      </c>
      <c r="F352" s="164" t="s">
        <v>3812</v>
      </c>
      <c r="I352" s="165"/>
      <c r="L352" s="34"/>
      <c r="M352" s="166"/>
      <c r="T352" s="55"/>
      <c r="AT352" s="18" t="s">
        <v>174</v>
      </c>
      <c r="AU352" s="18" t="s">
        <v>89</v>
      </c>
    </row>
    <row r="353" spans="2:65" s="12" customFormat="1">
      <c r="B353" s="142"/>
      <c r="D353" s="143" t="s">
        <v>159</v>
      </c>
      <c r="E353" s="144" t="s">
        <v>32</v>
      </c>
      <c r="F353" s="145" t="s">
        <v>3813</v>
      </c>
      <c r="H353" s="144" t="s">
        <v>32</v>
      </c>
      <c r="I353" s="146"/>
      <c r="L353" s="142"/>
      <c r="M353" s="147"/>
      <c r="T353" s="148"/>
      <c r="AT353" s="144" t="s">
        <v>159</v>
      </c>
      <c r="AU353" s="144" t="s">
        <v>89</v>
      </c>
      <c r="AV353" s="12" t="s">
        <v>40</v>
      </c>
      <c r="AW353" s="12" t="s">
        <v>38</v>
      </c>
      <c r="AX353" s="12" t="s">
        <v>80</v>
      </c>
      <c r="AY353" s="144" t="s">
        <v>150</v>
      </c>
    </row>
    <row r="354" spans="2:65" s="13" customFormat="1">
      <c r="B354" s="149"/>
      <c r="D354" s="143" t="s">
        <v>159</v>
      </c>
      <c r="E354" s="150" t="s">
        <v>32</v>
      </c>
      <c r="F354" s="151" t="s">
        <v>3814</v>
      </c>
      <c r="H354" s="152">
        <v>500</v>
      </c>
      <c r="I354" s="153"/>
      <c r="L354" s="149"/>
      <c r="M354" s="154"/>
      <c r="T354" s="155"/>
      <c r="AT354" s="150" t="s">
        <v>159</v>
      </c>
      <c r="AU354" s="150" t="s">
        <v>89</v>
      </c>
      <c r="AV354" s="13" t="s">
        <v>89</v>
      </c>
      <c r="AW354" s="13" t="s">
        <v>38</v>
      </c>
      <c r="AX354" s="13" t="s">
        <v>40</v>
      </c>
      <c r="AY354" s="150" t="s">
        <v>150</v>
      </c>
    </row>
    <row r="355" spans="2:65" s="1" customFormat="1" ht="37.799999999999997" customHeight="1">
      <c r="B355" s="34"/>
      <c r="C355" s="129" t="s">
        <v>198</v>
      </c>
      <c r="D355" s="129" t="s">
        <v>152</v>
      </c>
      <c r="E355" s="130" t="s">
        <v>3815</v>
      </c>
      <c r="F355" s="131" t="s">
        <v>3816</v>
      </c>
      <c r="G355" s="132" t="s">
        <v>155</v>
      </c>
      <c r="H355" s="133">
        <v>769.2</v>
      </c>
      <c r="I355" s="134"/>
      <c r="J355" s="135">
        <f>ROUND(I355*H355,2)</f>
        <v>0</v>
      </c>
      <c r="K355" s="131" t="s">
        <v>172</v>
      </c>
      <c r="L355" s="34"/>
      <c r="M355" s="136" t="s">
        <v>32</v>
      </c>
      <c r="N355" s="137" t="s">
        <v>51</v>
      </c>
      <c r="P355" s="138">
        <f>O355*H355</f>
        <v>0</v>
      </c>
      <c r="Q355" s="138">
        <v>5.5000000000000003E-4</v>
      </c>
      <c r="R355" s="138">
        <f>Q355*H355</f>
        <v>0.42306000000000005</v>
      </c>
      <c r="S355" s="138">
        <v>5.9999999999999995E-4</v>
      </c>
      <c r="T355" s="139">
        <f>S355*H355</f>
        <v>0.46151999999999999</v>
      </c>
      <c r="AR355" s="140" t="s">
        <v>157</v>
      </c>
      <c r="AT355" s="140" t="s">
        <v>152</v>
      </c>
      <c r="AU355" s="140" t="s">
        <v>89</v>
      </c>
      <c r="AY355" s="18" t="s">
        <v>150</v>
      </c>
      <c r="BE355" s="141">
        <f>IF(N355="základní",J355,0)</f>
        <v>0</v>
      </c>
      <c r="BF355" s="141">
        <f>IF(N355="snížená",J355,0)</f>
        <v>0</v>
      </c>
      <c r="BG355" s="141">
        <f>IF(N355="zákl. přenesená",J355,0)</f>
        <v>0</v>
      </c>
      <c r="BH355" s="141">
        <f>IF(N355="sníž. přenesená",J355,0)</f>
        <v>0</v>
      </c>
      <c r="BI355" s="141">
        <f>IF(N355="nulová",J355,0)</f>
        <v>0</v>
      </c>
      <c r="BJ355" s="18" t="s">
        <v>40</v>
      </c>
      <c r="BK355" s="141">
        <f>ROUND(I355*H355,2)</f>
        <v>0</v>
      </c>
      <c r="BL355" s="18" t="s">
        <v>157</v>
      </c>
      <c r="BM355" s="140" t="s">
        <v>3817</v>
      </c>
    </row>
    <row r="356" spans="2:65" s="1" customFormat="1">
      <c r="B356" s="34"/>
      <c r="D356" s="163" t="s">
        <v>174</v>
      </c>
      <c r="F356" s="164" t="s">
        <v>3818</v>
      </c>
      <c r="I356" s="165"/>
      <c r="L356" s="34"/>
      <c r="M356" s="166"/>
      <c r="T356" s="55"/>
      <c r="AT356" s="18" t="s">
        <v>174</v>
      </c>
      <c r="AU356" s="18" t="s">
        <v>89</v>
      </c>
    </row>
    <row r="357" spans="2:65" s="12" customFormat="1">
      <c r="B357" s="142"/>
      <c r="D357" s="143" t="s">
        <v>159</v>
      </c>
      <c r="E357" s="144" t="s">
        <v>32</v>
      </c>
      <c r="F357" s="145" t="s">
        <v>702</v>
      </c>
      <c r="H357" s="144" t="s">
        <v>32</v>
      </c>
      <c r="I357" s="146"/>
      <c r="L357" s="142"/>
      <c r="M357" s="147"/>
      <c r="T357" s="148"/>
      <c r="AT357" s="144" t="s">
        <v>159</v>
      </c>
      <c r="AU357" s="144" t="s">
        <v>89</v>
      </c>
      <c r="AV357" s="12" t="s">
        <v>40</v>
      </c>
      <c r="AW357" s="12" t="s">
        <v>38</v>
      </c>
      <c r="AX357" s="12" t="s">
        <v>80</v>
      </c>
      <c r="AY357" s="144" t="s">
        <v>150</v>
      </c>
    </row>
    <row r="358" spans="2:65" s="12" customFormat="1" ht="20.399999999999999">
      <c r="B358" s="142"/>
      <c r="D358" s="143" t="s">
        <v>159</v>
      </c>
      <c r="E358" s="144" t="s">
        <v>32</v>
      </c>
      <c r="F358" s="145" t="s">
        <v>3819</v>
      </c>
      <c r="H358" s="144" t="s">
        <v>32</v>
      </c>
      <c r="I358" s="146"/>
      <c r="L358" s="142"/>
      <c r="M358" s="147"/>
      <c r="T358" s="148"/>
      <c r="AT358" s="144" t="s">
        <v>159</v>
      </c>
      <c r="AU358" s="144" t="s">
        <v>89</v>
      </c>
      <c r="AV358" s="12" t="s">
        <v>40</v>
      </c>
      <c r="AW358" s="12" t="s">
        <v>38</v>
      </c>
      <c r="AX358" s="12" t="s">
        <v>80</v>
      </c>
      <c r="AY358" s="144" t="s">
        <v>150</v>
      </c>
    </row>
    <row r="359" spans="2:65" s="12" customFormat="1" ht="30.6">
      <c r="B359" s="142"/>
      <c r="D359" s="143" t="s">
        <v>159</v>
      </c>
      <c r="E359" s="144" t="s">
        <v>32</v>
      </c>
      <c r="F359" s="145" t="s">
        <v>3820</v>
      </c>
      <c r="H359" s="144" t="s">
        <v>32</v>
      </c>
      <c r="I359" s="146"/>
      <c r="L359" s="142"/>
      <c r="M359" s="147"/>
      <c r="T359" s="148"/>
      <c r="AT359" s="144" t="s">
        <v>159</v>
      </c>
      <c r="AU359" s="144" t="s">
        <v>89</v>
      </c>
      <c r="AV359" s="12" t="s">
        <v>40</v>
      </c>
      <c r="AW359" s="12" t="s">
        <v>38</v>
      </c>
      <c r="AX359" s="12" t="s">
        <v>80</v>
      </c>
      <c r="AY359" s="144" t="s">
        <v>150</v>
      </c>
    </row>
    <row r="360" spans="2:65" s="13" customFormat="1">
      <c r="B360" s="149"/>
      <c r="D360" s="143" t="s">
        <v>159</v>
      </c>
      <c r="E360" s="150" t="s">
        <v>32</v>
      </c>
      <c r="F360" s="151" t="s">
        <v>3554</v>
      </c>
      <c r="H360" s="152">
        <v>769.2</v>
      </c>
      <c r="I360" s="153"/>
      <c r="L360" s="149"/>
      <c r="M360" s="154"/>
      <c r="T360" s="155"/>
      <c r="AT360" s="150" t="s">
        <v>159</v>
      </c>
      <c r="AU360" s="150" t="s">
        <v>89</v>
      </c>
      <c r="AV360" s="13" t="s">
        <v>89</v>
      </c>
      <c r="AW360" s="13" t="s">
        <v>38</v>
      </c>
      <c r="AX360" s="13" t="s">
        <v>40</v>
      </c>
      <c r="AY360" s="150" t="s">
        <v>150</v>
      </c>
    </row>
    <row r="361" spans="2:65" s="1" customFormat="1" ht="33" customHeight="1">
      <c r="B361" s="34"/>
      <c r="C361" s="129" t="s">
        <v>204</v>
      </c>
      <c r="D361" s="129" t="s">
        <v>152</v>
      </c>
      <c r="E361" s="130" t="s">
        <v>3821</v>
      </c>
      <c r="F361" s="131" t="s">
        <v>3822</v>
      </c>
      <c r="G361" s="132" t="s">
        <v>165</v>
      </c>
      <c r="H361" s="133">
        <v>76.92</v>
      </c>
      <c r="I361" s="134"/>
      <c r="J361" s="135">
        <f>ROUND(I361*H361,2)</f>
        <v>0</v>
      </c>
      <c r="K361" s="131" t="s">
        <v>172</v>
      </c>
      <c r="L361" s="34"/>
      <c r="M361" s="136" t="s">
        <v>32</v>
      </c>
      <c r="N361" s="137" t="s">
        <v>51</v>
      </c>
      <c r="P361" s="138">
        <f>O361*H361</f>
        <v>0</v>
      </c>
      <c r="Q361" s="138">
        <v>2.5018699999999998</v>
      </c>
      <c r="R361" s="138">
        <f>Q361*H361</f>
        <v>192.4438404</v>
      </c>
      <c r="S361" s="138">
        <v>0</v>
      </c>
      <c r="T361" s="139">
        <f>S361*H361</f>
        <v>0</v>
      </c>
      <c r="AR361" s="140" t="s">
        <v>157</v>
      </c>
      <c r="AT361" s="140" t="s">
        <v>152</v>
      </c>
      <c r="AU361" s="140" t="s">
        <v>89</v>
      </c>
      <c r="AY361" s="18" t="s">
        <v>150</v>
      </c>
      <c r="BE361" s="141">
        <f>IF(N361="základní",J361,0)</f>
        <v>0</v>
      </c>
      <c r="BF361" s="141">
        <f>IF(N361="snížená",J361,0)</f>
        <v>0</v>
      </c>
      <c r="BG361" s="141">
        <f>IF(N361="zákl. přenesená",J361,0)</f>
        <v>0</v>
      </c>
      <c r="BH361" s="141">
        <f>IF(N361="sníž. přenesená",J361,0)</f>
        <v>0</v>
      </c>
      <c r="BI361" s="141">
        <f>IF(N361="nulová",J361,0)</f>
        <v>0</v>
      </c>
      <c r="BJ361" s="18" t="s">
        <v>40</v>
      </c>
      <c r="BK361" s="141">
        <f>ROUND(I361*H361,2)</f>
        <v>0</v>
      </c>
      <c r="BL361" s="18" t="s">
        <v>157</v>
      </c>
      <c r="BM361" s="140" t="s">
        <v>3823</v>
      </c>
    </row>
    <row r="362" spans="2:65" s="1" customFormat="1">
      <c r="B362" s="34"/>
      <c r="D362" s="163" t="s">
        <v>174</v>
      </c>
      <c r="F362" s="164" t="s">
        <v>3824</v>
      </c>
      <c r="I362" s="165"/>
      <c r="L362" s="34"/>
      <c r="M362" s="166"/>
      <c r="T362" s="55"/>
      <c r="AT362" s="18" t="s">
        <v>174</v>
      </c>
      <c r="AU362" s="18" t="s">
        <v>89</v>
      </c>
    </row>
    <row r="363" spans="2:65" s="12" customFormat="1">
      <c r="B363" s="142"/>
      <c r="D363" s="143" t="s">
        <v>159</v>
      </c>
      <c r="E363" s="144" t="s">
        <v>32</v>
      </c>
      <c r="F363" s="145" t="s">
        <v>702</v>
      </c>
      <c r="H363" s="144" t="s">
        <v>32</v>
      </c>
      <c r="I363" s="146"/>
      <c r="L363" s="142"/>
      <c r="M363" s="147"/>
      <c r="T363" s="148"/>
      <c r="AT363" s="144" t="s">
        <v>159</v>
      </c>
      <c r="AU363" s="144" t="s">
        <v>89</v>
      </c>
      <c r="AV363" s="12" t="s">
        <v>40</v>
      </c>
      <c r="AW363" s="12" t="s">
        <v>38</v>
      </c>
      <c r="AX363" s="12" t="s">
        <v>80</v>
      </c>
      <c r="AY363" s="144" t="s">
        <v>150</v>
      </c>
    </row>
    <row r="364" spans="2:65" s="12" customFormat="1">
      <c r="B364" s="142"/>
      <c r="D364" s="143" t="s">
        <v>159</v>
      </c>
      <c r="E364" s="144" t="s">
        <v>32</v>
      </c>
      <c r="F364" s="145" t="s">
        <v>3825</v>
      </c>
      <c r="H364" s="144" t="s">
        <v>32</v>
      </c>
      <c r="I364" s="146"/>
      <c r="L364" s="142"/>
      <c r="M364" s="147"/>
      <c r="T364" s="148"/>
      <c r="AT364" s="144" t="s">
        <v>159</v>
      </c>
      <c r="AU364" s="144" t="s">
        <v>89</v>
      </c>
      <c r="AV364" s="12" t="s">
        <v>40</v>
      </c>
      <c r="AW364" s="12" t="s">
        <v>38</v>
      </c>
      <c r="AX364" s="12" t="s">
        <v>80</v>
      </c>
      <c r="AY364" s="144" t="s">
        <v>150</v>
      </c>
    </row>
    <row r="365" spans="2:65" s="12" customFormat="1">
      <c r="B365" s="142"/>
      <c r="D365" s="143" t="s">
        <v>159</v>
      </c>
      <c r="E365" s="144" t="s">
        <v>32</v>
      </c>
      <c r="F365" s="145" t="s">
        <v>3826</v>
      </c>
      <c r="H365" s="144" t="s">
        <v>32</v>
      </c>
      <c r="I365" s="146"/>
      <c r="L365" s="142"/>
      <c r="M365" s="147"/>
      <c r="T365" s="148"/>
      <c r="AT365" s="144" t="s">
        <v>159</v>
      </c>
      <c r="AU365" s="144" t="s">
        <v>89</v>
      </c>
      <c r="AV365" s="12" t="s">
        <v>40</v>
      </c>
      <c r="AW365" s="12" t="s">
        <v>38</v>
      </c>
      <c r="AX365" s="12" t="s">
        <v>80</v>
      </c>
      <c r="AY365" s="144" t="s">
        <v>150</v>
      </c>
    </row>
    <row r="366" spans="2:65" s="12" customFormat="1">
      <c r="B366" s="142"/>
      <c r="D366" s="143" t="s">
        <v>159</v>
      </c>
      <c r="E366" s="144" t="s">
        <v>32</v>
      </c>
      <c r="F366" s="145" t="s">
        <v>3827</v>
      </c>
      <c r="H366" s="144" t="s">
        <v>32</v>
      </c>
      <c r="I366" s="146"/>
      <c r="L366" s="142"/>
      <c r="M366" s="147"/>
      <c r="T366" s="148"/>
      <c r="AT366" s="144" t="s">
        <v>159</v>
      </c>
      <c r="AU366" s="144" t="s">
        <v>89</v>
      </c>
      <c r="AV366" s="12" t="s">
        <v>40</v>
      </c>
      <c r="AW366" s="12" t="s">
        <v>38</v>
      </c>
      <c r="AX366" s="12" t="s">
        <v>80</v>
      </c>
      <c r="AY366" s="144" t="s">
        <v>150</v>
      </c>
    </row>
    <row r="367" spans="2:65" s="12" customFormat="1" ht="30.6">
      <c r="B367" s="142"/>
      <c r="D367" s="143" t="s">
        <v>159</v>
      </c>
      <c r="E367" s="144" t="s">
        <v>32</v>
      </c>
      <c r="F367" s="145" t="s">
        <v>3820</v>
      </c>
      <c r="H367" s="144" t="s">
        <v>32</v>
      </c>
      <c r="I367" s="146"/>
      <c r="L367" s="142"/>
      <c r="M367" s="147"/>
      <c r="T367" s="148"/>
      <c r="AT367" s="144" t="s">
        <v>159</v>
      </c>
      <c r="AU367" s="144" t="s">
        <v>89</v>
      </c>
      <c r="AV367" s="12" t="s">
        <v>40</v>
      </c>
      <c r="AW367" s="12" t="s">
        <v>38</v>
      </c>
      <c r="AX367" s="12" t="s">
        <v>80</v>
      </c>
      <c r="AY367" s="144" t="s">
        <v>150</v>
      </c>
    </row>
    <row r="368" spans="2:65" s="13" customFormat="1">
      <c r="B368" s="149"/>
      <c r="D368" s="143" t="s">
        <v>159</v>
      </c>
      <c r="E368" s="150" t="s">
        <v>32</v>
      </c>
      <c r="F368" s="151" t="s">
        <v>685</v>
      </c>
      <c r="H368" s="152">
        <v>76.92</v>
      </c>
      <c r="I368" s="153"/>
      <c r="L368" s="149"/>
      <c r="M368" s="154"/>
      <c r="T368" s="155"/>
      <c r="AT368" s="150" t="s">
        <v>159</v>
      </c>
      <c r="AU368" s="150" t="s">
        <v>89</v>
      </c>
      <c r="AV368" s="13" t="s">
        <v>89</v>
      </c>
      <c r="AW368" s="13" t="s">
        <v>38</v>
      </c>
      <c r="AX368" s="13" t="s">
        <v>40</v>
      </c>
      <c r="AY368" s="150" t="s">
        <v>150</v>
      </c>
    </row>
    <row r="369" spans="2:65" s="1" customFormat="1" ht="37.799999999999997" customHeight="1">
      <c r="B369" s="34"/>
      <c r="C369" s="129" t="s">
        <v>210</v>
      </c>
      <c r="D369" s="129" t="s">
        <v>152</v>
      </c>
      <c r="E369" s="130" t="s">
        <v>2128</v>
      </c>
      <c r="F369" s="131" t="s">
        <v>2129</v>
      </c>
      <c r="G369" s="132" t="s">
        <v>165</v>
      </c>
      <c r="H369" s="133">
        <v>76.92</v>
      </c>
      <c r="I369" s="134"/>
      <c r="J369" s="135">
        <f>ROUND(I369*H369,2)</f>
        <v>0</v>
      </c>
      <c r="K369" s="131" t="s">
        <v>172</v>
      </c>
      <c r="L369" s="34"/>
      <c r="M369" s="136" t="s">
        <v>32</v>
      </c>
      <c r="N369" s="137" t="s">
        <v>51</v>
      </c>
      <c r="P369" s="138">
        <f>O369*H369</f>
        <v>0</v>
      </c>
      <c r="Q369" s="138">
        <v>0</v>
      </c>
      <c r="R369" s="138">
        <f>Q369*H369</f>
        <v>0</v>
      </c>
      <c r="S369" s="138">
        <v>0</v>
      </c>
      <c r="T369" s="139">
        <f>S369*H369</f>
        <v>0</v>
      </c>
      <c r="AR369" s="140" t="s">
        <v>157</v>
      </c>
      <c r="AT369" s="140" t="s">
        <v>152</v>
      </c>
      <c r="AU369" s="140" t="s">
        <v>89</v>
      </c>
      <c r="AY369" s="18" t="s">
        <v>150</v>
      </c>
      <c r="BE369" s="141">
        <f>IF(N369="základní",J369,0)</f>
        <v>0</v>
      </c>
      <c r="BF369" s="141">
        <f>IF(N369="snížená",J369,0)</f>
        <v>0</v>
      </c>
      <c r="BG369" s="141">
        <f>IF(N369="zákl. přenesená",J369,0)</f>
        <v>0</v>
      </c>
      <c r="BH369" s="141">
        <f>IF(N369="sníž. přenesená",J369,0)</f>
        <v>0</v>
      </c>
      <c r="BI369" s="141">
        <f>IF(N369="nulová",J369,0)</f>
        <v>0</v>
      </c>
      <c r="BJ369" s="18" t="s">
        <v>40</v>
      </c>
      <c r="BK369" s="141">
        <f>ROUND(I369*H369,2)</f>
        <v>0</v>
      </c>
      <c r="BL369" s="18" t="s">
        <v>157</v>
      </c>
      <c r="BM369" s="140" t="s">
        <v>3828</v>
      </c>
    </row>
    <row r="370" spans="2:65" s="1" customFormat="1">
      <c r="B370" s="34"/>
      <c r="D370" s="163" t="s">
        <v>174</v>
      </c>
      <c r="F370" s="164" t="s">
        <v>2131</v>
      </c>
      <c r="I370" s="165"/>
      <c r="L370" s="34"/>
      <c r="M370" s="166"/>
      <c r="T370" s="55"/>
      <c r="AT370" s="18" t="s">
        <v>174</v>
      </c>
      <c r="AU370" s="18" t="s">
        <v>89</v>
      </c>
    </row>
    <row r="371" spans="2:65" s="12" customFormat="1">
      <c r="B371" s="142"/>
      <c r="D371" s="143" t="s">
        <v>159</v>
      </c>
      <c r="E371" s="144" t="s">
        <v>32</v>
      </c>
      <c r="F371" s="145" t="s">
        <v>702</v>
      </c>
      <c r="H371" s="144" t="s">
        <v>32</v>
      </c>
      <c r="I371" s="146"/>
      <c r="L371" s="142"/>
      <c r="M371" s="147"/>
      <c r="T371" s="148"/>
      <c r="AT371" s="144" t="s">
        <v>159</v>
      </c>
      <c r="AU371" s="144" t="s">
        <v>89</v>
      </c>
      <c r="AV371" s="12" t="s">
        <v>40</v>
      </c>
      <c r="AW371" s="12" t="s">
        <v>38</v>
      </c>
      <c r="AX371" s="12" t="s">
        <v>80</v>
      </c>
      <c r="AY371" s="144" t="s">
        <v>150</v>
      </c>
    </row>
    <row r="372" spans="2:65" s="12" customFormat="1">
      <c r="B372" s="142"/>
      <c r="D372" s="143" t="s">
        <v>159</v>
      </c>
      <c r="E372" s="144" t="s">
        <v>32</v>
      </c>
      <c r="F372" s="145" t="s">
        <v>3825</v>
      </c>
      <c r="H372" s="144" t="s">
        <v>32</v>
      </c>
      <c r="I372" s="146"/>
      <c r="L372" s="142"/>
      <c r="M372" s="147"/>
      <c r="T372" s="148"/>
      <c r="AT372" s="144" t="s">
        <v>159</v>
      </c>
      <c r="AU372" s="144" t="s">
        <v>89</v>
      </c>
      <c r="AV372" s="12" t="s">
        <v>40</v>
      </c>
      <c r="AW372" s="12" t="s">
        <v>38</v>
      </c>
      <c r="AX372" s="12" t="s">
        <v>80</v>
      </c>
      <c r="AY372" s="144" t="s">
        <v>150</v>
      </c>
    </row>
    <row r="373" spans="2:65" s="12" customFormat="1">
      <c r="B373" s="142"/>
      <c r="D373" s="143" t="s">
        <v>159</v>
      </c>
      <c r="E373" s="144" t="s">
        <v>32</v>
      </c>
      <c r="F373" s="145" t="s">
        <v>3826</v>
      </c>
      <c r="H373" s="144" t="s">
        <v>32</v>
      </c>
      <c r="I373" s="146"/>
      <c r="L373" s="142"/>
      <c r="M373" s="147"/>
      <c r="T373" s="148"/>
      <c r="AT373" s="144" t="s">
        <v>159</v>
      </c>
      <c r="AU373" s="144" t="s">
        <v>89</v>
      </c>
      <c r="AV373" s="12" t="s">
        <v>40</v>
      </c>
      <c r="AW373" s="12" t="s">
        <v>38</v>
      </c>
      <c r="AX373" s="12" t="s">
        <v>80</v>
      </c>
      <c r="AY373" s="144" t="s">
        <v>150</v>
      </c>
    </row>
    <row r="374" spans="2:65" s="12" customFormat="1">
      <c r="B374" s="142"/>
      <c r="D374" s="143" t="s">
        <v>159</v>
      </c>
      <c r="E374" s="144" t="s">
        <v>32</v>
      </c>
      <c r="F374" s="145" t="s">
        <v>3827</v>
      </c>
      <c r="H374" s="144" t="s">
        <v>32</v>
      </c>
      <c r="I374" s="146"/>
      <c r="L374" s="142"/>
      <c r="M374" s="147"/>
      <c r="T374" s="148"/>
      <c r="AT374" s="144" t="s">
        <v>159</v>
      </c>
      <c r="AU374" s="144" t="s">
        <v>89</v>
      </c>
      <c r="AV374" s="12" t="s">
        <v>40</v>
      </c>
      <c r="AW374" s="12" t="s">
        <v>38</v>
      </c>
      <c r="AX374" s="12" t="s">
        <v>80</v>
      </c>
      <c r="AY374" s="144" t="s">
        <v>150</v>
      </c>
    </row>
    <row r="375" spans="2:65" s="12" customFormat="1" ht="30.6">
      <c r="B375" s="142"/>
      <c r="D375" s="143" t="s">
        <v>159</v>
      </c>
      <c r="E375" s="144" t="s">
        <v>32</v>
      </c>
      <c r="F375" s="145" t="s">
        <v>3820</v>
      </c>
      <c r="H375" s="144" t="s">
        <v>32</v>
      </c>
      <c r="I375" s="146"/>
      <c r="L375" s="142"/>
      <c r="M375" s="147"/>
      <c r="T375" s="148"/>
      <c r="AT375" s="144" t="s">
        <v>159</v>
      </c>
      <c r="AU375" s="144" t="s">
        <v>89</v>
      </c>
      <c r="AV375" s="12" t="s">
        <v>40</v>
      </c>
      <c r="AW375" s="12" t="s">
        <v>38</v>
      </c>
      <c r="AX375" s="12" t="s">
        <v>80</v>
      </c>
      <c r="AY375" s="144" t="s">
        <v>150</v>
      </c>
    </row>
    <row r="376" spans="2:65" s="13" customFormat="1">
      <c r="B376" s="149"/>
      <c r="D376" s="143" t="s">
        <v>159</v>
      </c>
      <c r="E376" s="150" t="s">
        <v>32</v>
      </c>
      <c r="F376" s="151" t="s">
        <v>685</v>
      </c>
      <c r="H376" s="152">
        <v>76.92</v>
      </c>
      <c r="I376" s="153"/>
      <c r="L376" s="149"/>
      <c r="M376" s="154"/>
      <c r="T376" s="155"/>
      <c r="AT376" s="150" t="s">
        <v>159</v>
      </c>
      <c r="AU376" s="150" t="s">
        <v>89</v>
      </c>
      <c r="AV376" s="13" t="s">
        <v>89</v>
      </c>
      <c r="AW376" s="13" t="s">
        <v>38</v>
      </c>
      <c r="AX376" s="13" t="s">
        <v>40</v>
      </c>
      <c r="AY376" s="150" t="s">
        <v>150</v>
      </c>
    </row>
    <row r="377" spans="2:65" s="1" customFormat="1" ht="44.25" customHeight="1">
      <c r="B377" s="34"/>
      <c r="C377" s="129" t="s">
        <v>214</v>
      </c>
      <c r="D377" s="129" t="s">
        <v>152</v>
      </c>
      <c r="E377" s="130" t="s">
        <v>2138</v>
      </c>
      <c r="F377" s="131" t="s">
        <v>2139</v>
      </c>
      <c r="G377" s="132" t="s">
        <v>165</v>
      </c>
      <c r="H377" s="133">
        <v>76.92</v>
      </c>
      <c r="I377" s="134"/>
      <c r="J377" s="135">
        <f>ROUND(I377*H377,2)</f>
        <v>0</v>
      </c>
      <c r="K377" s="131" t="s">
        <v>172</v>
      </c>
      <c r="L377" s="34"/>
      <c r="M377" s="136" t="s">
        <v>32</v>
      </c>
      <c r="N377" s="137" t="s">
        <v>51</v>
      </c>
      <c r="P377" s="138">
        <f>O377*H377</f>
        <v>0</v>
      </c>
      <c r="Q377" s="138">
        <v>0</v>
      </c>
      <c r="R377" s="138">
        <f>Q377*H377</f>
        <v>0</v>
      </c>
      <c r="S377" s="138">
        <v>0</v>
      </c>
      <c r="T377" s="139">
        <f>S377*H377</f>
        <v>0</v>
      </c>
      <c r="AR377" s="140" t="s">
        <v>157</v>
      </c>
      <c r="AT377" s="140" t="s">
        <v>152</v>
      </c>
      <c r="AU377" s="140" t="s">
        <v>89</v>
      </c>
      <c r="AY377" s="18" t="s">
        <v>150</v>
      </c>
      <c r="BE377" s="141">
        <f>IF(N377="základní",J377,0)</f>
        <v>0</v>
      </c>
      <c r="BF377" s="141">
        <f>IF(N377="snížená",J377,0)</f>
        <v>0</v>
      </c>
      <c r="BG377" s="141">
        <f>IF(N377="zákl. přenesená",J377,0)</f>
        <v>0</v>
      </c>
      <c r="BH377" s="141">
        <f>IF(N377="sníž. přenesená",J377,0)</f>
        <v>0</v>
      </c>
      <c r="BI377" s="141">
        <f>IF(N377="nulová",J377,0)</f>
        <v>0</v>
      </c>
      <c r="BJ377" s="18" t="s">
        <v>40</v>
      </c>
      <c r="BK377" s="141">
        <f>ROUND(I377*H377,2)</f>
        <v>0</v>
      </c>
      <c r="BL377" s="18" t="s">
        <v>157</v>
      </c>
      <c r="BM377" s="140" t="s">
        <v>3829</v>
      </c>
    </row>
    <row r="378" spans="2:65" s="1" customFormat="1">
      <c r="B378" s="34"/>
      <c r="D378" s="163" t="s">
        <v>174</v>
      </c>
      <c r="F378" s="164" t="s">
        <v>2141</v>
      </c>
      <c r="I378" s="165"/>
      <c r="L378" s="34"/>
      <c r="M378" s="166"/>
      <c r="T378" s="55"/>
      <c r="AT378" s="18" t="s">
        <v>174</v>
      </c>
      <c r="AU378" s="18" t="s">
        <v>89</v>
      </c>
    </row>
    <row r="379" spans="2:65" s="12" customFormat="1">
      <c r="B379" s="142"/>
      <c r="D379" s="143" t="s">
        <v>159</v>
      </c>
      <c r="E379" s="144" t="s">
        <v>32</v>
      </c>
      <c r="F379" s="145" t="s">
        <v>702</v>
      </c>
      <c r="H379" s="144" t="s">
        <v>32</v>
      </c>
      <c r="I379" s="146"/>
      <c r="L379" s="142"/>
      <c r="M379" s="147"/>
      <c r="T379" s="148"/>
      <c r="AT379" s="144" t="s">
        <v>159</v>
      </c>
      <c r="AU379" s="144" t="s">
        <v>89</v>
      </c>
      <c r="AV379" s="12" t="s">
        <v>40</v>
      </c>
      <c r="AW379" s="12" t="s">
        <v>38</v>
      </c>
      <c r="AX379" s="12" t="s">
        <v>80</v>
      </c>
      <c r="AY379" s="144" t="s">
        <v>150</v>
      </c>
    </row>
    <row r="380" spans="2:65" s="12" customFormat="1">
      <c r="B380" s="142"/>
      <c r="D380" s="143" t="s">
        <v>159</v>
      </c>
      <c r="E380" s="144" t="s">
        <v>32</v>
      </c>
      <c r="F380" s="145" t="s">
        <v>3825</v>
      </c>
      <c r="H380" s="144" t="s">
        <v>32</v>
      </c>
      <c r="I380" s="146"/>
      <c r="L380" s="142"/>
      <c r="M380" s="147"/>
      <c r="T380" s="148"/>
      <c r="AT380" s="144" t="s">
        <v>159</v>
      </c>
      <c r="AU380" s="144" t="s">
        <v>89</v>
      </c>
      <c r="AV380" s="12" t="s">
        <v>40</v>
      </c>
      <c r="AW380" s="12" t="s">
        <v>38</v>
      </c>
      <c r="AX380" s="12" t="s">
        <v>80</v>
      </c>
      <c r="AY380" s="144" t="s">
        <v>150</v>
      </c>
    </row>
    <row r="381" spans="2:65" s="12" customFormat="1">
      <c r="B381" s="142"/>
      <c r="D381" s="143" t="s">
        <v>159</v>
      </c>
      <c r="E381" s="144" t="s">
        <v>32</v>
      </c>
      <c r="F381" s="145" t="s">
        <v>3826</v>
      </c>
      <c r="H381" s="144" t="s">
        <v>32</v>
      </c>
      <c r="I381" s="146"/>
      <c r="L381" s="142"/>
      <c r="M381" s="147"/>
      <c r="T381" s="148"/>
      <c r="AT381" s="144" t="s">
        <v>159</v>
      </c>
      <c r="AU381" s="144" t="s">
        <v>89</v>
      </c>
      <c r="AV381" s="12" t="s">
        <v>40</v>
      </c>
      <c r="AW381" s="12" t="s">
        <v>38</v>
      </c>
      <c r="AX381" s="12" t="s">
        <v>80</v>
      </c>
      <c r="AY381" s="144" t="s">
        <v>150</v>
      </c>
    </row>
    <row r="382" spans="2:65" s="12" customFormat="1">
      <c r="B382" s="142"/>
      <c r="D382" s="143" t="s">
        <v>159</v>
      </c>
      <c r="E382" s="144" t="s">
        <v>32</v>
      </c>
      <c r="F382" s="145" t="s">
        <v>3827</v>
      </c>
      <c r="H382" s="144" t="s">
        <v>32</v>
      </c>
      <c r="I382" s="146"/>
      <c r="L382" s="142"/>
      <c r="M382" s="147"/>
      <c r="T382" s="148"/>
      <c r="AT382" s="144" t="s">
        <v>159</v>
      </c>
      <c r="AU382" s="144" t="s">
        <v>89</v>
      </c>
      <c r="AV382" s="12" t="s">
        <v>40</v>
      </c>
      <c r="AW382" s="12" t="s">
        <v>38</v>
      </c>
      <c r="AX382" s="12" t="s">
        <v>80</v>
      </c>
      <c r="AY382" s="144" t="s">
        <v>150</v>
      </c>
    </row>
    <row r="383" spans="2:65" s="12" customFormat="1" ht="30.6">
      <c r="B383" s="142"/>
      <c r="D383" s="143" t="s">
        <v>159</v>
      </c>
      <c r="E383" s="144" t="s">
        <v>32</v>
      </c>
      <c r="F383" s="145" t="s">
        <v>3820</v>
      </c>
      <c r="H383" s="144" t="s">
        <v>32</v>
      </c>
      <c r="I383" s="146"/>
      <c r="L383" s="142"/>
      <c r="M383" s="147"/>
      <c r="T383" s="148"/>
      <c r="AT383" s="144" t="s">
        <v>159</v>
      </c>
      <c r="AU383" s="144" t="s">
        <v>89</v>
      </c>
      <c r="AV383" s="12" t="s">
        <v>40</v>
      </c>
      <c r="AW383" s="12" t="s">
        <v>38</v>
      </c>
      <c r="AX383" s="12" t="s">
        <v>80</v>
      </c>
      <c r="AY383" s="144" t="s">
        <v>150</v>
      </c>
    </row>
    <row r="384" spans="2:65" s="13" customFormat="1">
      <c r="B384" s="149"/>
      <c r="D384" s="143" t="s">
        <v>159</v>
      </c>
      <c r="E384" s="150" t="s">
        <v>32</v>
      </c>
      <c r="F384" s="151" t="s">
        <v>685</v>
      </c>
      <c r="H384" s="152">
        <v>76.92</v>
      </c>
      <c r="I384" s="153"/>
      <c r="L384" s="149"/>
      <c r="M384" s="154"/>
      <c r="T384" s="155"/>
      <c r="AT384" s="150" t="s">
        <v>159</v>
      </c>
      <c r="AU384" s="150" t="s">
        <v>89</v>
      </c>
      <c r="AV384" s="13" t="s">
        <v>89</v>
      </c>
      <c r="AW384" s="13" t="s">
        <v>38</v>
      </c>
      <c r="AX384" s="13" t="s">
        <v>40</v>
      </c>
      <c r="AY384" s="150" t="s">
        <v>150</v>
      </c>
    </row>
    <row r="385" spans="2:65" s="1" customFormat="1" ht="33" customHeight="1">
      <c r="B385" s="34"/>
      <c r="C385" s="129" t="s">
        <v>218</v>
      </c>
      <c r="D385" s="129" t="s">
        <v>152</v>
      </c>
      <c r="E385" s="130" t="s">
        <v>3830</v>
      </c>
      <c r="F385" s="131" t="s">
        <v>3831</v>
      </c>
      <c r="G385" s="132" t="s">
        <v>165</v>
      </c>
      <c r="H385" s="133">
        <v>7.4029999999999996</v>
      </c>
      <c r="I385" s="134"/>
      <c r="J385" s="135">
        <f>ROUND(I385*H385,2)</f>
        <v>0</v>
      </c>
      <c r="K385" s="131" t="s">
        <v>172</v>
      </c>
      <c r="L385" s="34"/>
      <c r="M385" s="136" t="s">
        <v>32</v>
      </c>
      <c r="N385" s="137" t="s">
        <v>51</v>
      </c>
      <c r="P385" s="138">
        <f>O385*H385</f>
        <v>0</v>
      </c>
      <c r="Q385" s="138">
        <v>0</v>
      </c>
      <c r="R385" s="138">
        <f>Q385*H385</f>
        <v>0</v>
      </c>
      <c r="S385" s="138">
        <v>0</v>
      </c>
      <c r="T385" s="139">
        <f>S385*H385</f>
        <v>0</v>
      </c>
      <c r="AR385" s="140" t="s">
        <v>157</v>
      </c>
      <c r="AT385" s="140" t="s">
        <v>152</v>
      </c>
      <c r="AU385" s="140" t="s">
        <v>89</v>
      </c>
      <c r="AY385" s="18" t="s">
        <v>150</v>
      </c>
      <c r="BE385" s="141">
        <f>IF(N385="základní",J385,0)</f>
        <v>0</v>
      </c>
      <c r="BF385" s="141">
        <f>IF(N385="snížená",J385,0)</f>
        <v>0</v>
      </c>
      <c r="BG385" s="141">
        <f>IF(N385="zákl. přenesená",J385,0)</f>
        <v>0</v>
      </c>
      <c r="BH385" s="141">
        <f>IF(N385="sníž. přenesená",J385,0)</f>
        <v>0</v>
      </c>
      <c r="BI385" s="141">
        <f>IF(N385="nulová",J385,0)</f>
        <v>0</v>
      </c>
      <c r="BJ385" s="18" t="s">
        <v>40</v>
      </c>
      <c r="BK385" s="141">
        <f>ROUND(I385*H385,2)</f>
        <v>0</v>
      </c>
      <c r="BL385" s="18" t="s">
        <v>157</v>
      </c>
      <c r="BM385" s="140" t="s">
        <v>3832</v>
      </c>
    </row>
    <row r="386" spans="2:65" s="1" customFormat="1">
      <c r="B386" s="34"/>
      <c r="D386" s="163" t="s">
        <v>174</v>
      </c>
      <c r="F386" s="164" t="s">
        <v>3833</v>
      </c>
      <c r="I386" s="165"/>
      <c r="L386" s="34"/>
      <c r="M386" s="166"/>
      <c r="T386" s="55"/>
      <c r="AT386" s="18" t="s">
        <v>174</v>
      </c>
      <c r="AU386" s="18" t="s">
        <v>89</v>
      </c>
    </row>
    <row r="387" spans="2:65" s="12" customFormat="1">
      <c r="B387" s="142"/>
      <c r="D387" s="143" t="s">
        <v>159</v>
      </c>
      <c r="E387" s="144" t="s">
        <v>32</v>
      </c>
      <c r="F387" s="145" t="s">
        <v>702</v>
      </c>
      <c r="H387" s="144" t="s">
        <v>32</v>
      </c>
      <c r="I387" s="146"/>
      <c r="L387" s="142"/>
      <c r="M387" s="147"/>
      <c r="T387" s="148"/>
      <c r="AT387" s="144" t="s">
        <v>159</v>
      </c>
      <c r="AU387" s="144" t="s">
        <v>89</v>
      </c>
      <c r="AV387" s="12" t="s">
        <v>40</v>
      </c>
      <c r="AW387" s="12" t="s">
        <v>38</v>
      </c>
      <c r="AX387" s="12" t="s">
        <v>80</v>
      </c>
      <c r="AY387" s="144" t="s">
        <v>150</v>
      </c>
    </row>
    <row r="388" spans="2:65" s="12" customFormat="1" ht="30.6">
      <c r="B388" s="142"/>
      <c r="D388" s="143" t="s">
        <v>159</v>
      </c>
      <c r="E388" s="144" t="s">
        <v>32</v>
      </c>
      <c r="F388" s="145" t="s">
        <v>3834</v>
      </c>
      <c r="H388" s="144" t="s">
        <v>32</v>
      </c>
      <c r="I388" s="146"/>
      <c r="L388" s="142"/>
      <c r="M388" s="147"/>
      <c r="T388" s="148"/>
      <c r="AT388" s="144" t="s">
        <v>159</v>
      </c>
      <c r="AU388" s="144" t="s">
        <v>89</v>
      </c>
      <c r="AV388" s="12" t="s">
        <v>40</v>
      </c>
      <c r="AW388" s="12" t="s">
        <v>38</v>
      </c>
      <c r="AX388" s="12" t="s">
        <v>80</v>
      </c>
      <c r="AY388" s="144" t="s">
        <v>150</v>
      </c>
    </row>
    <row r="389" spans="2:65" s="13" customFormat="1">
      <c r="B389" s="149"/>
      <c r="D389" s="143" t="s">
        <v>159</v>
      </c>
      <c r="E389" s="150" t="s">
        <v>32</v>
      </c>
      <c r="F389" s="151" t="s">
        <v>682</v>
      </c>
      <c r="H389" s="152">
        <v>7.4029999999999996</v>
      </c>
      <c r="I389" s="153"/>
      <c r="L389" s="149"/>
      <c r="M389" s="154"/>
      <c r="T389" s="155"/>
      <c r="AT389" s="150" t="s">
        <v>159</v>
      </c>
      <c r="AU389" s="150" t="s">
        <v>89</v>
      </c>
      <c r="AV389" s="13" t="s">
        <v>89</v>
      </c>
      <c r="AW389" s="13" t="s">
        <v>38</v>
      </c>
      <c r="AX389" s="13" t="s">
        <v>40</v>
      </c>
      <c r="AY389" s="150" t="s">
        <v>150</v>
      </c>
    </row>
    <row r="390" spans="2:65" s="1" customFormat="1" ht="21.75" customHeight="1">
      <c r="B390" s="34"/>
      <c r="C390" s="129" t="s">
        <v>8</v>
      </c>
      <c r="D390" s="129" t="s">
        <v>152</v>
      </c>
      <c r="E390" s="130" t="s">
        <v>2148</v>
      </c>
      <c r="F390" s="131" t="s">
        <v>2149</v>
      </c>
      <c r="G390" s="132" t="s">
        <v>282</v>
      </c>
      <c r="H390" s="133">
        <v>4.6269999999999998</v>
      </c>
      <c r="I390" s="134"/>
      <c r="J390" s="135">
        <f>ROUND(I390*H390,2)</f>
        <v>0</v>
      </c>
      <c r="K390" s="131" t="s">
        <v>172</v>
      </c>
      <c r="L390" s="34"/>
      <c r="M390" s="136" t="s">
        <v>32</v>
      </c>
      <c r="N390" s="137" t="s">
        <v>51</v>
      </c>
      <c r="P390" s="138">
        <f>O390*H390</f>
        <v>0</v>
      </c>
      <c r="Q390" s="138">
        <v>1.06277</v>
      </c>
      <c r="R390" s="138">
        <f>Q390*H390</f>
        <v>4.91743679</v>
      </c>
      <c r="S390" s="138">
        <v>0</v>
      </c>
      <c r="T390" s="139">
        <f>S390*H390</f>
        <v>0</v>
      </c>
      <c r="AR390" s="140" t="s">
        <v>157</v>
      </c>
      <c r="AT390" s="140" t="s">
        <v>152</v>
      </c>
      <c r="AU390" s="140" t="s">
        <v>89</v>
      </c>
      <c r="AY390" s="18" t="s">
        <v>150</v>
      </c>
      <c r="BE390" s="141">
        <f>IF(N390="základní",J390,0)</f>
        <v>0</v>
      </c>
      <c r="BF390" s="141">
        <f>IF(N390="snížená",J390,0)</f>
        <v>0</v>
      </c>
      <c r="BG390" s="141">
        <f>IF(N390="zákl. přenesená",J390,0)</f>
        <v>0</v>
      </c>
      <c r="BH390" s="141">
        <f>IF(N390="sníž. přenesená",J390,0)</f>
        <v>0</v>
      </c>
      <c r="BI390" s="141">
        <f>IF(N390="nulová",J390,0)</f>
        <v>0</v>
      </c>
      <c r="BJ390" s="18" t="s">
        <v>40</v>
      </c>
      <c r="BK390" s="141">
        <f>ROUND(I390*H390,2)</f>
        <v>0</v>
      </c>
      <c r="BL390" s="18" t="s">
        <v>157</v>
      </c>
      <c r="BM390" s="140" t="s">
        <v>3835</v>
      </c>
    </row>
    <row r="391" spans="2:65" s="1" customFormat="1">
      <c r="B391" s="34"/>
      <c r="D391" s="163" t="s">
        <v>174</v>
      </c>
      <c r="F391" s="164" t="s">
        <v>2151</v>
      </c>
      <c r="I391" s="165"/>
      <c r="L391" s="34"/>
      <c r="M391" s="166"/>
      <c r="T391" s="55"/>
      <c r="AT391" s="18" t="s">
        <v>174</v>
      </c>
      <c r="AU391" s="18" t="s">
        <v>89</v>
      </c>
    </row>
    <row r="392" spans="2:65" s="12" customFormat="1">
      <c r="B392" s="142"/>
      <c r="D392" s="143" t="s">
        <v>159</v>
      </c>
      <c r="E392" s="144" t="s">
        <v>32</v>
      </c>
      <c r="F392" s="145" t="s">
        <v>702</v>
      </c>
      <c r="H392" s="144" t="s">
        <v>32</v>
      </c>
      <c r="I392" s="146"/>
      <c r="L392" s="142"/>
      <c r="M392" s="147"/>
      <c r="T392" s="148"/>
      <c r="AT392" s="144" t="s">
        <v>159</v>
      </c>
      <c r="AU392" s="144" t="s">
        <v>89</v>
      </c>
      <c r="AV392" s="12" t="s">
        <v>40</v>
      </c>
      <c r="AW392" s="12" t="s">
        <v>38</v>
      </c>
      <c r="AX392" s="12" t="s">
        <v>80</v>
      </c>
      <c r="AY392" s="144" t="s">
        <v>150</v>
      </c>
    </row>
    <row r="393" spans="2:65" s="12" customFormat="1">
      <c r="B393" s="142"/>
      <c r="D393" s="143" t="s">
        <v>159</v>
      </c>
      <c r="E393" s="144" t="s">
        <v>32</v>
      </c>
      <c r="F393" s="145" t="s">
        <v>3825</v>
      </c>
      <c r="H393" s="144" t="s">
        <v>32</v>
      </c>
      <c r="I393" s="146"/>
      <c r="L393" s="142"/>
      <c r="M393" s="147"/>
      <c r="T393" s="148"/>
      <c r="AT393" s="144" t="s">
        <v>159</v>
      </c>
      <c r="AU393" s="144" t="s">
        <v>89</v>
      </c>
      <c r="AV393" s="12" t="s">
        <v>40</v>
      </c>
      <c r="AW393" s="12" t="s">
        <v>38</v>
      </c>
      <c r="AX393" s="12" t="s">
        <v>80</v>
      </c>
      <c r="AY393" s="144" t="s">
        <v>150</v>
      </c>
    </row>
    <row r="394" spans="2:65" s="12" customFormat="1">
      <c r="B394" s="142"/>
      <c r="D394" s="143" t="s">
        <v>159</v>
      </c>
      <c r="E394" s="144" t="s">
        <v>32</v>
      </c>
      <c r="F394" s="145" t="s">
        <v>3836</v>
      </c>
      <c r="H394" s="144" t="s">
        <v>32</v>
      </c>
      <c r="I394" s="146"/>
      <c r="L394" s="142"/>
      <c r="M394" s="147"/>
      <c r="T394" s="148"/>
      <c r="AT394" s="144" t="s">
        <v>159</v>
      </c>
      <c r="AU394" s="144" t="s">
        <v>89</v>
      </c>
      <c r="AV394" s="12" t="s">
        <v>40</v>
      </c>
      <c r="AW394" s="12" t="s">
        <v>38</v>
      </c>
      <c r="AX394" s="12" t="s">
        <v>80</v>
      </c>
      <c r="AY394" s="144" t="s">
        <v>150</v>
      </c>
    </row>
    <row r="395" spans="2:65" s="12" customFormat="1">
      <c r="B395" s="142"/>
      <c r="D395" s="143" t="s">
        <v>159</v>
      </c>
      <c r="E395" s="144" t="s">
        <v>32</v>
      </c>
      <c r="F395" s="145" t="s">
        <v>3837</v>
      </c>
      <c r="H395" s="144" t="s">
        <v>32</v>
      </c>
      <c r="I395" s="146"/>
      <c r="L395" s="142"/>
      <c r="M395" s="147"/>
      <c r="T395" s="148"/>
      <c r="AT395" s="144" t="s">
        <v>159</v>
      </c>
      <c r="AU395" s="144" t="s">
        <v>89</v>
      </c>
      <c r="AV395" s="12" t="s">
        <v>40</v>
      </c>
      <c r="AW395" s="12" t="s">
        <v>38</v>
      </c>
      <c r="AX395" s="12" t="s">
        <v>80</v>
      </c>
      <c r="AY395" s="144" t="s">
        <v>150</v>
      </c>
    </row>
    <row r="396" spans="2:65" s="12" customFormat="1">
      <c r="B396" s="142"/>
      <c r="D396" s="143" t="s">
        <v>159</v>
      </c>
      <c r="E396" s="144" t="s">
        <v>32</v>
      </c>
      <c r="F396" s="145" t="s">
        <v>3838</v>
      </c>
      <c r="H396" s="144" t="s">
        <v>32</v>
      </c>
      <c r="I396" s="146"/>
      <c r="L396" s="142"/>
      <c r="M396" s="147"/>
      <c r="T396" s="148"/>
      <c r="AT396" s="144" t="s">
        <v>159</v>
      </c>
      <c r="AU396" s="144" t="s">
        <v>89</v>
      </c>
      <c r="AV396" s="12" t="s">
        <v>40</v>
      </c>
      <c r="AW396" s="12" t="s">
        <v>38</v>
      </c>
      <c r="AX396" s="12" t="s">
        <v>80</v>
      </c>
      <c r="AY396" s="144" t="s">
        <v>150</v>
      </c>
    </row>
    <row r="397" spans="2:65" s="12" customFormat="1">
      <c r="B397" s="142"/>
      <c r="D397" s="143" t="s">
        <v>159</v>
      </c>
      <c r="E397" s="144" t="s">
        <v>32</v>
      </c>
      <c r="F397" s="145" t="s">
        <v>3839</v>
      </c>
      <c r="H397" s="144" t="s">
        <v>32</v>
      </c>
      <c r="I397" s="146"/>
      <c r="L397" s="142"/>
      <c r="M397" s="147"/>
      <c r="T397" s="148"/>
      <c r="AT397" s="144" t="s">
        <v>159</v>
      </c>
      <c r="AU397" s="144" t="s">
        <v>89</v>
      </c>
      <c r="AV397" s="12" t="s">
        <v>40</v>
      </c>
      <c r="AW397" s="12" t="s">
        <v>38</v>
      </c>
      <c r="AX397" s="12" t="s">
        <v>80</v>
      </c>
      <c r="AY397" s="144" t="s">
        <v>150</v>
      </c>
    </row>
    <row r="398" spans="2:65" s="13" customFormat="1">
      <c r="B398" s="149"/>
      <c r="D398" s="143" t="s">
        <v>159</v>
      </c>
      <c r="E398" s="150" t="s">
        <v>32</v>
      </c>
      <c r="F398" s="151" t="s">
        <v>737</v>
      </c>
      <c r="H398" s="152">
        <v>4.6269999999999998</v>
      </c>
      <c r="I398" s="153"/>
      <c r="L398" s="149"/>
      <c r="M398" s="154"/>
      <c r="T398" s="155"/>
      <c r="AT398" s="150" t="s">
        <v>159</v>
      </c>
      <c r="AU398" s="150" t="s">
        <v>89</v>
      </c>
      <c r="AV398" s="13" t="s">
        <v>89</v>
      </c>
      <c r="AW398" s="13" t="s">
        <v>38</v>
      </c>
      <c r="AX398" s="13" t="s">
        <v>40</v>
      </c>
      <c r="AY398" s="150" t="s">
        <v>150</v>
      </c>
    </row>
    <row r="399" spans="2:65" s="1" customFormat="1" ht="24.15" customHeight="1">
      <c r="B399" s="34"/>
      <c r="C399" s="129" t="s">
        <v>226</v>
      </c>
      <c r="D399" s="129" t="s">
        <v>152</v>
      </c>
      <c r="E399" s="130" t="s">
        <v>3840</v>
      </c>
      <c r="F399" s="131" t="s">
        <v>3841</v>
      </c>
      <c r="G399" s="132" t="s">
        <v>155</v>
      </c>
      <c r="H399" s="133">
        <v>769.2</v>
      </c>
      <c r="I399" s="134"/>
      <c r="J399" s="135">
        <f>ROUND(I399*H399,2)</f>
        <v>0</v>
      </c>
      <c r="K399" s="131" t="s">
        <v>172</v>
      </c>
      <c r="L399" s="34"/>
      <c r="M399" s="136" t="s">
        <v>32</v>
      </c>
      <c r="N399" s="137" t="s">
        <v>51</v>
      </c>
      <c r="P399" s="138">
        <f>O399*H399</f>
        <v>0</v>
      </c>
      <c r="Q399" s="138">
        <v>1.2999999999999999E-4</v>
      </c>
      <c r="R399" s="138">
        <f>Q399*H399</f>
        <v>9.9996000000000002E-2</v>
      </c>
      <c r="S399" s="138">
        <v>0</v>
      </c>
      <c r="T399" s="139">
        <f>S399*H399</f>
        <v>0</v>
      </c>
      <c r="AR399" s="140" t="s">
        <v>157</v>
      </c>
      <c r="AT399" s="140" t="s">
        <v>152</v>
      </c>
      <c r="AU399" s="140" t="s">
        <v>89</v>
      </c>
      <c r="AY399" s="18" t="s">
        <v>150</v>
      </c>
      <c r="BE399" s="141">
        <f>IF(N399="základní",J399,0)</f>
        <v>0</v>
      </c>
      <c r="BF399" s="141">
        <f>IF(N399="snížená",J399,0)</f>
        <v>0</v>
      </c>
      <c r="BG399" s="141">
        <f>IF(N399="zákl. přenesená",J399,0)</f>
        <v>0</v>
      </c>
      <c r="BH399" s="141">
        <f>IF(N399="sníž. přenesená",J399,0)</f>
        <v>0</v>
      </c>
      <c r="BI399" s="141">
        <f>IF(N399="nulová",J399,0)</f>
        <v>0</v>
      </c>
      <c r="BJ399" s="18" t="s">
        <v>40</v>
      </c>
      <c r="BK399" s="141">
        <f>ROUND(I399*H399,2)</f>
        <v>0</v>
      </c>
      <c r="BL399" s="18" t="s">
        <v>157</v>
      </c>
      <c r="BM399" s="140" t="s">
        <v>3842</v>
      </c>
    </row>
    <row r="400" spans="2:65" s="1" customFormat="1">
      <c r="B400" s="34"/>
      <c r="D400" s="163" t="s">
        <v>174</v>
      </c>
      <c r="F400" s="164" t="s">
        <v>3843</v>
      </c>
      <c r="I400" s="165"/>
      <c r="L400" s="34"/>
      <c r="M400" s="166"/>
      <c r="T400" s="55"/>
      <c r="AT400" s="18" t="s">
        <v>174</v>
      </c>
      <c r="AU400" s="18" t="s">
        <v>89</v>
      </c>
    </row>
    <row r="401" spans="2:65" s="12" customFormat="1">
      <c r="B401" s="142"/>
      <c r="D401" s="143" t="s">
        <v>159</v>
      </c>
      <c r="E401" s="144" t="s">
        <v>32</v>
      </c>
      <c r="F401" s="145" t="s">
        <v>702</v>
      </c>
      <c r="H401" s="144" t="s">
        <v>32</v>
      </c>
      <c r="I401" s="146"/>
      <c r="L401" s="142"/>
      <c r="M401" s="147"/>
      <c r="T401" s="148"/>
      <c r="AT401" s="144" t="s">
        <v>159</v>
      </c>
      <c r="AU401" s="144" t="s">
        <v>89</v>
      </c>
      <c r="AV401" s="12" t="s">
        <v>40</v>
      </c>
      <c r="AW401" s="12" t="s">
        <v>38</v>
      </c>
      <c r="AX401" s="12" t="s">
        <v>80</v>
      </c>
      <c r="AY401" s="144" t="s">
        <v>150</v>
      </c>
    </row>
    <row r="402" spans="2:65" s="12" customFormat="1">
      <c r="B402" s="142"/>
      <c r="D402" s="143" t="s">
        <v>159</v>
      </c>
      <c r="E402" s="144" t="s">
        <v>32</v>
      </c>
      <c r="F402" s="145" t="s">
        <v>3844</v>
      </c>
      <c r="H402" s="144" t="s">
        <v>32</v>
      </c>
      <c r="I402" s="146"/>
      <c r="L402" s="142"/>
      <c r="M402" s="147"/>
      <c r="T402" s="148"/>
      <c r="AT402" s="144" t="s">
        <v>159</v>
      </c>
      <c r="AU402" s="144" t="s">
        <v>89</v>
      </c>
      <c r="AV402" s="12" t="s">
        <v>40</v>
      </c>
      <c r="AW402" s="12" t="s">
        <v>38</v>
      </c>
      <c r="AX402" s="12" t="s">
        <v>80</v>
      </c>
      <c r="AY402" s="144" t="s">
        <v>150</v>
      </c>
    </row>
    <row r="403" spans="2:65" s="12" customFormat="1" ht="30.6">
      <c r="B403" s="142"/>
      <c r="D403" s="143" t="s">
        <v>159</v>
      </c>
      <c r="E403" s="144" t="s">
        <v>32</v>
      </c>
      <c r="F403" s="145" t="s">
        <v>3820</v>
      </c>
      <c r="H403" s="144" t="s">
        <v>32</v>
      </c>
      <c r="I403" s="146"/>
      <c r="L403" s="142"/>
      <c r="M403" s="147"/>
      <c r="T403" s="148"/>
      <c r="AT403" s="144" t="s">
        <v>159</v>
      </c>
      <c r="AU403" s="144" t="s">
        <v>89</v>
      </c>
      <c r="AV403" s="12" t="s">
        <v>40</v>
      </c>
      <c r="AW403" s="12" t="s">
        <v>38</v>
      </c>
      <c r="AX403" s="12" t="s">
        <v>80</v>
      </c>
      <c r="AY403" s="144" t="s">
        <v>150</v>
      </c>
    </row>
    <row r="404" spans="2:65" s="13" customFormat="1">
      <c r="B404" s="149"/>
      <c r="D404" s="143" t="s">
        <v>159</v>
      </c>
      <c r="E404" s="150" t="s">
        <v>32</v>
      </c>
      <c r="F404" s="151" t="s">
        <v>652</v>
      </c>
      <c r="H404" s="152">
        <v>769.2</v>
      </c>
      <c r="I404" s="153"/>
      <c r="L404" s="149"/>
      <c r="M404" s="154"/>
      <c r="T404" s="155"/>
      <c r="AT404" s="150" t="s">
        <v>159</v>
      </c>
      <c r="AU404" s="150" t="s">
        <v>89</v>
      </c>
      <c r="AV404" s="13" t="s">
        <v>89</v>
      </c>
      <c r="AW404" s="13" t="s">
        <v>38</v>
      </c>
      <c r="AX404" s="13" t="s">
        <v>40</v>
      </c>
      <c r="AY404" s="150" t="s">
        <v>150</v>
      </c>
    </row>
    <row r="405" spans="2:65" s="1" customFormat="1" ht="24.15" customHeight="1">
      <c r="B405" s="34"/>
      <c r="C405" s="129" t="s">
        <v>235</v>
      </c>
      <c r="D405" s="129" t="s">
        <v>152</v>
      </c>
      <c r="E405" s="130" t="s">
        <v>3845</v>
      </c>
      <c r="F405" s="131" t="s">
        <v>3846</v>
      </c>
      <c r="G405" s="132" t="s">
        <v>155</v>
      </c>
      <c r="H405" s="133">
        <v>769.2</v>
      </c>
      <c r="I405" s="134"/>
      <c r="J405" s="135">
        <f>ROUND(I405*H405,2)</f>
        <v>0</v>
      </c>
      <c r="K405" s="131" t="s">
        <v>172</v>
      </c>
      <c r="L405" s="34"/>
      <c r="M405" s="136" t="s">
        <v>32</v>
      </c>
      <c r="N405" s="137" t="s">
        <v>51</v>
      </c>
      <c r="P405" s="138">
        <f>O405*H405</f>
        <v>0</v>
      </c>
      <c r="Q405" s="138">
        <v>0</v>
      </c>
      <c r="R405" s="138">
        <f>Q405*H405</f>
        <v>0</v>
      </c>
      <c r="S405" s="138">
        <v>0</v>
      </c>
      <c r="T405" s="139">
        <f>S405*H405</f>
        <v>0</v>
      </c>
      <c r="AR405" s="140" t="s">
        <v>157</v>
      </c>
      <c r="AT405" s="140" t="s">
        <v>152</v>
      </c>
      <c r="AU405" s="140" t="s">
        <v>89</v>
      </c>
      <c r="AY405" s="18" t="s">
        <v>150</v>
      </c>
      <c r="BE405" s="141">
        <f>IF(N405="základní",J405,0)</f>
        <v>0</v>
      </c>
      <c r="BF405" s="141">
        <f>IF(N405="snížená",J405,0)</f>
        <v>0</v>
      </c>
      <c r="BG405" s="141">
        <f>IF(N405="zákl. přenesená",J405,0)</f>
        <v>0</v>
      </c>
      <c r="BH405" s="141">
        <f>IF(N405="sníž. přenesená",J405,0)</f>
        <v>0</v>
      </c>
      <c r="BI405" s="141">
        <f>IF(N405="nulová",J405,0)</f>
        <v>0</v>
      </c>
      <c r="BJ405" s="18" t="s">
        <v>40</v>
      </c>
      <c r="BK405" s="141">
        <f>ROUND(I405*H405,2)</f>
        <v>0</v>
      </c>
      <c r="BL405" s="18" t="s">
        <v>157</v>
      </c>
      <c r="BM405" s="140" t="s">
        <v>3847</v>
      </c>
    </row>
    <row r="406" spans="2:65" s="1" customFormat="1">
      <c r="B406" s="34"/>
      <c r="D406" s="163" t="s">
        <v>174</v>
      </c>
      <c r="F406" s="164" t="s">
        <v>3848</v>
      </c>
      <c r="I406" s="165"/>
      <c r="L406" s="34"/>
      <c r="M406" s="166"/>
      <c r="T406" s="55"/>
      <c r="AT406" s="18" t="s">
        <v>174</v>
      </c>
      <c r="AU406" s="18" t="s">
        <v>89</v>
      </c>
    </row>
    <row r="407" spans="2:65" s="12" customFormat="1">
      <c r="B407" s="142"/>
      <c r="D407" s="143" t="s">
        <v>159</v>
      </c>
      <c r="E407" s="144" t="s">
        <v>32</v>
      </c>
      <c r="F407" s="145" t="s">
        <v>702</v>
      </c>
      <c r="H407" s="144" t="s">
        <v>32</v>
      </c>
      <c r="I407" s="146"/>
      <c r="L407" s="142"/>
      <c r="M407" s="147"/>
      <c r="T407" s="148"/>
      <c r="AT407" s="144" t="s">
        <v>159</v>
      </c>
      <c r="AU407" s="144" t="s">
        <v>89</v>
      </c>
      <c r="AV407" s="12" t="s">
        <v>40</v>
      </c>
      <c r="AW407" s="12" t="s">
        <v>38</v>
      </c>
      <c r="AX407" s="12" t="s">
        <v>80</v>
      </c>
      <c r="AY407" s="144" t="s">
        <v>150</v>
      </c>
    </row>
    <row r="408" spans="2:65" s="12" customFormat="1">
      <c r="B408" s="142"/>
      <c r="D408" s="143" t="s">
        <v>159</v>
      </c>
      <c r="E408" s="144" t="s">
        <v>32</v>
      </c>
      <c r="F408" s="145" t="s">
        <v>3844</v>
      </c>
      <c r="H408" s="144" t="s">
        <v>32</v>
      </c>
      <c r="I408" s="146"/>
      <c r="L408" s="142"/>
      <c r="M408" s="147"/>
      <c r="T408" s="148"/>
      <c r="AT408" s="144" t="s">
        <v>159</v>
      </c>
      <c r="AU408" s="144" t="s">
        <v>89</v>
      </c>
      <c r="AV408" s="12" t="s">
        <v>40</v>
      </c>
      <c r="AW408" s="12" t="s">
        <v>38</v>
      </c>
      <c r="AX408" s="12" t="s">
        <v>80</v>
      </c>
      <c r="AY408" s="144" t="s">
        <v>150</v>
      </c>
    </row>
    <row r="409" spans="2:65" s="12" customFormat="1" ht="30.6">
      <c r="B409" s="142"/>
      <c r="D409" s="143" t="s">
        <v>159</v>
      </c>
      <c r="E409" s="144" t="s">
        <v>32</v>
      </c>
      <c r="F409" s="145" t="s">
        <v>3820</v>
      </c>
      <c r="H409" s="144" t="s">
        <v>32</v>
      </c>
      <c r="I409" s="146"/>
      <c r="L409" s="142"/>
      <c r="M409" s="147"/>
      <c r="T409" s="148"/>
      <c r="AT409" s="144" t="s">
        <v>159</v>
      </c>
      <c r="AU409" s="144" t="s">
        <v>89</v>
      </c>
      <c r="AV409" s="12" t="s">
        <v>40</v>
      </c>
      <c r="AW409" s="12" t="s">
        <v>38</v>
      </c>
      <c r="AX409" s="12" t="s">
        <v>80</v>
      </c>
      <c r="AY409" s="144" t="s">
        <v>150</v>
      </c>
    </row>
    <row r="410" spans="2:65" s="13" customFormat="1">
      <c r="B410" s="149"/>
      <c r="D410" s="143" t="s">
        <v>159</v>
      </c>
      <c r="E410" s="150" t="s">
        <v>32</v>
      </c>
      <c r="F410" s="151" t="s">
        <v>652</v>
      </c>
      <c r="H410" s="152">
        <v>769.2</v>
      </c>
      <c r="I410" s="153"/>
      <c r="L410" s="149"/>
      <c r="M410" s="154"/>
      <c r="T410" s="155"/>
      <c r="AT410" s="150" t="s">
        <v>159</v>
      </c>
      <c r="AU410" s="150" t="s">
        <v>89</v>
      </c>
      <c r="AV410" s="13" t="s">
        <v>89</v>
      </c>
      <c r="AW410" s="13" t="s">
        <v>38</v>
      </c>
      <c r="AX410" s="13" t="s">
        <v>40</v>
      </c>
      <c r="AY410" s="150" t="s">
        <v>150</v>
      </c>
    </row>
    <row r="411" spans="2:65" s="1" customFormat="1" ht="24.15" customHeight="1">
      <c r="B411" s="34"/>
      <c r="C411" s="129" t="s">
        <v>239</v>
      </c>
      <c r="D411" s="129" t="s">
        <v>152</v>
      </c>
      <c r="E411" s="130" t="s">
        <v>3849</v>
      </c>
      <c r="F411" s="131" t="s">
        <v>3850</v>
      </c>
      <c r="G411" s="132" t="s">
        <v>155</v>
      </c>
      <c r="H411" s="133">
        <v>769.2</v>
      </c>
      <c r="I411" s="134"/>
      <c r="J411" s="135">
        <f>ROUND(I411*H411,2)</f>
        <v>0</v>
      </c>
      <c r="K411" s="131" t="s">
        <v>172</v>
      </c>
      <c r="L411" s="34"/>
      <c r="M411" s="136" t="s">
        <v>32</v>
      </c>
      <c r="N411" s="137" t="s">
        <v>51</v>
      </c>
      <c r="P411" s="138">
        <f>O411*H411</f>
        <v>0</v>
      </c>
      <c r="Q411" s="138">
        <v>2.2000000000000001E-4</v>
      </c>
      <c r="R411" s="138">
        <f>Q411*H411</f>
        <v>0.16922400000000001</v>
      </c>
      <c r="S411" s="138">
        <v>0</v>
      </c>
      <c r="T411" s="139">
        <f>S411*H411</f>
        <v>0</v>
      </c>
      <c r="AR411" s="140" t="s">
        <v>157</v>
      </c>
      <c r="AT411" s="140" t="s">
        <v>152</v>
      </c>
      <c r="AU411" s="140" t="s">
        <v>89</v>
      </c>
      <c r="AY411" s="18" t="s">
        <v>150</v>
      </c>
      <c r="BE411" s="141">
        <f>IF(N411="základní",J411,0)</f>
        <v>0</v>
      </c>
      <c r="BF411" s="141">
        <f>IF(N411="snížená",J411,0)</f>
        <v>0</v>
      </c>
      <c r="BG411" s="141">
        <f>IF(N411="zákl. přenesená",J411,0)</f>
        <v>0</v>
      </c>
      <c r="BH411" s="141">
        <f>IF(N411="sníž. přenesená",J411,0)</f>
        <v>0</v>
      </c>
      <c r="BI411" s="141">
        <f>IF(N411="nulová",J411,0)</f>
        <v>0</v>
      </c>
      <c r="BJ411" s="18" t="s">
        <v>40</v>
      </c>
      <c r="BK411" s="141">
        <f>ROUND(I411*H411,2)</f>
        <v>0</v>
      </c>
      <c r="BL411" s="18" t="s">
        <v>157</v>
      </c>
      <c r="BM411" s="140" t="s">
        <v>3851</v>
      </c>
    </row>
    <row r="412" spans="2:65" s="1" customFormat="1">
      <c r="B412" s="34"/>
      <c r="D412" s="163" t="s">
        <v>174</v>
      </c>
      <c r="F412" s="164" t="s">
        <v>3852</v>
      </c>
      <c r="I412" s="165"/>
      <c r="L412" s="34"/>
      <c r="M412" s="166"/>
      <c r="T412" s="55"/>
      <c r="AT412" s="18" t="s">
        <v>174</v>
      </c>
      <c r="AU412" s="18" t="s">
        <v>89</v>
      </c>
    </row>
    <row r="413" spans="2:65" s="12" customFormat="1">
      <c r="B413" s="142"/>
      <c r="D413" s="143" t="s">
        <v>159</v>
      </c>
      <c r="E413" s="144" t="s">
        <v>32</v>
      </c>
      <c r="F413" s="145" t="s">
        <v>702</v>
      </c>
      <c r="H413" s="144" t="s">
        <v>32</v>
      </c>
      <c r="I413" s="146"/>
      <c r="L413" s="142"/>
      <c r="M413" s="147"/>
      <c r="T413" s="148"/>
      <c r="AT413" s="144" t="s">
        <v>159</v>
      </c>
      <c r="AU413" s="144" t="s">
        <v>89</v>
      </c>
      <c r="AV413" s="12" t="s">
        <v>40</v>
      </c>
      <c r="AW413" s="12" t="s">
        <v>38</v>
      </c>
      <c r="AX413" s="12" t="s">
        <v>80</v>
      </c>
      <c r="AY413" s="144" t="s">
        <v>150</v>
      </c>
    </row>
    <row r="414" spans="2:65" s="12" customFormat="1">
      <c r="B414" s="142"/>
      <c r="D414" s="143" t="s">
        <v>159</v>
      </c>
      <c r="E414" s="144" t="s">
        <v>32</v>
      </c>
      <c r="F414" s="145" t="s">
        <v>3844</v>
      </c>
      <c r="H414" s="144" t="s">
        <v>32</v>
      </c>
      <c r="I414" s="146"/>
      <c r="L414" s="142"/>
      <c r="M414" s="147"/>
      <c r="T414" s="148"/>
      <c r="AT414" s="144" t="s">
        <v>159</v>
      </c>
      <c r="AU414" s="144" t="s">
        <v>89</v>
      </c>
      <c r="AV414" s="12" t="s">
        <v>40</v>
      </c>
      <c r="AW414" s="12" t="s">
        <v>38</v>
      </c>
      <c r="AX414" s="12" t="s">
        <v>80</v>
      </c>
      <c r="AY414" s="144" t="s">
        <v>150</v>
      </c>
    </row>
    <row r="415" spans="2:65" s="12" customFormat="1" ht="30.6">
      <c r="B415" s="142"/>
      <c r="D415" s="143" t="s">
        <v>159</v>
      </c>
      <c r="E415" s="144" t="s">
        <v>32</v>
      </c>
      <c r="F415" s="145" t="s">
        <v>3820</v>
      </c>
      <c r="H415" s="144" t="s">
        <v>32</v>
      </c>
      <c r="I415" s="146"/>
      <c r="L415" s="142"/>
      <c r="M415" s="147"/>
      <c r="T415" s="148"/>
      <c r="AT415" s="144" t="s">
        <v>159</v>
      </c>
      <c r="AU415" s="144" t="s">
        <v>89</v>
      </c>
      <c r="AV415" s="12" t="s">
        <v>40</v>
      </c>
      <c r="AW415" s="12" t="s">
        <v>38</v>
      </c>
      <c r="AX415" s="12" t="s">
        <v>80</v>
      </c>
      <c r="AY415" s="144" t="s">
        <v>150</v>
      </c>
    </row>
    <row r="416" spans="2:65" s="13" customFormat="1">
      <c r="B416" s="149"/>
      <c r="D416" s="143" t="s">
        <v>159</v>
      </c>
      <c r="E416" s="150" t="s">
        <v>32</v>
      </c>
      <c r="F416" s="151" t="s">
        <v>652</v>
      </c>
      <c r="H416" s="152">
        <v>769.2</v>
      </c>
      <c r="I416" s="153"/>
      <c r="L416" s="149"/>
      <c r="M416" s="154"/>
      <c r="T416" s="155"/>
      <c r="AT416" s="150" t="s">
        <v>159</v>
      </c>
      <c r="AU416" s="150" t="s">
        <v>89</v>
      </c>
      <c r="AV416" s="13" t="s">
        <v>89</v>
      </c>
      <c r="AW416" s="13" t="s">
        <v>38</v>
      </c>
      <c r="AX416" s="13" t="s">
        <v>40</v>
      </c>
      <c r="AY416" s="150" t="s">
        <v>150</v>
      </c>
    </row>
    <row r="417" spans="2:65" s="1" customFormat="1" ht="37.799999999999997" customHeight="1">
      <c r="B417" s="34"/>
      <c r="C417" s="129" t="s">
        <v>244</v>
      </c>
      <c r="D417" s="129" t="s">
        <v>152</v>
      </c>
      <c r="E417" s="130" t="s">
        <v>3853</v>
      </c>
      <c r="F417" s="131" t="s">
        <v>3854</v>
      </c>
      <c r="G417" s="132" t="s">
        <v>693</v>
      </c>
      <c r="H417" s="133">
        <v>849.05600000000004</v>
      </c>
      <c r="I417" s="134"/>
      <c r="J417" s="135">
        <f>ROUND(I417*H417,2)</f>
        <v>0</v>
      </c>
      <c r="K417" s="131" t="s">
        <v>172</v>
      </c>
      <c r="L417" s="34"/>
      <c r="M417" s="136" t="s">
        <v>32</v>
      </c>
      <c r="N417" s="137" t="s">
        <v>51</v>
      </c>
      <c r="P417" s="138">
        <f>O417*H417</f>
        <v>0</v>
      </c>
      <c r="Q417" s="138">
        <v>2.0000000000000002E-5</v>
      </c>
      <c r="R417" s="138">
        <f>Q417*H417</f>
        <v>1.6981120000000002E-2</v>
      </c>
      <c r="S417" s="138">
        <v>0</v>
      </c>
      <c r="T417" s="139">
        <f>S417*H417</f>
        <v>0</v>
      </c>
      <c r="AR417" s="140" t="s">
        <v>157</v>
      </c>
      <c r="AT417" s="140" t="s">
        <v>152</v>
      </c>
      <c r="AU417" s="140" t="s">
        <v>89</v>
      </c>
      <c r="AY417" s="18" t="s">
        <v>150</v>
      </c>
      <c r="BE417" s="141">
        <f>IF(N417="základní",J417,0)</f>
        <v>0</v>
      </c>
      <c r="BF417" s="141">
        <f>IF(N417="snížená",J417,0)</f>
        <v>0</v>
      </c>
      <c r="BG417" s="141">
        <f>IF(N417="zákl. přenesená",J417,0)</f>
        <v>0</v>
      </c>
      <c r="BH417" s="141">
        <f>IF(N417="sníž. přenesená",J417,0)</f>
        <v>0</v>
      </c>
      <c r="BI417" s="141">
        <f>IF(N417="nulová",J417,0)</f>
        <v>0</v>
      </c>
      <c r="BJ417" s="18" t="s">
        <v>40</v>
      </c>
      <c r="BK417" s="141">
        <f>ROUND(I417*H417,2)</f>
        <v>0</v>
      </c>
      <c r="BL417" s="18" t="s">
        <v>157</v>
      </c>
      <c r="BM417" s="140" t="s">
        <v>3855</v>
      </c>
    </row>
    <row r="418" spans="2:65" s="1" customFormat="1">
      <c r="B418" s="34"/>
      <c r="D418" s="163" t="s">
        <v>174</v>
      </c>
      <c r="F418" s="164" t="s">
        <v>3856</v>
      </c>
      <c r="I418" s="165"/>
      <c r="L418" s="34"/>
      <c r="M418" s="166"/>
      <c r="T418" s="55"/>
      <c r="AT418" s="18" t="s">
        <v>174</v>
      </c>
      <c r="AU418" s="18" t="s">
        <v>89</v>
      </c>
    </row>
    <row r="419" spans="2:65" s="12" customFormat="1">
      <c r="B419" s="142"/>
      <c r="D419" s="143" t="s">
        <v>159</v>
      </c>
      <c r="E419" s="144" t="s">
        <v>32</v>
      </c>
      <c r="F419" s="145" t="s">
        <v>702</v>
      </c>
      <c r="H419" s="144" t="s">
        <v>32</v>
      </c>
      <c r="I419" s="146"/>
      <c r="L419" s="142"/>
      <c r="M419" s="147"/>
      <c r="T419" s="148"/>
      <c r="AT419" s="144" t="s">
        <v>159</v>
      </c>
      <c r="AU419" s="144" t="s">
        <v>89</v>
      </c>
      <c r="AV419" s="12" t="s">
        <v>40</v>
      </c>
      <c r="AW419" s="12" t="s">
        <v>38</v>
      </c>
      <c r="AX419" s="12" t="s">
        <v>80</v>
      </c>
      <c r="AY419" s="144" t="s">
        <v>150</v>
      </c>
    </row>
    <row r="420" spans="2:65" s="12" customFormat="1">
      <c r="B420" s="142"/>
      <c r="D420" s="143" t="s">
        <v>159</v>
      </c>
      <c r="E420" s="144" t="s">
        <v>32</v>
      </c>
      <c r="F420" s="145" t="s">
        <v>3857</v>
      </c>
      <c r="H420" s="144" t="s">
        <v>32</v>
      </c>
      <c r="I420" s="146"/>
      <c r="L420" s="142"/>
      <c r="M420" s="147"/>
      <c r="T420" s="148"/>
      <c r="AT420" s="144" t="s">
        <v>159</v>
      </c>
      <c r="AU420" s="144" t="s">
        <v>89</v>
      </c>
      <c r="AV420" s="12" t="s">
        <v>40</v>
      </c>
      <c r="AW420" s="12" t="s">
        <v>38</v>
      </c>
      <c r="AX420" s="12" t="s">
        <v>80</v>
      </c>
      <c r="AY420" s="144" t="s">
        <v>150</v>
      </c>
    </row>
    <row r="421" spans="2:65" s="12" customFormat="1" ht="30.6">
      <c r="B421" s="142"/>
      <c r="D421" s="143" t="s">
        <v>159</v>
      </c>
      <c r="E421" s="144" t="s">
        <v>32</v>
      </c>
      <c r="F421" s="145" t="s">
        <v>3858</v>
      </c>
      <c r="H421" s="144" t="s">
        <v>32</v>
      </c>
      <c r="I421" s="146"/>
      <c r="L421" s="142"/>
      <c r="M421" s="147"/>
      <c r="T421" s="148"/>
      <c r="AT421" s="144" t="s">
        <v>159</v>
      </c>
      <c r="AU421" s="144" t="s">
        <v>89</v>
      </c>
      <c r="AV421" s="12" t="s">
        <v>40</v>
      </c>
      <c r="AW421" s="12" t="s">
        <v>38</v>
      </c>
      <c r="AX421" s="12" t="s">
        <v>80</v>
      </c>
      <c r="AY421" s="144" t="s">
        <v>150</v>
      </c>
    </row>
    <row r="422" spans="2:65" s="13" customFormat="1">
      <c r="B422" s="149"/>
      <c r="D422" s="143" t="s">
        <v>159</v>
      </c>
      <c r="E422" s="150" t="s">
        <v>32</v>
      </c>
      <c r="F422" s="151" t="s">
        <v>754</v>
      </c>
      <c r="H422" s="152">
        <v>849.05600000000004</v>
      </c>
      <c r="I422" s="153"/>
      <c r="L422" s="149"/>
      <c r="M422" s="154"/>
      <c r="T422" s="155"/>
      <c r="AT422" s="150" t="s">
        <v>159</v>
      </c>
      <c r="AU422" s="150" t="s">
        <v>89</v>
      </c>
      <c r="AV422" s="13" t="s">
        <v>89</v>
      </c>
      <c r="AW422" s="13" t="s">
        <v>38</v>
      </c>
      <c r="AX422" s="13" t="s">
        <v>40</v>
      </c>
      <c r="AY422" s="150" t="s">
        <v>150</v>
      </c>
    </row>
    <row r="423" spans="2:65" s="11" customFormat="1" ht="22.8" customHeight="1">
      <c r="B423" s="117"/>
      <c r="D423" s="118" t="s">
        <v>79</v>
      </c>
      <c r="E423" s="127" t="s">
        <v>210</v>
      </c>
      <c r="F423" s="127" t="s">
        <v>243</v>
      </c>
      <c r="I423" s="120"/>
      <c r="J423" s="128">
        <f>BK423</f>
        <v>0</v>
      </c>
      <c r="L423" s="117"/>
      <c r="M423" s="122"/>
      <c r="P423" s="123">
        <f>SUM(P424:P885)</f>
        <v>0</v>
      </c>
      <c r="R423" s="123">
        <f>SUM(R424:R885)</f>
        <v>3.8460000000000008E-2</v>
      </c>
      <c r="T423" s="124">
        <f>SUM(T424:T885)</f>
        <v>307.76987300000002</v>
      </c>
      <c r="AR423" s="118" t="s">
        <v>40</v>
      </c>
      <c r="AT423" s="125" t="s">
        <v>79</v>
      </c>
      <c r="AU423" s="125" t="s">
        <v>40</v>
      </c>
      <c r="AY423" s="118" t="s">
        <v>150</v>
      </c>
      <c r="BK423" s="126">
        <f>SUM(BK424:BK885)</f>
        <v>0</v>
      </c>
    </row>
    <row r="424" spans="2:65" s="1" customFormat="1" ht="37.799999999999997" customHeight="1">
      <c r="B424" s="34"/>
      <c r="C424" s="129" t="s">
        <v>251</v>
      </c>
      <c r="D424" s="129" t="s">
        <v>152</v>
      </c>
      <c r="E424" s="130" t="s">
        <v>3859</v>
      </c>
      <c r="F424" s="131" t="s">
        <v>3860</v>
      </c>
      <c r="G424" s="132" t="s">
        <v>155</v>
      </c>
      <c r="H424" s="133">
        <v>769.2</v>
      </c>
      <c r="I424" s="134"/>
      <c r="J424" s="135">
        <f>ROUND(I424*H424,2)</f>
        <v>0</v>
      </c>
      <c r="K424" s="131" t="s">
        <v>172</v>
      </c>
      <c r="L424" s="34"/>
      <c r="M424" s="136" t="s">
        <v>32</v>
      </c>
      <c r="N424" s="137" t="s">
        <v>51</v>
      </c>
      <c r="P424" s="138">
        <f>O424*H424</f>
        <v>0</v>
      </c>
      <c r="Q424" s="138">
        <v>0</v>
      </c>
      <c r="R424" s="138">
        <f>Q424*H424</f>
        <v>0</v>
      </c>
      <c r="S424" s="138">
        <v>0</v>
      </c>
      <c r="T424" s="139">
        <f>S424*H424</f>
        <v>0</v>
      </c>
      <c r="AR424" s="140" t="s">
        <v>157</v>
      </c>
      <c r="AT424" s="140" t="s">
        <v>152</v>
      </c>
      <c r="AU424" s="140" t="s">
        <v>89</v>
      </c>
      <c r="AY424" s="18" t="s">
        <v>150</v>
      </c>
      <c r="BE424" s="141">
        <f>IF(N424="základní",J424,0)</f>
        <v>0</v>
      </c>
      <c r="BF424" s="141">
        <f>IF(N424="snížená",J424,0)</f>
        <v>0</v>
      </c>
      <c r="BG424" s="141">
        <f>IF(N424="zákl. přenesená",J424,0)</f>
        <v>0</v>
      </c>
      <c r="BH424" s="141">
        <f>IF(N424="sníž. přenesená",J424,0)</f>
        <v>0</v>
      </c>
      <c r="BI424" s="141">
        <f>IF(N424="nulová",J424,0)</f>
        <v>0</v>
      </c>
      <c r="BJ424" s="18" t="s">
        <v>40</v>
      </c>
      <c r="BK424" s="141">
        <f>ROUND(I424*H424,2)</f>
        <v>0</v>
      </c>
      <c r="BL424" s="18" t="s">
        <v>157</v>
      </c>
      <c r="BM424" s="140" t="s">
        <v>3861</v>
      </c>
    </row>
    <row r="425" spans="2:65" s="1" customFormat="1">
      <c r="B425" s="34"/>
      <c r="D425" s="163" t="s">
        <v>174</v>
      </c>
      <c r="F425" s="164" t="s">
        <v>3862</v>
      </c>
      <c r="I425" s="165"/>
      <c r="L425" s="34"/>
      <c r="M425" s="166"/>
      <c r="T425" s="55"/>
      <c r="AT425" s="18" t="s">
        <v>174</v>
      </c>
      <c r="AU425" s="18" t="s">
        <v>89</v>
      </c>
    </row>
    <row r="426" spans="2:65" s="12" customFormat="1">
      <c r="B426" s="142"/>
      <c r="D426" s="143" t="s">
        <v>159</v>
      </c>
      <c r="E426" s="144" t="s">
        <v>32</v>
      </c>
      <c r="F426" s="145" t="s">
        <v>702</v>
      </c>
      <c r="H426" s="144" t="s">
        <v>32</v>
      </c>
      <c r="I426" s="146"/>
      <c r="L426" s="142"/>
      <c r="M426" s="147"/>
      <c r="T426" s="148"/>
      <c r="AT426" s="144" t="s">
        <v>159</v>
      </c>
      <c r="AU426" s="144" t="s">
        <v>89</v>
      </c>
      <c r="AV426" s="12" t="s">
        <v>40</v>
      </c>
      <c r="AW426" s="12" t="s">
        <v>38</v>
      </c>
      <c r="AX426" s="12" t="s">
        <v>80</v>
      </c>
      <c r="AY426" s="144" t="s">
        <v>150</v>
      </c>
    </row>
    <row r="427" spans="2:65" s="12" customFormat="1">
      <c r="B427" s="142"/>
      <c r="D427" s="143" t="s">
        <v>159</v>
      </c>
      <c r="E427" s="144" t="s">
        <v>32</v>
      </c>
      <c r="F427" s="145" t="s">
        <v>3844</v>
      </c>
      <c r="H427" s="144" t="s">
        <v>32</v>
      </c>
      <c r="I427" s="146"/>
      <c r="L427" s="142"/>
      <c r="M427" s="147"/>
      <c r="T427" s="148"/>
      <c r="AT427" s="144" t="s">
        <v>159</v>
      </c>
      <c r="AU427" s="144" t="s">
        <v>89</v>
      </c>
      <c r="AV427" s="12" t="s">
        <v>40</v>
      </c>
      <c r="AW427" s="12" t="s">
        <v>38</v>
      </c>
      <c r="AX427" s="12" t="s">
        <v>80</v>
      </c>
      <c r="AY427" s="144" t="s">
        <v>150</v>
      </c>
    </row>
    <row r="428" spans="2:65" s="12" customFormat="1" ht="30.6">
      <c r="B428" s="142"/>
      <c r="D428" s="143" t="s">
        <v>159</v>
      </c>
      <c r="E428" s="144" t="s">
        <v>32</v>
      </c>
      <c r="F428" s="145" t="s">
        <v>3820</v>
      </c>
      <c r="H428" s="144" t="s">
        <v>32</v>
      </c>
      <c r="I428" s="146"/>
      <c r="L428" s="142"/>
      <c r="M428" s="147"/>
      <c r="T428" s="148"/>
      <c r="AT428" s="144" t="s">
        <v>159</v>
      </c>
      <c r="AU428" s="144" t="s">
        <v>89</v>
      </c>
      <c r="AV428" s="12" t="s">
        <v>40</v>
      </c>
      <c r="AW428" s="12" t="s">
        <v>38</v>
      </c>
      <c r="AX428" s="12" t="s">
        <v>80</v>
      </c>
      <c r="AY428" s="144" t="s">
        <v>150</v>
      </c>
    </row>
    <row r="429" spans="2:65" s="13" customFormat="1">
      <c r="B429" s="149"/>
      <c r="D429" s="143" t="s">
        <v>159</v>
      </c>
      <c r="E429" s="150" t="s">
        <v>32</v>
      </c>
      <c r="F429" s="151" t="s">
        <v>652</v>
      </c>
      <c r="H429" s="152">
        <v>769.2</v>
      </c>
      <c r="I429" s="153"/>
      <c r="L429" s="149"/>
      <c r="M429" s="154"/>
      <c r="T429" s="155"/>
      <c r="AT429" s="150" t="s">
        <v>159</v>
      </c>
      <c r="AU429" s="150" t="s">
        <v>89</v>
      </c>
      <c r="AV429" s="13" t="s">
        <v>89</v>
      </c>
      <c r="AW429" s="13" t="s">
        <v>38</v>
      </c>
      <c r="AX429" s="13" t="s">
        <v>40</v>
      </c>
      <c r="AY429" s="150" t="s">
        <v>150</v>
      </c>
    </row>
    <row r="430" spans="2:65" s="1" customFormat="1" ht="37.799999999999997" customHeight="1">
      <c r="B430" s="34"/>
      <c r="C430" s="129" t="s">
        <v>259</v>
      </c>
      <c r="D430" s="129" t="s">
        <v>152</v>
      </c>
      <c r="E430" s="130" t="s">
        <v>2281</v>
      </c>
      <c r="F430" s="131" t="s">
        <v>2282</v>
      </c>
      <c r="G430" s="132" t="s">
        <v>155</v>
      </c>
      <c r="H430" s="133">
        <v>769.2</v>
      </c>
      <c r="I430" s="134"/>
      <c r="J430" s="135">
        <f>ROUND(I430*H430,2)</f>
        <v>0</v>
      </c>
      <c r="K430" s="131" t="s">
        <v>172</v>
      </c>
      <c r="L430" s="34"/>
      <c r="M430" s="136" t="s">
        <v>32</v>
      </c>
      <c r="N430" s="137" t="s">
        <v>51</v>
      </c>
      <c r="P430" s="138">
        <f>O430*H430</f>
        <v>0</v>
      </c>
      <c r="Q430" s="138">
        <v>4.0000000000000003E-5</v>
      </c>
      <c r="R430" s="138">
        <f>Q430*H430</f>
        <v>3.0768000000000004E-2</v>
      </c>
      <c r="S430" s="138">
        <v>0</v>
      </c>
      <c r="T430" s="139">
        <f>S430*H430</f>
        <v>0</v>
      </c>
      <c r="AR430" s="140" t="s">
        <v>157</v>
      </c>
      <c r="AT430" s="140" t="s">
        <v>152</v>
      </c>
      <c r="AU430" s="140" t="s">
        <v>89</v>
      </c>
      <c r="AY430" s="18" t="s">
        <v>150</v>
      </c>
      <c r="BE430" s="141">
        <f>IF(N430="základní",J430,0)</f>
        <v>0</v>
      </c>
      <c r="BF430" s="141">
        <f>IF(N430="snížená",J430,0)</f>
        <v>0</v>
      </c>
      <c r="BG430" s="141">
        <f>IF(N430="zákl. přenesená",J430,0)</f>
        <v>0</v>
      </c>
      <c r="BH430" s="141">
        <f>IF(N430="sníž. přenesená",J430,0)</f>
        <v>0</v>
      </c>
      <c r="BI430" s="141">
        <f>IF(N430="nulová",J430,0)</f>
        <v>0</v>
      </c>
      <c r="BJ430" s="18" t="s">
        <v>40</v>
      </c>
      <c r="BK430" s="141">
        <f>ROUND(I430*H430,2)</f>
        <v>0</v>
      </c>
      <c r="BL430" s="18" t="s">
        <v>157</v>
      </c>
      <c r="BM430" s="140" t="s">
        <v>3863</v>
      </c>
    </row>
    <row r="431" spans="2:65" s="1" customFormat="1">
      <c r="B431" s="34"/>
      <c r="D431" s="163" t="s">
        <v>174</v>
      </c>
      <c r="F431" s="164" t="s">
        <v>2284</v>
      </c>
      <c r="I431" s="165"/>
      <c r="L431" s="34"/>
      <c r="M431" s="166"/>
      <c r="T431" s="55"/>
      <c r="AT431" s="18" t="s">
        <v>174</v>
      </c>
      <c r="AU431" s="18" t="s">
        <v>89</v>
      </c>
    </row>
    <row r="432" spans="2:65" s="12" customFormat="1">
      <c r="B432" s="142"/>
      <c r="D432" s="143" t="s">
        <v>159</v>
      </c>
      <c r="E432" s="144" t="s">
        <v>32</v>
      </c>
      <c r="F432" s="145" t="s">
        <v>702</v>
      </c>
      <c r="H432" s="144" t="s">
        <v>32</v>
      </c>
      <c r="I432" s="146"/>
      <c r="L432" s="142"/>
      <c r="M432" s="147"/>
      <c r="T432" s="148"/>
      <c r="AT432" s="144" t="s">
        <v>159</v>
      </c>
      <c r="AU432" s="144" t="s">
        <v>89</v>
      </c>
      <c r="AV432" s="12" t="s">
        <v>40</v>
      </c>
      <c r="AW432" s="12" t="s">
        <v>38</v>
      </c>
      <c r="AX432" s="12" t="s">
        <v>80</v>
      </c>
      <c r="AY432" s="144" t="s">
        <v>150</v>
      </c>
    </row>
    <row r="433" spans="2:65" s="12" customFormat="1">
      <c r="B433" s="142"/>
      <c r="D433" s="143" t="s">
        <v>159</v>
      </c>
      <c r="E433" s="144" t="s">
        <v>32</v>
      </c>
      <c r="F433" s="145" t="s">
        <v>3844</v>
      </c>
      <c r="H433" s="144" t="s">
        <v>32</v>
      </c>
      <c r="I433" s="146"/>
      <c r="L433" s="142"/>
      <c r="M433" s="147"/>
      <c r="T433" s="148"/>
      <c r="AT433" s="144" t="s">
        <v>159</v>
      </c>
      <c r="AU433" s="144" t="s">
        <v>89</v>
      </c>
      <c r="AV433" s="12" t="s">
        <v>40</v>
      </c>
      <c r="AW433" s="12" t="s">
        <v>38</v>
      </c>
      <c r="AX433" s="12" t="s">
        <v>80</v>
      </c>
      <c r="AY433" s="144" t="s">
        <v>150</v>
      </c>
    </row>
    <row r="434" spans="2:65" s="12" customFormat="1" ht="30.6">
      <c r="B434" s="142"/>
      <c r="D434" s="143" t="s">
        <v>159</v>
      </c>
      <c r="E434" s="144" t="s">
        <v>32</v>
      </c>
      <c r="F434" s="145" t="s">
        <v>3820</v>
      </c>
      <c r="H434" s="144" t="s">
        <v>32</v>
      </c>
      <c r="I434" s="146"/>
      <c r="L434" s="142"/>
      <c r="M434" s="147"/>
      <c r="T434" s="148"/>
      <c r="AT434" s="144" t="s">
        <v>159</v>
      </c>
      <c r="AU434" s="144" t="s">
        <v>89</v>
      </c>
      <c r="AV434" s="12" t="s">
        <v>40</v>
      </c>
      <c r="AW434" s="12" t="s">
        <v>38</v>
      </c>
      <c r="AX434" s="12" t="s">
        <v>80</v>
      </c>
      <c r="AY434" s="144" t="s">
        <v>150</v>
      </c>
    </row>
    <row r="435" spans="2:65" s="13" customFormat="1">
      <c r="B435" s="149"/>
      <c r="D435" s="143" t="s">
        <v>159</v>
      </c>
      <c r="E435" s="150" t="s">
        <v>32</v>
      </c>
      <c r="F435" s="151" t="s">
        <v>652</v>
      </c>
      <c r="H435" s="152">
        <v>769.2</v>
      </c>
      <c r="I435" s="153"/>
      <c r="L435" s="149"/>
      <c r="M435" s="154"/>
      <c r="T435" s="155"/>
      <c r="AT435" s="150" t="s">
        <v>159</v>
      </c>
      <c r="AU435" s="150" t="s">
        <v>89</v>
      </c>
      <c r="AV435" s="13" t="s">
        <v>89</v>
      </c>
      <c r="AW435" s="13" t="s">
        <v>38</v>
      </c>
      <c r="AX435" s="13" t="s">
        <v>40</v>
      </c>
      <c r="AY435" s="150" t="s">
        <v>150</v>
      </c>
    </row>
    <row r="436" spans="2:65" s="1" customFormat="1" ht="24.15" customHeight="1">
      <c r="B436" s="34"/>
      <c r="C436" s="129" t="s">
        <v>268</v>
      </c>
      <c r="D436" s="129" t="s">
        <v>152</v>
      </c>
      <c r="E436" s="130" t="s">
        <v>3864</v>
      </c>
      <c r="F436" s="131" t="s">
        <v>3865</v>
      </c>
      <c r="G436" s="132" t="s">
        <v>155</v>
      </c>
      <c r="H436" s="133">
        <v>769.2</v>
      </c>
      <c r="I436" s="134"/>
      <c r="J436" s="135">
        <f>ROUND(I436*H436,2)</f>
        <v>0</v>
      </c>
      <c r="K436" s="131" t="s">
        <v>172</v>
      </c>
      <c r="L436" s="34"/>
      <c r="M436" s="136" t="s">
        <v>32</v>
      </c>
      <c r="N436" s="137" t="s">
        <v>51</v>
      </c>
      <c r="P436" s="138">
        <f>O436*H436</f>
        <v>0</v>
      </c>
      <c r="Q436" s="138">
        <v>0</v>
      </c>
      <c r="R436" s="138">
        <f>Q436*H436</f>
        <v>0</v>
      </c>
      <c r="S436" s="138">
        <v>0</v>
      </c>
      <c r="T436" s="139">
        <f>S436*H436</f>
        <v>0</v>
      </c>
      <c r="AR436" s="140" t="s">
        <v>157</v>
      </c>
      <c r="AT436" s="140" t="s">
        <v>152</v>
      </c>
      <c r="AU436" s="140" t="s">
        <v>89</v>
      </c>
      <c r="AY436" s="18" t="s">
        <v>150</v>
      </c>
      <c r="BE436" s="141">
        <f>IF(N436="základní",J436,0)</f>
        <v>0</v>
      </c>
      <c r="BF436" s="141">
        <f>IF(N436="snížená",J436,0)</f>
        <v>0</v>
      </c>
      <c r="BG436" s="141">
        <f>IF(N436="zákl. přenesená",J436,0)</f>
        <v>0</v>
      </c>
      <c r="BH436" s="141">
        <f>IF(N436="sníž. přenesená",J436,0)</f>
        <v>0</v>
      </c>
      <c r="BI436" s="141">
        <f>IF(N436="nulová",J436,0)</f>
        <v>0</v>
      </c>
      <c r="BJ436" s="18" t="s">
        <v>40</v>
      </c>
      <c r="BK436" s="141">
        <f>ROUND(I436*H436,2)</f>
        <v>0</v>
      </c>
      <c r="BL436" s="18" t="s">
        <v>157</v>
      </c>
      <c r="BM436" s="140" t="s">
        <v>3866</v>
      </c>
    </row>
    <row r="437" spans="2:65" s="1" customFormat="1">
      <c r="B437" s="34"/>
      <c r="D437" s="163" t="s">
        <v>174</v>
      </c>
      <c r="F437" s="164" t="s">
        <v>3867</v>
      </c>
      <c r="I437" s="165"/>
      <c r="L437" s="34"/>
      <c r="M437" s="166"/>
      <c r="T437" s="55"/>
      <c r="AT437" s="18" t="s">
        <v>174</v>
      </c>
      <c r="AU437" s="18" t="s">
        <v>89</v>
      </c>
    </row>
    <row r="438" spans="2:65" s="12" customFormat="1">
      <c r="B438" s="142"/>
      <c r="D438" s="143" t="s">
        <v>159</v>
      </c>
      <c r="E438" s="144" t="s">
        <v>32</v>
      </c>
      <c r="F438" s="145" t="s">
        <v>3868</v>
      </c>
      <c r="H438" s="144" t="s">
        <v>32</v>
      </c>
      <c r="I438" s="146"/>
      <c r="L438" s="142"/>
      <c r="M438" s="147"/>
      <c r="T438" s="148"/>
      <c r="AT438" s="144" t="s">
        <v>159</v>
      </c>
      <c r="AU438" s="144" t="s">
        <v>89</v>
      </c>
      <c r="AV438" s="12" t="s">
        <v>40</v>
      </c>
      <c r="AW438" s="12" t="s">
        <v>38</v>
      </c>
      <c r="AX438" s="12" t="s">
        <v>80</v>
      </c>
      <c r="AY438" s="144" t="s">
        <v>150</v>
      </c>
    </row>
    <row r="439" spans="2:65" s="13" customFormat="1">
      <c r="B439" s="149"/>
      <c r="D439" s="143" t="s">
        <v>159</v>
      </c>
      <c r="E439" s="150" t="s">
        <v>32</v>
      </c>
      <c r="F439" s="151" t="s">
        <v>3869</v>
      </c>
      <c r="H439" s="152">
        <v>769.2</v>
      </c>
      <c r="I439" s="153"/>
      <c r="L439" s="149"/>
      <c r="M439" s="154"/>
      <c r="T439" s="155"/>
      <c r="AT439" s="150" t="s">
        <v>159</v>
      </c>
      <c r="AU439" s="150" t="s">
        <v>89</v>
      </c>
      <c r="AV439" s="13" t="s">
        <v>89</v>
      </c>
      <c r="AW439" s="13" t="s">
        <v>38</v>
      </c>
      <c r="AX439" s="13" t="s">
        <v>40</v>
      </c>
      <c r="AY439" s="150" t="s">
        <v>150</v>
      </c>
    </row>
    <row r="440" spans="2:65" s="1" customFormat="1" ht="24.15" customHeight="1">
      <c r="B440" s="34"/>
      <c r="C440" s="129" t="s">
        <v>279</v>
      </c>
      <c r="D440" s="129" t="s">
        <v>152</v>
      </c>
      <c r="E440" s="130" t="s">
        <v>3870</v>
      </c>
      <c r="F440" s="131" t="s">
        <v>3871</v>
      </c>
      <c r="G440" s="132" t="s">
        <v>155</v>
      </c>
      <c r="H440" s="133">
        <v>769.2</v>
      </c>
      <c r="I440" s="134"/>
      <c r="J440" s="135">
        <f>ROUND(I440*H440,2)</f>
        <v>0</v>
      </c>
      <c r="K440" s="131" t="s">
        <v>172</v>
      </c>
      <c r="L440" s="34"/>
      <c r="M440" s="136" t="s">
        <v>32</v>
      </c>
      <c r="N440" s="137" t="s">
        <v>51</v>
      </c>
      <c r="P440" s="138">
        <f>O440*H440</f>
        <v>0</v>
      </c>
      <c r="Q440" s="138">
        <v>1.0000000000000001E-5</v>
      </c>
      <c r="R440" s="138">
        <f>Q440*H440</f>
        <v>7.6920000000000009E-3</v>
      </c>
      <c r="S440" s="138">
        <v>0</v>
      </c>
      <c r="T440" s="139">
        <f>S440*H440</f>
        <v>0</v>
      </c>
      <c r="AR440" s="140" t="s">
        <v>157</v>
      </c>
      <c r="AT440" s="140" t="s">
        <v>152</v>
      </c>
      <c r="AU440" s="140" t="s">
        <v>89</v>
      </c>
      <c r="AY440" s="18" t="s">
        <v>150</v>
      </c>
      <c r="BE440" s="141">
        <f>IF(N440="základní",J440,0)</f>
        <v>0</v>
      </c>
      <c r="BF440" s="141">
        <f>IF(N440="snížená",J440,0)</f>
        <v>0</v>
      </c>
      <c r="BG440" s="141">
        <f>IF(N440="zákl. přenesená",J440,0)</f>
        <v>0</v>
      </c>
      <c r="BH440" s="141">
        <f>IF(N440="sníž. přenesená",J440,0)</f>
        <v>0</v>
      </c>
      <c r="BI440" s="141">
        <f>IF(N440="nulová",J440,0)</f>
        <v>0</v>
      </c>
      <c r="BJ440" s="18" t="s">
        <v>40</v>
      </c>
      <c r="BK440" s="141">
        <f>ROUND(I440*H440,2)</f>
        <v>0</v>
      </c>
      <c r="BL440" s="18" t="s">
        <v>157</v>
      </c>
      <c r="BM440" s="140" t="s">
        <v>3872</v>
      </c>
    </row>
    <row r="441" spans="2:65" s="1" customFormat="1">
      <c r="B441" s="34"/>
      <c r="D441" s="163" t="s">
        <v>174</v>
      </c>
      <c r="F441" s="164" t="s">
        <v>3873</v>
      </c>
      <c r="I441" s="165"/>
      <c r="L441" s="34"/>
      <c r="M441" s="166"/>
      <c r="T441" s="55"/>
      <c r="AT441" s="18" t="s">
        <v>174</v>
      </c>
      <c r="AU441" s="18" t="s">
        <v>89</v>
      </c>
    </row>
    <row r="442" spans="2:65" s="12" customFormat="1">
      <c r="B442" s="142"/>
      <c r="D442" s="143" t="s">
        <v>159</v>
      </c>
      <c r="E442" s="144" t="s">
        <v>32</v>
      </c>
      <c r="F442" s="145" t="s">
        <v>3868</v>
      </c>
      <c r="H442" s="144" t="s">
        <v>32</v>
      </c>
      <c r="I442" s="146"/>
      <c r="L442" s="142"/>
      <c r="M442" s="147"/>
      <c r="T442" s="148"/>
      <c r="AT442" s="144" t="s">
        <v>159</v>
      </c>
      <c r="AU442" s="144" t="s">
        <v>89</v>
      </c>
      <c r="AV442" s="12" t="s">
        <v>40</v>
      </c>
      <c r="AW442" s="12" t="s">
        <v>38</v>
      </c>
      <c r="AX442" s="12" t="s">
        <v>80</v>
      </c>
      <c r="AY442" s="144" t="s">
        <v>150</v>
      </c>
    </row>
    <row r="443" spans="2:65" s="13" customFormat="1">
      <c r="B443" s="149"/>
      <c r="D443" s="143" t="s">
        <v>159</v>
      </c>
      <c r="E443" s="150" t="s">
        <v>32</v>
      </c>
      <c r="F443" s="151" t="s">
        <v>3869</v>
      </c>
      <c r="H443" s="152">
        <v>769.2</v>
      </c>
      <c r="I443" s="153"/>
      <c r="L443" s="149"/>
      <c r="M443" s="154"/>
      <c r="T443" s="155"/>
      <c r="AT443" s="150" t="s">
        <v>159</v>
      </c>
      <c r="AU443" s="150" t="s">
        <v>89</v>
      </c>
      <c r="AV443" s="13" t="s">
        <v>89</v>
      </c>
      <c r="AW443" s="13" t="s">
        <v>38</v>
      </c>
      <c r="AX443" s="13" t="s">
        <v>40</v>
      </c>
      <c r="AY443" s="150" t="s">
        <v>150</v>
      </c>
    </row>
    <row r="444" spans="2:65" s="1" customFormat="1" ht="24.15" customHeight="1">
      <c r="B444" s="34"/>
      <c r="C444" s="129" t="s">
        <v>7</v>
      </c>
      <c r="D444" s="129" t="s">
        <v>152</v>
      </c>
      <c r="E444" s="130" t="s">
        <v>3874</v>
      </c>
      <c r="F444" s="131" t="s">
        <v>3875</v>
      </c>
      <c r="G444" s="132" t="s">
        <v>165</v>
      </c>
      <c r="H444" s="133">
        <v>4.5999999999999999E-2</v>
      </c>
      <c r="I444" s="134"/>
      <c r="J444" s="135">
        <f>ROUND(I444*H444,2)</f>
        <v>0</v>
      </c>
      <c r="K444" s="131" t="s">
        <v>172</v>
      </c>
      <c r="L444" s="34"/>
      <c r="M444" s="136" t="s">
        <v>32</v>
      </c>
      <c r="N444" s="137" t="s">
        <v>51</v>
      </c>
      <c r="P444" s="138">
        <f>O444*H444</f>
        <v>0</v>
      </c>
      <c r="Q444" s="138">
        <v>0</v>
      </c>
      <c r="R444" s="138">
        <f>Q444*H444</f>
        <v>0</v>
      </c>
      <c r="S444" s="138">
        <v>2.2000000000000002</v>
      </c>
      <c r="T444" s="139">
        <f>S444*H444</f>
        <v>0.10120000000000001</v>
      </c>
      <c r="AR444" s="140" t="s">
        <v>157</v>
      </c>
      <c r="AT444" s="140" t="s">
        <v>152</v>
      </c>
      <c r="AU444" s="140" t="s">
        <v>89</v>
      </c>
      <c r="AY444" s="18" t="s">
        <v>150</v>
      </c>
      <c r="BE444" s="141">
        <f>IF(N444="základní",J444,0)</f>
        <v>0</v>
      </c>
      <c r="BF444" s="141">
        <f>IF(N444="snížená",J444,0)</f>
        <v>0</v>
      </c>
      <c r="BG444" s="141">
        <f>IF(N444="zákl. přenesená",J444,0)</f>
        <v>0</v>
      </c>
      <c r="BH444" s="141">
        <f>IF(N444="sníž. přenesená",J444,0)</f>
        <v>0</v>
      </c>
      <c r="BI444" s="141">
        <f>IF(N444="nulová",J444,0)</f>
        <v>0</v>
      </c>
      <c r="BJ444" s="18" t="s">
        <v>40</v>
      </c>
      <c r="BK444" s="141">
        <f>ROUND(I444*H444,2)</f>
        <v>0</v>
      </c>
      <c r="BL444" s="18" t="s">
        <v>157</v>
      </c>
      <c r="BM444" s="140" t="s">
        <v>3876</v>
      </c>
    </row>
    <row r="445" spans="2:65" s="1" customFormat="1">
      <c r="B445" s="34"/>
      <c r="D445" s="163" t="s">
        <v>174</v>
      </c>
      <c r="F445" s="164" t="s">
        <v>3877</v>
      </c>
      <c r="I445" s="165"/>
      <c r="L445" s="34"/>
      <c r="M445" s="166"/>
      <c r="T445" s="55"/>
      <c r="AT445" s="18" t="s">
        <v>174</v>
      </c>
      <c r="AU445" s="18" t="s">
        <v>89</v>
      </c>
    </row>
    <row r="446" spans="2:65" s="12" customFormat="1">
      <c r="B446" s="142"/>
      <c r="D446" s="143" t="s">
        <v>159</v>
      </c>
      <c r="E446" s="144" t="s">
        <v>32</v>
      </c>
      <c r="F446" s="145" t="s">
        <v>702</v>
      </c>
      <c r="H446" s="144" t="s">
        <v>32</v>
      </c>
      <c r="I446" s="146"/>
      <c r="L446" s="142"/>
      <c r="M446" s="147"/>
      <c r="T446" s="148"/>
      <c r="AT446" s="144" t="s">
        <v>159</v>
      </c>
      <c r="AU446" s="144" t="s">
        <v>89</v>
      </c>
      <c r="AV446" s="12" t="s">
        <v>40</v>
      </c>
      <c r="AW446" s="12" t="s">
        <v>38</v>
      </c>
      <c r="AX446" s="12" t="s">
        <v>80</v>
      </c>
      <c r="AY446" s="144" t="s">
        <v>150</v>
      </c>
    </row>
    <row r="447" spans="2:65" s="12" customFormat="1">
      <c r="B447" s="142"/>
      <c r="D447" s="143" t="s">
        <v>159</v>
      </c>
      <c r="E447" s="144" t="s">
        <v>32</v>
      </c>
      <c r="F447" s="145" t="s">
        <v>3878</v>
      </c>
      <c r="H447" s="144" t="s">
        <v>32</v>
      </c>
      <c r="I447" s="146"/>
      <c r="L447" s="142"/>
      <c r="M447" s="147"/>
      <c r="T447" s="148"/>
      <c r="AT447" s="144" t="s">
        <v>159</v>
      </c>
      <c r="AU447" s="144" t="s">
        <v>89</v>
      </c>
      <c r="AV447" s="12" t="s">
        <v>40</v>
      </c>
      <c r="AW447" s="12" t="s">
        <v>38</v>
      </c>
      <c r="AX447" s="12" t="s">
        <v>80</v>
      </c>
      <c r="AY447" s="144" t="s">
        <v>150</v>
      </c>
    </row>
    <row r="448" spans="2:65" s="13" customFormat="1">
      <c r="B448" s="149"/>
      <c r="D448" s="143" t="s">
        <v>159</v>
      </c>
      <c r="E448" s="150" t="s">
        <v>32</v>
      </c>
      <c r="F448" s="151" t="s">
        <v>822</v>
      </c>
      <c r="H448" s="152">
        <v>4.5999999999999999E-2</v>
      </c>
      <c r="I448" s="153"/>
      <c r="L448" s="149"/>
      <c r="M448" s="154"/>
      <c r="T448" s="155"/>
      <c r="AT448" s="150" t="s">
        <v>159</v>
      </c>
      <c r="AU448" s="150" t="s">
        <v>89</v>
      </c>
      <c r="AV448" s="13" t="s">
        <v>89</v>
      </c>
      <c r="AW448" s="13" t="s">
        <v>38</v>
      </c>
      <c r="AX448" s="13" t="s">
        <v>40</v>
      </c>
      <c r="AY448" s="150" t="s">
        <v>150</v>
      </c>
    </row>
    <row r="449" spans="2:65" s="1" customFormat="1" ht="24.15" customHeight="1">
      <c r="B449" s="34"/>
      <c r="C449" s="129" t="s">
        <v>290</v>
      </c>
      <c r="D449" s="129" t="s">
        <v>152</v>
      </c>
      <c r="E449" s="130" t="s">
        <v>3879</v>
      </c>
      <c r="F449" s="131" t="s">
        <v>3880</v>
      </c>
      <c r="G449" s="132" t="s">
        <v>165</v>
      </c>
      <c r="H449" s="133">
        <v>6.4109999999999996</v>
      </c>
      <c r="I449" s="134"/>
      <c r="J449" s="135">
        <f>ROUND(I449*H449,2)</f>
        <v>0</v>
      </c>
      <c r="K449" s="131" t="s">
        <v>172</v>
      </c>
      <c r="L449" s="34"/>
      <c r="M449" s="136" t="s">
        <v>32</v>
      </c>
      <c r="N449" s="137" t="s">
        <v>51</v>
      </c>
      <c r="P449" s="138">
        <f>O449*H449</f>
        <v>0</v>
      </c>
      <c r="Q449" s="138">
        <v>0</v>
      </c>
      <c r="R449" s="138">
        <f>Q449*H449</f>
        <v>0</v>
      </c>
      <c r="S449" s="138">
        <v>2.2000000000000002</v>
      </c>
      <c r="T449" s="139">
        <f>S449*H449</f>
        <v>14.104200000000001</v>
      </c>
      <c r="AR449" s="140" t="s">
        <v>157</v>
      </c>
      <c r="AT449" s="140" t="s">
        <v>152</v>
      </c>
      <c r="AU449" s="140" t="s">
        <v>89</v>
      </c>
      <c r="AY449" s="18" t="s">
        <v>150</v>
      </c>
      <c r="BE449" s="141">
        <f>IF(N449="základní",J449,0)</f>
        <v>0</v>
      </c>
      <c r="BF449" s="141">
        <f>IF(N449="snížená",J449,0)</f>
        <v>0</v>
      </c>
      <c r="BG449" s="141">
        <f>IF(N449="zákl. přenesená",J449,0)</f>
        <v>0</v>
      </c>
      <c r="BH449" s="141">
        <f>IF(N449="sníž. přenesená",J449,0)</f>
        <v>0</v>
      </c>
      <c r="BI449" s="141">
        <f>IF(N449="nulová",J449,0)</f>
        <v>0</v>
      </c>
      <c r="BJ449" s="18" t="s">
        <v>40</v>
      </c>
      <c r="BK449" s="141">
        <f>ROUND(I449*H449,2)</f>
        <v>0</v>
      </c>
      <c r="BL449" s="18" t="s">
        <v>157</v>
      </c>
      <c r="BM449" s="140" t="s">
        <v>3881</v>
      </c>
    </row>
    <row r="450" spans="2:65" s="1" customFormat="1">
      <c r="B450" s="34"/>
      <c r="D450" s="163" t="s">
        <v>174</v>
      </c>
      <c r="F450" s="164" t="s">
        <v>3882</v>
      </c>
      <c r="I450" s="165"/>
      <c r="L450" s="34"/>
      <c r="M450" s="166"/>
      <c r="T450" s="55"/>
      <c r="AT450" s="18" t="s">
        <v>174</v>
      </c>
      <c r="AU450" s="18" t="s">
        <v>89</v>
      </c>
    </row>
    <row r="451" spans="2:65" s="12" customFormat="1">
      <c r="B451" s="142"/>
      <c r="D451" s="143" t="s">
        <v>159</v>
      </c>
      <c r="E451" s="144" t="s">
        <v>32</v>
      </c>
      <c r="F451" s="145" t="s">
        <v>702</v>
      </c>
      <c r="H451" s="144" t="s">
        <v>32</v>
      </c>
      <c r="I451" s="146"/>
      <c r="L451" s="142"/>
      <c r="M451" s="147"/>
      <c r="T451" s="148"/>
      <c r="AT451" s="144" t="s">
        <v>159</v>
      </c>
      <c r="AU451" s="144" t="s">
        <v>89</v>
      </c>
      <c r="AV451" s="12" t="s">
        <v>40</v>
      </c>
      <c r="AW451" s="12" t="s">
        <v>38</v>
      </c>
      <c r="AX451" s="12" t="s">
        <v>80</v>
      </c>
      <c r="AY451" s="144" t="s">
        <v>150</v>
      </c>
    </row>
    <row r="452" spans="2:65" s="12" customFormat="1">
      <c r="B452" s="142"/>
      <c r="D452" s="143" t="s">
        <v>159</v>
      </c>
      <c r="E452" s="144" t="s">
        <v>32</v>
      </c>
      <c r="F452" s="145" t="s">
        <v>3883</v>
      </c>
      <c r="H452" s="144" t="s">
        <v>32</v>
      </c>
      <c r="I452" s="146"/>
      <c r="L452" s="142"/>
      <c r="M452" s="147"/>
      <c r="T452" s="148"/>
      <c r="AT452" s="144" t="s">
        <v>159</v>
      </c>
      <c r="AU452" s="144" t="s">
        <v>89</v>
      </c>
      <c r="AV452" s="12" t="s">
        <v>40</v>
      </c>
      <c r="AW452" s="12" t="s">
        <v>38</v>
      </c>
      <c r="AX452" s="12" t="s">
        <v>80</v>
      </c>
      <c r="AY452" s="144" t="s">
        <v>150</v>
      </c>
    </row>
    <row r="453" spans="2:65" s="12" customFormat="1">
      <c r="B453" s="142"/>
      <c r="D453" s="143" t="s">
        <v>159</v>
      </c>
      <c r="E453" s="144" t="s">
        <v>32</v>
      </c>
      <c r="F453" s="145" t="s">
        <v>3884</v>
      </c>
      <c r="H453" s="144" t="s">
        <v>32</v>
      </c>
      <c r="I453" s="146"/>
      <c r="L453" s="142"/>
      <c r="M453" s="147"/>
      <c r="T453" s="148"/>
      <c r="AT453" s="144" t="s">
        <v>159</v>
      </c>
      <c r="AU453" s="144" t="s">
        <v>89</v>
      </c>
      <c r="AV453" s="12" t="s">
        <v>40</v>
      </c>
      <c r="AW453" s="12" t="s">
        <v>38</v>
      </c>
      <c r="AX453" s="12" t="s">
        <v>80</v>
      </c>
      <c r="AY453" s="144" t="s">
        <v>150</v>
      </c>
    </row>
    <row r="454" spans="2:65" s="12" customFormat="1">
      <c r="B454" s="142"/>
      <c r="D454" s="143" t="s">
        <v>159</v>
      </c>
      <c r="E454" s="144" t="s">
        <v>32</v>
      </c>
      <c r="F454" s="145" t="s">
        <v>3885</v>
      </c>
      <c r="H454" s="144" t="s">
        <v>32</v>
      </c>
      <c r="I454" s="146"/>
      <c r="L454" s="142"/>
      <c r="M454" s="147"/>
      <c r="T454" s="148"/>
      <c r="AT454" s="144" t="s">
        <v>159</v>
      </c>
      <c r="AU454" s="144" t="s">
        <v>89</v>
      </c>
      <c r="AV454" s="12" t="s">
        <v>40</v>
      </c>
      <c r="AW454" s="12" t="s">
        <v>38</v>
      </c>
      <c r="AX454" s="12" t="s">
        <v>80</v>
      </c>
      <c r="AY454" s="144" t="s">
        <v>150</v>
      </c>
    </row>
    <row r="455" spans="2:65" s="12" customFormat="1">
      <c r="B455" s="142"/>
      <c r="D455" s="143" t="s">
        <v>159</v>
      </c>
      <c r="E455" s="144" t="s">
        <v>32</v>
      </c>
      <c r="F455" s="145" t="s">
        <v>3886</v>
      </c>
      <c r="H455" s="144" t="s">
        <v>32</v>
      </c>
      <c r="I455" s="146"/>
      <c r="L455" s="142"/>
      <c r="M455" s="147"/>
      <c r="T455" s="148"/>
      <c r="AT455" s="144" t="s">
        <v>159</v>
      </c>
      <c r="AU455" s="144" t="s">
        <v>89</v>
      </c>
      <c r="AV455" s="12" t="s">
        <v>40</v>
      </c>
      <c r="AW455" s="12" t="s">
        <v>38</v>
      </c>
      <c r="AX455" s="12" t="s">
        <v>80</v>
      </c>
      <c r="AY455" s="144" t="s">
        <v>150</v>
      </c>
    </row>
    <row r="456" spans="2:65" s="12" customFormat="1">
      <c r="B456" s="142"/>
      <c r="D456" s="143" t="s">
        <v>159</v>
      </c>
      <c r="E456" s="144" t="s">
        <v>32</v>
      </c>
      <c r="F456" s="145" t="s">
        <v>3887</v>
      </c>
      <c r="H456" s="144" t="s">
        <v>32</v>
      </c>
      <c r="I456" s="146"/>
      <c r="L456" s="142"/>
      <c r="M456" s="147"/>
      <c r="T456" s="148"/>
      <c r="AT456" s="144" t="s">
        <v>159</v>
      </c>
      <c r="AU456" s="144" t="s">
        <v>89</v>
      </c>
      <c r="AV456" s="12" t="s">
        <v>40</v>
      </c>
      <c r="AW456" s="12" t="s">
        <v>38</v>
      </c>
      <c r="AX456" s="12" t="s">
        <v>80</v>
      </c>
      <c r="AY456" s="144" t="s">
        <v>150</v>
      </c>
    </row>
    <row r="457" spans="2:65" s="12" customFormat="1">
      <c r="B457" s="142"/>
      <c r="D457" s="143" t="s">
        <v>159</v>
      </c>
      <c r="E457" s="144" t="s">
        <v>32</v>
      </c>
      <c r="F457" s="145" t="s">
        <v>3888</v>
      </c>
      <c r="H457" s="144" t="s">
        <v>32</v>
      </c>
      <c r="I457" s="146"/>
      <c r="L457" s="142"/>
      <c r="M457" s="147"/>
      <c r="T457" s="148"/>
      <c r="AT457" s="144" t="s">
        <v>159</v>
      </c>
      <c r="AU457" s="144" t="s">
        <v>89</v>
      </c>
      <c r="AV457" s="12" t="s">
        <v>40</v>
      </c>
      <c r="AW457" s="12" t="s">
        <v>38</v>
      </c>
      <c r="AX457" s="12" t="s">
        <v>80</v>
      </c>
      <c r="AY457" s="144" t="s">
        <v>150</v>
      </c>
    </row>
    <row r="458" spans="2:65" s="12" customFormat="1">
      <c r="B458" s="142"/>
      <c r="D458" s="143" t="s">
        <v>159</v>
      </c>
      <c r="E458" s="144" t="s">
        <v>32</v>
      </c>
      <c r="F458" s="145" t="s">
        <v>3889</v>
      </c>
      <c r="H458" s="144" t="s">
        <v>32</v>
      </c>
      <c r="I458" s="146"/>
      <c r="L458" s="142"/>
      <c r="M458" s="147"/>
      <c r="T458" s="148"/>
      <c r="AT458" s="144" t="s">
        <v>159</v>
      </c>
      <c r="AU458" s="144" t="s">
        <v>89</v>
      </c>
      <c r="AV458" s="12" t="s">
        <v>40</v>
      </c>
      <c r="AW458" s="12" t="s">
        <v>38</v>
      </c>
      <c r="AX458" s="12" t="s">
        <v>80</v>
      </c>
      <c r="AY458" s="144" t="s">
        <v>150</v>
      </c>
    </row>
    <row r="459" spans="2:65" s="12" customFormat="1">
      <c r="B459" s="142"/>
      <c r="D459" s="143" t="s">
        <v>159</v>
      </c>
      <c r="E459" s="144" t="s">
        <v>32</v>
      </c>
      <c r="F459" s="145" t="s">
        <v>3890</v>
      </c>
      <c r="H459" s="144" t="s">
        <v>32</v>
      </c>
      <c r="I459" s="146"/>
      <c r="L459" s="142"/>
      <c r="M459" s="147"/>
      <c r="T459" s="148"/>
      <c r="AT459" s="144" t="s">
        <v>159</v>
      </c>
      <c r="AU459" s="144" t="s">
        <v>89</v>
      </c>
      <c r="AV459" s="12" t="s">
        <v>40</v>
      </c>
      <c r="AW459" s="12" t="s">
        <v>38</v>
      </c>
      <c r="AX459" s="12" t="s">
        <v>80</v>
      </c>
      <c r="AY459" s="144" t="s">
        <v>150</v>
      </c>
    </row>
    <row r="460" spans="2:65" s="12" customFormat="1">
      <c r="B460" s="142"/>
      <c r="D460" s="143" t="s">
        <v>159</v>
      </c>
      <c r="E460" s="144" t="s">
        <v>32</v>
      </c>
      <c r="F460" s="145" t="s">
        <v>3891</v>
      </c>
      <c r="H460" s="144" t="s">
        <v>32</v>
      </c>
      <c r="I460" s="146"/>
      <c r="L460" s="142"/>
      <c r="M460" s="147"/>
      <c r="T460" s="148"/>
      <c r="AT460" s="144" t="s">
        <v>159</v>
      </c>
      <c r="AU460" s="144" t="s">
        <v>89</v>
      </c>
      <c r="AV460" s="12" t="s">
        <v>40</v>
      </c>
      <c r="AW460" s="12" t="s">
        <v>38</v>
      </c>
      <c r="AX460" s="12" t="s">
        <v>80</v>
      </c>
      <c r="AY460" s="144" t="s">
        <v>150</v>
      </c>
    </row>
    <row r="461" spans="2:65" s="12" customFormat="1">
      <c r="B461" s="142"/>
      <c r="D461" s="143" t="s">
        <v>159</v>
      </c>
      <c r="E461" s="144" t="s">
        <v>32</v>
      </c>
      <c r="F461" s="145" t="s">
        <v>3892</v>
      </c>
      <c r="H461" s="144" t="s">
        <v>32</v>
      </c>
      <c r="I461" s="146"/>
      <c r="L461" s="142"/>
      <c r="M461" s="147"/>
      <c r="T461" s="148"/>
      <c r="AT461" s="144" t="s">
        <v>159</v>
      </c>
      <c r="AU461" s="144" t="s">
        <v>89</v>
      </c>
      <c r="AV461" s="12" t="s">
        <v>40</v>
      </c>
      <c r="AW461" s="12" t="s">
        <v>38</v>
      </c>
      <c r="AX461" s="12" t="s">
        <v>80</v>
      </c>
      <c r="AY461" s="144" t="s">
        <v>150</v>
      </c>
    </row>
    <row r="462" spans="2:65" s="12" customFormat="1">
      <c r="B462" s="142"/>
      <c r="D462" s="143" t="s">
        <v>159</v>
      </c>
      <c r="E462" s="144" t="s">
        <v>32</v>
      </c>
      <c r="F462" s="145" t="s">
        <v>3893</v>
      </c>
      <c r="H462" s="144" t="s">
        <v>32</v>
      </c>
      <c r="I462" s="146"/>
      <c r="L462" s="142"/>
      <c r="M462" s="147"/>
      <c r="T462" s="148"/>
      <c r="AT462" s="144" t="s">
        <v>159</v>
      </c>
      <c r="AU462" s="144" t="s">
        <v>89</v>
      </c>
      <c r="AV462" s="12" t="s">
        <v>40</v>
      </c>
      <c r="AW462" s="12" t="s">
        <v>38</v>
      </c>
      <c r="AX462" s="12" t="s">
        <v>80</v>
      </c>
      <c r="AY462" s="144" t="s">
        <v>150</v>
      </c>
    </row>
    <row r="463" spans="2:65" s="12" customFormat="1">
      <c r="B463" s="142"/>
      <c r="D463" s="143" t="s">
        <v>159</v>
      </c>
      <c r="E463" s="144" t="s">
        <v>32</v>
      </c>
      <c r="F463" s="145" t="s">
        <v>3894</v>
      </c>
      <c r="H463" s="144" t="s">
        <v>32</v>
      </c>
      <c r="I463" s="146"/>
      <c r="L463" s="142"/>
      <c r="M463" s="147"/>
      <c r="T463" s="148"/>
      <c r="AT463" s="144" t="s">
        <v>159</v>
      </c>
      <c r="AU463" s="144" t="s">
        <v>89</v>
      </c>
      <c r="AV463" s="12" t="s">
        <v>40</v>
      </c>
      <c r="AW463" s="12" t="s">
        <v>38</v>
      </c>
      <c r="AX463" s="12" t="s">
        <v>80</v>
      </c>
      <c r="AY463" s="144" t="s">
        <v>150</v>
      </c>
    </row>
    <row r="464" spans="2:65" s="12" customFormat="1">
      <c r="B464" s="142"/>
      <c r="D464" s="143" t="s">
        <v>159</v>
      </c>
      <c r="E464" s="144" t="s">
        <v>32</v>
      </c>
      <c r="F464" s="145" t="s">
        <v>3895</v>
      </c>
      <c r="H464" s="144" t="s">
        <v>32</v>
      </c>
      <c r="I464" s="146"/>
      <c r="L464" s="142"/>
      <c r="M464" s="147"/>
      <c r="T464" s="148"/>
      <c r="AT464" s="144" t="s">
        <v>159</v>
      </c>
      <c r="AU464" s="144" t="s">
        <v>89</v>
      </c>
      <c r="AV464" s="12" t="s">
        <v>40</v>
      </c>
      <c r="AW464" s="12" t="s">
        <v>38</v>
      </c>
      <c r="AX464" s="12" t="s">
        <v>80</v>
      </c>
      <c r="AY464" s="144" t="s">
        <v>150</v>
      </c>
    </row>
    <row r="465" spans="2:51" s="12" customFormat="1">
      <c r="B465" s="142"/>
      <c r="D465" s="143" t="s">
        <v>159</v>
      </c>
      <c r="E465" s="144" t="s">
        <v>32</v>
      </c>
      <c r="F465" s="145" t="s">
        <v>3896</v>
      </c>
      <c r="H465" s="144" t="s">
        <v>32</v>
      </c>
      <c r="I465" s="146"/>
      <c r="L465" s="142"/>
      <c r="M465" s="147"/>
      <c r="T465" s="148"/>
      <c r="AT465" s="144" t="s">
        <v>159</v>
      </c>
      <c r="AU465" s="144" t="s">
        <v>89</v>
      </c>
      <c r="AV465" s="12" t="s">
        <v>40</v>
      </c>
      <c r="AW465" s="12" t="s">
        <v>38</v>
      </c>
      <c r="AX465" s="12" t="s">
        <v>80</v>
      </c>
      <c r="AY465" s="144" t="s">
        <v>150</v>
      </c>
    </row>
    <row r="466" spans="2:51" s="12" customFormat="1">
      <c r="B466" s="142"/>
      <c r="D466" s="143" t="s">
        <v>159</v>
      </c>
      <c r="E466" s="144" t="s">
        <v>32</v>
      </c>
      <c r="F466" s="145" t="s">
        <v>3897</v>
      </c>
      <c r="H466" s="144" t="s">
        <v>32</v>
      </c>
      <c r="I466" s="146"/>
      <c r="L466" s="142"/>
      <c r="M466" s="147"/>
      <c r="T466" s="148"/>
      <c r="AT466" s="144" t="s">
        <v>159</v>
      </c>
      <c r="AU466" s="144" t="s">
        <v>89</v>
      </c>
      <c r="AV466" s="12" t="s">
        <v>40</v>
      </c>
      <c r="AW466" s="12" t="s">
        <v>38</v>
      </c>
      <c r="AX466" s="12" t="s">
        <v>80</v>
      </c>
      <c r="AY466" s="144" t="s">
        <v>150</v>
      </c>
    </row>
    <row r="467" spans="2:51" s="12" customFormat="1">
      <c r="B467" s="142"/>
      <c r="D467" s="143" t="s">
        <v>159</v>
      </c>
      <c r="E467" s="144" t="s">
        <v>32</v>
      </c>
      <c r="F467" s="145" t="s">
        <v>3898</v>
      </c>
      <c r="H467" s="144" t="s">
        <v>32</v>
      </c>
      <c r="I467" s="146"/>
      <c r="L467" s="142"/>
      <c r="M467" s="147"/>
      <c r="T467" s="148"/>
      <c r="AT467" s="144" t="s">
        <v>159</v>
      </c>
      <c r="AU467" s="144" t="s">
        <v>89</v>
      </c>
      <c r="AV467" s="12" t="s">
        <v>40</v>
      </c>
      <c r="AW467" s="12" t="s">
        <v>38</v>
      </c>
      <c r="AX467" s="12" t="s">
        <v>80</v>
      </c>
      <c r="AY467" s="144" t="s">
        <v>150</v>
      </c>
    </row>
    <row r="468" spans="2:51" s="12" customFormat="1">
      <c r="B468" s="142"/>
      <c r="D468" s="143" t="s">
        <v>159</v>
      </c>
      <c r="E468" s="144" t="s">
        <v>32</v>
      </c>
      <c r="F468" s="145" t="s">
        <v>3899</v>
      </c>
      <c r="H468" s="144" t="s">
        <v>32</v>
      </c>
      <c r="I468" s="146"/>
      <c r="L468" s="142"/>
      <c r="M468" s="147"/>
      <c r="T468" s="148"/>
      <c r="AT468" s="144" t="s">
        <v>159</v>
      </c>
      <c r="AU468" s="144" t="s">
        <v>89</v>
      </c>
      <c r="AV468" s="12" t="s">
        <v>40</v>
      </c>
      <c r="AW468" s="12" t="s">
        <v>38</v>
      </c>
      <c r="AX468" s="12" t="s">
        <v>80</v>
      </c>
      <c r="AY468" s="144" t="s">
        <v>150</v>
      </c>
    </row>
    <row r="469" spans="2:51" s="12" customFormat="1">
      <c r="B469" s="142"/>
      <c r="D469" s="143" t="s">
        <v>159</v>
      </c>
      <c r="E469" s="144" t="s">
        <v>32</v>
      </c>
      <c r="F469" s="145" t="s">
        <v>3900</v>
      </c>
      <c r="H469" s="144" t="s">
        <v>32</v>
      </c>
      <c r="I469" s="146"/>
      <c r="L469" s="142"/>
      <c r="M469" s="147"/>
      <c r="T469" s="148"/>
      <c r="AT469" s="144" t="s">
        <v>159</v>
      </c>
      <c r="AU469" s="144" t="s">
        <v>89</v>
      </c>
      <c r="AV469" s="12" t="s">
        <v>40</v>
      </c>
      <c r="AW469" s="12" t="s">
        <v>38</v>
      </c>
      <c r="AX469" s="12" t="s">
        <v>80</v>
      </c>
      <c r="AY469" s="144" t="s">
        <v>150</v>
      </c>
    </row>
    <row r="470" spans="2:51" s="12" customFormat="1">
      <c r="B470" s="142"/>
      <c r="D470" s="143" t="s">
        <v>159</v>
      </c>
      <c r="E470" s="144" t="s">
        <v>32</v>
      </c>
      <c r="F470" s="145" t="s">
        <v>3901</v>
      </c>
      <c r="H470" s="144" t="s">
        <v>32</v>
      </c>
      <c r="I470" s="146"/>
      <c r="L470" s="142"/>
      <c r="M470" s="147"/>
      <c r="T470" s="148"/>
      <c r="AT470" s="144" t="s">
        <v>159</v>
      </c>
      <c r="AU470" s="144" t="s">
        <v>89</v>
      </c>
      <c r="AV470" s="12" t="s">
        <v>40</v>
      </c>
      <c r="AW470" s="12" t="s">
        <v>38</v>
      </c>
      <c r="AX470" s="12" t="s">
        <v>80</v>
      </c>
      <c r="AY470" s="144" t="s">
        <v>150</v>
      </c>
    </row>
    <row r="471" spans="2:51" s="12" customFormat="1">
      <c r="B471" s="142"/>
      <c r="D471" s="143" t="s">
        <v>159</v>
      </c>
      <c r="E471" s="144" t="s">
        <v>32</v>
      </c>
      <c r="F471" s="145" t="s">
        <v>3902</v>
      </c>
      <c r="H471" s="144" t="s">
        <v>32</v>
      </c>
      <c r="I471" s="146"/>
      <c r="L471" s="142"/>
      <c r="M471" s="147"/>
      <c r="T471" s="148"/>
      <c r="AT471" s="144" t="s">
        <v>159</v>
      </c>
      <c r="AU471" s="144" t="s">
        <v>89</v>
      </c>
      <c r="AV471" s="12" t="s">
        <v>40</v>
      </c>
      <c r="AW471" s="12" t="s">
        <v>38</v>
      </c>
      <c r="AX471" s="12" t="s">
        <v>80</v>
      </c>
      <c r="AY471" s="144" t="s">
        <v>150</v>
      </c>
    </row>
    <row r="472" spans="2:51" s="12" customFormat="1">
      <c r="B472" s="142"/>
      <c r="D472" s="143" t="s">
        <v>159</v>
      </c>
      <c r="E472" s="144" t="s">
        <v>32</v>
      </c>
      <c r="F472" s="145" t="s">
        <v>3903</v>
      </c>
      <c r="H472" s="144" t="s">
        <v>32</v>
      </c>
      <c r="I472" s="146"/>
      <c r="L472" s="142"/>
      <c r="M472" s="147"/>
      <c r="T472" s="148"/>
      <c r="AT472" s="144" t="s">
        <v>159</v>
      </c>
      <c r="AU472" s="144" t="s">
        <v>89</v>
      </c>
      <c r="AV472" s="12" t="s">
        <v>40</v>
      </c>
      <c r="AW472" s="12" t="s">
        <v>38</v>
      </c>
      <c r="AX472" s="12" t="s">
        <v>80</v>
      </c>
      <c r="AY472" s="144" t="s">
        <v>150</v>
      </c>
    </row>
    <row r="473" spans="2:51" s="12" customFormat="1">
      <c r="B473" s="142"/>
      <c r="D473" s="143" t="s">
        <v>159</v>
      </c>
      <c r="E473" s="144" t="s">
        <v>32</v>
      </c>
      <c r="F473" s="145" t="s">
        <v>3904</v>
      </c>
      <c r="H473" s="144" t="s">
        <v>32</v>
      </c>
      <c r="I473" s="146"/>
      <c r="L473" s="142"/>
      <c r="M473" s="147"/>
      <c r="T473" s="148"/>
      <c r="AT473" s="144" t="s">
        <v>159</v>
      </c>
      <c r="AU473" s="144" t="s">
        <v>89</v>
      </c>
      <c r="AV473" s="12" t="s">
        <v>40</v>
      </c>
      <c r="AW473" s="12" t="s">
        <v>38</v>
      </c>
      <c r="AX473" s="12" t="s">
        <v>80</v>
      </c>
      <c r="AY473" s="144" t="s">
        <v>150</v>
      </c>
    </row>
    <row r="474" spans="2:51" s="12" customFormat="1">
      <c r="B474" s="142"/>
      <c r="D474" s="143" t="s">
        <v>159</v>
      </c>
      <c r="E474" s="144" t="s">
        <v>32</v>
      </c>
      <c r="F474" s="145" t="s">
        <v>3905</v>
      </c>
      <c r="H474" s="144" t="s">
        <v>32</v>
      </c>
      <c r="I474" s="146"/>
      <c r="L474" s="142"/>
      <c r="M474" s="147"/>
      <c r="T474" s="148"/>
      <c r="AT474" s="144" t="s">
        <v>159</v>
      </c>
      <c r="AU474" s="144" t="s">
        <v>89</v>
      </c>
      <c r="AV474" s="12" t="s">
        <v>40</v>
      </c>
      <c r="AW474" s="12" t="s">
        <v>38</v>
      </c>
      <c r="AX474" s="12" t="s">
        <v>80</v>
      </c>
      <c r="AY474" s="144" t="s">
        <v>150</v>
      </c>
    </row>
    <row r="475" spans="2:51" s="12" customFormat="1">
      <c r="B475" s="142"/>
      <c r="D475" s="143" t="s">
        <v>159</v>
      </c>
      <c r="E475" s="144" t="s">
        <v>32</v>
      </c>
      <c r="F475" s="145" t="s">
        <v>3906</v>
      </c>
      <c r="H475" s="144" t="s">
        <v>32</v>
      </c>
      <c r="I475" s="146"/>
      <c r="L475" s="142"/>
      <c r="M475" s="147"/>
      <c r="T475" s="148"/>
      <c r="AT475" s="144" t="s">
        <v>159</v>
      </c>
      <c r="AU475" s="144" t="s">
        <v>89</v>
      </c>
      <c r="AV475" s="12" t="s">
        <v>40</v>
      </c>
      <c r="AW475" s="12" t="s">
        <v>38</v>
      </c>
      <c r="AX475" s="12" t="s">
        <v>80</v>
      </c>
      <c r="AY475" s="144" t="s">
        <v>150</v>
      </c>
    </row>
    <row r="476" spans="2:51" s="12" customFormat="1">
      <c r="B476" s="142"/>
      <c r="D476" s="143" t="s">
        <v>159</v>
      </c>
      <c r="E476" s="144" t="s">
        <v>32</v>
      </c>
      <c r="F476" s="145" t="s">
        <v>3907</v>
      </c>
      <c r="H476" s="144" t="s">
        <v>32</v>
      </c>
      <c r="I476" s="146"/>
      <c r="L476" s="142"/>
      <c r="M476" s="147"/>
      <c r="T476" s="148"/>
      <c r="AT476" s="144" t="s">
        <v>159</v>
      </c>
      <c r="AU476" s="144" t="s">
        <v>89</v>
      </c>
      <c r="AV476" s="12" t="s">
        <v>40</v>
      </c>
      <c r="AW476" s="12" t="s">
        <v>38</v>
      </c>
      <c r="AX476" s="12" t="s">
        <v>80</v>
      </c>
      <c r="AY476" s="144" t="s">
        <v>150</v>
      </c>
    </row>
    <row r="477" spans="2:51" s="12" customFormat="1">
      <c r="B477" s="142"/>
      <c r="D477" s="143" t="s">
        <v>159</v>
      </c>
      <c r="E477" s="144" t="s">
        <v>32</v>
      </c>
      <c r="F477" s="145" t="s">
        <v>3908</v>
      </c>
      <c r="H477" s="144" t="s">
        <v>32</v>
      </c>
      <c r="I477" s="146"/>
      <c r="L477" s="142"/>
      <c r="M477" s="147"/>
      <c r="T477" s="148"/>
      <c r="AT477" s="144" t="s">
        <v>159</v>
      </c>
      <c r="AU477" s="144" t="s">
        <v>89</v>
      </c>
      <c r="AV477" s="12" t="s">
        <v>40</v>
      </c>
      <c r="AW477" s="12" t="s">
        <v>38</v>
      </c>
      <c r="AX477" s="12" t="s">
        <v>80</v>
      </c>
      <c r="AY477" s="144" t="s">
        <v>150</v>
      </c>
    </row>
    <row r="478" spans="2:51" s="12" customFormat="1">
      <c r="B478" s="142"/>
      <c r="D478" s="143" t="s">
        <v>159</v>
      </c>
      <c r="E478" s="144" t="s">
        <v>32</v>
      </c>
      <c r="F478" s="145" t="s">
        <v>3909</v>
      </c>
      <c r="H478" s="144" t="s">
        <v>32</v>
      </c>
      <c r="I478" s="146"/>
      <c r="L478" s="142"/>
      <c r="M478" s="147"/>
      <c r="T478" s="148"/>
      <c r="AT478" s="144" t="s">
        <v>159</v>
      </c>
      <c r="AU478" s="144" t="s">
        <v>89</v>
      </c>
      <c r="AV478" s="12" t="s">
        <v>40</v>
      </c>
      <c r="AW478" s="12" t="s">
        <v>38</v>
      </c>
      <c r="AX478" s="12" t="s">
        <v>80</v>
      </c>
      <c r="AY478" s="144" t="s">
        <v>150</v>
      </c>
    </row>
    <row r="479" spans="2:51" s="12" customFormat="1">
      <c r="B479" s="142"/>
      <c r="D479" s="143" t="s">
        <v>159</v>
      </c>
      <c r="E479" s="144" t="s">
        <v>32</v>
      </c>
      <c r="F479" s="145" t="s">
        <v>3910</v>
      </c>
      <c r="H479" s="144" t="s">
        <v>32</v>
      </c>
      <c r="I479" s="146"/>
      <c r="L479" s="142"/>
      <c r="M479" s="147"/>
      <c r="T479" s="148"/>
      <c r="AT479" s="144" t="s">
        <v>159</v>
      </c>
      <c r="AU479" s="144" t="s">
        <v>89</v>
      </c>
      <c r="AV479" s="12" t="s">
        <v>40</v>
      </c>
      <c r="AW479" s="12" t="s">
        <v>38</v>
      </c>
      <c r="AX479" s="12" t="s">
        <v>80</v>
      </c>
      <c r="AY479" s="144" t="s">
        <v>150</v>
      </c>
    </row>
    <row r="480" spans="2:51" s="12" customFormat="1">
      <c r="B480" s="142"/>
      <c r="D480" s="143" t="s">
        <v>159</v>
      </c>
      <c r="E480" s="144" t="s">
        <v>32</v>
      </c>
      <c r="F480" s="145" t="s">
        <v>3911</v>
      </c>
      <c r="H480" s="144" t="s">
        <v>32</v>
      </c>
      <c r="I480" s="146"/>
      <c r="L480" s="142"/>
      <c r="M480" s="147"/>
      <c r="T480" s="148"/>
      <c r="AT480" s="144" t="s">
        <v>159</v>
      </c>
      <c r="AU480" s="144" t="s">
        <v>89</v>
      </c>
      <c r="AV480" s="12" t="s">
        <v>40</v>
      </c>
      <c r="AW480" s="12" t="s">
        <v>38</v>
      </c>
      <c r="AX480" s="12" t="s">
        <v>80</v>
      </c>
      <c r="AY480" s="144" t="s">
        <v>150</v>
      </c>
    </row>
    <row r="481" spans="2:65" s="12" customFormat="1">
      <c r="B481" s="142"/>
      <c r="D481" s="143" t="s">
        <v>159</v>
      </c>
      <c r="E481" s="144" t="s">
        <v>32</v>
      </c>
      <c r="F481" s="145" t="s">
        <v>3912</v>
      </c>
      <c r="H481" s="144" t="s">
        <v>32</v>
      </c>
      <c r="I481" s="146"/>
      <c r="L481" s="142"/>
      <c r="M481" s="147"/>
      <c r="T481" s="148"/>
      <c r="AT481" s="144" t="s">
        <v>159</v>
      </c>
      <c r="AU481" s="144" t="s">
        <v>89</v>
      </c>
      <c r="AV481" s="12" t="s">
        <v>40</v>
      </c>
      <c r="AW481" s="12" t="s">
        <v>38</v>
      </c>
      <c r="AX481" s="12" t="s">
        <v>80</v>
      </c>
      <c r="AY481" s="144" t="s">
        <v>150</v>
      </c>
    </row>
    <row r="482" spans="2:65" s="12" customFormat="1">
      <c r="B482" s="142"/>
      <c r="D482" s="143" t="s">
        <v>159</v>
      </c>
      <c r="E482" s="144" t="s">
        <v>32</v>
      </c>
      <c r="F482" s="145" t="s">
        <v>3913</v>
      </c>
      <c r="H482" s="144" t="s">
        <v>32</v>
      </c>
      <c r="I482" s="146"/>
      <c r="L482" s="142"/>
      <c r="M482" s="147"/>
      <c r="T482" s="148"/>
      <c r="AT482" s="144" t="s">
        <v>159</v>
      </c>
      <c r="AU482" s="144" t="s">
        <v>89</v>
      </c>
      <c r="AV482" s="12" t="s">
        <v>40</v>
      </c>
      <c r="AW482" s="12" t="s">
        <v>38</v>
      </c>
      <c r="AX482" s="12" t="s">
        <v>80</v>
      </c>
      <c r="AY482" s="144" t="s">
        <v>150</v>
      </c>
    </row>
    <row r="483" spans="2:65" s="12" customFormat="1">
      <c r="B483" s="142"/>
      <c r="D483" s="143" t="s">
        <v>159</v>
      </c>
      <c r="E483" s="144" t="s">
        <v>32</v>
      </c>
      <c r="F483" s="145" t="s">
        <v>3914</v>
      </c>
      <c r="H483" s="144" t="s">
        <v>32</v>
      </c>
      <c r="I483" s="146"/>
      <c r="L483" s="142"/>
      <c r="M483" s="147"/>
      <c r="T483" s="148"/>
      <c r="AT483" s="144" t="s">
        <v>159</v>
      </c>
      <c r="AU483" s="144" t="s">
        <v>89</v>
      </c>
      <c r="AV483" s="12" t="s">
        <v>40</v>
      </c>
      <c r="AW483" s="12" t="s">
        <v>38</v>
      </c>
      <c r="AX483" s="12" t="s">
        <v>80</v>
      </c>
      <c r="AY483" s="144" t="s">
        <v>150</v>
      </c>
    </row>
    <row r="484" spans="2:65" s="12" customFormat="1">
      <c r="B484" s="142"/>
      <c r="D484" s="143" t="s">
        <v>159</v>
      </c>
      <c r="E484" s="144" t="s">
        <v>32</v>
      </c>
      <c r="F484" s="145" t="s">
        <v>3915</v>
      </c>
      <c r="H484" s="144" t="s">
        <v>32</v>
      </c>
      <c r="I484" s="146"/>
      <c r="L484" s="142"/>
      <c r="M484" s="147"/>
      <c r="T484" s="148"/>
      <c r="AT484" s="144" t="s">
        <v>159</v>
      </c>
      <c r="AU484" s="144" t="s">
        <v>89</v>
      </c>
      <c r="AV484" s="12" t="s">
        <v>40</v>
      </c>
      <c r="AW484" s="12" t="s">
        <v>38</v>
      </c>
      <c r="AX484" s="12" t="s">
        <v>80</v>
      </c>
      <c r="AY484" s="144" t="s">
        <v>150</v>
      </c>
    </row>
    <row r="485" spans="2:65" s="13" customFormat="1">
      <c r="B485" s="149"/>
      <c r="D485" s="143" t="s">
        <v>159</v>
      </c>
      <c r="E485" s="150" t="s">
        <v>32</v>
      </c>
      <c r="F485" s="151" t="s">
        <v>825</v>
      </c>
      <c r="H485" s="152">
        <v>6.4109999999999996</v>
      </c>
      <c r="I485" s="153"/>
      <c r="L485" s="149"/>
      <c r="M485" s="154"/>
      <c r="T485" s="155"/>
      <c r="AT485" s="150" t="s">
        <v>159</v>
      </c>
      <c r="AU485" s="150" t="s">
        <v>89</v>
      </c>
      <c r="AV485" s="13" t="s">
        <v>89</v>
      </c>
      <c r="AW485" s="13" t="s">
        <v>38</v>
      </c>
      <c r="AX485" s="13" t="s">
        <v>40</v>
      </c>
      <c r="AY485" s="150" t="s">
        <v>150</v>
      </c>
    </row>
    <row r="486" spans="2:65" s="1" customFormat="1" ht="24.15" customHeight="1">
      <c r="B486" s="34"/>
      <c r="C486" s="129" t="s">
        <v>302</v>
      </c>
      <c r="D486" s="129" t="s">
        <v>152</v>
      </c>
      <c r="E486" s="130" t="s">
        <v>3916</v>
      </c>
      <c r="F486" s="131" t="s">
        <v>3917</v>
      </c>
      <c r="G486" s="132" t="s">
        <v>165</v>
      </c>
      <c r="H486" s="133">
        <v>70.462999999999994</v>
      </c>
      <c r="I486" s="134"/>
      <c r="J486" s="135">
        <f>ROUND(I486*H486,2)</f>
        <v>0</v>
      </c>
      <c r="K486" s="131" t="s">
        <v>172</v>
      </c>
      <c r="L486" s="34"/>
      <c r="M486" s="136" t="s">
        <v>32</v>
      </c>
      <c r="N486" s="137" t="s">
        <v>51</v>
      </c>
      <c r="P486" s="138">
        <f>O486*H486</f>
        <v>0</v>
      </c>
      <c r="Q486" s="138">
        <v>0</v>
      </c>
      <c r="R486" s="138">
        <f>Q486*H486</f>
        <v>0</v>
      </c>
      <c r="S486" s="138">
        <v>2.2000000000000002</v>
      </c>
      <c r="T486" s="139">
        <f>S486*H486</f>
        <v>155.01859999999999</v>
      </c>
      <c r="AR486" s="140" t="s">
        <v>157</v>
      </c>
      <c r="AT486" s="140" t="s">
        <v>152</v>
      </c>
      <c r="AU486" s="140" t="s">
        <v>89</v>
      </c>
      <c r="AY486" s="18" t="s">
        <v>150</v>
      </c>
      <c r="BE486" s="141">
        <f>IF(N486="základní",J486,0)</f>
        <v>0</v>
      </c>
      <c r="BF486" s="141">
        <f>IF(N486="snížená",J486,0)</f>
        <v>0</v>
      </c>
      <c r="BG486" s="141">
        <f>IF(N486="zákl. přenesená",J486,0)</f>
        <v>0</v>
      </c>
      <c r="BH486" s="141">
        <f>IF(N486="sníž. přenesená",J486,0)</f>
        <v>0</v>
      </c>
      <c r="BI486" s="141">
        <f>IF(N486="nulová",J486,0)</f>
        <v>0</v>
      </c>
      <c r="BJ486" s="18" t="s">
        <v>40</v>
      </c>
      <c r="BK486" s="141">
        <f>ROUND(I486*H486,2)</f>
        <v>0</v>
      </c>
      <c r="BL486" s="18" t="s">
        <v>157</v>
      </c>
      <c r="BM486" s="140" t="s">
        <v>3918</v>
      </c>
    </row>
    <row r="487" spans="2:65" s="1" customFormat="1">
      <c r="B487" s="34"/>
      <c r="D487" s="163" t="s">
        <v>174</v>
      </c>
      <c r="F487" s="164" t="s">
        <v>3919</v>
      </c>
      <c r="I487" s="165"/>
      <c r="L487" s="34"/>
      <c r="M487" s="166"/>
      <c r="T487" s="55"/>
      <c r="AT487" s="18" t="s">
        <v>174</v>
      </c>
      <c r="AU487" s="18" t="s">
        <v>89</v>
      </c>
    </row>
    <row r="488" spans="2:65" s="12" customFormat="1">
      <c r="B488" s="142"/>
      <c r="D488" s="143" t="s">
        <v>159</v>
      </c>
      <c r="E488" s="144" t="s">
        <v>32</v>
      </c>
      <c r="F488" s="145" t="s">
        <v>702</v>
      </c>
      <c r="H488" s="144" t="s">
        <v>32</v>
      </c>
      <c r="I488" s="146"/>
      <c r="L488" s="142"/>
      <c r="M488" s="147"/>
      <c r="T488" s="148"/>
      <c r="AT488" s="144" t="s">
        <v>159</v>
      </c>
      <c r="AU488" s="144" t="s">
        <v>89</v>
      </c>
      <c r="AV488" s="12" t="s">
        <v>40</v>
      </c>
      <c r="AW488" s="12" t="s">
        <v>38</v>
      </c>
      <c r="AX488" s="12" t="s">
        <v>80</v>
      </c>
      <c r="AY488" s="144" t="s">
        <v>150</v>
      </c>
    </row>
    <row r="489" spans="2:65" s="12" customFormat="1">
      <c r="B489" s="142"/>
      <c r="D489" s="143" t="s">
        <v>159</v>
      </c>
      <c r="E489" s="144" t="s">
        <v>32</v>
      </c>
      <c r="F489" s="145" t="s">
        <v>3920</v>
      </c>
      <c r="H489" s="144" t="s">
        <v>32</v>
      </c>
      <c r="I489" s="146"/>
      <c r="L489" s="142"/>
      <c r="M489" s="147"/>
      <c r="T489" s="148"/>
      <c r="AT489" s="144" t="s">
        <v>159</v>
      </c>
      <c r="AU489" s="144" t="s">
        <v>89</v>
      </c>
      <c r="AV489" s="12" t="s">
        <v>40</v>
      </c>
      <c r="AW489" s="12" t="s">
        <v>38</v>
      </c>
      <c r="AX489" s="12" t="s">
        <v>80</v>
      </c>
      <c r="AY489" s="144" t="s">
        <v>150</v>
      </c>
    </row>
    <row r="490" spans="2:65" s="12" customFormat="1">
      <c r="B490" s="142"/>
      <c r="D490" s="143" t="s">
        <v>159</v>
      </c>
      <c r="E490" s="144" t="s">
        <v>32</v>
      </c>
      <c r="F490" s="145" t="s">
        <v>3921</v>
      </c>
      <c r="H490" s="144" t="s">
        <v>32</v>
      </c>
      <c r="I490" s="146"/>
      <c r="L490" s="142"/>
      <c r="M490" s="147"/>
      <c r="T490" s="148"/>
      <c r="AT490" s="144" t="s">
        <v>159</v>
      </c>
      <c r="AU490" s="144" t="s">
        <v>89</v>
      </c>
      <c r="AV490" s="12" t="s">
        <v>40</v>
      </c>
      <c r="AW490" s="12" t="s">
        <v>38</v>
      </c>
      <c r="AX490" s="12" t="s">
        <v>80</v>
      </c>
      <c r="AY490" s="144" t="s">
        <v>150</v>
      </c>
    </row>
    <row r="491" spans="2:65" s="12" customFormat="1">
      <c r="B491" s="142"/>
      <c r="D491" s="143" t="s">
        <v>159</v>
      </c>
      <c r="E491" s="144" t="s">
        <v>32</v>
      </c>
      <c r="F491" s="145" t="s">
        <v>3922</v>
      </c>
      <c r="H491" s="144" t="s">
        <v>32</v>
      </c>
      <c r="I491" s="146"/>
      <c r="L491" s="142"/>
      <c r="M491" s="147"/>
      <c r="T491" s="148"/>
      <c r="AT491" s="144" t="s">
        <v>159</v>
      </c>
      <c r="AU491" s="144" t="s">
        <v>89</v>
      </c>
      <c r="AV491" s="12" t="s">
        <v>40</v>
      </c>
      <c r="AW491" s="12" t="s">
        <v>38</v>
      </c>
      <c r="AX491" s="12" t="s">
        <v>80</v>
      </c>
      <c r="AY491" s="144" t="s">
        <v>150</v>
      </c>
    </row>
    <row r="492" spans="2:65" s="12" customFormat="1">
      <c r="B492" s="142"/>
      <c r="D492" s="143" t="s">
        <v>159</v>
      </c>
      <c r="E492" s="144" t="s">
        <v>32</v>
      </c>
      <c r="F492" s="145" t="s">
        <v>3923</v>
      </c>
      <c r="H492" s="144" t="s">
        <v>32</v>
      </c>
      <c r="I492" s="146"/>
      <c r="L492" s="142"/>
      <c r="M492" s="147"/>
      <c r="T492" s="148"/>
      <c r="AT492" s="144" t="s">
        <v>159</v>
      </c>
      <c r="AU492" s="144" t="s">
        <v>89</v>
      </c>
      <c r="AV492" s="12" t="s">
        <v>40</v>
      </c>
      <c r="AW492" s="12" t="s">
        <v>38</v>
      </c>
      <c r="AX492" s="12" t="s">
        <v>80</v>
      </c>
      <c r="AY492" s="144" t="s">
        <v>150</v>
      </c>
    </row>
    <row r="493" spans="2:65" s="12" customFormat="1">
      <c r="B493" s="142"/>
      <c r="D493" s="143" t="s">
        <v>159</v>
      </c>
      <c r="E493" s="144" t="s">
        <v>32</v>
      </c>
      <c r="F493" s="145" t="s">
        <v>3924</v>
      </c>
      <c r="H493" s="144" t="s">
        <v>32</v>
      </c>
      <c r="I493" s="146"/>
      <c r="L493" s="142"/>
      <c r="M493" s="147"/>
      <c r="T493" s="148"/>
      <c r="AT493" s="144" t="s">
        <v>159</v>
      </c>
      <c r="AU493" s="144" t="s">
        <v>89</v>
      </c>
      <c r="AV493" s="12" t="s">
        <v>40</v>
      </c>
      <c r="AW493" s="12" t="s">
        <v>38</v>
      </c>
      <c r="AX493" s="12" t="s">
        <v>80</v>
      </c>
      <c r="AY493" s="144" t="s">
        <v>150</v>
      </c>
    </row>
    <row r="494" spans="2:65" s="12" customFormat="1">
      <c r="B494" s="142"/>
      <c r="D494" s="143" t="s">
        <v>159</v>
      </c>
      <c r="E494" s="144" t="s">
        <v>32</v>
      </c>
      <c r="F494" s="145" t="s">
        <v>3925</v>
      </c>
      <c r="H494" s="144" t="s">
        <v>32</v>
      </c>
      <c r="I494" s="146"/>
      <c r="L494" s="142"/>
      <c r="M494" s="147"/>
      <c r="T494" s="148"/>
      <c r="AT494" s="144" t="s">
        <v>159</v>
      </c>
      <c r="AU494" s="144" t="s">
        <v>89</v>
      </c>
      <c r="AV494" s="12" t="s">
        <v>40</v>
      </c>
      <c r="AW494" s="12" t="s">
        <v>38</v>
      </c>
      <c r="AX494" s="12" t="s">
        <v>80</v>
      </c>
      <c r="AY494" s="144" t="s">
        <v>150</v>
      </c>
    </row>
    <row r="495" spans="2:65" s="12" customFormat="1">
      <c r="B495" s="142"/>
      <c r="D495" s="143" t="s">
        <v>159</v>
      </c>
      <c r="E495" s="144" t="s">
        <v>32</v>
      </c>
      <c r="F495" s="145" t="s">
        <v>3926</v>
      </c>
      <c r="H495" s="144" t="s">
        <v>32</v>
      </c>
      <c r="I495" s="146"/>
      <c r="L495" s="142"/>
      <c r="M495" s="147"/>
      <c r="T495" s="148"/>
      <c r="AT495" s="144" t="s">
        <v>159</v>
      </c>
      <c r="AU495" s="144" t="s">
        <v>89</v>
      </c>
      <c r="AV495" s="12" t="s">
        <v>40</v>
      </c>
      <c r="AW495" s="12" t="s">
        <v>38</v>
      </c>
      <c r="AX495" s="12" t="s">
        <v>80</v>
      </c>
      <c r="AY495" s="144" t="s">
        <v>150</v>
      </c>
    </row>
    <row r="496" spans="2:65" s="12" customFormat="1">
      <c r="B496" s="142"/>
      <c r="D496" s="143" t="s">
        <v>159</v>
      </c>
      <c r="E496" s="144" t="s">
        <v>32</v>
      </c>
      <c r="F496" s="145" t="s">
        <v>3927</v>
      </c>
      <c r="H496" s="144" t="s">
        <v>32</v>
      </c>
      <c r="I496" s="146"/>
      <c r="L496" s="142"/>
      <c r="M496" s="147"/>
      <c r="T496" s="148"/>
      <c r="AT496" s="144" t="s">
        <v>159</v>
      </c>
      <c r="AU496" s="144" t="s">
        <v>89</v>
      </c>
      <c r="AV496" s="12" t="s">
        <v>40</v>
      </c>
      <c r="AW496" s="12" t="s">
        <v>38</v>
      </c>
      <c r="AX496" s="12" t="s">
        <v>80</v>
      </c>
      <c r="AY496" s="144" t="s">
        <v>150</v>
      </c>
    </row>
    <row r="497" spans="2:51" s="12" customFormat="1">
      <c r="B497" s="142"/>
      <c r="D497" s="143" t="s">
        <v>159</v>
      </c>
      <c r="E497" s="144" t="s">
        <v>32</v>
      </c>
      <c r="F497" s="145" t="s">
        <v>3928</v>
      </c>
      <c r="H497" s="144" t="s">
        <v>32</v>
      </c>
      <c r="I497" s="146"/>
      <c r="L497" s="142"/>
      <c r="M497" s="147"/>
      <c r="T497" s="148"/>
      <c r="AT497" s="144" t="s">
        <v>159</v>
      </c>
      <c r="AU497" s="144" t="s">
        <v>89</v>
      </c>
      <c r="AV497" s="12" t="s">
        <v>40</v>
      </c>
      <c r="AW497" s="12" t="s">
        <v>38</v>
      </c>
      <c r="AX497" s="12" t="s">
        <v>80</v>
      </c>
      <c r="AY497" s="144" t="s">
        <v>150</v>
      </c>
    </row>
    <row r="498" spans="2:51" s="12" customFormat="1">
      <c r="B498" s="142"/>
      <c r="D498" s="143" t="s">
        <v>159</v>
      </c>
      <c r="E498" s="144" t="s">
        <v>32</v>
      </c>
      <c r="F498" s="145" t="s">
        <v>3929</v>
      </c>
      <c r="H498" s="144" t="s">
        <v>32</v>
      </c>
      <c r="I498" s="146"/>
      <c r="L498" s="142"/>
      <c r="M498" s="147"/>
      <c r="T498" s="148"/>
      <c r="AT498" s="144" t="s">
        <v>159</v>
      </c>
      <c r="AU498" s="144" t="s">
        <v>89</v>
      </c>
      <c r="AV498" s="12" t="s">
        <v>40</v>
      </c>
      <c r="AW498" s="12" t="s">
        <v>38</v>
      </c>
      <c r="AX498" s="12" t="s">
        <v>80</v>
      </c>
      <c r="AY498" s="144" t="s">
        <v>150</v>
      </c>
    </row>
    <row r="499" spans="2:51" s="12" customFormat="1">
      <c r="B499" s="142"/>
      <c r="D499" s="143" t="s">
        <v>159</v>
      </c>
      <c r="E499" s="144" t="s">
        <v>32</v>
      </c>
      <c r="F499" s="145" t="s">
        <v>3930</v>
      </c>
      <c r="H499" s="144" t="s">
        <v>32</v>
      </c>
      <c r="I499" s="146"/>
      <c r="L499" s="142"/>
      <c r="M499" s="147"/>
      <c r="T499" s="148"/>
      <c r="AT499" s="144" t="s">
        <v>159</v>
      </c>
      <c r="AU499" s="144" t="s">
        <v>89</v>
      </c>
      <c r="AV499" s="12" t="s">
        <v>40</v>
      </c>
      <c r="AW499" s="12" t="s">
        <v>38</v>
      </c>
      <c r="AX499" s="12" t="s">
        <v>80</v>
      </c>
      <c r="AY499" s="144" t="s">
        <v>150</v>
      </c>
    </row>
    <row r="500" spans="2:51" s="12" customFormat="1">
      <c r="B500" s="142"/>
      <c r="D500" s="143" t="s">
        <v>159</v>
      </c>
      <c r="E500" s="144" t="s">
        <v>32</v>
      </c>
      <c r="F500" s="145" t="s">
        <v>3931</v>
      </c>
      <c r="H500" s="144" t="s">
        <v>32</v>
      </c>
      <c r="I500" s="146"/>
      <c r="L500" s="142"/>
      <c r="M500" s="147"/>
      <c r="T500" s="148"/>
      <c r="AT500" s="144" t="s">
        <v>159</v>
      </c>
      <c r="AU500" s="144" t="s">
        <v>89</v>
      </c>
      <c r="AV500" s="12" t="s">
        <v>40</v>
      </c>
      <c r="AW500" s="12" t="s">
        <v>38</v>
      </c>
      <c r="AX500" s="12" t="s">
        <v>80</v>
      </c>
      <c r="AY500" s="144" t="s">
        <v>150</v>
      </c>
    </row>
    <row r="501" spans="2:51" s="12" customFormat="1">
      <c r="B501" s="142"/>
      <c r="D501" s="143" t="s">
        <v>159</v>
      </c>
      <c r="E501" s="144" t="s">
        <v>32</v>
      </c>
      <c r="F501" s="145" t="s">
        <v>3932</v>
      </c>
      <c r="H501" s="144" t="s">
        <v>32</v>
      </c>
      <c r="I501" s="146"/>
      <c r="L501" s="142"/>
      <c r="M501" s="147"/>
      <c r="T501" s="148"/>
      <c r="AT501" s="144" t="s">
        <v>159</v>
      </c>
      <c r="AU501" s="144" t="s">
        <v>89</v>
      </c>
      <c r="AV501" s="12" t="s">
        <v>40</v>
      </c>
      <c r="AW501" s="12" t="s">
        <v>38</v>
      </c>
      <c r="AX501" s="12" t="s">
        <v>80</v>
      </c>
      <c r="AY501" s="144" t="s">
        <v>150</v>
      </c>
    </row>
    <row r="502" spans="2:51" s="12" customFormat="1">
      <c r="B502" s="142"/>
      <c r="D502" s="143" t="s">
        <v>159</v>
      </c>
      <c r="E502" s="144" t="s">
        <v>32</v>
      </c>
      <c r="F502" s="145" t="s">
        <v>3933</v>
      </c>
      <c r="H502" s="144" t="s">
        <v>32</v>
      </c>
      <c r="I502" s="146"/>
      <c r="L502" s="142"/>
      <c r="M502" s="147"/>
      <c r="T502" s="148"/>
      <c r="AT502" s="144" t="s">
        <v>159</v>
      </c>
      <c r="AU502" s="144" t="s">
        <v>89</v>
      </c>
      <c r="AV502" s="12" t="s">
        <v>40</v>
      </c>
      <c r="AW502" s="12" t="s">
        <v>38</v>
      </c>
      <c r="AX502" s="12" t="s">
        <v>80</v>
      </c>
      <c r="AY502" s="144" t="s">
        <v>150</v>
      </c>
    </row>
    <row r="503" spans="2:51" s="12" customFormat="1">
      <c r="B503" s="142"/>
      <c r="D503" s="143" t="s">
        <v>159</v>
      </c>
      <c r="E503" s="144" t="s">
        <v>32</v>
      </c>
      <c r="F503" s="145" t="s">
        <v>3934</v>
      </c>
      <c r="H503" s="144" t="s">
        <v>32</v>
      </c>
      <c r="I503" s="146"/>
      <c r="L503" s="142"/>
      <c r="M503" s="147"/>
      <c r="T503" s="148"/>
      <c r="AT503" s="144" t="s">
        <v>159</v>
      </c>
      <c r="AU503" s="144" t="s">
        <v>89</v>
      </c>
      <c r="AV503" s="12" t="s">
        <v>40</v>
      </c>
      <c r="AW503" s="12" t="s">
        <v>38</v>
      </c>
      <c r="AX503" s="12" t="s">
        <v>80</v>
      </c>
      <c r="AY503" s="144" t="s">
        <v>150</v>
      </c>
    </row>
    <row r="504" spans="2:51" s="12" customFormat="1">
      <c r="B504" s="142"/>
      <c r="D504" s="143" t="s">
        <v>159</v>
      </c>
      <c r="E504" s="144" t="s">
        <v>32</v>
      </c>
      <c r="F504" s="145" t="s">
        <v>3935</v>
      </c>
      <c r="H504" s="144" t="s">
        <v>32</v>
      </c>
      <c r="I504" s="146"/>
      <c r="L504" s="142"/>
      <c r="M504" s="147"/>
      <c r="T504" s="148"/>
      <c r="AT504" s="144" t="s">
        <v>159</v>
      </c>
      <c r="AU504" s="144" t="s">
        <v>89</v>
      </c>
      <c r="AV504" s="12" t="s">
        <v>40</v>
      </c>
      <c r="AW504" s="12" t="s">
        <v>38</v>
      </c>
      <c r="AX504" s="12" t="s">
        <v>80</v>
      </c>
      <c r="AY504" s="144" t="s">
        <v>150</v>
      </c>
    </row>
    <row r="505" spans="2:51" s="12" customFormat="1">
      <c r="B505" s="142"/>
      <c r="D505" s="143" t="s">
        <v>159</v>
      </c>
      <c r="E505" s="144" t="s">
        <v>32</v>
      </c>
      <c r="F505" s="145" t="s">
        <v>3936</v>
      </c>
      <c r="H505" s="144" t="s">
        <v>32</v>
      </c>
      <c r="I505" s="146"/>
      <c r="L505" s="142"/>
      <c r="M505" s="147"/>
      <c r="T505" s="148"/>
      <c r="AT505" s="144" t="s">
        <v>159</v>
      </c>
      <c r="AU505" s="144" t="s">
        <v>89</v>
      </c>
      <c r="AV505" s="12" t="s">
        <v>40</v>
      </c>
      <c r="AW505" s="12" t="s">
        <v>38</v>
      </c>
      <c r="AX505" s="12" t="s">
        <v>80</v>
      </c>
      <c r="AY505" s="144" t="s">
        <v>150</v>
      </c>
    </row>
    <row r="506" spans="2:51" s="12" customFormat="1">
      <c r="B506" s="142"/>
      <c r="D506" s="143" t="s">
        <v>159</v>
      </c>
      <c r="E506" s="144" t="s">
        <v>32</v>
      </c>
      <c r="F506" s="145" t="s">
        <v>3937</v>
      </c>
      <c r="H506" s="144" t="s">
        <v>32</v>
      </c>
      <c r="I506" s="146"/>
      <c r="L506" s="142"/>
      <c r="M506" s="147"/>
      <c r="T506" s="148"/>
      <c r="AT506" s="144" t="s">
        <v>159</v>
      </c>
      <c r="AU506" s="144" t="s">
        <v>89</v>
      </c>
      <c r="AV506" s="12" t="s">
        <v>40</v>
      </c>
      <c r="AW506" s="12" t="s">
        <v>38</v>
      </c>
      <c r="AX506" s="12" t="s">
        <v>80</v>
      </c>
      <c r="AY506" s="144" t="s">
        <v>150</v>
      </c>
    </row>
    <row r="507" spans="2:51" s="12" customFormat="1">
      <c r="B507" s="142"/>
      <c r="D507" s="143" t="s">
        <v>159</v>
      </c>
      <c r="E507" s="144" t="s">
        <v>32</v>
      </c>
      <c r="F507" s="145" t="s">
        <v>3938</v>
      </c>
      <c r="H507" s="144" t="s">
        <v>32</v>
      </c>
      <c r="I507" s="146"/>
      <c r="L507" s="142"/>
      <c r="M507" s="147"/>
      <c r="T507" s="148"/>
      <c r="AT507" s="144" t="s">
        <v>159</v>
      </c>
      <c r="AU507" s="144" t="s">
        <v>89</v>
      </c>
      <c r="AV507" s="12" t="s">
        <v>40</v>
      </c>
      <c r="AW507" s="12" t="s">
        <v>38</v>
      </c>
      <c r="AX507" s="12" t="s">
        <v>80</v>
      </c>
      <c r="AY507" s="144" t="s">
        <v>150</v>
      </c>
    </row>
    <row r="508" spans="2:51" s="12" customFormat="1">
      <c r="B508" s="142"/>
      <c r="D508" s="143" t="s">
        <v>159</v>
      </c>
      <c r="E508" s="144" t="s">
        <v>32</v>
      </c>
      <c r="F508" s="145" t="s">
        <v>3939</v>
      </c>
      <c r="H508" s="144" t="s">
        <v>32</v>
      </c>
      <c r="I508" s="146"/>
      <c r="L508" s="142"/>
      <c r="M508" s="147"/>
      <c r="T508" s="148"/>
      <c r="AT508" s="144" t="s">
        <v>159</v>
      </c>
      <c r="AU508" s="144" t="s">
        <v>89</v>
      </c>
      <c r="AV508" s="12" t="s">
        <v>40</v>
      </c>
      <c r="AW508" s="12" t="s">
        <v>38</v>
      </c>
      <c r="AX508" s="12" t="s">
        <v>80</v>
      </c>
      <c r="AY508" s="144" t="s">
        <v>150</v>
      </c>
    </row>
    <row r="509" spans="2:51" s="12" customFormat="1">
      <c r="B509" s="142"/>
      <c r="D509" s="143" t="s">
        <v>159</v>
      </c>
      <c r="E509" s="144" t="s">
        <v>32</v>
      </c>
      <c r="F509" s="145" t="s">
        <v>3940</v>
      </c>
      <c r="H509" s="144" t="s">
        <v>32</v>
      </c>
      <c r="I509" s="146"/>
      <c r="L509" s="142"/>
      <c r="M509" s="147"/>
      <c r="T509" s="148"/>
      <c r="AT509" s="144" t="s">
        <v>159</v>
      </c>
      <c r="AU509" s="144" t="s">
        <v>89</v>
      </c>
      <c r="AV509" s="12" t="s">
        <v>40</v>
      </c>
      <c r="AW509" s="12" t="s">
        <v>38</v>
      </c>
      <c r="AX509" s="12" t="s">
        <v>80</v>
      </c>
      <c r="AY509" s="144" t="s">
        <v>150</v>
      </c>
    </row>
    <row r="510" spans="2:51" s="12" customFormat="1">
      <c r="B510" s="142"/>
      <c r="D510" s="143" t="s">
        <v>159</v>
      </c>
      <c r="E510" s="144" t="s">
        <v>32</v>
      </c>
      <c r="F510" s="145" t="s">
        <v>3941</v>
      </c>
      <c r="H510" s="144" t="s">
        <v>32</v>
      </c>
      <c r="I510" s="146"/>
      <c r="L510" s="142"/>
      <c r="M510" s="147"/>
      <c r="T510" s="148"/>
      <c r="AT510" s="144" t="s">
        <v>159</v>
      </c>
      <c r="AU510" s="144" t="s">
        <v>89</v>
      </c>
      <c r="AV510" s="12" t="s">
        <v>40</v>
      </c>
      <c r="AW510" s="12" t="s">
        <v>38</v>
      </c>
      <c r="AX510" s="12" t="s">
        <v>80</v>
      </c>
      <c r="AY510" s="144" t="s">
        <v>150</v>
      </c>
    </row>
    <row r="511" spans="2:51" s="12" customFormat="1">
      <c r="B511" s="142"/>
      <c r="D511" s="143" t="s">
        <v>159</v>
      </c>
      <c r="E511" s="144" t="s">
        <v>32</v>
      </c>
      <c r="F511" s="145" t="s">
        <v>3942</v>
      </c>
      <c r="H511" s="144" t="s">
        <v>32</v>
      </c>
      <c r="I511" s="146"/>
      <c r="L511" s="142"/>
      <c r="M511" s="147"/>
      <c r="T511" s="148"/>
      <c r="AT511" s="144" t="s">
        <v>159</v>
      </c>
      <c r="AU511" s="144" t="s">
        <v>89</v>
      </c>
      <c r="AV511" s="12" t="s">
        <v>40</v>
      </c>
      <c r="AW511" s="12" t="s">
        <v>38</v>
      </c>
      <c r="AX511" s="12" t="s">
        <v>80</v>
      </c>
      <c r="AY511" s="144" t="s">
        <v>150</v>
      </c>
    </row>
    <row r="512" spans="2:51" s="12" customFormat="1">
      <c r="B512" s="142"/>
      <c r="D512" s="143" t="s">
        <v>159</v>
      </c>
      <c r="E512" s="144" t="s">
        <v>32</v>
      </c>
      <c r="F512" s="145" t="s">
        <v>3943</v>
      </c>
      <c r="H512" s="144" t="s">
        <v>32</v>
      </c>
      <c r="I512" s="146"/>
      <c r="L512" s="142"/>
      <c r="M512" s="147"/>
      <c r="T512" s="148"/>
      <c r="AT512" s="144" t="s">
        <v>159</v>
      </c>
      <c r="AU512" s="144" t="s">
        <v>89</v>
      </c>
      <c r="AV512" s="12" t="s">
        <v>40</v>
      </c>
      <c r="AW512" s="12" t="s">
        <v>38</v>
      </c>
      <c r="AX512" s="12" t="s">
        <v>80</v>
      </c>
      <c r="AY512" s="144" t="s">
        <v>150</v>
      </c>
    </row>
    <row r="513" spans="2:65" s="12" customFormat="1">
      <c r="B513" s="142"/>
      <c r="D513" s="143" t="s">
        <v>159</v>
      </c>
      <c r="E513" s="144" t="s">
        <v>32</v>
      </c>
      <c r="F513" s="145" t="s">
        <v>3944</v>
      </c>
      <c r="H513" s="144" t="s">
        <v>32</v>
      </c>
      <c r="I513" s="146"/>
      <c r="L513" s="142"/>
      <c r="M513" s="147"/>
      <c r="T513" s="148"/>
      <c r="AT513" s="144" t="s">
        <v>159</v>
      </c>
      <c r="AU513" s="144" t="s">
        <v>89</v>
      </c>
      <c r="AV513" s="12" t="s">
        <v>40</v>
      </c>
      <c r="AW513" s="12" t="s">
        <v>38</v>
      </c>
      <c r="AX513" s="12" t="s">
        <v>80</v>
      </c>
      <c r="AY513" s="144" t="s">
        <v>150</v>
      </c>
    </row>
    <row r="514" spans="2:65" s="12" customFormat="1">
      <c r="B514" s="142"/>
      <c r="D514" s="143" t="s">
        <v>159</v>
      </c>
      <c r="E514" s="144" t="s">
        <v>32</v>
      </c>
      <c r="F514" s="145" t="s">
        <v>3945</v>
      </c>
      <c r="H514" s="144" t="s">
        <v>32</v>
      </c>
      <c r="I514" s="146"/>
      <c r="L514" s="142"/>
      <c r="M514" s="147"/>
      <c r="T514" s="148"/>
      <c r="AT514" s="144" t="s">
        <v>159</v>
      </c>
      <c r="AU514" s="144" t="s">
        <v>89</v>
      </c>
      <c r="AV514" s="12" t="s">
        <v>40</v>
      </c>
      <c r="AW514" s="12" t="s">
        <v>38</v>
      </c>
      <c r="AX514" s="12" t="s">
        <v>80</v>
      </c>
      <c r="AY514" s="144" t="s">
        <v>150</v>
      </c>
    </row>
    <row r="515" spans="2:65" s="13" customFormat="1">
      <c r="B515" s="149"/>
      <c r="D515" s="143" t="s">
        <v>159</v>
      </c>
      <c r="E515" s="150" t="s">
        <v>32</v>
      </c>
      <c r="F515" s="151" t="s">
        <v>853</v>
      </c>
      <c r="H515" s="152">
        <v>70.462999999999994</v>
      </c>
      <c r="I515" s="153"/>
      <c r="L515" s="149"/>
      <c r="M515" s="154"/>
      <c r="T515" s="155"/>
      <c r="AT515" s="150" t="s">
        <v>159</v>
      </c>
      <c r="AU515" s="150" t="s">
        <v>89</v>
      </c>
      <c r="AV515" s="13" t="s">
        <v>89</v>
      </c>
      <c r="AW515" s="13" t="s">
        <v>38</v>
      </c>
      <c r="AX515" s="13" t="s">
        <v>40</v>
      </c>
      <c r="AY515" s="150" t="s">
        <v>150</v>
      </c>
    </row>
    <row r="516" spans="2:65" s="1" customFormat="1" ht="21.75" customHeight="1">
      <c r="B516" s="34"/>
      <c r="C516" s="129" t="s">
        <v>314</v>
      </c>
      <c r="D516" s="129" t="s">
        <v>152</v>
      </c>
      <c r="E516" s="130" t="s">
        <v>3946</v>
      </c>
      <c r="F516" s="131" t="s">
        <v>3947</v>
      </c>
      <c r="G516" s="132" t="s">
        <v>155</v>
      </c>
      <c r="H516" s="133">
        <v>769.2</v>
      </c>
      <c r="I516" s="134"/>
      <c r="J516" s="135">
        <f>ROUND(I516*H516,2)</f>
        <v>0</v>
      </c>
      <c r="K516" s="131" t="s">
        <v>172</v>
      </c>
      <c r="L516" s="34"/>
      <c r="M516" s="136" t="s">
        <v>32</v>
      </c>
      <c r="N516" s="137" t="s">
        <v>51</v>
      </c>
      <c r="P516" s="138">
        <f>O516*H516</f>
        <v>0</v>
      </c>
      <c r="Q516" s="138">
        <v>0</v>
      </c>
      <c r="R516" s="138">
        <f>Q516*H516</f>
        <v>0</v>
      </c>
      <c r="S516" s="138">
        <v>0</v>
      </c>
      <c r="T516" s="139">
        <f>S516*H516</f>
        <v>0</v>
      </c>
      <c r="AR516" s="140" t="s">
        <v>157</v>
      </c>
      <c r="AT516" s="140" t="s">
        <v>152</v>
      </c>
      <c r="AU516" s="140" t="s">
        <v>89</v>
      </c>
      <c r="AY516" s="18" t="s">
        <v>150</v>
      </c>
      <c r="BE516" s="141">
        <f>IF(N516="základní",J516,0)</f>
        <v>0</v>
      </c>
      <c r="BF516" s="141">
        <f>IF(N516="snížená",J516,0)</f>
        <v>0</v>
      </c>
      <c r="BG516" s="141">
        <f>IF(N516="zákl. přenesená",J516,0)</f>
        <v>0</v>
      </c>
      <c r="BH516" s="141">
        <f>IF(N516="sníž. přenesená",J516,0)</f>
        <v>0</v>
      </c>
      <c r="BI516" s="141">
        <f>IF(N516="nulová",J516,0)</f>
        <v>0</v>
      </c>
      <c r="BJ516" s="18" t="s">
        <v>40</v>
      </c>
      <c r="BK516" s="141">
        <f>ROUND(I516*H516,2)</f>
        <v>0</v>
      </c>
      <c r="BL516" s="18" t="s">
        <v>157</v>
      </c>
      <c r="BM516" s="140" t="s">
        <v>3948</v>
      </c>
    </row>
    <row r="517" spans="2:65" s="1" customFormat="1">
      <c r="B517" s="34"/>
      <c r="D517" s="163" t="s">
        <v>174</v>
      </c>
      <c r="F517" s="164" t="s">
        <v>3949</v>
      </c>
      <c r="I517" s="165"/>
      <c r="L517" s="34"/>
      <c r="M517" s="166"/>
      <c r="T517" s="55"/>
      <c r="AT517" s="18" t="s">
        <v>174</v>
      </c>
      <c r="AU517" s="18" t="s">
        <v>89</v>
      </c>
    </row>
    <row r="518" spans="2:65" s="12" customFormat="1">
      <c r="B518" s="142"/>
      <c r="D518" s="143" t="s">
        <v>159</v>
      </c>
      <c r="E518" s="144" t="s">
        <v>32</v>
      </c>
      <c r="F518" s="145" t="s">
        <v>702</v>
      </c>
      <c r="H518" s="144" t="s">
        <v>32</v>
      </c>
      <c r="I518" s="146"/>
      <c r="L518" s="142"/>
      <c r="M518" s="147"/>
      <c r="T518" s="148"/>
      <c r="AT518" s="144" t="s">
        <v>159</v>
      </c>
      <c r="AU518" s="144" t="s">
        <v>89</v>
      </c>
      <c r="AV518" s="12" t="s">
        <v>40</v>
      </c>
      <c r="AW518" s="12" t="s">
        <v>38</v>
      </c>
      <c r="AX518" s="12" t="s">
        <v>80</v>
      </c>
      <c r="AY518" s="144" t="s">
        <v>150</v>
      </c>
    </row>
    <row r="519" spans="2:65" s="12" customFormat="1" ht="20.399999999999999">
      <c r="B519" s="142"/>
      <c r="D519" s="143" t="s">
        <v>159</v>
      </c>
      <c r="E519" s="144" t="s">
        <v>32</v>
      </c>
      <c r="F519" s="145" t="s">
        <v>3950</v>
      </c>
      <c r="H519" s="144" t="s">
        <v>32</v>
      </c>
      <c r="I519" s="146"/>
      <c r="L519" s="142"/>
      <c r="M519" s="147"/>
      <c r="T519" s="148"/>
      <c r="AT519" s="144" t="s">
        <v>159</v>
      </c>
      <c r="AU519" s="144" t="s">
        <v>89</v>
      </c>
      <c r="AV519" s="12" t="s">
        <v>40</v>
      </c>
      <c r="AW519" s="12" t="s">
        <v>38</v>
      </c>
      <c r="AX519" s="12" t="s">
        <v>80</v>
      </c>
      <c r="AY519" s="144" t="s">
        <v>150</v>
      </c>
    </row>
    <row r="520" spans="2:65" s="12" customFormat="1">
      <c r="B520" s="142"/>
      <c r="D520" s="143" t="s">
        <v>159</v>
      </c>
      <c r="E520" s="144" t="s">
        <v>32</v>
      </c>
      <c r="F520" s="145" t="s">
        <v>3951</v>
      </c>
      <c r="H520" s="144" t="s">
        <v>32</v>
      </c>
      <c r="I520" s="146"/>
      <c r="L520" s="142"/>
      <c r="M520" s="147"/>
      <c r="T520" s="148"/>
      <c r="AT520" s="144" t="s">
        <v>159</v>
      </c>
      <c r="AU520" s="144" t="s">
        <v>89</v>
      </c>
      <c r="AV520" s="12" t="s">
        <v>40</v>
      </c>
      <c r="AW520" s="12" t="s">
        <v>38</v>
      </c>
      <c r="AX520" s="12" t="s">
        <v>80</v>
      </c>
      <c r="AY520" s="144" t="s">
        <v>150</v>
      </c>
    </row>
    <row r="521" spans="2:65" s="12" customFormat="1">
      <c r="B521" s="142"/>
      <c r="D521" s="143" t="s">
        <v>159</v>
      </c>
      <c r="E521" s="144" t="s">
        <v>32</v>
      </c>
      <c r="F521" s="145" t="s">
        <v>3952</v>
      </c>
      <c r="H521" s="144" t="s">
        <v>32</v>
      </c>
      <c r="I521" s="146"/>
      <c r="L521" s="142"/>
      <c r="M521" s="147"/>
      <c r="T521" s="148"/>
      <c r="AT521" s="144" t="s">
        <v>159</v>
      </c>
      <c r="AU521" s="144" t="s">
        <v>89</v>
      </c>
      <c r="AV521" s="12" t="s">
        <v>40</v>
      </c>
      <c r="AW521" s="12" t="s">
        <v>38</v>
      </c>
      <c r="AX521" s="12" t="s">
        <v>80</v>
      </c>
      <c r="AY521" s="144" t="s">
        <v>150</v>
      </c>
    </row>
    <row r="522" spans="2:65" s="12" customFormat="1">
      <c r="B522" s="142"/>
      <c r="D522" s="143" t="s">
        <v>159</v>
      </c>
      <c r="E522" s="144" t="s">
        <v>32</v>
      </c>
      <c r="F522" s="145" t="s">
        <v>3953</v>
      </c>
      <c r="H522" s="144" t="s">
        <v>32</v>
      </c>
      <c r="I522" s="146"/>
      <c r="L522" s="142"/>
      <c r="M522" s="147"/>
      <c r="T522" s="148"/>
      <c r="AT522" s="144" t="s">
        <v>159</v>
      </c>
      <c r="AU522" s="144" t="s">
        <v>89</v>
      </c>
      <c r="AV522" s="12" t="s">
        <v>40</v>
      </c>
      <c r="AW522" s="12" t="s">
        <v>38</v>
      </c>
      <c r="AX522" s="12" t="s">
        <v>80</v>
      </c>
      <c r="AY522" s="144" t="s">
        <v>150</v>
      </c>
    </row>
    <row r="523" spans="2:65" s="12" customFormat="1">
      <c r="B523" s="142"/>
      <c r="D523" s="143" t="s">
        <v>159</v>
      </c>
      <c r="E523" s="144" t="s">
        <v>32</v>
      </c>
      <c r="F523" s="145" t="s">
        <v>3639</v>
      </c>
      <c r="H523" s="144" t="s">
        <v>32</v>
      </c>
      <c r="I523" s="146"/>
      <c r="L523" s="142"/>
      <c r="M523" s="147"/>
      <c r="T523" s="148"/>
      <c r="AT523" s="144" t="s">
        <v>159</v>
      </c>
      <c r="AU523" s="144" t="s">
        <v>89</v>
      </c>
      <c r="AV523" s="12" t="s">
        <v>40</v>
      </c>
      <c r="AW523" s="12" t="s">
        <v>38</v>
      </c>
      <c r="AX523" s="12" t="s">
        <v>80</v>
      </c>
      <c r="AY523" s="144" t="s">
        <v>150</v>
      </c>
    </row>
    <row r="524" spans="2:65" s="12" customFormat="1">
      <c r="B524" s="142"/>
      <c r="D524" s="143" t="s">
        <v>159</v>
      </c>
      <c r="E524" s="144" t="s">
        <v>32</v>
      </c>
      <c r="F524" s="145" t="s">
        <v>3640</v>
      </c>
      <c r="H524" s="144" t="s">
        <v>32</v>
      </c>
      <c r="I524" s="146"/>
      <c r="L524" s="142"/>
      <c r="M524" s="147"/>
      <c r="T524" s="148"/>
      <c r="AT524" s="144" t="s">
        <v>159</v>
      </c>
      <c r="AU524" s="144" t="s">
        <v>89</v>
      </c>
      <c r="AV524" s="12" t="s">
        <v>40</v>
      </c>
      <c r="AW524" s="12" t="s">
        <v>38</v>
      </c>
      <c r="AX524" s="12" t="s">
        <v>80</v>
      </c>
      <c r="AY524" s="144" t="s">
        <v>150</v>
      </c>
    </row>
    <row r="525" spans="2:65" s="12" customFormat="1">
      <c r="B525" s="142"/>
      <c r="D525" s="143" t="s">
        <v>159</v>
      </c>
      <c r="E525" s="144" t="s">
        <v>32</v>
      </c>
      <c r="F525" s="145" t="s">
        <v>3641</v>
      </c>
      <c r="H525" s="144" t="s">
        <v>32</v>
      </c>
      <c r="I525" s="146"/>
      <c r="L525" s="142"/>
      <c r="M525" s="147"/>
      <c r="T525" s="148"/>
      <c r="AT525" s="144" t="s">
        <v>159</v>
      </c>
      <c r="AU525" s="144" t="s">
        <v>89</v>
      </c>
      <c r="AV525" s="12" t="s">
        <v>40</v>
      </c>
      <c r="AW525" s="12" t="s">
        <v>38</v>
      </c>
      <c r="AX525" s="12" t="s">
        <v>80</v>
      </c>
      <c r="AY525" s="144" t="s">
        <v>150</v>
      </c>
    </row>
    <row r="526" spans="2:65" s="12" customFormat="1">
      <c r="B526" s="142"/>
      <c r="D526" s="143" t="s">
        <v>159</v>
      </c>
      <c r="E526" s="144" t="s">
        <v>32</v>
      </c>
      <c r="F526" s="145" t="s">
        <v>3642</v>
      </c>
      <c r="H526" s="144" t="s">
        <v>32</v>
      </c>
      <c r="I526" s="146"/>
      <c r="L526" s="142"/>
      <c r="M526" s="147"/>
      <c r="T526" s="148"/>
      <c r="AT526" s="144" t="s">
        <v>159</v>
      </c>
      <c r="AU526" s="144" t="s">
        <v>89</v>
      </c>
      <c r="AV526" s="12" t="s">
        <v>40</v>
      </c>
      <c r="AW526" s="12" t="s">
        <v>38</v>
      </c>
      <c r="AX526" s="12" t="s">
        <v>80</v>
      </c>
      <c r="AY526" s="144" t="s">
        <v>150</v>
      </c>
    </row>
    <row r="527" spans="2:65" s="12" customFormat="1">
      <c r="B527" s="142"/>
      <c r="D527" s="143" t="s">
        <v>159</v>
      </c>
      <c r="E527" s="144" t="s">
        <v>32</v>
      </c>
      <c r="F527" s="145" t="s">
        <v>3643</v>
      </c>
      <c r="H527" s="144" t="s">
        <v>32</v>
      </c>
      <c r="I527" s="146"/>
      <c r="L527" s="142"/>
      <c r="M527" s="147"/>
      <c r="T527" s="148"/>
      <c r="AT527" s="144" t="s">
        <v>159</v>
      </c>
      <c r="AU527" s="144" t="s">
        <v>89</v>
      </c>
      <c r="AV527" s="12" t="s">
        <v>40</v>
      </c>
      <c r="AW527" s="12" t="s">
        <v>38</v>
      </c>
      <c r="AX527" s="12" t="s">
        <v>80</v>
      </c>
      <c r="AY527" s="144" t="s">
        <v>150</v>
      </c>
    </row>
    <row r="528" spans="2:65" s="12" customFormat="1">
      <c r="B528" s="142"/>
      <c r="D528" s="143" t="s">
        <v>159</v>
      </c>
      <c r="E528" s="144" t="s">
        <v>32</v>
      </c>
      <c r="F528" s="145" t="s">
        <v>3644</v>
      </c>
      <c r="H528" s="144" t="s">
        <v>32</v>
      </c>
      <c r="I528" s="146"/>
      <c r="L528" s="142"/>
      <c r="M528" s="147"/>
      <c r="T528" s="148"/>
      <c r="AT528" s="144" t="s">
        <v>159</v>
      </c>
      <c r="AU528" s="144" t="s">
        <v>89</v>
      </c>
      <c r="AV528" s="12" t="s">
        <v>40</v>
      </c>
      <c r="AW528" s="12" t="s">
        <v>38</v>
      </c>
      <c r="AX528" s="12" t="s">
        <v>80</v>
      </c>
      <c r="AY528" s="144" t="s">
        <v>150</v>
      </c>
    </row>
    <row r="529" spans="2:51" s="12" customFormat="1">
      <c r="B529" s="142"/>
      <c r="D529" s="143" t="s">
        <v>159</v>
      </c>
      <c r="E529" s="144" t="s">
        <v>32</v>
      </c>
      <c r="F529" s="145" t="s">
        <v>3645</v>
      </c>
      <c r="H529" s="144" t="s">
        <v>32</v>
      </c>
      <c r="I529" s="146"/>
      <c r="L529" s="142"/>
      <c r="M529" s="147"/>
      <c r="T529" s="148"/>
      <c r="AT529" s="144" t="s">
        <v>159</v>
      </c>
      <c r="AU529" s="144" t="s">
        <v>89</v>
      </c>
      <c r="AV529" s="12" t="s">
        <v>40</v>
      </c>
      <c r="AW529" s="12" t="s">
        <v>38</v>
      </c>
      <c r="AX529" s="12" t="s">
        <v>80</v>
      </c>
      <c r="AY529" s="144" t="s">
        <v>150</v>
      </c>
    </row>
    <row r="530" spans="2:51" s="12" customFormat="1">
      <c r="B530" s="142"/>
      <c r="D530" s="143" t="s">
        <v>159</v>
      </c>
      <c r="E530" s="144" t="s">
        <v>32</v>
      </c>
      <c r="F530" s="145" t="s">
        <v>3646</v>
      </c>
      <c r="H530" s="144" t="s">
        <v>32</v>
      </c>
      <c r="I530" s="146"/>
      <c r="L530" s="142"/>
      <c r="M530" s="147"/>
      <c r="T530" s="148"/>
      <c r="AT530" s="144" t="s">
        <v>159</v>
      </c>
      <c r="AU530" s="144" t="s">
        <v>89</v>
      </c>
      <c r="AV530" s="12" t="s">
        <v>40</v>
      </c>
      <c r="AW530" s="12" t="s">
        <v>38</v>
      </c>
      <c r="AX530" s="12" t="s">
        <v>80</v>
      </c>
      <c r="AY530" s="144" t="s">
        <v>150</v>
      </c>
    </row>
    <row r="531" spans="2:51" s="12" customFormat="1">
      <c r="B531" s="142"/>
      <c r="D531" s="143" t="s">
        <v>159</v>
      </c>
      <c r="E531" s="144" t="s">
        <v>32</v>
      </c>
      <c r="F531" s="145" t="s">
        <v>3647</v>
      </c>
      <c r="H531" s="144" t="s">
        <v>32</v>
      </c>
      <c r="I531" s="146"/>
      <c r="L531" s="142"/>
      <c r="M531" s="147"/>
      <c r="T531" s="148"/>
      <c r="AT531" s="144" t="s">
        <v>159</v>
      </c>
      <c r="AU531" s="144" t="s">
        <v>89</v>
      </c>
      <c r="AV531" s="12" t="s">
        <v>40</v>
      </c>
      <c r="AW531" s="12" t="s">
        <v>38</v>
      </c>
      <c r="AX531" s="12" t="s">
        <v>80</v>
      </c>
      <c r="AY531" s="144" t="s">
        <v>150</v>
      </c>
    </row>
    <row r="532" spans="2:51" s="12" customFormat="1">
      <c r="B532" s="142"/>
      <c r="D532" s="143" t="s">
        <v>159</v>
      </c>
      <c r="E532" s="144" t="s">
        <v>32</v>
      </c>
      <c r="F532" s="145" t="s">
        <v>3648</v>
      </c>
      <c r="H532" s="144" t="s">
        <v>32</v>
      </c>
      <c r="I532" s="146"/>
      <c r="L532" s="142"/>
      <c r="M532" s="147"/>
      <c r="T532" s="148"/>
      <c r="AT532" s="144" t="s">
        <v>159</v>
      </c>
      <c r="AU532" s="144" t="s">
        <v>89</v>
      </c>
      <c r="AV532" s="12" t="s">
        <v>40</v>
      </c>
      <c r="AW532" s="12" t="s">
        <v>38</v>
      </c>
      <c r="AX532" s="12" t="s">
        <v>80</v>
      </c>
      <c r="AY532" s="144" t="s">
        <v>150</v>
      </c>
    </row>
    <row r="533" spans="2:51" s="12" customFormat="1">
      <c r="B533" s="142"/>
      <c r="D533" s="143" t="s">
        <v>159</v>
      </c>
      <c r="E533" s="144" t="s">
        <v>32</v>
      </c>
      <c r="F533" s="145" t="s">
        <v>3649</v>
      </c>
      <c r="H533" s="144" t="s">
        <v>32</v>
      </c>
      <c r="I533" s="146"/>
      <c r="L533" s="142"/>
      <c r="M533" s="147"/>
      <c r="T533" s="148"/>
      <c r="AT533" s="144" t="s">
        <v>159</v>
      </c>
      <c r="AU533" s="144" t="s">
        <v>89</v>
      </c>
      <c r="AV533" s="12" t="s">
        <v>40</v>
      </c>
      <c r="AW533" s="12" t="s">
        <v>38</v>
      </c>
      <c r="AX533" s="12" t="s">
        <v>80</v>
      </c>
      <c r="AY533" s="144" t="s">
        <v>150</v>
      </c>
    </row>
    <row r="534" spans="2:51" s="12" customFormat="1">
      <c r="B534" s="142"/>
      <c r="D534" s="143" t="s">
        <v>159</v>
      </c>
      <c r="E534" s="144" t="s">
        <v>32</v>
      </c>
      <c r="F534" s="145" t="s">
        <v>3650</v>
      </c>
      <c r="H534" s="144" t="s">
        <v>32</v>
      </c>
      <c r="I534" s="146"/>
      <c r="L534" s="142"/>
      <c r="M534" s="147"/>
      <c r="T534" s="148"/>
      <c r="AT534" s="144" t="s">
        <v>159</v>
      </c>
      <c r="AU534" s="144" t="s">
        <v>89</v>
      </c>
      <c r="AV534" s="12" t="s">
        <v>40</v>
      </c>
      <c r="AW534" s="12" t="s">
        <v>38</v>
      </c>
      <c r="AX534" s="12" t="s">
        <v>80</v>
      </c>
      <c r="AY534" s="144" t="s">
        <v>150</v>
      </c>
    </row>
    <row r="535" spans="2:51" s="12" customFormat="1">
      <c r="B535" s="142"/>
      <c r="D535" s="143" t="s">
        <v>159</v>
      </c>
      <c r="E535" s="144" t="s">
        <v>32</v>
      </c>
      <c r="F535" s="145" t="s">
        <v>3651</v>
      </c>
      <c r="H535" s="144" t="s">
        <v>32</v>
      </c>
      <c r="I535" s="146"/>
      <c r="L535" s="142"/>
      <c r="M535" s="147"/>
      <c r="T535" s="148"/>
      <c r="AT535" s="144" t="s">
        <v>159</v>
      </c>
      <c r="AU535" s="144" t="s">
        <v>89</v>
      </c>
      <c r="AV535" s="12" t="s">
        <v>40</v>
      </c>
      <c r="AW535" s="12" t="s">
        <v>38</v>
      </c>
      <c r="AX535" s="12" t="s">
        <v>80</v>
      </c>
      <c r="AY535" s="144" t="s">
        <v>150</v>
      </c>
    </row>
    <row r="536" spans="2:51" s="12" customFormat="1">
      <c r="B536" s="142"/>
      <c r="D536" s="143" t="s">
        <v>159</v>
      </c>
      <c r="E536" s="144" t="s">
        <v>32</v>
      </c>
      <c r="F536" s="145" t="s">
        <v>3652</v>
      </c>
      <c r="H536" s="144" t="s">
        <v>32</v>
      </c>
      <c r="I536" s="146"/>
      <c r="L536" s="142"/>
      <c r="M536" s="147"/>
      <c r="T536" s="148"/>
      <c r="AT536" s="144" t="s">
        <v>159</v>
      </c>
      <c r="AU536" s="144" t="s">
        <v>89</v>
      </c>
      <c r="AV536" s="12" t="s">
        <v>40</v>
      </c>
      <c r="AW536" s="12" t="s">
        <v>38</v>
      </c>
      <c r="AX536" s="12" t="s">
        <v>80</v>
      </c>
      <c r="AY536" s="144" t="s">
        <v>150</v>
      </c>
    </row>
    <row r="537" spans="2:51" s="12" customFormat="1">
      <c r="B537" s="142"/>
      <c r="D537" s="143" t="s">
        <v>159</v>
      </c>
      <c r="E537" s="144" t="s">
        <v>32</v>
      </c>
      <c r="F537" s="145" t="s">
        <v>3653</v>
      </c>
      <c r="H537" s="144" t="s">
        <v>32</v>
      </c>
      <c r="I537" s="146"/>
      <c r="L537" s="142"/>
      <c r="M537" s="147"/>
      <c r="T537" s="148"/>
      <c r="AT537" s="144" t="s">
        <v>159</v>
      </c>
      <c r="AU537" s="144" t="s">
        <v>89</v>
      </c>
      <c r="AV537" s="12" t="s">
        <v>40</v>
      </c>
      <c r="AW537" s="12" t="s">
        <v>38</v>
      </c>
      <c r="AX537" s="12" t="s">
        <v>80</v>
      </c>
      <c r="AY537" s="144" t="s">
        <v>150</v>
      </c>
    </row>
    <row r="538" spans="2:51" s="12" customFormat="1">
      <c r="B538" s="142"/>
      <c r="D538" s="143" t="s">
        <v>159</v>
      </c>
      <c r="E538" s="144" t="s">
        <v>32</v>
      </c>
      <c r="F538" s="145" t="s">
        <v>3654</v>
      </c>
      <c r="H538" s="144" t="s">
        <v>32</v>
      </c>
      <c r="I538" s="146"/>
      <c r="L538" s="142"/>
      <c r="M538" s="147"/>
      <c r="T538" s="148"/>
      <c r="AT538" s="144" t="s">
        <v>159</v>
      </c>
      <c r="AU538" s="144" t="s">
        <v>89</v>
      </c>
      <c r="AV538" s="12" t="s">
        <v>40</v>
      </c>
      <c r="AW538" s="12" t="s">
        <v>38</v>
      </c>
      <c r="AX538" s="12" t="s">
        <v>80</v>
      </c>
      <c r="AY538" s="144" t="s">
        <v>150</v>
      </c>
    </row>
    <row r="539" spans="2:51" s="12" customFormat="1">
      <c r="B539" s="142"/>
      <c r="D539" s="143" t="s">
        <v>159</v>
      </c>
      <c r="E539" s="144" t="s">
        <v>32</v>
      </c>
      <c r="F539" s="145" t="s">
        <v>3655</v>
      </c>
      <c r="H539" s="144" t="s">
        <v>32</v>
      </c>
      <c r="I539" s="146"/>
      <c r="L539" s="142"/>
      <c r="M539" s="147"/>
      <c r="T539" s="148"/>
      <c r="AT539" s="144" t="s">
        <v>159</v>
      </c>
      <c r="AU539" s="144" t="s">
        <v>89</v>
      </c>
      <c r="AV539" s="12" t="s">
        <v>40</v>
      </c>
      <c r="AW539" s="12" t="s">
        <v>38</v>
      </c>
      <c r="AX539" s="12" t="s">
        <v>80</v>
      </c>
      <c r="AY539" s="144" t="s">
        <v>150</v>
      </c>
    </row>
    <row r="540" spans="2:51" s="12" customFormat="1">
      <c r="B540" s="142"/>
      <c r="D540" s="143" t="s">
        <v>159</v>
      </c>
      <c r="E540" s="144" t="s">
        <v>32</v>
      </c>
      <c r="F540" s="145" t="s">
        <v>3656</v>
      </c>
      <c r="H540" s="144" t="s">
        <v>32</v>
      </c>
      <c r="I540" s="146"/>
      <c r="L540" s="142"/>
      <c r="M540" s="147"/>
      <c r="T540" s="148"/>
      <c r="AT540" s="144" t="s">
        <v>159</v>
      </c>
      <c r="AU540" s="144" t="s">
        <v>89</v>
      </c>
      <c r="AV540" s="12" t="s">
        <v>40</v>
      </c>
      <c r="AW540" s="12" t="s">
        <v>38</v>
      </c>
      <c r="AX540" s="12" t="s">
        <v>80</v>
      </c>
      <c r="AY540" s="144" t="s">
        <v>150</v>
      </c>
    </row>
    <row r="541" spans="2:51" s="12" customFormat="1">
      <c r="B541" s="142"/>
      <c r="D541" s="143" t="s">
        <v>159</v>
      </c>
      <c r="E541" s="144" t="s">
        <v>32</v>
      </c>
      <c r="F541" s="145" t="s">
        <v>3657</v>
      </c>
      <c r="H541" s="144" t="s">
        <v>32</v>
      </c>
      <c r="I541" s="146"/>
      <c r="L541" s="142"/>
      <c r="M541" s="147"/>
      <c r="T541" s="148"/>
      <c r="AT541" s="144" t="s">
        <v>159</v>
      </c>
      <c r="AU541" s="144" t="s">
        <v>89</v>
      </c>
      <c r="AV541" s="12" t="s">
        <v>40</v>
      </c>
      <c r="AW541" s="12" t="s">
        <v>38</v>
      </c>
      <c r="AX541" s="12" t="s">
        <v>80</v>
      </c>
      <c r="AY541" s="144" t="s">
        <v>150</v>
      </c>
    </row>
    <row r="542" spans="2:51" s="12" customFormat="1">
      <c r="B542" s="142"/>
      <c r="D542" s="143" t="s">
        <v>159</v>
      </c>
      <c r="E542" s="144" t="s">
        <v>32</v>
      </c>
      <c r="F542" s="145" t="s">
        <v>3658</v>
      </c>
      <c r="H542" s="144" t="s">
        <v>32</v>
      </c>
      <c r="I542" s="146"/>
      <c r="L542" s="142"/>
      <c r="M542" s="147"/>
      <c r="T542" s="148"/>
      <c r="AT542" s="144" t="s">
        <v>159</v>
      </c>
      <c r="AU542" s="144" t="s">
        <v>89</v>
      </c>
      <c r="AV542" s="12" t="s">
        <v>40</v>
      </c>
      <c r="AW542" s="12" t="s">
        <v>38</v>
      </c>
      <c r="AX542" s="12" t="s">
        <v>80</v>
      </c>
      <c r="AY542" s="144" t="s">
        <v>150</v>
      </c>
    </row>
    <row r="543" spans="2:51" s="12" customFormat="1">
      <c r="B543" s="142"/>
      <c r="D543" s="143" t="s">
        <v>159</v>
      </c>
      <c r="E543" s="144" t="s">
        <v>32</v>
      </c>
      <c r="F543" s="145" t="s">
        <v>3659</v>
      </c>
      <c r="H543" s="144" t="s">
        <v>32</v>
      </c>
      <c r="I543" s="146"/>
      <c r="L543" s="142"/>
      <c r="M543" s="147"/>
      <c r="T543" s="148"/>
      <c r="AT543" s="144" t="s">
        <v>159</v>
      </c>
      <c r="AU543" s="144" t="s">
        <v>89</v>
      </c>
      <c r="AV543" s="12" t="s">
        <v>40</v>
      </c>
      <c r="AW543" s="12" t="s">
        <v>38</v>
      </c>
      <c r="AX543" s="12" t="s">
        <v>80</v>
      </c>
      <c r="AY543" s="144" t="s">
        <v>150</v>
      </c>
    </row>
    <row r="544" spans="2:51" s="12" customFormat="1">
      <c r="B544" s="142"/>
      <c r="D544" s="143" t="s">
        <v>159</v>
      </c>
      <c r="E544" s="144" t="s">
        <v>32</v>
      </c>
      <c r="F544" s="145" t="s">
        <v>3954</v>
      </c>
      <c r="H544" s="144" t="s">
        <v>32</v>
      </c>
      <c r="I544" s="146"/>
      <c r="L544" s="142"/>
      <c r="M544" s="147"/>
      <c r="T544" s="148"/>
      <c r="AT544" s="144" t="s">
        <v>159</v>
      </c>
      <c r="AU544" s="144" t="s">
        <v>89</v>
      </c>
      <c r="AV544" s="12" t="s">
        <v>40</v>
      </c>
      <c r="AW544" s="12" t="s">
        <v>38</v>
      </c>
      <c r="AX544" s="12" t="s">
        <v>80</v>
      </c>
      <c r="AY544" s="144" t="s">
        <v>150</v>
      </c>
    </row>
    <row r="545" spans="2:51" s="12" customFormat="1">
      <c r="B545" s="142"/>
      <c r="D545" s="143" t="s">
        <v>159</v>
      </c>
      <c r="E545" s="144" t="s">
        <v>32</v>
      </c>
      <c r="F545" s="145" t="s">
        <v>3660</v>
      </c>
      <c r="H545" s="144" t="s">
        <v>32</v>
      </c>
      <c r="I545" s="146"/>
      <c r="L545" s="142"/>
      <c r="M545" s="147"/>
      <c r="T545" s="148"/>
      <c r="AT545" s="144" t="s">
        <v>159</v>
      </c>
      <c r="AU545" s="144" t="s">
        <v>89</v>
      </c>
      <c r="AV545" s="12" t="s">
        <v>40</v>
      </c>
      <c r="AW545" s="12" t="s">
        <v>38</v>
      </c>
      <c r="AX545" s="12" t="s">
        <v>80</v>
      </c>
      <c r="AY545" s="144" t="s">
        <v>150</v>
      </c>
    </row>
    <row r="546" spans="2:51" s="12" customFormat="1">
      <c r="B546" s="142"/>
      <c r="D546" s="143" t="s">
        <v>159</v>
      </c>
      <c r="E546" s="144" t="s">
        <v>32</v>
      </c>
      <c r="F546" s="145" t="s">
        <v>3661</v>
      </c>
      <c r="H546" s="144" t="s">
        <v>32</v>
      </c>
      <c r="I546" s="146"/>
      <c r="L546" s="142"/>
      <c r="M546" s="147"/>
      <c r="T546" s="148"/>
      <c r="AT546" s="144" t="s">
        <v>159</v>
      </c>
      <c r="AU546" s="144" t="s">
        <v>89</v>
      </c>
      <c r="AV546" s="12" t="s">
        <v>40</v>
      </c>
      <c r="AW546" s="12" t="s">
        <v>38</v>
      </c>
      <c r="AX546" s="12" t="s">
        <v>80</v>
      </c>
      <c r="AY546" s="144" t="s">
        <v>150</v>
      </c>
    </row>
    <row r="547" spans="2:51" s="12" customFormat="1">
      <c r="B547" s="142"/>
      <c r="D547" s="143" t="s">
        <v>159</v>
      </c>
      <c r="E547" s="144" t="s">
        <v>32</v>
      </c>
      <c r="F547" s="145" t="s">
        <v>3662</v>
      </c>
      <c r="H547" s="144" t="s">
        <v>32</v>
      </c>
      <c r="I547" s="146"/>
      <c r="L547" s="142"/>
      <c r="M547" s="147"/>
      <c r="T547" s="148"/>
      <c r="AT547" s="144" t="s">
        <v>159</v>
      </c>
      <c r="AU547" s="144" t="s">
        <v>89</v>
      </c>
      <c r="AV547" s="12" t="s">
        <v>40</v>
      </c>
      <c r="AW547" s="12" t="s">
        <v>38</v>
      </c>
      <c r="AX547" s="12" t="s">
        <v>80</v>
      </c>
      <c r="AY547" s="144" t="s">
        <v>150</v>
      </c>
    </row>
    <row r="548" spans="2:51" s="12" customFormat="1">
      <c r="B548" s="142"/>
      <c r="D548" s="143" t="s">
        <v>159</v>
      </c>
      <c r="E548" s="144" t="s">
        <v>32</v>
      </c>
      <c r="F548" s="145" t="s">
        <v>3663</v>
      </c>
      <c r="H548" s="144" t="s">
        <v>32</v>
      </c>
      <c r="I548" s="146"/>
      <c r="L548" s="142"/>
      <c r="M548" s="147"/>
      <c r="T548" s="148"/>
      <c r="AT548" s="144" t="s">
        <v>159</v>
      </c>
      <c r="AU548" s="144" t="s">
        <v>89</v>
      </c>
      <c r="AV548" s="12" t="s">
        <v>40</v>
      </c>
      <c r="AW548" s="12" t="s">
        <v>38</v>
      </c>
      <c r="AX548" s="12" t="s">
        <v>80</v>
      </c>
      <c r="AY548" s="144" t="s">
        <v>150</v>
      </c>
    </row>
    <row r="549" spans="2:51" s="12" customFormat="1">
      <c r="B549" s="142"/>
      <c r="D549" s="143" t="s">
        <v>159</v>
      </c>
      <c r="E549" s="144" t="s">
        <v>32</v>
      </c>
      <c r="F549" s="145" t="s">
        <v>3664</v>
      </c>
      <c r="H549" s="144" t="s">
        <v>32</v>
      </c>
      <c r="I549" s="146"/>
      <c r="L549" s="142"/>
      <c r="M549" s="147"/>
      <c r="T549" s="148"/>
      <c r="AT549" s="144" t="s">
        <v>159</v>
      </c>
      <c r="AU549" s="144" t="s">
        <v>89</v>
      </c>
      <c r="AV549" s="12" t="s">
        <v>40</v>
      </c>
      <c r="AW549" s="12" t="s">
        <v>38</v>
      </c>
      <c r="AX549" s="12" t="s">
        <v>80</v>
      </c>
      <c r="AY549" s="144" t="s">
        <v>150</v>
      </c>
    </row>
    <row r="550" spans="2:51" s="12" customFormat="1">
      <c r="B550" s="142"/>
      <c r="D550" s="143" t="s">
        <v>159</v>
      </c>
      <c r="E550" s="144" t="s">
        <v>32</v>
      </c>
      <c r="F550" s="145" t="s">
        <v>3665</v>
      </c>
      <c r="H550" s="144" t="s">
        <v>32</v>
      </c>
      <c r="I550" s="146"/>
      <c r="L550" s="142"/>
      <c r="M550" s="147"/>
      <c r="T550" s="148"/>
      <c r="AT550" s="144" t="s">
        <v>159</v>
      </c>
      <c r="AU550" s="144" t="s">
        <v>89</v>
      </c>
      <c r="AV550" s="12" t="s">
        <v>40</v>
      </c>
      <c r="AW550" s="12" t="s">
        <v>38</v>
      </c>
      <c r="AX550" s="12" t="s">
        <v>80</v>
      </c>
      <c r="AY550" s="144" t="s">
        <v>150</v>
      </c>
    </row>
    <row r="551" spans="2:51" s="12" customFormat="1">
      <c r="B551" s="142"/>
      <c r="D551" s="143" t="s">
        <v>159</v>
      </c>
      <c r="E551" s="144" t="s">
        <v>32</v>
      </c>
      <c r="F551" s="145" t="s">
        <v>3666</v>
      </c>
      <c r="H551" s="144" t="s">
        <v>32</v>
      </c>
      <c r="I551" s="146"/>
      <c r="L551" s="142"/>
      <c r="M551" s="147"/>
      <c r="T551" s="148"/>
      <c r="AT551" s="144" t="s">
        <v>159</v>
      </c>
      <c r="AU551" s="144" t="s">
        <v>89</v>
      </c>
      <c r="AV551" s="12" t="s">
        <v>40</v>
      </c>
      <c r="AW551" s="12" t="s">
        <v>38</v>
      </c>
      <c r="AX551" s="12" t="s">
        <v>80</v>
      </c>
      <c r="AY551" s="144" t="s">
        <v>150</v>
      </c>
    </row>
    <row r="552" spans="2:51" s="12" customFormat="1">
      <c r="B552" s="142"/>
      <c r="D552" s="143" t="s">
        <v>159</v>
      </c>
      <c r="E552" s="144" t="s">
        <v>32</v>
      </c>
      <c r="F552" s="145" t="s">
        <v>3667</v>
      </c>
      <c r="H552" s="144" t="s">
        <v>32</v>
      </c>
      <c r="I552" s="146"/>
      <c r="L552" s="142"/>
      <c r="M552" s="147"/>
      <c r="T552" s="148"/>
      <c r="AT552" s="144" t="s">
        <v>159</v>
      </c>
      <c r="AU552" s="144" t="s">
        <v>89</v>
      </c>
      <c r="AV552" s="12" t="s">
        <v>40</v>
      </c>
      <c r="AW552" s="12" t="s">
        <v>38</v>
      </c>
      <c r="AX552" s="12" t="s">
        <v>80</v>
      </c>
      <c r="AY552" s="144" t="s">
        <v>150</v>
      </c>
    </row>
    <row r="553" spans="2:51" s="12" customFormat="1">
      <c r="B553" s="142"/>
      <c r="D553" s="143" t="s">
        <v>159</v>
      </c>
      <c r="E553" s="144" t="s">
        <v>32</v>
      </c>
      <c r="F553" s="145" t="s">
        <v>3668</v>
      </c>
      <c r="H553" s="144" t="s">
        <v>32</v>
      </c>
      <c r="I553" s="146"/>
      <c r="L553" s="142"/>
      <c r="M553" s="147"/>
      <c r="T553" s="148"/>
      <c r="AT553" s="144" t="s">
        <v>159</v>
      </c>
      <c r="AU553" s="144" t="s">
        <v>89</v>
      </c>
      <c r="AV553" s="12" t="s">
        <v>40</v>
      </c>
      <c r="AW553" s="12" t="s">
        <v>38</v>
      </c>
      <c r="AX553" s="12" t="s">
        <v>80</v>
      </c>
      <c r="AY553" s="144" t="s">
        <v>150</v>
      </c>
    </row>
    <row r="554" spans="2:51" s="12" customFormat="1">
      <c r="B554" s="142"/>
      <c r="D554" s="143" t="s">
        <v>159</v>
      </c>
      <c r="E554" s="144" t="s">
        <v>32</v>
      </c>
      <c r="F554" s="145" t="s">
        <v>3669</v>
      </c>
      <c r="H554" s="144" t="s">
        <v>32</v>
      </c>
      <c r="I554" s="146"/>
      <c r="L554" s="142"/>
      <c r="M554" s="147"/>
      <c r="T554" s="148"/>
      <c r="AT554" s="144" t="s">
        <v>159</v>
      </c>
      <c r="AU554" s="144" t="s">
        <v>89</v>
      </c>
      <c r="AV554" s="12" t="s">
        <v>40</v>
      </c>
      <c r="AW554" s="12" t="s">
        <v>38</v>
      </c>
      <c r="AX554" s="12" t="s">
        <v>80</v>
      </c>
      <c r="AY554" s="144" t="s">
        <v>150</v>
      </c>
    </row>
    <row r="555" spans="2:51" s="12" customFormat="1">
      <c r="B555" s="142"/>
      <c r="D555" s="143" t="s">
        <v>159</v>
      </c>
      <c r="E555" s="144" t="s">
        <v>32</v>
      </c>
      <c r="F555" s="145" t="s">
        <v>3670</v>
      </c>
      <c r="H555" s="144" t="s">
        <v>32</v>
      </c>
      <c r="I555" s="146"/>
      <c r="L555" s="142"/>
      <c r="M555" s="147"/>
      <c r="T555" s="148"/>
      <c r="AT555" s="144" t="s">
        <v>159</v>
      </c>
      <c r="AU555" s="144" t="s">
        <v>89</v>
      </c>
      <c r="AV555" s="12" t="s">
        <v>40</v>
      </c>
      <c r="AW555" s="12" t="s">
        <v>38</v>
      </c>
      <c r="AX555" s="12" t="s">
        <v>80</v>
      </c>
      <c r="AY555" s="144" t="s">
        <v>150</v>
      </c>
    </row>
    <row r="556" spans="2:51" s="12" customFormat="1">
      <c r="B556" s="142"/>
      <c r="D556" s="143" t="s">
        <v>159</v>
      </c>
      <c r="E556" s="144" t="s">
        <v>32</v>
      </c>
      <c r="F556" s="145" t="s">
        <v>3671</v>
      </c>
      <c r="H556" s="144" t="s">
        <v>32</v>
      </c>
      <c r="I556" s="146"/>
      <c r="L556" s="142"/>
      <c r="M556" s="147"/>
      <c r="T556" s="148"/>
      <c r="AT556" s="144" t="s">
        <v>159</v>
      </c>
      <c r="AU556" s="144" t="s">
        <v>89</v>
      </c>
      <c r="AV556" s="12" t="s">
        <v>40</v>
      </c>
      <c r="AW556" s="12" t="s">
        <v>38</v>
      </c>
      <c r="AX556" s="12" t="s">
        <v>80</v>
      </c>
      <c r="AY556" s="144" t="s">
        <v>150</v>
      </c>
    </row>
    <row r="557" spans="2:51" s="12" customFormat="1">
      <c r="B557" s="142"/>
      <c r="D557" s="143" t="s">
        <v>159</v>
      </c>
      <c r="E557" s="144" t="s">
        <v>32</v>
      </c>
      <c r="F557" s="145" t="s">
        <v>3672</v>
      </c>
      <c r="H557" s="144" t="s">
        <v>32</v>
      </c>
      <c r="I557" s="146"/>
      <c r="L557" s="142"/>
      <c r="M557" s="147"/>
      <c r="T557" s="148"/>
      <c r="AT557" s="144" t="s">
        <v>159</v>
      </c>
      <c r="AU557" s="144" t="s">
        <v>89</v>
      </c>
      <c r="AV557" s="12" t="s">
        <v>40</v>
      </c>
      <c r="AW557" s="12" t="s">
        <v>38</v>
      </c>
      <c r="AX557" s="12" t="s">
        <v>80</v>
      </c>
      <c r="AY557" s="144" t="s">
        <v>150</v>
      </c>
    </row>
    <row r="558" spans="2:51" s="12" customFormat="1">
      <c r="B558" s="142"/>
      <c r="D558" s="143" t="s">
        <v>159</v>
      </c>
      <c r="E558" s="144" t="s">
        <v>32</v>
      </c>
      <c r="F558" s="145" t="s">
        <v>3673</v>
      </c>
      <c r="H558" s="144" t="s">
        <v>32</v>
      </c>
      <c r="I558" s="146"/>
      <c r="L558" s="142"/>
      <c r="M558" s="147"/>
      <c r="T558" s="148"/>
      <c r="AT558" s="144" t="s">
        <v>159</v>
      </c>
      <c r="AU558" s="144" t="s">
        <v>89</v>
      </c>
      <c r="AV558" s="12" t="s">
        <v>40</v>
      </c>
      <c r="AW558" s="12" t="s">
        <v>38</v>
      </c>
      <c r="AX558" s="12" t="s">
        <v>80</v>
      </c>
      <c r="AY558" s="144" t="s">
        <v>150</v>
      </c>
    </row>
    <row r="559" spans="2:51" s="12" customFormat="1">
      <c r="B559" s="142"/>
      <c r="D559" s="143" t="s">
        <v>159</v>
      </c>
      <c r="E559" s="144" t="s">
        <v>32</v>
      </c>
      <c r="F559" s="145" t="s">
        <v>3674</v>
      </c>
      <c r="H559" s="144" t="s">
        <v>32</v>
      </c>
      <c r="I559" s="146"/>
      <c r="L559" s="142"/>
      <c r="M559" s="147"/>
      <c r="T559" s="148"/>
      <c r="AT559" s="144" t="s">
        <v>159</v>
      </c>
      <c r="AU559" s="144" t="s">
        <v>89</v>
      </c>
      <c r="AV559" s="12" t="s">
        <v>40</v>
      </c>
      <c r="AW559" s="12" t="s">
        <v>38</v>
      </c>
      <c r="AX559" s="12" t="s">
        <v>80</v>
      </c>
      <c r="AY559" s="144" t="s">
        <v>150</v>
      </c>
    </row>
    <row r="560" spans="2:51" s="12" customFormat="1">
      <c r="B560" s="142"/>
      <c r="D560" s="143" t="s">
        <v>159</v>
      </c>
      <c r="E560" s="144" t="s">
        <v>32</v>
      </c>
      <c r="F560" s="145" t="s">
        <v>3675</v>
      </c>
      <c r="H560" s="144" t="s">
        <v>32</v>
      </c>
      <c r="I560" s="146"/>
      <c r="L560" s="142"/>
      <c r="M560" s="147"/>
      <c r="T560" s="148"/>
      <c r="AT560" s="144" t="s">
        <v>159</v>
      </c>
      <c r="AU560" s="144" t="s">
        <v>89</v>
      </c>
      <c r="AV560" s="12" t="s">
        <v>40</v>
      </c>
      <c r="AW560" s="12" t="s">
        <v>38</v>
      </c>
      <c r="AX560" s="12" t="s">
        <v>80</v>
      </c>
      <c r="AY560" s="144" t="s">
        <v>150</v>
      </c>
    </row>
    <row r="561" spans="2:51" s="12" customFormat="1">
      <c r="B561" s="142"/>
      <c r="D561" s="143" t="s">
        <v>159</v>
      </c>
      <c r="E561" s="144" t="s">
        <v>32</v>
      </c>
      <c r="F561" s="145" t="s">
        <v>3676</v>
      </c>
      <c r="H561" s="144" t="s">
        <v>32</v>
      </c>
      <c r="I561" s="146"/>
      <c r="L561" s="142"/>
      <c r="M561" s="147"/>
      <c r="T561" s="148"/>
      <c r="AT561" s="144" t="s">
        <v>159</v>
      </c>
      <c r="AU561" s="144" t="s">
        <v>89</v>
      </c>
      <c r="AV561" s="12" t="s">
        <v>40</v>
      </c>
      <c r="AW561" s="12" t="s">
        <v>38</v>
      </c>
      <c r="AX561" s="12" t="s">
        <v>80</v>
      </c>
      <c r="AY561" s="144" t="s">
        <v>150</v>
      </c>
    </row>
    <row r="562" spans="2:51" s="12" customFormat="1">
      <c r="B562" s="142"/>
      <c r="D562" s="143" t="s">
        <v>159</v>
      </c>
      <c r="E562" s="144" t="s">
        <v>32</v>
      </c>
      <c r="F562" s="145" t="s">
        <v>3677</v>
      </c>
      <c r="H562" s="144" t="s">
        <v>32</v>
      </c>
      <c r="I562" s="146"/>
      <c r="L562" s="142"/>
      <c r="M562" s="147"/>
      <c r="T562" s="148"/>
      <c r="AT562" s="144" t="s">
        <v>159</v>
      </c>
      <c r="AU562" s="144" t="s">
        <v>89</v>
      </c>
      <c r="AV562" s="12" t="s">
        <v>40</v>
      </c>
      <c r="AW562" s="12" t="s">
        <v>38</v>
      </c>
      <c r="AX562" s="12" t="s">
        <v>80</v>
      </c>
      <c r="AY562" s="144" t="s">
        <v>150</v>
      </c>
    </row>
    <row r="563" spans="2:51" s="12" customFormat="1">
      <c r="B563" s="142"/>
      <c r="D563" s="143" t="s">
        <v>159</v>
      </c>
      <c r="E563" s="144" t="s">
        <v>32</v>
      </c>
      <c r="F563" s="145" t="s">
        <v>3678</v>
      </c>
      <c r="H563" s="144" t="s">
        <v>32</v>
      </c>
      <c r="I563" s="146"/>
      <c r="L563" s="142"/>
      <c r="M563" s="147"/>
      <c r="T563" s="148"/>
      <c r="AT563" s="144" t="s">
        <v>159</v>
      </c>
      <c r="AU563" s="144" t="s">
        <v>89</v>
      </c>
      <c r="AV563" s="12" t="s">
        <v>40</v>
      </c>
      <c r="AW563" s="12" t="s">
        <v>38</v>
      </c>
      <c r="AX563" s="12" t="s">
        <v>80</v>
      </c>
      <c r="AY563" s="144" t="s">
        <v>150</v>
      </c>
    </row>
    <row r="564" spans="2:51" s="12" customFormat="1">
      <c r="B564" s="142"/>
      <c r="D564" s="143" t="s">
        <v>159</v>
      </c>
      <c r="E564" s="144" t="s">
        <v>32</v>
      </c>
      <c r="F564" s="145" t="s">
        <v>3679</v>
      </c>
      <c r="H564" s="144" t="s">
        <v>32</v>
      </c>
      <c r="I564" s="146"/>
      <c r="L564" s="142"/>
      <c r="M564" s="147"/>
      <c r="T564" s="148"/>
      <c r="AT564" s="144" t="s">
        <v>159</v>
      </c>
      <c r="AU564" s="144" t="s">
        <v>89</v>
      </c>
      <c r="AV564" s="12" t="s">
        <v>40</v>
      </c>
      <c r="AW564" s="12" t="s">
        <v>38</v>
      </c>
      <c r="AX564" s="12" t="s">
        <v>80</v>
      </c>
      <c r="AY564" s="144" t="s">
        <v>150</v>
      </c>
    </row>
    <row r="565" spans="2:51" s="12" customFormat="1">
      <c r="B565" s="142"/>
      <c r="D565" s="143" t="s">
        <v>159</v>
      </c>
      <c r="E565" s="144" t="s">
        <v>32</v>
      </c>
      <c r="F565" s="145" t="s">
        <v>3681</v>
      </c>
      <c r="H565" s="144" t="s">
        <v>32</v>
      </c>
      <c r="I565" s="146"/>
      <c r="L565" s="142"/>
      <c r="M565" s="147"/>
      <c r="T565" s="148"/>
      <c r="AT565" s="144" t="s">
        <v>159</v>
      </c>
      <c r="AU565" s="144" t="s">
        <v>89</v>
      </c>
      <c r="AV565" s="12" t="s">
        <v>40</v>
      </c>
      <c r="AW565" s="12" t="s">
        <v>38</v>
      </c>
      <c r="AX565" s="12" t="s">
        <v>80</v>
      </c>
      <c r="AY565" s="144" t="s">
        <v>150</v>
      </c>
    </row>
    <row r="566" spans="2:51" s="12" customFormat="1">
      <c r="B566" s="142"/>
      <c r="D566" s="143" t="s">
        <v>159</v>
      </c>
      <c r="E566" s="144" t="s">
        <v>32</v>
      </c>
      <c r="F566" s="145" t="s">
        <v>3682</v>
      </c>
      <c r="H566" s="144" t="s">
        <v>32</v>
      </c>
      <c r="I566" s="146"/>
      <c r="L566" s="142"/>
      <c r="M566" s="147"/>
      <c r="T566" s="148"/>
      <c r="AT566" s="144" t="s">
        <v>159</v>
      </c>
      <c r="AU566" s="144" t="s">
        <v>89</v>
      </c>
      <c r="AV566" s="12" t="s">
        <v>40</v>
      </c>
      <c r="AW566" s="12" t="s">
        <v>38</v>
      </c>
      <c r="AX566" s="12" t="s">
        <v>80</v>
      </c>
      <c r="AY566" s="144" t="s">
        <v>150</v>
      </c>
    </row>
    <row r="567" spans="2:51" s="12" customFormat="1">
      <c r="B567" s="142"/>
      <c r="D567" s="143" t="s">
        <v>159</v>
      </c>
      <c r="E567" s="144" t="s">
        <v>32</v>
      </c>
      <c r="F567" s="145" t="s">
        <v>3683</v>
      </c>
      <c r="H567" s="144" t="s">
        <v>32</v>
      </c>
      <c r="I567" s="146"/>
      <c r="L567" s="142"/>
      <c r="M567" s="147"/>
      <c r="T567" s="148"/>
      <c r="AT567" s="144" t="s">
        <v>159</v>
      </c>
      <c r="AU567" s="144" t="s">
        <v>89</v>
      </c>
      <c r="AV567" s="12" t="s">
        <v>40</v>
      </c>
      <c r="AW567" s="12" t="s">
        <v>38</v>
      </c>
      <c r="AX567" s="12" t="s">
        <v>80</v>
      </c>
      <c r="AY567" s="144" t="s">
        <v>150</v>
      </c>
    </row>
    <row r="568" spans="2:51" s="12" customFormat="1">
      <c r="B568" s="142"/>
      <c r="D568" s="143" t="s">
        <v>159</v>
      </c>
      <c r="E568" s="144" t="s">
        <v>32</v>
      </c>
      <c r="F568" s="145" t="s">
        <v>3684</v>
      </c>
      <c r="H568" s="144" t="s">
        <v>32</v>
      </c>
      <c r="I568" s="146"/>
      <c r="L568" s="142"/>
      <c r="M568" s="147"/>
      <c r="T568" s="148"/>
      <c r="AT568" s="144" t="s">
        <v>159</v>
      </c>
      <c r="AU568" s="144" t="s">
        <v>89</v>
      </c>
      <c r="AV568" s="12" t="s">
        <v>40</v>
      </c>
      <c r="AW568" s="12" t="s">
        <v>38</v>
      </c>
      <c r="AX568" s="12" t="s">
        <v>80</v>
      </c>
      <c r="AY568" s="144" t="s">
        <v>150</v>
      </c>
    </row>
    <row r="569" spans="2:51" s="12" customFormat="1">
      <c r="B569" s="142"/>
      <c r="D569" s="143" t="s">
        <v>159</v>
      </c>
      <c r="E569" s="144" t="s">
        <v>32</v>
      </c>
      <c r="F569" s="145" t="s">
        <v>3685</v>
      </c>
      <c r="H569" s="144" t="s">
        <v>32</v>
      </c>
      <c r="I569" s="146"/>
      <c r="L569" s="142"/>
      <c r="M569" s="147"/>
      <c r="T569" s="148"/>
      <c r="AT569" s="144" t="s">
        <v>159</v>
      </c>
      <c r="AU569" s="144" t="s">
        <v>89</v>
      </c>
      <c r="AV569" s="12" t="s">
        <v>40</v>
      </c>
      <c r="AW569" s="12" t="s">
        <v>38</v>
      </c>
      <c r="AX569" s="12" t="s">
        <v>80</v>
      </c>
      <c r="AY569" s="144" t="s">
        <v>150</v>
      </c>
    </row>
    <row r="570" spans="2:51" s="12" customFormat="1">
      <c r="B570" s="142"/>
      <c r="D570" s="143" t="s">
        <v>159</v>
      </c>
      <c r="E570" s="144" t="s">
        <v>32</v>
      </c>
      <c r="F570" s="145" t="s">
        <v>3686</v>
      </c>
      <c r="H570" s="144" t="s">
        <v>32</v>
      </c>
      <c r="I570" s="146"/>
      <c r="L570" s="142"/>
      <c r="M570" s="147"/>
      <c r="T570" s="148"/>
      <c r="AT570" s="144" t="s">
        <v>159</v>
      </c>
      <c r="AU570" s="144" t="s">
        <v>89</v>
      </c>
      <c r="AV570" s="12" t="s">
        <v>40</v>
      </c>
      <c r="AW570" s="12" t="s">
        <v>38</v>
      </c>
      <c r="AX570" s="12" t="s">
        <v>80</v>
      </c>
      <c r="AY570" s="144" t="s">
        <v>150</v>
      </c>
    </row>
    <row r="571" spans="2:51" s="12" customFormat="1">
      <c r="B571" s="142"/>
      <c r="D571" s="143" t="s">
        <v>159</v>
      </c>
      <c r="E571" s="144" t="s">
        <v>32</v>
      </c>
      <c r="F571" s="145" t="s">
        <v>3955</v>
      </c>
      <c r="H571" s="144" t="s">
        <v>32</v>
      </c>
      <c r="I571" s="146"/>
      <c r="L571" s="142"/>
      <c r="M571" s="147"/>
      <c r="T571" s="148"/>
      <c r="AT571" s="144" t="s">
        <v>159</v>
      </c>
      <c r="AU571" s="144" t="s">
        <v>89</v>
      </c>
      <c r="AV571" s="12" t="s">
        <v>40</v>
      </c>
      <c r="AW571" s="12" t="s">
        <v>38</v>
      </c>
      <c r="AX571" s="12" t="s">
        <v>80</v>
      </c>
      <c r="AY571" s="144" t="s">
        <v>150</v>
      </c>
    </row>
    <row r="572" spans="2:51" s="12" customFormat="1">
      <c r="B572" s="142"/>
      <c r="D572" s="143" t="s">
        <v>159</v>
      </c>
      <c r="E572" s="144" t="s">
        <v>32</v>
      </c>
      <c r="F572" s="145" t="s">
        <v>3956</v>
      </c>
      <c r="H572" s="144" t="s">
        <v>32</v>
      </c>
      <c r="I572" s="146"/>
      <c r="L572" s="142"/>
      <c r="M572" s="147"/>
      <c r="T572" s="148"/>
      <c r="AT572" s="144" t="s">
        <v>159</v>
      </c>
      <c r="AU572" s="144" t="s">
        <v>89</v>
      </c>
      <c r="AV572" s="12" t="s">
        <v>40</v>
      </c>
      <c r="AW572" s="12" t="s">
        <v>38</v>
      </c>
      <c r="AX572" s="12" t="s">
        <v>80</v>
      </c>
      <c r="AY572" s="144" t="s">
        <v>150</v>
      </c>
    </row>
    <row r="573" spans="2:51" s="12" customFormat="1">
      <c r="B573" s="142"/>
      <c r="D573" s="143" t="s">
        <v>159</v>
      </c>
      <c r="E573" s="144" t="s">
        <v>32</v>
      </c>
      <c r="F573" s="145" t="s">
        <v>3957</v>
      </c>
      <c r="H573" s="144" t="s">
        <v>32</v>
      </c>
      <c r="I573" s="146"/>
      <c r="L573" s="142"/>
      <c r="M573" s="147"/>
      <c r="T573" s="148"/>
      <c r="AT573" s="144" t="s">
        <v>159</v>
      </c>
      <c r="AU573" s="144" t="s">
        <v>89</v>
      </c>
      <c r="AV573" s="12" t="s">
        <v>40</v>
      </c>
      <c r="AW573" s="12" t="s">
        <v>38</v>
      </c>
      <c r="AX573" s="12" t="s">
        <v>80</v>
      </c>
      <c r="AY573" s="144" t="s">
        <v>150</v>
      </c>
    </row>
    <row r="574" spans="2:51" s="12" customFormat="1">
      <c r="B574" s="142"/>
      <c r="D574" s="143" t="s">
        <v>159</v>
      </c>
      <c r="E574" s="144" t="s">
        <v>32</v>
      </c>
      <c r="F574" s="145" t="s">
        <v>3958</v>
      </c>
      <c r="H574" s="144" t="s">
        <v>32</v>
      </c>
      <c r="I574" s="146"/>
      <c r="L574" s="142"/>
      <c r="M574" s="147"/>
      <c r="T574" s="148"/>
      <c r="AT574" s="144" t="s">
        <v>159</v>
      </c>
      <c r="AU574" s="144" t="s">
        <v>89</v>
      </c>
      <c r="AV574" s="12" t="s">
        <v>40</v>
      </c>
      <c r="AW574" s="12" t="s">
        <v>38</v>
      </c>
      <c r="AX574" s="12" t="s">
        <v>80</v>
      </c>
      <c r="AY574" s="144" t="s">
        <v>150</v>
      </c>
    </row>
    <row r="575" spans="2:51" s="12" customFormat="1">
      <c r="B575" s="142"/>
      <c r="D575" s="143" t="s">
        <v>159</v>
      </c>
      <c r="E575" s="144" t="s">
        <v>32</v>
      </c>
      <c r="F575" s="145" t="s">
        <v>3959</v>
      </c>
      <c r="H575" s="144" t="s">
        <v>32</v>
      </c>
      <c r="I575" s="146"/>
      <c r="L575" s="142"/>
      <c r="M575" s="147"/>
      <c r="T575" s="148"/>
      <c r="AT575" s="144" t="s">
        <v>159</v>
      </c>
      <c r="AU575" s="144" t="s">
        <v>89</v>
      </c>
      <c r="AV575" s="12" t="s">
        <v>40</v>
      </c>
      <c r="AW575" s="12" t="s">
        <v>38</v>
      </c>
      <c r="AX575" s="12" t="s">
        <v>80</v>
      </c>
      <c r="AY575" s="144" t="s">
        <v>150</v>
      </c>
    </row>
    <row r="576" spans="2:51" s="12" customFormat="1">
      <c r="B576" s="142"/>
      <c r="D576" s="143" t="s">
        <v>159</v>
      </c>
      <c r="E576" s="144" t="s">
        <v>32</v>
      </c>
      <c r="F576" s="145" t="s">
        <v>3960</v>
      </c>
      <c r="H576" s="144" t="s">
        <v>32</v>
      </c>
      <c r="I576" s="146"/>
      <c r="L576" s="142"/>
      <c r="M576" s="147"/>
      <c r="T576" s="148"/>
      <c r="AT576" s="144" t="s">
        <v>159</v>
      </c>
      <c r="AU576" s="144" t="s">
        <v>89</v>
      </c>
      <c r="AV576" s="12" t="s">
        <v>40</v>
      </c>
      <c r="AW576" s="12" t="s">
        <v>38</v>
      </c>
      <c r="AX576" s="12" t="s">
        <v>80</v>
      </c>
      <c r="AY576" s="144" t="s">
        <v>150</v>
      </c>
    </row>
    <row r="577" spans="2:65" s="12" customFormat="1">
      <c r="B577" s="142"/>
      <c r="D577" s="143" t="s">
        <v>159</v>
      </c>
      <c r="E577" s="144" t="s">
        <v>32</v>
      </c>
      <c r="F577" s="145" t="s">
        <v>3961</v>
      </c>
      <c r="H577" s="144" t="s">
        <v>32</v>
      </c>
      <c r="I577" s="146"/>
      <c r="L577" s="142"/>
      <c r="M577" s="147"/>
      <c r="T577" s="148"/>
      <c r="AT577" s="144" t="s">
        <v>159</v>
      </c>
      <c r="AU577" s="144" t="s">
        <v>89</v>
      </c>
      <c r="AV577" s="12" t="s">
        <v>40</v>
      </c>
      <c r="AW577" s="12" t="s">
        <v>38</v>
      </c>
      <c r="AX577" s="12" t="s">
        <v>80</v>
      </c>
      <c r="AY577" s="144" t="s">
        <v>150</v>
      </c>
    </row>
    <row r="578" spans="2:65" s="12" customFormat="1">
      <c r="B578" s="142"/>
      <c r="D578" s="143" t="s">
        <v>159</v>
      </c>
      <c r="E578" s="144" t="s">
        <v>32</v>
      </c>
      <c r="F578" s="145" t="s">
        <v>3962</v>
      </c>
      <c r="H578" s="144" t="s">
        <v>32</v>
      </c>
      <c r="I578" s="146"/>
      <c r="L578" s="142"/>
      <c r="M578" s="147"/>
      <c r="T578" s="148"/>
      <c r="AT578" s="144" t="s">
        <v>159</v>
      </c>
      <c r="AU578" s="144" t="s">
        <v>89</v>
      </c>
      <c r="AV578" s="12" t="s">
        <v>40</v>
      </c>
      <c r="AW578" s="12" t="s">
        <v>38</v>
      </c>
      <c r="AX578" s="12" t="s">
        <v>80</v>
      </c>
      <c r="AY578" s="144" t="s">
        <v>150</v>
      </c>
    </row>
    <row r="579" spans="2:65" s="12" customFormat="1">
      <c r="B579" s="142"/>
      <c r="D579" s="143" t="s">
        <v>159</v>
      </c>
      <c r="E579" s="144" t="s">
        <v>32</v>
      </c>
      <c r="F579" s="145" t="s">
        <v>3963</v>
      </c>
      <c r="H579" s="144" t="s">
        <v>32</v>
      </c>
      <c r="I579" s="146"/>
      <c r="L579" s="142"/>
      <c r="M579" s="147"/>
      <c r="T579" s="148"/>
      <c r="AT579" s="144" t="s">
        <v>159</v>
      </c>
      <c r="AU579" s="144" t="s">
        <v>89</v>
      </c>
      <c r="AV579" s="12" t="s">
        <v>40</v>
      </c>
      <c r="AW579" s="12" t="s">
        <v>38</v>
      </c>
      <c r="AX579" s="12" t="s">
        <v>80</v>
      </c>
      <c r="AY579" s="144" t="s">
        <v>150</v>
      </c>
    </row>
    <row r="580" spans="2:65" s="12" customFormat="1">
      <c r="B580" s="142"/>
      <c r="D580" s="143" t="s">
        <v>159</v>
      </c>
      <c r="E580" s="144" t="s">
        <v>32</v>
      </c>
      <c r="F580" s="145" t="s">
        <v>3964</v>
      </c>
      <c r="H580" s="144" t="s">
        <v>32</v>
      </c>
      <c r="I580" s="146"/>
      <c r="L580" s="142"/>
      <c r="M580" s="147"/>
      <c r="T580" s="148"/>
      <c r="AT580" s="144" t="s">
        <v>159</v>
      </c>
      <c r="AU580" s="144" t="s">
        <v>89</v>
      </c>
      <c r="AV580" s="12" t="s">
        <v>40</v>
      </c>
      <c r="AW580" s="12" t="s">
        <v>38</v>
      </c>
      <c r="AX580" s="12" t="s">
        <v>80</v>
      </c>
      <c r="AY580" s="144" t="s">
        <v>150</v>
      </c>
    </row>
    <row r="581" spans="2:65" s="13" customFormat="1">
      <c r="B581" s="149"/>
      <c r="D581" s="143" t="s">
        <v>159</v>
      </c>
      <c r="E581" s="150" t="s">
        <v>32</v>
      </c>
      <c r="F581" s="151" t="s">
        <v>757</v>
      </c>
      <c r="H581" s="152">
        <v>769.2</v>
      </c>
      <c r="I581" s="153"/>
      <c r="L581" s="149"/>
      <c r="M581" s="154"/>
      <c r="T581" s="155"/>
      <c r="AT581" s="150" t="s">
        <v>159</v>
      </c>
      <c r="AU581" s="150" t="s">
        <v>89</v>
      </c>
      <c r="AV581" s="13" t="s">
        <v>89</v>
      </c>
      <c r="AW581" s="13" t="s">
        <v>38</v>
      </c>
      <c r="AX581" s="13" t="s">
        <v>40</v>
      </c>
      <c r="AY581" s="150" t="s">
        <v>150</v>
      </c>
    </row>
    <row r="582" spans="2:65" s="1" customFormat="1" ht="24.15" customHeight="1">
      <c r="B582" s="34"/>
      <c r="C582" s="129" t="s">
        <v>319</v>
      </c>
      <c r="D582" s="129" t="s">
        <v>152</v>
      </c>
      <c r="E582" s="130" t="s">
        <v>3965</v>
      </c>
      <c r="F582" s="131" t="s">
        <v>3966</v>
      </c>
      <c r="G582" s="132" t="s">
        <v>155</v>
      </c>
      <c r="H582" s="133">
        <v>1538.4</v>
      </c>
      <c r="I582" s="134"/>
      <c r="J582" s="135">
        <f>ROUND(I582*H582,2)</f>
        <v>0</v>
      </c>
      <c r="K582" s="131" t="s">
        <v>172</v>
      </c>
      <c r="L582" s="34"/>
      <c r="M582" s="136" t="s">
        <v>32</v>
      </c>
      <c r="N582" s="137" t="s">
        <v>51</v>
      </c>
      <c r="P582" s="138">
        <f>O582*H582</f>
        <v>0</v>
      </c>
      <c r="Q582" s="138">
        <v>0</v>
      </c>
      <c r="R582" s="138">
        <f>Q582*H582</f>
        <v>0</v>
      </c>
      <c r="S582" s="138">
        <v>0</v>
      </c>
      <c r="T582" s="139">
        <f>S582*H582</f>
        <v>0</v>
      </c>
      <c r="AR582" s="140" t="s">
        <v>157</v>
      </c>
      <c r="AT582" s="140" t="s">
        <v>152</v>
      </c>
      <c r="AU582" s="140" t="s">
        <v>89</v>
      </c>
      <c r="AY582" s="18" t="s">
        <v>150</v>
      </c>
      <c r="BE582" s="141">
        <f>IF(N582="základní",J582,0)</f>
        <v>0</v>
      </c>
      <c r="BF582" s="141">
        <f>IF(N582="snížená",J582,0)</f>
        <v>0</v>
      </c>
      <c r="BG582" s="141">
        <f>IF(N582="zákl. přenesená",J582,0)</f>
        <v>0</v>
      </c>
      <c r="BH582" s="141">
        <f>IF(N582="sníž. přenesená",J582,0)</f>
        <v>0</v>
      </c>
      <c r="BI582" s="141">
        <f>IF(N582="nulová",J582,0)</f>
        <v>0</v>
      </c>
      <c r="BJ582" s="18" t="s">
        <v>40</v>
      </c>
      <c r="BK582" s="141">
        <f>ROUND(I582*H582,2)</f>
        <v>0</v>
      </c>
      <c r="BL582" s="18" t="s">
        <v>157</v>
      </c>
      <c r="BM582" s="140" t="s">
        <v>3967</v>
      </c>
    </row>
    <row r="583" spans="2:65" s="1" customFormat="1">
      <c r="B583" s="34"/>
      <c r="D583" s="163" t="s">
        <v>174</v>
      </c>
      <c r="F583" s="164" t="s">
        <v>3968</v>
      </c>
      <c r="I583" s="165"/>
      <c r="L583" s="34"/>
      <c r="M583" s="166"/>
      <c r="T583" s="55"/>
      <c r="AT583" s="18" t="s">
        <v>174</v>
      </c>
      <c r="AU583" s="18" t="s">
        <v>89</v>
      </c>
    </row>
    <row r="584" spans="2:65" s="12" customFormat="1">
      <c r="B584" s="142"/>
      <c r="D584" s="143" t="s">
        <v>159</v>
      </c>
      <c r="E584" s="144" t="s">
        <v>32</v>
      </c>
      <c r="F584" s="145" t="s">
        <v>702</v>
      </c>
      <c r="H584" s="144" t="s">
        <v>32</v>
      </c>
      <c r="I584" s="146"/>
      <c r="L584" s="142"/>
      <c r="M584" s="147"/>
      <c r="T584" s="148"/>
      <c r="AT584" s="144" t="s">
        <v>159</v>
      </c>
      <c r="AU584" s="144" t="s">
        <v>89</v>
      </c>
      <c r="AV584" s="12" t="s">
        <v>40</v>
      </c>
      <c r="AW584" s="12" t="s">
        <v>38</v>
      </c>
      <c r="AX584" s="12" t="s">
        <v>80</v>
      </c>
      <c r="AY584" s="144" t="s">
        <v>150</v>
      </c>
    </row>
    <row r="585" spans="2:65" s="12" customFormat="1" ht="20.399999999999999">
      <c r="B585" s="142"/>
      <c r="D585" s="143" t="s">
        <v>159</v>
      </c>
      <c r="E585" s="144" t="s">
        <v>32</v>
      </c>
      <c r="F585" s="145" t="s">
        <v>3950</v>
      </c>
      <c r="H585" s="144" t="s">
        <v>32</v>
      </c>
      <c r="I585" s="146"/>
      <c r="L585" s="142"/>
      <c r="M585" s="147"/>
      <c r="T585" s="148"/>
      <c r="AT585" s="144" t="s">
        <v>159</v>
      </c>
      <c r="AU585" s="144" t="s">
        <v>89</v>
      </c>
      <c r="AV585" s="12" t="s">
        <v>40</v>
      </c>
      <c r="AW585" s="12" t="s">
        <v>38</v>
      </c>
      <c r="AX585" s="12" t="s">
        <v>80</v>
      </c>
      <c r="AY585" s="144" t="s">
        <v>150</v>
      </c>
    </row>
    <row r="586" spans="2:65" s="12" customFormat="1">
      <c r="B586" s="142"/>
      <c r="D586" s="143" t="s">
        <v>159</v>
      </c>
      <c r="E586" s="144" t="s">
        <v>32</v>
      </c>
      <c r="F586" s="145" t="s">
        <v>3951</v>
      </c>
      <c r="H586" s="144" t="s">
        <v>32</v>
      </c>
      <c r="I586" s="146"/>
      <c r="L586" s="142"/>
      <c r="M586" s="147"/>
      <c r="T586" s="148"/>
      <c r="AT586" s="144" t="s">
        <v>159</v>
      </c>
      <c r="AU586" s="144" t="s">
        <v>89</v>
      </c>
      <c r="AV586" s="12" t="s">
        <v>40</v>
      </c>
      <c r="AW586" s="12" t="s">
        <v>38</v>
      </c>
      <c r="AX586" s="12" t="s">
        <v>80</v>
      </c>
      <c r="AY586" s="144" t="s">
        <v>150</v>
      </c>
    </row>
    <row r="587" spans="2:65" s="12" customFormat="1">
      <c r="B587" s="142"/>
      <c r="D587" s="143" t="s">
        <v>159</v>
      </c>
      <c r="E587" s="144" t="s">
        <v>32</v>
      </c>
      <c r="F587" s="145" t="s">
        <v>3969</v>
      </c>
      <c r="H587" s="144" t="s">
        <v>32</v>
      </c>
      <c r="I587" s="146"/>
      <c r="L587" s="142"/>
      <c r="M587" s="147"/>
      <c r="T587" s="148"/>
      <c r="AT587" s="144" t="s">
        <v>159</v>
      </c>
      <c r="AU587" s="144" t="s">
        <v>89</v>
      </c>
      <c r="AV587" s="12" t="s">
        <v>40</v>
      </c>
      <c r="AW587" s="12" t="s">
        <v>38</v>
      </c>
      <c r="AX587" s="12" t="s">
        <v>80</v>
      </c>
      <c r="AY587" s="144" t="s">
        <v>150</v>
      </c>
    </row>
    <row r="588" spans="2:65" s="12" customFormat="1">
      <c r="B588" s="142"/>
      <c r="D588" s="143" t="s">
        <v>159</v>
      </c>
      <c r="E588" s="144" t="s">
        <v>32</v>
      </c>
      <c r="F588" s="145" t="s">
        <v>3970</v>
      </c>
      <c r="H588" s="144" t="s">
        <v>32</v>
      </c>
      <c r="I588" s="146"/>
      <c r="L588" s="142"/>
      <c r="M588" s="147"/>
      <c r="T588" s="148"/>
      <c r="AT588" s="144" t="s">
        <v>159</v>
      </c>
      <c r="AU588" s="144" t="s">
        <v>89</v>
      </c>
      <c r="AV588" s="12" t="s">
        <v>40</v>
      </c>
      <c r="AW588" s="12" t="s">
        <v>38</v>
      </c>
      <c r="AX588" s="12" t="s">
        <v>80</v>
      </c>
      <c r="AY588" s="144" t="s">
        <v>150</v>
      </c>
    </row>
    <row r="589" spans="2:65" s="12" customFormat="1">
      <c r="B589" s="142"/>
      <c r="D589" s="143" t="s">
        <v>159</v>
      </c>
      <c r="E589" s="144" t="s">
        <v>32</v>
      </c>
      <c r="F589" s="145" t="s">
        <v>3971</v>
      </c>
      <c r="H589" s="144" t="s">
        <v>32</v>
      </c>
      <c r="I589" s="146"/>
      <c r="L589" s="142"/>
      <c r="M589" s="147"/>
      <c r="T589" s="148"/>
      <c r="AT589" s="144" t="s">
        <v>159</v>
      </c>
      <c r="AU589" s="144" t="s">
        <v>89</v>
      </c>
      <c r="AV589" s="12" t="s">
        <v>40</v>
      </c>
      <c r="AW589" s="12" t="s">
        <v>38</v>
      </c>
      <c r="AX589" s="12" t="s">
        <v>80</v>
      </c>
      <c r="AY589" s="144" t="s">
        <v>150</v>
      </c>
    </row>
    <row r="590" spans="2:65" s="12" customFormat="1">
      <c r="B590" s="142"/>
      <c r="D590" s="143" t="s">
        <v>159</v>
      </c>
      <c r="E590" s="144" t="s">
        <v>32</v>
      </c>
      <c r="F590" s="145" t="s">
        <v>3972</v>
      </c>
      <c r="H590" s="144" t="s">
        <v>32</v>
      </c>
      <c r="I590" s="146"/>
      <c r="L590" s="142"/>
      <c r="M590" s="147"/>
      <c r="T590" s="148"/>
      <c r="AT590" s="144" t="s">
        <v>159</v>
      </c>
      <c r="AU590" s="144" t="s">
        <v>89</v>
      </c>
      <c r="AV590" s="12" t="s">
        <v>40</v>
      </c>
      <c r="AW590" s="12" t="s">
        <v>38</v>
      </c>
      <c r="AX590" s="12" t="s">
        <v>80</v>
      </c>
      <c r="AY590" s="144" t="s">
        <v>150</v>
      </c>
    </row>
    <row r="591" spans="2:65" s="12" customFormat="1">
      <c r="B591" s="142"/>
      <c r="D591" s="143" t="s">
        <v>159</v>
      </c>
      <c r="E591" s="144" t="s">
        <v>32</v>
      </c>
      <c r="F591" s="145" t="s">
        <v>3973</v>
      </c>
      <c r="H591" s="144" t="s">
        <v>32</v>
      </c>
      <c r="I591" s="146"/>
      <c r="L591" s="142"/>
      <c r="M591" s="147"/>
      <c r="T591" s="148"/>
      <c r="AT591" s="144" t="s">
        <v>159</v>
      </c>
      <c r="AU591" s="144" t="s">
        <v>89</v>
      </c>
      <c r="AV591" s="12" t="s">
        <v>40</v>
      </c>
      <c r="AW591" s="12" t="s">
        <v>38</v>
      </c>
      <c r="AX591" s="12" t="s">
        <v>80</v>
      </c>
      <c r="AY591" s="144" t="s">
        <v>150</v>
      </c>
    </row>
    <row r="592" spans="2:65" s="12" customFormat="1">
      <c r="B592" s="142"/>
      <c r="D592" s="143" t="s">
        <v>159</v>
      </c>
      <c r="E592" s="144" t="s">
        <v>32</v>
      </c>
      <c r="F592" s="145" t="s">
        <v>3974</v>
      </c>
      <c r="H592" s="144" t="s">
        <v>32</v>
      </c>
      <c r="I592" s="146"/>
      <c r="L592" s="142"/>
      <c r="M592" s="147"/>
      <c r="T592" s="148"/>
      <c r="AT592" s="144" t="s">
        <v>159</v>
      </c>
      <c r="AU592" s="144" t="s">
        <v>89</v>
      </c>
      <c r="AV592" s="12" t="s">
        <v>40</v>
      </c>
      <c r="AW592" s="12" t="s">
        <v>38</v>
      </c>
      <c r="AX592" s="12" t="s">
        <v>80</v>
      </c>
      <c r="AY592" s="144" t="s">
        <v>150</v>
      </c>
    </row>
    <row r="593" spans="2:51" s="12" customFormat="1">
      <c r="B593" s="142"/>
      <c r="D593" s="143" t="s">
        <v>159</v>
      </c>
      <c r="E593" s="144" t="s">
        <v>32</v>
      </c>
      <c r="F593" s="145" t="s">
        <v>3975</v>
      </c>
      <c r="H593" s="144" t="s">
        <v>32</v>
      </c>
      <c r="I593" s="146"/>
      <c r="L593" s="142"/>
      <c r="M593" s="147"/>
      <c r="T593" s="148"/>
      <c r="AT593" s="144" t="s">
        <v>159</v>
      </c>
      <c r="AU593" s="144" t="s">
        <v>89</v>
      </c>
      <c r="AV593" s="12" t="s">
        <v>40</v>
      </c>
      <c r="AW593" s="12" t="s">
        <v>38</v>
      </c>
      <c r="AX593" s="12" t="s">
        <v>80</v>
      </c>
      <c r="AY593" s="144" t="s">
        <v>150</v>
      </c>
    </row>
    <row r="594" spans="2:51" s="12" customFormat="1">
      <c r="B594" s="142"/>
      <c r="D594" s="143" t="s">
        <v>159</v>
      </c>
      <c r="E594" s="144" t="s">
        <v>32</v>
      </c>
      <c r="F594" s="145" t="s">
        <v>3976</v>
      </c>
      <c r="H594" s="144" t="s">
        <v>32</v>
      </c>
      <c r="I594" s="146"/>
      <c r="L594" s="142"/>
      <c r="M594" s="147"/>
      <c r="T594" s="148"/>
      <c r="AT594" s="144" t="s">
        <v>159</v>
      </c>
      <c r="AU594" s="144" t="s">
        <v>89</v>
      </c>
      <c r="AV594" s="12" t="s">
        <v>40</v>
      </c>
      <c r="AW594" s="12" t="s">
        <v>38</v>
      </c>
      <c r="AX594" s="12" t="s">
        <v>80</v>
      </c>
      <c r="AY594" s="144" t="s">
        <v>150</v>
      </c>
    </row>
    <row r="595" spans="2:51" s="12" customFormat="1">
      <c r="B595" s="142"/>
      <c r="D595" s="143" t="s">
        <v>159</v>
      </c>
      <c r="E595" s="144" t="s">
        <v>32</v>
      </c>
      <c r="F595" s="145" t="s">
        <v>3977</v>
      </c>
      <c r="H595" s="144" t="s">
        <v>32</v>
      </c>
      <c r="I595" s="146"/>
      <c r="L595" s="142"/>
      <c r="M595" s="147"/>
      <c r="T595" s="148"/>
      <c r="AT595" s="144" t="s">
        <v>159</v>
      </c>
      <c r="AU595" s="144" t="s">
        <v>89</v>
      </c>
      <c r="AV595" s="12" t="s">
        <v>40</v>
      </c>
      <c r="AW595" s="12" t="s">
        <v>38</v>
      </c>
      <c r="AX595" s="12" t="s">
        <v>80</v>
      </c>
      <c r="AY595" s="144" t="s">
        <v>150</v>
      </c>
    </row>
    <row r="596" spans="2:51" s="12" customFormat="1">
      <c r="B596" s="142"/>
      <c r="D596" s="143" t="s">
        <v>159</v>
      </c>
      <c r="E596" s="144" t="s">
        <v>32</v>
      </c>
      <c r="F596" s="145" t="s">
        <v>3978</v>
      </c>
      <c r="H596" s="144" t="s">
        <v>32</v>
      </c>
      <c r="I596" s="146"/>
      <c r="L596" s="142"/>
      <c r="M596" s="147"/>
      <c r="T596" s="148"/>
      <c r="AT596" s="144" t="s">
        <v>159</v>
      </c>
      <c r="AU596" s="144" t="s">
        <v>89</v>
      </c>
      <c r="AV596" s="12" t="s">
        <v>40</v>
      </c>
      <c r="AW596" s="12" t="s">
        <v>38</v>
      </c>
      <c r="AX596" s="12" t="s">
        <v>80</v>
      </c>
      <c r="AY596" s="144" t="s">
        <v>150</v>
      </c>
    </row>
    <row r="597" spans="2:51" s="12" customFormat="1">
      <c r="B597" s="142"/>
      <c r="D597" s="143" t="s">
        <v>159</v>
      </c>
      <c r="E597" s="144" t="s">
        <v>32</v>
      </c>
      <c r="F597" s="145" t="s">
        <v>3979</v>
      </c>
      <c r="H597" s="144" t="s">
        <v>32</v>
      </c>
      <c r="I597" s="146"/>
      <c r="L597" s="142"/>
      <c r="M597" s="147"/>
      <c r="T597" s="148"/>
      <c r="AT597" s="144" t="s">
        <v>159</v>
      </c>
      <c r="AU597" s="144" t="s">
        <v>89</v>
      </c>
      <c r="AV597" s="12" t="s">
        <v>40</v>
      </c>
      <c r="AW597" s="12" t="s">
        <v>38</v>
      </c>
      <c r="AX597" s="12" t="s">
        <v>80</v>
      </c>
      <c r="AY597" s="144" t="s">
        <v>150</v>
      </c>
    </row>
    <row r="598" spans="2:51" s="12" customFormat="1">
      <c r="B598" s="142"/>
      <c r="D598" s="143" t="s">
        <v>159</v>
      </c>
      <c r="E598" s="144" t="s">
        <v>32</v>
      </c>
      <c r="F598" s="145" t="s">
        <v>3980</v>
      </c>
      <c r="H598" s="144" t="s">
        <v>32</v>
      </c>
      <c r="I598" s="146"/>
      <c r="L598" s="142"/>
      <c r="M598" s="147"/>
      <c r="T598" s="148"/>
      <c r="AT598" s="144" t="s">
        <v>159</v>
      </c>
      <c r="AU598" s="144" t="s">
        <v>89</v>
      </c>
      <c r="AV598" s="12" t="s">
        <v>40</v>
      </c>
      <c r="AW598" s="12" t="s">
        <v>38</v>
      </c>
      <c r="AX598" s="12" t="s">
        <v>80</v>
      </c>
      <c r="AY598" s="144" t="s">
        <v>150</v>
      </c>
    </row>
    <row r="599" spans="2:51" s="12" customFormat="1">
      <c r="B599" s="142"/>
      <c r="D599" s="143" t="s">
        <v>159</v>
      </c>
      <c r="E599" s="144" t="s">
        <v>32</v>
      </c>
      <c r="F599" s="145" t="s">
        <v>3981</v>
      </c>
      <c r="H599" s="144" t="s">
        <v>32</v>
      </c>
      <c r="I599" s="146"/>
      <c r="L599" s="142"/>
      <c r="M599" s="147"/>
      <c r="T599" s="148"/>
      <c r="AT599" s="144" t="s">
        <v>159</v>
      </c>
      <c r="AU599" s="144" t="s">
        <v>89</v>
      </c>
      <c r="AV599" s="12" t="s">
        <v>40</v>
      </c>
      <c r="AW599" s="12" t="s">
        <v>38</v>
      </c>
      <c r="AX599" s="12" t="s">
        <v>80</v>
      </c>
      <c r="AY599" s="144" t="s">
        <v>150</v>
      </c>
    </row>
    <row r="600" spans="2:51" s="12" customFormat="1">
      <c r="B600" s="142"/>
      <c r="D600" s="143" t="s">
        <v>159</v>
      </c>
      <c r="E600" s="144" t="s">
        <v>32</v>
      </c>
      <c r="F600" s="145" t="s">
        <v>3982</v>
      </c>
      <c r="H600" s="144" t="s">
        <v>32</v>
      </c>
      <c r="I600" s="146"/>
      <c r="L600" s="142"/>
      <c r="M600" s="147"/>
      <c r="T600" s="148"/>
      <c r="AT600" s="144" t="s">
        <v>159</v>
      </c>
      <c r="AU600" s="144" t="s">
        <v>89</v>
      </c>
      <c r="AV600" s="12" t="s">
        <v>40</v>
      </c>
      <c r="AW600" s="12" t="s">
        <v>38</v>
      </c>
      <c r="AX600" s="12" t="s">
        <v>80</v>
      </c>
      <c r="AY600" s="144" t="s">
        <v>150</v>
      </c>
    </row>
    <row r="601" spans="2:51" s="12" customFormat="1">
      <c r="B601" s="142"/>
      <c r="D601" s="143" t="s">
        <v>159</v>
      </c>
      <c r="E601" s="144" t="s">
        <v>32</v>
      </c>
      <c r="F601" s="145" t="s">
        <v>3983</v>
      </c>
      <c r="H601" s="144" t="s">
        <v>32</v>
      </c>
      <c r="I601" s="146"/>
      <c r="L601" s="142"/>
      <c r="M601" s="147"/>
      <c r="T601" s="148"/>
      <c r="AT601" s="144" t="s">
        <v>159</v>
      </c>
      <c r="AU601" s="144" t="s">
        <v>89</v>
      </c>
      <c r="AV601" s="12" t="s">
        <v>40</v>
      </c>
      <c r="AW601" s="12" t="s">
        <v>38</v>
      </c>
      <c r="AX601" s="12" t="s">
        <v>80</v>
      </c>
      <c r="AY601" s="144" t="s">
        <v>150</v>
      </c>
    </row>
    <row r="602" spans="2:51" s="12" customFormat="1">
      <c r="B602" s="142"/>
      <c r="D602" s="143" t="s">
        <v>159</v>
      </c>
      <c r="E602" s="144" t="s">
        <v>32</v>
      </c>
      <c r="F602" s="145" t="s">
        <v>3984</v>
      </c>
      <c r="H602" s="144" t="s">
        <v>32</v>
      </c>
      <c r="I602" s="146"/>
      <c r="L602" s="142"/>
      <c r="M602" s="147"/>
      <c r="T602" s="148"/>
      <c r="AT602" s="144" t="s">
        <v>159</v>
      </c>
      <c r="AU602" s="144" t="s">
        <v>89</v>
      </c>
      <c r="AV602" s="12" t="s">
        <v>40</v>
      </c>
      <c r="AW602" s="12" t="s">
        <v>38</v>
      </c>
      <c r="AX602" s="12" t="s">
        <v>80</v>
      </c>
      <c r="AY602" s="144" t="s">
        <v>150</v>
      </c>
    </row>
    <row r="603" spans="2:51" s="12" customFormat="1">
      <c r="B603" s="142"/>
      <c r="D603" s="143" t="s">
        <v>159</v>
      </c>
      <c r="E603" s="144" t="s">
        <v>32</v>
      </c>
      <c r="F603" s="145" t="s">
        <v>3985</v>
      </c>
      <c r="H603" s="144" t="s">
        <v>32</v>
      </c>
      <c r="I603" s="146"/>
      <c r="L603" s="142"/>
      <c r="M603" s="147"/>
      <c r="T603" s="148"/>
      <c r="AT603" s="144" t="s">
        <v>159</v>
      </c>
      <c r="AU603" s="144" t="s">
        <v>89</v>
      </c>
      <c r="AV603" s="12" t="s">
        <v>40</v>
      </c>
      <c r="AW603" s="12" t="s">
        <v>38</v>
      </c>
      <c r="AX603" s="12" t="s">
        <v>80</v>
      </c>
      <c r="AY603" s="144" t="s">
        <v>150</v>
      </c>
    </row>
    <row r="604" spans="2:51" s="12" customFormat="1">
      <c r="B604" s="142"/>
      <c r="D604" s="143" t="s">
        <v>159</v>
      </c>
      <c r="E604" s="144" t="s">
        <v>32</v>
      </c>
      <c r="F604" s="145" t="s">
        <v>3986</v>
      </c>
      <c r="H604" s="144" t="s">
        <v>32</v>
      </c>
      <c r="I604" s="146"/>
      <c r="L604" s="142"/>
      <c r="M604" s="147"/>
      <c r="T604" s="148"/>
      <c r="AT604" s="144" t="s">
        <v>159</v>
      </c>
      <c r="AU604" s="144" t="s">
        <v>89</v>
      </c>
      <c r="AV604" s="12" t="s">
        <v>40</v>
      </c>
      <c r="AW604" s="12" t="s">
        <v>38</v>
      </c>
      <c r="AX604" s="12" t="s">
        <v>80</v>
      </c>
      <c r="AY604" s="144" t="s">
        <v>150</v>
      </c>
    </row>
    <row r="605" spans="2:51" s="12" customFormat="1">
      <c r="B605" s="142"/>
      <c r="D605" s="143" t="s">
        <v>159</v>
      </c>
      <c r="E605" s="144" t="s">
        <v>32</v>
      </c>
      <c r="F605" s="145" t="s">
        <v>3987</v>
      </c>
      <c r="H605" s="144" t="s">
        <v>32</v>
      </c>
      <c r="I605" s="146"/>
      <c r="L605" s="142"/>
      <c r="M605" s="147"/>
      <c r="T605" s="148"/>
      <c r="AT605" s="144" t="s">
        <v>159</v>
      </c>
      <c r="AU605" s="144" t="s">
        <v>89</v>
      </c>
      <c r="AV605" s="12" t="s">
        <v>40</v>
      </c>
      <c r="AW605" s="12" t="s">
        <v>38</v>
      </c>
      <c r="AX605" s="12" t="s">
        <v>80</v>
      </c>
      <c r="AY605" s="144" t="s">
        <v>150</v>
      </c>
    </row>
    <row r="606" spans="2:51" s="12" customFormat="1">
      <c r="B606" s="142"/>
      <c r="D606" s="143" t="s">
        <v>159</v>
      </c>
      <c r="E606" s="144" t="s">
        <v>32</v>
      </c>
      <c r="F606" s="145" t="s">
        <v>3988</v>
      </c>
      <c r="H606" s="144" t="s">
        <v>32</v>
      </c>
      <c r="I606" s="146"/>
      <c r="L606" s="142"/>
      <c r="M606" s="147"/>
      <c r="T606" s="148"/>
      <c r="AT606" s="144" t="s">
        <v>159</v>
      </c>
      <c r="AU606" s="144" t="s">
        <v>89</v>
      </c>
      <c r="AV606" s="12" t="s">
        <v>40</v>
      </c>
      <c r="AW606" s="12" t="s">
        <v>38</v>
      </c>
      <c r="AX606" s="12" t="s">
        <v>80</v>
      </c>
      <c r="AY606" s="144" t="s">
        <v>150</v>
      </c>
    </row>
    <row r="607" spans="2:51" s="12" customFormat="1">
      <c r="B607" s="142"/>
      <c r="D607" s="143" t="s">
        <v>159</v>
      </c>
      <c r="E607" s="144" t="s">
        <v>32</v>
      </c>
      <c r="F607" s="145" t="s">
        <v>3989</v>
      </c>
      <c r="H607" s="144" t="s">
        <v>32</v>
      </c>
      <c r="I607" s="146"/>
      <c r="L607" s="142"/>
      <c r="M607" s="147"/>
      <c r="T607" s="148"/>
      <c r="AT607" s="144" t="s">
        <v>159</v>
      </c>
      <c r="AU607" s="144" t="s">
        <v>89</v>
      </c>
      <c r="AV607" s="12" t="s">
        <v>40</v>
      </c>
      <c r="AW607" s="12" t="s">
        <v>38</v>
      </c>
      <c r="AX607" s="12" t="s">
        <v>80</v>
      </c>
      <c r="AY607" s="144" t="s">
        <v>150</v>
      </c>
    </row>
    <row r="608" spans="2:51" s="12" customFormat="1">
      <c r="B608" s="142"/>
      <c r="D608" s="143" t="s">
        <v>159</v>
      </c>
      <c r="E608" s="144" t="s">
        <v>32</v>
      </c>
      <c r="F608" s="145" t="s">
        <v>3990</v>
      </c>
      <c r="H608" s="144" t="s">
        <v>32</v>
      </c>
      <c r="I608" s="146"/>
      <c r="L608" s="142"/>
      <c r="M608" s="147"/>
      <c r="T608" s="148"/>
      <c r="AT608" s="144" t="s">
        <v>159</v>
      </c>
      <c r="AU608" s="144" t="s">
        <v>89</v>
      </c>
      <c r="AV608" s="12" t="s">
        <v>40</v>
      </c>
      <c r="AW608" s="12" t="s">
        <v>38</v>
      </c>
      <c r="AX608" s="12" t="s">
        <v>80</v>
      </c>
      <c r="AY608" s="144" t="s">
        <v>150</v>
      </c>
    </row>
    <row r="609" spans="2:51" s="12" customFormat="1">
      <c r="B609" s="142"/>
      <c r="D609" s="143" t="s">
        <v>159</v>
      </c>
      <c r="E609" s="144" t="s">
        <v>32</v>
      </c>
      <c r="F609" s="145" t="s">
        <v>3991</v>
      </c>
      <c r="H609" s="144" t="s">
        <v>32</v>
      </c>
      <c r="I609" s="146"/>
      <c r="L609" s="142"/>
      <c r="M609" s="147"/>
      <c r="T609" s="148"/>
      <c r="AT609" s="144" t="s">
        <v>159</v>
      </c>
      <c r="AU609" s="144" t="s">
        <v>89</v>
      </c>
      <c r="AV609" s="12" t="s">
        <v>40</v>
      </c>
      <c r="AW609" s="12" t="s">
        <v>38</v>
      </c>
      <c r="AX609" s="12" t="s">
        <v>80</v>
      </c>
      <c r="AY609" s="144" t="s">
        <v>150</v>
      </c>
    </row>
    <row r="610" spans="2:51" s="12" customFormat="1">
      <c r="B610" s="142"/>
      <c r="D610" s="143" t="s">
        <v>159</v>
      </c>
      <c r="E610" s="144" t="s">
        <v>32</v>
      </c>
      <c r="F610" s="145" t="s">
        <v>3992</v>
      </c>
      <c r="H610" s="144" t="s">
        <v>32</v>
      </c>
      <c r="I610" s="146"/>
      <c r="L610" s="142"/>
      <c r="M610" s="147"/>
      <c r="T610" s="148"/>
      <c r="AT610" s="144" t="s">
        <v>159</v>
      </c>
      <c r="AU610" s="144" t="s">
        <v>89</v>
      </c>
      <c r="AV610" s="12" t="s">
        <v>40</v>
      </c>
      <c r="AW610" s="12" t="s">
        <v>38</v>
      </c>
      <c r="AX610" s="12" t="s">
        <v>80</v>
      </c>
      <c r="AY610" s="144" t="s">
        <v>150</v>
      </c>
    </row>
    <row r="611" spans="2:51" s="12" customFormat="1">
      <c r="B611" s="142"/>
      <c r="D611" s="143" t="s">
        <v>159</v>
      </c>
      <c r="E611" s="144" t="s">
        <v>32</v>
      </c>
      <c r="F611" s="145" t="s">
        <v>3993</v>
      </c>
      <c r="H611" s="144" t="s">
        <v>32</v>
      </c>
      <c r="I611" s="146"/>
      <c r="L611" s="142"/>
      <c r="M611" s="147"/>
      <c r="T611" s="148"/>
      <c r="AT611" s="144" t="s">
        <v>159</v>
      </c>
      <c r="AU611" s="144" t="s">
        <v>89</v>
      </c>
      <c r="AV611" s="12" t="s">
        <v>40</v>
      </c>
      <c r="AW611" s="12" t="s">
        <v>38</v>
      </c>
      <c r="AX611" s="12" t="s">
        <v>80</v>
      </c>
      <c r="AY611" s="144" t="s">
        <v>150</v>
      </c>
    </row>
    <row r="612" spans="2:51" s="12" customFormat="1">
      <c r="B612" s="142"/>
      <c r="D612" s="143" t="s">
        <v>159</v>
      </c>
      <c r="E612" s="144" t="s">
        <v>32</v>
      </c>
      <c r="F612" s="145" t="s">
        <v>3994</v>
      </c>
      <c r="H612" s="144" t="s">
        <v>32</v>
      </c>
      <c r="I612" s="146"/>
      <c r="L612" s="142"/>
      <c r="M612" s="147"/>
      <c r="T612" s="148"/>
      <c r="AT612" s="144" t="s">
        <v>159</v>
      </c>
      <c r="AU612" s="144" t="s">
        <v>89</v>
      </c>
      <c r="AV612" s="12" t="s">
        <v>40</v>
      </c>
      <c r="AW612" s="12" t="s">
        <v>38</v>
      </c>
      <c r="AX612" s="12" t="s">
        <v>80</v>
      </c>
      <c r="AY612" s="144" t="s">
        <v>150</v>
      </c>
    </row>
    <row r="613" spans="2:51" s="12" customFormat="1">
      <c r="B613" s="142"/>
      <c r="D613" s="143" t="s">
        <v>159</v>
      </c>
      <c r="E613" s="144" t="s">
        <v>32</v>
      </c>
      <c r="F613" s="145" t="s">
        <v>3995</v>
      </c>
      <c r="H613" s="144" t="s">
        <v>32</v>
      </c>
      <c r="I613" s="146"/>
      <c r="L613" s="142"/>
      <c r="M613" s="147"/>
      <c r="T613" s="148"/>
      <c r="AT613" s="144" t="s">
        <v>159</v>
      </c>
      <c r="AU613" s="144" t="s">
        <v>89</v>
      </c>
      <c r="AV613" s="12" t="s">
        <v>40</v>
      </c>
      <c r="AW613" s="12" t="s">
        <v>38</v>
      </c>
      <c r="AX613" s="12" t="s">
        <v>80</v>
      </c>
      <c r="AY613" s="144" t="s">
        <v>150</v>
      </c>
    </row>
    <row r="614" spans="2:51" s="12" customFormat="1">
      <c r="B614" s="142"/>
      <c r="D614" s="143" t="s">
        <v>159</v>
      </c>
      <c r="E614" s="144" t="s">
        <v>32</v>
      </c>
      <c r="F614" s="145" t="s">
        <v>3996</v>
      </c>
      <c r="H614" s="144" t="s">
        <v>32</v>
      </c>
      <c r="I614" s="146"/>
      <c r="L614" s="142"/>
      <c r="M614" s="147"/>
      <c r="T614" s="148"/>
      <c r="AT614" s="144" t="s">
        <v>159</v>
      </c>
      <c r="AU614" s="144" t="s">
        <v>89</v>
      </c>
      <c r="AV614" s="12" t="s">
        <v>40</v>
      </c>
      <c r="AW614" s="12" t="s">
        <v>38</v>
      </c>
      <c r="AX614" s="12" t="s">
        <v>80</v>
      </c>
      <c r="AY614" s="144" t="s">
        <v>150</v>
      </c>
    </row>
    <row r="615" spans="2:51" s="12" customFormat="1">
      <c r="B615" s="142"/>
      <c r="D615" s="143" t="s">
        <v>159</v>
      </c>
      <c r="E615" s="144" t="s">
        <v>32</v>
      </c>
      <c r="F615" s="145" t="s">
        <v>3997</v>
      </c>
      <c r="H615" s="144" t="s">
        <v>32</v>
      </c>
      <c r="I615" s="146"/>
      <c r="L615" s="142"/>
      <c r="M615" s="147"/>
      <c r="T615" s="148"/>
      <c r="AT615" s="144" t="s">
        <v>159</v>
      </c>
      <c r="AU615" s="144" t="s">
        <v>89</v>
      </c>
      <c r="AV615" s="12" t="s">
        <v>40</v>
      </c>
      <c r="AW615" s="12" t="s">
        <v>38</v>
      </c>
      <c r="AX615" s="12" t="s">
        <v>80</v>
      </c>
      <c r="AY615" s="144" t="s">
        <v>150</v>
      </c>
    </row>
    <row r="616" spans="2:51" s="12" customFormat="1">
      <c r="B616" s="142"/>
      <c r="D616" s="143" t="s">
        <v>159</v>
      </c>
      <c r="E616" s="144" t="s">
        <v>32</v>
      </c>
      <c r="F616" s="145" t="s">
        <v>3998</v>
      </c>
      <c r="H616" s="144" t="s">
        <v>32</v>
      </c>
      <c r="I616" s="146"/>
      <c r="L616" s="142"/>
      <c r="M616" s="147"/>
      <c r="T616" s="148"/>
      <c r="AT616" s="144" t="s">
        <v>159</v>
      </c>
      <c r="AU616" s="144" t="s">
        <v>89</v>
      </c>
      <c r="AV616" s="12" t="s">
        <v>40</v>
      </c>
      <c r="AW616" s="12" t="s">
        <v>38</v>
      </c>
      <c r="AX616" s="12" t="s">
        <v>80</v>
      </c>
      <c r="AY616" s="144" t="s">
        <v>150</v>
      </c>
    </row>
    <row r="617" spans="2:51" s="12" customFormat="1">
      <c r="B617" s="142"/>
      <c r="D617" s="143" t="s">
        <v>159</v>
      </c>
      <c r="E617" s="144" t="s">
        <v>32</v>
      </c>
      <c r="F617" s="145" t="s">
        <v>3999</v>
      </c>
      <c r="H617" s="144" t="s">
        <v>32</v>
      </c>
      <c r="I617" s="146"/>
      <c r="L617" s="142"/>
      <c r="M617" s="147"/>
      <c r="T617" s="148"/>
      <c r="AT617" s="144" t="s">
        <v>159</v>
      </c>
      <c r="AU617" s="144" t="s">
        <v>89</v>
      </c>
      <c r="AV617" s="12" t="s">
        <v>40</v>
      </c>
      <c r="AW617" s="12" t="s">
        <v>38</v>
      </c>
      <c r="AX617" s="12" t="s">
        <v>80</v>
      </c>
      <c r="AY617" s="144" t="s">
        <v>150</v>
      </c>
    </row>
    <row r="618" spans="2:51" s="12" customFormat="1">
      <c r="B618" s="142"/>
      <c r="D618" s="143" t="s">
        <v>159</v>
      </c>
      <c r="E618" s="144" t="s">
        <v>32</v>
      </c>
      <c r="F618" s="145" t="s">
        <v>4000</v>
      </c>
      <c r="H618" s="144" t="s">
        <v>32</v>
      </c>
      <c r="I618" s="146"/>
      <c r="L618" s="142"/>
      <c r="M618" s="147"/>
      <c r="T618" s="148"/>
      <c r="AT618" s="144" t="s">
        <v>159</v>
      </c>
      <c r="AU618" s="144" t="s">
        <v>89</v>
      </c>
      <c r="AV618" s="12" t="s">
        <v>40</v>
      </c>
      <c r="AW618" s="12" t="s">
        <v>38</v>
      </c>
      <c r="AX618" s="12" t="s">
        <v>80</v>
      </c>
      <c r="AY618" s="144" t="s">
        <v>150</v>
      </c>
    </row>
    <row r="619" spans="2:51" s="12" customFormat="1">
      <c r="B619" s="142"/>
      <c r="D619" s="143" t="s">
        <v>159</v>
      </c>
      <c r="E619" s="144" t="s">
        <v>32</v>
      </c>
      <c r="F619" s="145" t="s">
        <v>4001</v>
      </c>
      <c r="H619" s="144" t="s">
        <v>32</v>
      </c>
      <c r="I619" s="146"/>
      <c r="L619" s="142"/>
      <c r="M619" s="147"/>
      <c r="T619" s="148"/>
      <c r="AT619" s="144" t="s">
        <v>159</v>
      </c>
      <c r="AU619" s="144" t="s">
        <v>89</v>
      </c>
      <c r="AV619" s="12" t="s">
        <v>40</v>
      </c>
      <c r="AW619" s="12" t="s">
        <v>38</v>
      </c>
      <c r="AX619" s="12" t="s">
        <v>80</v>
      </c>
      <c r="AY619" s="144" t="s">
        <v>150</v>
      </c>
    </row>
    <row r="620" spans="2:51" s="12" customFormat="1">
      <c r="B620" s="142"/>
      <c r="D620" s="143" t="s">
        <v>159</v>
      </c>
      <c r="E620" s="144" t="s">
        <v>32</v>
      </c>
      <c r="F620" s="145" t="s">
        <v>4002</v>
      </c>
      <c r="H620" s="144" t="s">
        <v>32</v>
      </c>
      <c r="I620" s="146"/>
      <c r="L620" s="142"/>
      <c r="M620" s="147"/>
      <c r="T620" s="148"/>
      <c r="AT620" s="144" t="s">
        <v>159</v>
      </c>
      <c r="AU620" s="144" t="s">
        <v>89</v>
      </c>
      <c r="AV620" s="12" t="s">
        <v>40</v>
      </c>
      <c r="AW620" s="12" t="s">
        <v>38</v>
      </c>
      <c r="AX620" s="12" t="s">
        <v>80</v>
      </c>
      <c r="AY620" s="144" t="s">
        <v>150</v>
      </c>
    </row>
    <row r="621" spans="2:51" s="12" customFormat="1">
      <c r="B621" s="142"/>
      <c r="D621" s="143" t="s">
        <v>159</v>
      </c>
      <c r="E621" s="144" t="s">
        <v>32</v>
      </c>
      <c r="F621" s="145" t="s">
        <v>4003</v>
      </c>
      <c r="H621" s="144" t="s">
        <v>32</v>
      </c>
      <c r="I621" s="146"/>
      <c r="L621" s="142"/>
      <c r="M621" s="147"/>
      <c r="T621" s="148"/>
      <c r="AT621" s="144" t="s">
        <v>159</v>
      </c>
      <c r="AU621" s="144" t="s">
        <v>89</v>
      </c>
      <c r="AV621" s="12" t="s">
        <v>40</v>
      </c>
      <c r="AW621" s="12" t="s">
        <v>38</v>
      </c>
      <c r="AX621" s="12" t="s">
        <v>80</v>
      </c>
      <c r="AY621" s="144" t="s">
        <v>150</v>
      </c>
    </row>
    <row r="622" spans="2:51" s="12" customFormat="1">
      <c r="B622" s="142"/>
      <c r="D622" s="143" t="s">
        <v>159</v>
      </c>
      <c r="E622" s="144" t="s">
        <v>32</v>
      </c>
      <c r="F622" s="145" t="s">
        <v>4004</v>
      </c>
      <c r="H622" s="144" t="s">
        <v>32</v>
      </c>
      <c r="I622" s="146"/>
      <c r="L622" s="142"/>
      <c r="M622" s="147"/>
      <c r="T622" s="148"/>
      <c r="AT622" s="144" t="s">
        <v>159</v>
      </c>
      <c r="AU622" s="144" t="s">
        <v>89</v>
      </c>
      <c r="AV622" s="12" t="s">
        <v>40</v>
      </c>
      <c r="AW622" s="12" t="s">
        <v>38</v>
      </c>
      <c r="AX622" s="12" t="s">
        <v>80</v>
      </c>
      <c r="AY622" s="144" t="s">
        <v>150</v>
      </c>
    </row>
    <row r="623" spans="2:51" s="12" customFormat="1">
      <c r="B623" s="142"/>
      <c r="D623" s="143" t="s">
        <v>159</v>
      </c>
      <c r="E623" s="144" t="s">
        <v>32</v>
      </c>
      <c r="F623" s="145" t="s">
        <v>4005</v>
      </c>
      <c r="H623" s="144" t="s">
        <v>32</v>
      </c>
      <c r="I623" s="146"/>
      <c r="L623" s="142"/>
      <c r="M623" s="147"/>
      <c r="T623" s="148"/>
      <c r="AT623" s="144" t="s">
        <v>159</v>
      </c>
      <c r="AU623" s="144" t="s">
        <v>89</v>
      </c>
      <c r="AV623" s="12" t="s">
        <v>40</v>
      </c>
      <c r="AW623" s="12" t="s">
        <v>38</v>
      </c>
      <c r="AX623" s="12" t="s">
        <v>80</v>
      </c>
      <c r="AY623" s="144" t="s">
        <v>150</v>
      </c>
    </row>
    <row r="624" spans="2:51" s="12" customFormat="1">
      <c r="B624" s="142"/>
      <c r="D624" s="143" t="s">
        <v>159</v>
      </c>
      <c r="E624" s="144" t="s">
        <v>32</v>
      </c>
      <c r="F624" s="145" t="s">
        <v>4006</v>
      </c>
      <c r="H624" s="144" t="s">
        <v>32</v>
      </c>
      <c r="I624" s="146"/>
      <c r="L624" s="142"/>
      <c r="M624" s="147"/>
      <c r="T624" s="148"/>
      <c r="AT624" s="144" t="s">
        <v>159</v>
      </c>
      <c r="AU624" s="144" t="s">
        <v>89</v>
      </c>
      <c r="AV624" s="12" t="s">
        <v>40</v>
      </c>
      <c r="AW624" s="12" t="s">
        <v>38</v>
      </c>
      <c r="AX624" s="12" t="s">
        <v>80</v>
      </c>
      <c r="AY624" s="144" t="s">
        <v>150</v>
      </c>
    </row>
    <row r="625" spans="2:51" s="12" customFormat="1">
      <c r="B625" s="142"/>
      <c r="D625" s="143" t="s">
        <v>159</v>
      </c>
      <c r="E625" s="144" t="s">
        <v>32</v>
      </c>
      <c r="F625" s="145" t="s">
        <v>4007</v>
      </c>
      <c r="H625" s="144" t="s">
        <v>32</v>
      </c>
      <c r="I625" s="146"/>
      <c r="L625" s="142"/>
      <c r="M625" s="147"/>
      <c r="T625" s="148"/>
      <c r="AT625" s="144" t="s">
        <v>159</v>
      </c>
      <c r="AU625" s="144" t="s">
        <v>89</v>
      </c>
      <c r="AV625" s="12" t="s">
        <v>40</v>
      </c>
      <c r="AW625" s="12" t="s">
        <v>38</v>
      </c>
      <c r="AX625" s="12" t="s">
        <v>80</v>
      </c>
      <c r="AY625" s="144" t="s">
        <v>150</v>
      </c>
    </row>
    <row r="626" spans="2:51" s="12" customFormat="1">
      <c r="B626" s="142"/>
      <c r="D626" s="143" t="s">
        <v>159</v>
      </c>
      <c r="E626" s="144" t="s">
        <v>32</v>
      </c>
      <c r="F626" s="145" t="s">
        <v>4008</v>
      </c>
      <c r="H626" s="144" t="s">
        <v>32</v>
      </c>
      <c r="I626" s="146"/>
      <c r="L626" s="142"/>
      <c r="M626" s="147"/>
      <c r="T626" s="148"/>
      <c r="AT626" s="144" t="s">
        <v>159</v>
      </c>
      <c r="AU626" s="144" t="s">
        <v>89</v>
      </c>
      <c r="AV626" s="12" t="s">
        <v>40</v>
      </c>
      <c r="AW626" s="12" t="s">
        <v>38</v>
      </c>
      <c r="AX626" s="12" t="s">
        <v>80</v>
      </c>
      <c r="AY626" s="144" t="s">
        <v>150</v>
      </c>
    </row>
    <row r="627" spans="2:51" s="12" customFormat="1">
      <c r="B627" s="142"/>
      <c r="D627" s="143" t="s">
        <v>159</v>
      </c>
      <c r="E627" s="144" t="s">
        <v>32</v>
      </c>
      <c r="F627" s="145" t="s">
        <v>4009</v>
      </c>
      <c r="H627" s="144" t="s">
        <v>32</v>
      </c>
      <c r="I627" s="146"/>
      <c r="L627" s="142"/>
      <c r="M627" s="147"/>
      <c r="T627" s="148"/>
      <c r="AT627" s="144" t="s">
        <v>159</v>
      </c>
      <c r="AU627" s="144" t="s">
        <v>89</v>
      </c>
      <c r="AV627" s="12" t="s">
        <v>40</v>
      </c>
      <c r="AW627" s="12" t="s">
        <v>38</v>
      </c>
      <c r="AX627" s="12" t="s">
        <v>80</v>
      </c>
      <c r="AY627" s="144" t="s">
        <v>150</v>
      </c>
    </row>
    <row r="628" spans="2:51" s="12" customFormat="1">
      <c r="B628" s="142"/>
      <c r="D628" s="143" t="s">
        <v>159</v>
      </c>
      <c r="E628" s="144" t="s">
        <v>32</v>
      </c>
      <c r="F628" s="145" t="s">
        <v>4010</v>
      </c>
      <c r="H628" s="144" t="s">
        <v>32</v>
      </c>
      <c r="I628" s="146"/>
      <c r="L628" s="142"/>
      <c r="M628" s="147"/>
      <c r="T628" s="148"/>
      <c r="AT628" s="144" t="s">
        <v>159</v>
      </c>
      <c r="AU628" s="144" t="s">
        <v>89</v>
      </c>
      <c r="AV628" s="12" t="s">
        <v>40</v>
      </c>
      <c r="AW628" s="12" t="s">
        <v>38</v>
      </c>
      <c r="AX628" s="12" t="s">
        <v>80</v>
      </c>
      <c r="AY628" s="144" t="s">
        <v>150</v>
      </c>
    </row>
    <row r="629" spans="2:51" s="12" customFormat="1">
      <c r="B629" s="142"/>
      <c r="D629" s="143" t="s">
        <v>159</v>
      </c>
      <c r="E629" s="144" t="s">
        <v>32</v>
      </c>
      <c r="F629" s="145" t="s">
        <v>4011</v>
      </c>
      <c r="H629" s="144" t="s">
        <v>32</v>
      </c>
      <c r="I629" s="146"/>
      <c r="L629" s="142"/>
      <c r="M629" s="147"/>
      <c r="T629" s="148"/>
      <c r="AT629" s="144" t="s">
        <v>159</v>
      </c>
      <c r="AU629" s="144" t="s">
        <v>89</v>
      </c>
      <c r="AV629" s="12" t="s">
        <v>40</v>
      </c>
      <c r="AW629" s="12" t="s">
        <v>38</v>
      </c>
      <c r="AX629" s="12" t="s">
        <v>80</v>
      </c>
      <c r="AY629" s="144" t="s">
        <v>150</v>
      </c>
    </row>
    <row r="630" spans="2:51" s="12" customFormat="1">
      <c r="B630" s="142"/>
      <c r="D630" s="143" t="s">
        <v>159</v>
      </c>
      <c r="E630" s="144" t="s">
        <v>32</v>
      </c>
      <c r="F630" s="145" t="s">
        <v>4012</v>
      </c>
      <c r="H630" s="144" t="s">
        <v>32</v>
      </c>
      <c r="I630" s="146"/>
      <c r="L630" s="142"/>
      <c r="M630" s="147"/>
      <c r="T630" s="148"/>
      <c r="AT630" s="144" t="s">
        <v>159</v>
      </c>
      <c r="AU630" s="144" t="s">
        <v>89</v>
      </c>
      <c r="AV630" s="12" t="s">
        <v>40</v>
      </c>
      <c r="AW630" s="12" t="s">
        <v>38</v>
      </c>
      <c r="AX630" s="12" t="s">
        <v>80</v>
      </c>
      <c r="AY630" s="144" t="s">
        <v>150</v>
      </c>
    </row>
    <row r="631" spans="2:51" s="12" customFormat="1">
      <c r="B631" s="142"/>
      <c r="D631" s="143" t="s">
        <v>159</v>
      </c>
      <c r="E631" s="144" t="s">
        <v>32</v>
      </c>
      <c r="F631" s="145" t="s">
        <v>4013</v>
      </c>
      <c r="H631" s="144" t="s">
        <v>32</v>
      </c>
      <c r="I631" s="146"/>
      <c r="L631" s="142"/>
      <c r="M631" s="147"/>
      <c r="T631" s="148"/>
      <c r="AT631" s="144" t="s">
        <v>159</v>
      </c>
      <c r="AU631" s="144" t="s">
        <v>89</v>
      </c>
      <c r="AV631" s="12" t="s">
        <v>40</v>
      </c>
      <c r="AW631" s="12" t="s">
        <v>38</v>
      </c>
      <c r="AX631" s="12" t="s">
        <v>80</v>
      </c>
      <c r="AY631" s="144" t="s">
        <v>150</v>
      </c>
    </row>
    <row r="632" spans="2:51" s="12" customFormat="1">
      <c r="B632" s="142"/>
      <c r="D632" s="143" t="s">
        <v>159</v>
      </c>
      <c r="E632" s="144" t="s">
        <v>32</v>
      </c>
      <c r="F632" s="145" t="s">
        <v>4014</v>
      </c>
      <c r="H632" s="144" t="s">
        <v>32</v>
      </c>
      <c r="I632" s="146"/>
      <c r="L632" s="142"/>
      <c r="M632" s="147"/>
      <c r="T632" s="148"/>
      <c r="AT632" s="144" t="s">
        <v>159</v>
      </c>
      <c r="AU632" s="144" t="s">
        <v>89</v>
      </c>
      <c r="AV632" s="12" t="s">
        <v>40</v>
      </c>
      <c r="AW632" s="12" t="s">
        <v>38</v>
      </c>
      <c r="AX632" s="12" t="s">
        <v>80</v>
      </c>
      <c r="AY632" s="144" t="s">
        <v>150</v>
      </c>
    </row>
    <row r="633" spans="2:51" s="12" customFormat="1">
      <c r="B633" s="142"/>
      <c r="D633" s="143" t="s">
        <v>159</v>
      </c>
      <c r="E633" s="144" t="s">
        <v>32</v>
      </c>
      <c r="F633" s="145" t="s">
        <v>4015</v>
      </c>
      <c r="H633" s="144" t="s">
        <v>32</v>
      </c>
      <c r="I633" s="146"/>
      <c r="L633" s="142"/>
      <c r="M633" s="147"/>
      <c r="T633" s="148"/>
      <c r="AT633" s="144" t="s">
        <v>159</v>
      </c>
      <c r="AU633" s="144" t="s">
        <v>89</v>
      </c>
      <c r="AV633" s="12" t="s">
        <v>40</v>
      </c>
      <c r="AW633" s="12" t="s">
        <v>38</v>
      </c>
      <c r="AX633" s="12" t="s">
        <v>80</v>
      </c>
      <c r="AY633" s="144" t="s">
        <v>150</v>
      </c>
    </row>
    <row r="634" spans="2:51" s="12" customFormat="1">
      <c r="B634" s="142"/>
      <c r="D634" s="143" t="s">
        <v>159</v>
      </c>
      <c r="E634" s="144" t="s">
        <v>32</v>
      </c>
      <c r="F634" s="145" t="s">
        <v>4016</v>
      </c>
      <c r="H634" s="144" t="s">
        <v>32</v>
      </c>
      <c r="I634" s="146"/>
      <c r="L634" s="142"/>
      <c r="M634" s="147"/>
      <c r="T634" s="148"/>
      <c r="AT634" s="144" t="s">
        <v>159</v>
      </c>
      <c r="AU634" s="144" t="s">
        <v>89</v>
      </c>
      <c r="AV634" s="12" t="s">
        <v>40</v>
      </c>
      <c r="AW634" s="12" t="s">
        <v>38</v>
      </c>
      <c r="AX634" s="12" t="s">
        <v>80</v>
      </c>
      <c r="AY634" s="144" t="s">
        <v>150</v>
      </c>
    </row>
    <row r="635" spans="2:51" s="12" customFormat="1">
      <c r="B635" s="142"/>
      <c r="D635" s="143" t="s">
        <v>159</v>
      </c>
      <c r="E635" s="144" t="s">
        <v>32</v>
      </c>
      <c r="F635" s="145" t="s">
        <v>4017</v>
      </c>
      <c r="H635" s="144" t="s">
        <v>32</v>
      </c>
      <c r="I635" s="146"/>
      <c r="L635" s="142"/>
      <c r="M635" s="147"/>
      <c r="T635" s="148"/>
      <c r="AT635" s="144" t="s">
        <v>159</v>
      </c>
      <c r="AU635" s="144" t="s">
        <v>89</v>
      </c>
      <c r="AV635" s="12" t="s">
        <v>40</v>
      </c>
      <c r="AW635" s="12" t="s">
        <v>38</v>
      </c>
      <c r="AX635" s="12" t="s">
        <v>80</v>
      </c>
      <c r="AY635" s="144" t="s">
        <v>150</v>
      </c>
    </row>
    <row r="636" spans="2:51" s="12" customFormat="1">
      <c r="B636" s="142"/>
      <c r="D636" s="143" t="s">
        <v>159</v>
      </c>
      <c r="E636" s="144" t="s">
        <v>32</v>
      </c>
      <c r="F636" s="145" t="s">
        <v>4018</v>
      </c>
      <c r="H636" s="144" t="s">
        <v>32</v>
      </c>
      <c r="I636" s="146"/>
      <c r="L636" s="142"/>
      <c r="M636" s="147"/>
      <c r="T636" s="148"/>
      <c r="AT636" s="144" t="s">
        <v>159</v>
      </c>
      <c r="AU636" s="144" t="s">
        <v>89</v>
      </c>
      <c r="AV636" s="12" t="s">
        <v>40</v>
      </c>
      <c r="AW636" s="12" t="s">
        <v>38</v>
      </c>
      <c r="AX636" s="12" t="s">
        <v>80</v>
      </c>
      <c r="AY636" s="144" t="s">
        <v>150</v>
      </c>
    </row>
    <row r="637" spans="2:51" s="12" customFormat="1">
      <c r="B637" s="142"/>
      <c r="D637" s="143" t="s">
        <v>159</v>
      </c>
      <c r="E637" s="144" t="s">
        <v>32</v>
      </c>
      <c r="F637" s="145" t="s">
        <v>4019</v>
      </c>
      <c r="H637" s="144" t="s">
        <v>32</v>
      </c>
      <c r="I637" s="146"/>
      <c r="L637" s="142"/>
      <c r="M637" s="147"/>
      <c r="T637" s="148"/>
      <c r="AT637" s="144" t="s">
        <v>159</v>
      </c>
      <c r="AU637" s="144" t="s">
        <v>89</v>
      </c>
      <c r="AV637" s="12" t="s">
        <v>40</v>
      </c>
      <c r="AW637" s="12" t="s">
        <v>38</v>
      </c>
      <c r="AX637" s="12" t="s">
        <v>80</v>
      </c>
      <c r="AY637" s="144" t="s">
        <v>150</v>
      </c>
    </row>
    <row r="638" spans="2:51" s="12" customFormat="1">
      <c r="B638" s="142"/>
      <c r="D638" s="143" t="s">
        <v>159</v>
      </c>
      <c r="E638" s="144" t="s">
        <v>32</v>
      </c>
      <c r="F638" s="145" t="s">
        <v>4020</v>
      </c>
      <c r="H638" s="144" t="s">
        <v>32</v>
      </c>
      <c r="I638" s="146"/>
      <c r="L638" s="142"/>
      <c r="M638" s="147"/>
      <c r="T638" s="148"/>
      <c r="AT638" s="144" t="s">
        <v>159</v>
      </c>
      <c r="AU638" s="144" t="s">
        <v>89</v>
      </c>
      <c r="AV638" s="12" t="s">
        <v>40</v>
      </c>
      <c r="AW638" s="12" t="s">
        <v>38</v>
      </c>
      <c r="AX638" s="12" t="s">
        <v>80</v>
      </c>
      <c r="AY638" s="144" t="s">
        <v>150</v>
      </c>
    </row>
    <row r="639" spans="2:51" s="12" customFormat="1">
      <c r="B639" s="142"/>
      <c r="D639" s="143" t="s">
        <v>159</v>
      </c>
      <c r="E639" s="144" t="s">
        <v>32</v>
      </c>
      <c r="F639" s="145" t="s">
        <v>4021</v>
      </c>
      <c r="H639" s="144" t="s">
        <v>32</v>
      </c>
      <c r="I639" s="146"/>
      <c r="L639" s="142"/>
      <c r="M639" s="147"/>
      <c r="T639" s="148"/>
      <c r="AT639" s="144" t="s">
        <v>159</v>
      </c>
      <c r="AU639" s="144" t="s">
        <v>89</v>
      </c>
      <c r="AV639" s="12" t="s">
        <v>40</v>
      </c>
      <c r="AW639" s="12" t="s">
        <v>38</v>
      </c>
      <c r="AX639" s="12" t="s">
        <v>80</v>
      </c>
      <c r="AY639" s="144" t="s">
        <v>150</v>
      </c>
    </row>
    <row r="640" spans="2:51" s="12" customFormat="1">
      <c r="B640" s="142"/>
      <c r="D640" s="143" t="s">
        <v>159</v>
      </c>
      <c r="E640" s="144" t="s">
        <v>32</v>
      </c>
      <c r="F640" s="145" t="s">
        <v>4022</v>
      </c>
      <c r="H640" s="144" t="s">
        <v>32</v>
      </c>
      <c r="I640" s="146"/>
      <c r="L640" s="142"/>
      <c r="M640" s="147"/>
      <c r="T640" s="148"/>
      <c r="AT640" s="144" t="s">
        <v>159</v>
      </c>
      <c r="AU640" s="144" t="s">
        <v>89</v>
      </c>
      <c r="AV640" s="12" t="s">
        <v>40</v>
      </c>
      <c r="AW640" s="12" t="s">
        <v>38</v>
      </c>
      <c r="AX640" s="12" t="s">
        <v>80</v>
      </c>
      <c r="AY640" s="144" t="s">
        <v>150</v>
      </c>
    </row>
    <row r="641" spans="2:65" s="12" customFormat="1">
      <c r="B641" s="142"/>
      <c r="D641" s="143" t="s">
        <v>159</v>
      </c>
      <c r="E641" s="144" t="s">
        <v>32</v>
      </c>
      <c r="F641" s="145" t="s">
        <v>4023</v>
      </c>
      <c r="H641" s="144" t="s">
        <v>32</v>
      </c>
      <c r="I641" s="146"/>
      <c r="L641" s="142"/>
      <c r="M641" s="147"/>
      <c r="T641" s="148"/>
      <c r="AT641" s="144" t="s">
        <v>159</v>
      </c>
      <c r="AU641" s="144" t="s">
        <v>89</v>
      </c>
      <c r="AV641" s="12" t="s">
        <v>40</v>
      </c>
      <c r="AW641" s="12" t="s">
        <v>38</v>
      </c>
      <c r="AX641" s="12" t="s">
        <v>80</v>
      </c>
      <c r="AY641" s="144" t="s">
        <v>150</v>
      </c>
    </row>
    <row r="642" spans="2:65" s="12" customFormat="1">
      <c r="B642" s="142"/>
      <c r="D642" s="143" t="s">
        <v>159</v>
      </c>
      <c r="E642" s="144" t="s">
        <v>32</v>
      </c>
      <c r="F642" s="145" t="s">
        <v>4024</v>
      </c>
      <c r="H642" s="144" t="s">
        <v>32</v>
      </c>
      <c r="I642" s="146"/>
      <c r="L642" s="142"/>
      <c r="M642" s="147"/>
      <c r="T642" s="148"/>
      <c r="AT642" s="144" t="s">
        <v>159</v>
      </c>
      <c r="AU642" s="144" t="s">
        <v>89</v>
      </c>
      <c r="AV642" s="12" t="s">
        <v>40</v>
      </c>
      <c r="AW642" s="12" t="s">
        <v>38</v>
      </c>
      <c r="AX642" s="12" t="s">
        <v>80</v>
      </c>
      <c r="AY642" s="144" t="s">
        <v>150</v>
      </c>
    </row>
    <row r="643" spans="2:65" s="12" customFormat="1">
      <c r="B643" s="142"/>
      <c r="D643" s="143" t="s">
        <v>159</v>
      </c>
      <c r="E643" s="144" t="s">
        <v>32</v>
      </c>
      <c r="F643" s="145" t="s">
        <v>4025</v>
      </c>
      <c r="H643" s="144" t="s">
        <v>32</v>
      </c>
      <c r="I643" s="146"/>
      <c r="L643" s="142"/>
      <c r="M643" s="147"/>
      <c r="T643" s="148"/>
      <c r="AT643" s="144" t="s">
        <v>159</v>
      </c>
      <c r="AU643" s="144" t="s">
        <v>89</v>
      </c>
      <c r="AV643" s="12" t="s">
        <v>40</v>
      </c>
      <c r="AW643" s="12" t="s">
        <v>38</v>
      </c>
      <c r="AX643" s="12" t="s">
        <v>80</v>
      </c>
      <c r="AY643" s="144" t="s">
        <v>150</v>
      </c>
    </row>
    <row r="644" spans="2:65" s="12" customFormat="1">
      <c r="B644" s="142"/>
      <c r="D644" s="143" t="s">
        <v>159</v>
      </c>
      <c r="E644" s="144" t="s">
        <v>32</v>
      </c>
      <c r="F644" s="145" t="s">
        <v>4026</v>
      </c>
      <c r="H644" s="144" t="s">
        <v>32</v>
      </c>
      <c r="I644" s="146"/>
      <c r="L644" s="142"/>
      <c r="M644" s="147"/>
      <c r="T644" s="148"/>
      <c r="AT644" s="144" t="s">
        <v>159</v>
      </c>
      <c r="AU644" s="144" t="s">
        <v>89</v>
      </c>
      <c r="AV644" s="12" t="s">
        <v>40</v>
      </c>
      <c r="AW644" s="12" t="s">
        <v>38</v>
      </c>
      <c r="AX644" s="12" t="s">
        <v>80</v>
      </c>
      <c r="AY644" s="144" t="s">
        <v>150</v>
      </c>
    </row>
    <row r="645" spans="2:65" s="12" customFormat="1">
      <c r="B645" s="142"/>
      <c r="D645" s="143" t="s">
        <v>159</v>
      </c>
      <c r="E645" s="144" t="s">
        <v>32</v>
      </c>
      <c r="F645" s="145" t="s">
        <v>4027</v>
      </c>
      <c r="H645" s="144" t="s">
        <v>32</v>
      </c>
      <c r="I645" s="146"/>
      <c r="L645" s="142"/>
      <c r="M645" s="147"/>
      <c r="T645" s="148"/>
      <c r="AT645" s="144" t="s">
        <v>159</v>
      </c>
      <c r="AU645" s="144" t="s">
        <v>89</v>
      </c>
      <c r="AV645" s="12" t="s">
        <v>40</v>
      </c>
      <c r="AW645" s="12" t="s">
        <v>38</v>
      </c>
      <c r="AX645" s="12" t="s">
        <v>80</v>
      </c>
      <c r="AY645" s="144" t="s">
        <v>150</v>
      </c>
    </row>
    <row r="646" spans="2:65" s="12" customFormat="1">
      <c r="B646" s="142"/>
      <c r="D646" s="143" t="s">
        <v>159</v>
      </c>
      <c r="E646" s="144" t="s">
        <v>32</v>
      </c>
      <c r="F646" s="145" t="s">
        <v>4028</v>
      </c>
      <c r="H646" s="144" t="s">
        <v>32</v>
      </c>
      <c r="I646" s="146"/>
      <c r="L646" s="142"/>
      <c r="M646" s="147"/>
      <c r="T646" s="148"/>
      <c r="AT646" s="144" t="s">
        <v>159</v>
      </c>
      <c r="AU646" s="144" t="s">
        <v>89</v>
      </c>
      <c r="AV646" s="12" t="s">
        <v>40</v>
      </c>
      <c r="AW646" s="12" t="s">
        <v>38</v>
      </c>
      <c r="AX646" s="12" t="s">
        <v>80</v>
      </c>
      <c r="AY646" s="144" t="s">
        <v>150</v>
      </c>
    </row>
    <row r="647" spans="2:65" s="12" customFormat="1">
      <c r="B647" s="142"/>
      <c r="D647" s="143" t="s">
        <v>159</v>
      </c>
      <c r="E647" s="144" t="s">
        <v>32</v>
      </c>
      <c r="F647" s="145" t="s">
        <v>4029</v>
      </c>
      <c r="H647" s="144" t="s">
        <v>32</v>
      </c>
      <c r="I647" s="146"/>
      <c r="L647" s="142"/>
      <c r="M647" s="147"/>
      <c r="T647" s="148"/>
      <c r="AT647" s="144" t="s">
        <v>159</v>
      </c>
      <c r="AU647" s="144" t="s">
        <v>89</v>
      </c>
      <c r="AV647" s="12" t="s">
        <v>40</v>
      </c>
      <c r="AW647" s="12" t="s">
        <v>38</v>
      </c>
      <c r="AX647" s="12" t="s">
        <v>80</v>
      </c>
      <c r="AY647" s="144" t="s">
        <v>150</v>
      </c>
    </row>
    <row r="648" spans="2:65" s="13" customFormat="1">
      <c r="B648" s="149"/>
      <c r="D648" s="143" t="s">
        <v>159</v>
      </c>
      <c r="E648" s="150" t="s">
        <v>32</v>
      </c>
      <c r="F648" s="151" t="s">
        <v>4030</v>
      </c>
      <c r="H648" s="152">
        <v>1538.4</v>
      </c>
      <c r="I648" s="153"/>
      <c r="L648" s="149"/>
      <c r="M648" s="154"/>
      <c r="T648" s="155"/>
      <c r="AT648" s="150" t="s">
        <v>159</v>
      </c>
      <c r="AU648" s="150" t="s">
        <v>89</v>
      </c>
      <c r="AV648" s="13" t="s">
        <v>89</v>
      </c>
      <c r="AW648" s="13" t="s">
        <v>38</v>
      </c>
      <c r="AX648" s="13" t="s">
        <v>40</v>
      </c>
      <c r="AY648" s="150" t="s">
        <v>150</v>
      </c>
    </row>
    <row r="649" spans="2:65" s="1" customFormat="1" ht="33" customHeight="1">
      <c r="B649" s="34"/>
      <c r="C649" s="129" t="s">
        <v>324</v>
      </c>
      <c r="D649" s="129" t="s">
        <v>152</v>
      </c>
      <c r="E649" s="130" t="s">
        <v>4031</v>
      </c>
      <c r="F649" s="131" t="s">
        <v>4032</v>
      </c>
      <c r="G649" s="132" t="s">
        <v>165</v>
      </c>
      <c r="H649" s="133">
        <v>76.92</v>
      </c>
      <c r="I649" s="134"/>
      <c r="J649" s="135">
        <f>ROUND(I649*H649,2)</f>
        <v>0</v>
      </c>
      <c r="K649" s="131" t="s">
        <v>172</v>
      </c>
      <c r="L649" s="34"/>
      <c r="M649" s="136" t="s">
        <v>32</v>
      </c>
      <c r="N649" s="137" t="s">
        <v>51</v>
      </c>
      <c r="P649" s="138">
        <f>O649*H649</f>
        <v>0</v>
      </c>
      <c r="Q649" s="138">
        <v>0</v>
      </c>
      <c r="R649" s="138">
        <f>Q649*H649</f>
        <v>0</v>
      </c>
      <c r="S649" s="138">
        <v>4.3999999999999997E-2</v>
      </c>
      <c r="T649" s="139">
        <f>S649*H649</f>
        <v>3.3844799999999999</v>
      </c>
      <c r="AR649" s="140" t="s">
        <v>157</v>
      </c>
      <c r="AT649" s="140" t="s">
        <v>152</v>
      </c>
      <c r="AU649" s="140" t="s">
        <v>89</v>
      </c>
      <c r="AY649" s="18" t="s">
        <v>150</v>
      </c>
      <c r="BE649" s="141">
        <f>IF(N649="základní",J649,0)</f>
        <v>0</v>
      </c>
      <c r="BF649" s="141">
        <f>IF(N649="snížená",J649,0)</f>
        <v>0</v>
      </c>
      <c r="BG649" s="141">
        <f>IF(N649="zákl. přenesená",J649,0)</f>
        <v>0</v>
      </c>
      <c r="BH649" s="141">
        <f>IF(N649="sníž. přenesená",J649,0)</f>
        <v>0</v>
      </c>
      <c r="BI649" s="141">
        <f>IF(N649="nulová",J649,0)</f>
        <v>0</v>
      </c>
      <c r="BJ649" s="18" t="s">
        <v>40</v>
      </c>
      <c r="BK649" s="141">
        <f>ROUND(I649*H649,2)</f>
        <v>0</v>
      </c>
      <c r="BL649" s="18" t="s">
        <v>157</v>
      </c>
      <c r="BM649" s="140" t="s">
        <v>4033</v>
      </c>
    </row>
    <row r="650" spans="2:65" s="1" customFormat="1">
      <c r="B650" s="34"/>
      <c r="D650" s="163" t="s">
        <v>174</v>
      </c>
      <c r="F650" s="164" t="s">
        <v>4034</v>
      </c>
      <c r="I650" s="165"/>
      <c r="L650" s="34"/>
      <c r="M650" s="166"/>
      <c r="T650" s="55"/>
      <c r="AT650" s="18" t="s">
        <v>174</v>
      </c>
      <c r="AU650" s="18" t="s">
        <v>89</v>
      </c>
    </row>
    <row r="651" spans="2:65" s="12" customFormat="1">
      <c r="B651" s="142"/>
      <c r="D651" s="143" t="s">
        <v>159</v>
      </c>
      <c r="E651" s="144" t="s">
        <v>32</v>
      </c>
      <c r="F651" s="145" t="s">
        <v>4035</v>
      </c>
      <c r="H651" s="144" t="s">
        <v>32</v>
      </c>
      <c r="I651" s="146"/>
      <c r="L651" s="142"/>
      <c r="M651" s="147"/>
      <c r="T651" s="148"/>
      <c r="AT651" s="144" t="s">
        <v>159</v>
      </c>
      <c r="AU651" s="144" t="s">
        <v>89</v>
      </c>
      <c r="AV651" s="12" t="s">
        <v>40</v>
      </c>
      <c r="AW651" s="12" t="s">
        <v>38</v>
      </c>
      <c r="AX651" s="12" t="s">
        <v>80</v>
      </c>
      <c r="AY651" s="144" t="s">
        <v>150</v>
      </c>
    </row>
    <row r="652" spans="2:65" s="13" customFormat="1">
      <c r="B652" s="149"/>
      <c r="D652" s="143" t="s">
        <v>159</v>
      </c>
      <c r="E652" s="150" t="s">
        <v>32</v>
      </c>
      <c r="F652" s="151" t="s">
        <v>3562</v>
      </c>
      <c r="H652" s="152">
        <v>4.5999999999999999E-2</v>
      </c>
      <c r="I652" s="153"/>
      <c r="L652" s="149"/>
      <c r="M652" s="154"/>
      <c r="T652" s="155"/>
      <c r="AT652" s="150" t="s">
        <v>159</v>
      </c>
      <c r="AU652" s="150" t="s">
        <v>89</v>
      </c>
      <c r="AV652" s="13" t="s">
        <v>89</v>
      </c>
      <c r="AW652" s="13" t="s">
        <v>38</v>
      </c>
      <c r="AX652" s="13" t="s">
        <v>80</v>
      </c>
      <c r="AY652" s="150" t="s">
        <v>150</v>
      </c>
    </row>
    <row r="653" spans="2:65" s="12" customFormat="1">
      <c r="B653" s="142"/>
      <c r="D653" s="143" t="s">
        <v>159</v>
      </c>
      <c r="E653" s="144" t="s">
        <v>32</v>
      </c>
      <c r="F653" s="145" t="s">
        <v>4036</v>
      </c>
      <c r="H653" s="144" t="s">
        <v>32</v>
      </c>
      <c r="I653" s="146"/>
      <c r="L653" s="142"/>
      <c r="M653" s="147"/>
      <c r="T653" s="148"/>
      <c r="AT653" s="144" t="s">
        <v>159</v>
      </c>
      <c r="AU653" s="144" t="s">
        <v>89</v>
      </c>
      <c r="AV653" s="12" t="s">
        <v>40</v>
      </c>
      <c r="AW653" s="12" t="s">
        <v>38</v>
      </c>
      <c r="AX653" s="12" t="s">
        <v>80</v>
      </c>
      <c r="AY653" s="144" t="s">
        <v>150</v>
      </c>
    </row>
    <row r="654" spans="2:65" s="13" customFormat="1">
      <c r="B654" s="149"/>
      <c r="D654" s="143" t="s">
        <v>159</v>
      </c>
      <c r="E654" s="150" t="s">
        <v>32</v>
      </c>
      <c r="F654" s="151" t="s">
        <v>3563</v>
      </c>
      <c r="H654" s="152">
        <v>6.4109999999999996</v>
      </c>
      <c r="I654" s="153"/>
      <c r="L654" s="149"/>
      <c r="M654" s="154"/>
      <c r="T654" s="155"/>
      <c r="AT654" s="150" t="s">
        <v>159</v>
      </c>
      <c r="AU654" s="150" t="s">
        <v>89</v>
      </c>
      <c r="AV654" s="13" t="s">
        <v>89</v>
      </c>
      <c r="AW654" s="13" t="s">
        <v>38</v>
      </c>
      <c r="AX654" s="13" t="s">
        <v>80</v>
      </c>
      <c r="AY654" s="150" t="s">
        <v>150</v>
      </c>
    </row>
    <row r="655" spans="2:65" s="12" customFormat="1">
      <c r="B655" s="142"/>
      <c r="D655" s="143" t="s">
        <v>159</v>
      </c>
      <c r="E655" s="144" t="s">
        <v>32</v>
      </c>
      <c r="F655" s="145" t="s">
        <v>4037</v>
      </c>
      <c r="H655" s="144" t="s">
        <v>32</v>
      </c>
      <c r="I655" s="146"/>
      <c r="L655" s="142"/>
      <c r="M655" s="147"/>
      <c r="T655" s="148"/>
      <c r="AT655" s="144" t="s">
        <v>159</v>
      </c>
      <c r="AU655" s="144" t="s">
        <v>89</v>
      </c>
      <c r="AV655" s="12" t="s">
        <v>40</v>
      </c>
      <c r="AW655" s="12" t="s">
        <v>38</v>
      </c>
      <c r="AX655" s="12" t="s">
        <v>80</v>
      </c>
      <c r="AY655" s="144" t="s">
        <v>150</v>
      </c>
    </row>
    <row r="656" spans="2:65" s="13" customFormat="1">
      <c r="B656" s="149"/>
      <c r="D656" s="143" t="s">
        <v>159</v>
      </c>
      <c r="E656" s="150" t="s">
        <v>32</v>
      </c>
      <c r="F656" s="151" t="s">
        <v>3564</v>
      </c>
      <c r="H656" s="152">
        <v>70.462999999999994</v>
      </c>
      <c r="I656" s="153"/>
      <c r="L656" s="149"/>
      <c r="M656" s="154"/>
      <c r="T656" s="155"/>
      <c r="AT656" s="150" t="s">
        <v>159</v>
      </c>
      <c r="AU656" s="150" t="s">
        <v>89</v>
      </c>
      <c r="AV656" s="13" t="s">
        <v>89</v>
      </c>
      <c r="AW656" s="13" t="s">
        <v>38</v>
      </c>
      <c r="AX656" s="13" t="s">
        <v>80</v>
      </c>
      <c r="AY656" s="150" t="s">
        <v>150</v>
      </c>
    </row>
    <row r="657" spans="2:65" s="14" customFormat="1">
      <c r="B657" s="156"/>
      <c r="D657" s="143" t="s">
        <v>159</v>
      </c>
      <c r="E657" s="157" t="s">
        <v>32</v>
      </c>
      <c r="F657" s="158" t="s">
        <v>162</v>
      </c>
      <c r="H657" s="159">
        <v>76.92</v>
      </c>
      <c r="I657" s="160"/>
      <c r="L657" s="156"/>
      <c r="M657" s="161"/>
      <c r="T657" s="162"/>
      <c r="AT657" s="157" t="s">
        <v>159</v>
      </c>
      <c r="AU657" s="157" t="s">
        <v>89</v>
      </c>
      <c r="AV657" s="14" t="s">
        <v>157</v>
      </c>
      <c r="AW657" s="14" t="s">
        <v>38</v>
      </c>
      <c r="AX657" s="14" t="s">
        <v>40</v>
      </c>
      <c r="AY657" s="157" t="s">
        <v>150</v>
      </c>
    </row>
    <row r="658" spans="2:65" s="1" customFormat="1" ht="44.25" customHeight="1">
      <c r="B658" s="34"/>
      <c r="C658" s="129" t="s">
        <v>329</v>
      </c>
      <c r="D658" s="129" t="s">
        <v>152</v>
      </c>
      <c r="E658" s="130" t="s">
        <v>4038</v>
      </c>
      <c r="F658" s="131" t="s">
        <v>4039</v>
      </c>
      <c r="G658" s="132" t="s">
        <v>155</v>
      </c>
      <c r="H658" s="133">
        <v>769.2</v>
      </c>
      <c r="I658" s="134"/>
      <c r="J658" s="135">
        <f>ROUND(I658*H658,2)</f>
        <v>0</v>
      </c>
      <c r="K658" s="131" t="s">
        <v>172</v>
      </c>
      <c r="L658" s="34"/>
      <c r="M658" s="136" t="s">
        <v>32</v>
      </c>
      <c r="N658" s="137" t="s">
        <v>51</v>
      </c>
      <c r="P658" s="138">
        <f>O658*H658</f>
        <v>0</v>
      </c>
      <c r="Q658" s="138">
        <v>0</v>
      </c>
      <c r="R658" s="138">
        <f>Q658*H658</f>
        <v>0</v>
      </c>
      <c r="S658" s="138">
        <v>3.5000000000000003E-2</v>
      </c>
      <c r="T658" s="139">
        <f>S658*H658</f>
        <v>26.922000000000004</v>
      </c>
      <c r="AR658" s="140" t="s">
        <v>157</v>
      </c>
      <c r="AT658" s="140" t="s">
        <v>152</v>
      </c>
      <c r="AU658" s="140" t="s">
        <v>89</v>
      </c>
      <c r="AY658" s="18" t="s">
        <v>150</v>
      </c>
      <c r="BE658" s="141">
        <f>IF(N658="základní",J658,0)</f>
        <v>0</v>
      </c>
      <c r="BF658" s="141">
        <f>IF(N658="snížená",J658,0)</f>
        <v>0</v>
      </c>
      <c r="BG658" s="141">
        <f>IF(N658="zákl. přenesená",J658,0)</f>
        <v>0</v>
      </c>
      <c r="BH658" s="141">
        <f>IF(N658="sníž. přenesená",J658,0)</f>
        <v>0</v>
      </c>
      <c r="BI658" s="141">
        <f>IF(N658="nulová",J658,0)</f>
        <v>0</v>
      </c>
      <c r="BJ658" s="18" t="s">
        <v>40</v>
      </c>
      <c r="BK658" s="141">
        <f>ROUND(I658*H658,2)</f>
        <v>0</v>
      </c>
      <c r="BL658" s="18" t="s">
        <v>157</v>
      </c>
      <c r="BM658" s="140" t="s">
        <v>4040</v>
      </c>
    </row>
    <row r="659" spans="2:65" s="1" customFormat="1">
      <c r="B659" s="34"/>
      <c r="D659" s="163" t="s">
        <v>174</v>
      </c>
      <c r="F659" s="164" t="s">
        <v>4041</v>
      </c>
      <c r="I659" s="165"/>
      <c r="L659" s="34"/>
      <c r="M659" s="166"/>
      <c r="T659" s="55"/>
      <c r="AT659" s="18" t="s">
        <v>174</v>
      </c>
      <c r="AU659" s="18" t="s">
        <v>89</v>
      </c>
    </row>
    <row r="660" spans="2:65" s="12" customFormat="1">
      <c r="B660" s="142"/>
      <c r="D660" s="143" t="s">
        <v>159</v>
      </c>
      <c r="E660" s="144" t="s">
        <v>32</v>
      </c>
      <c r="F660" s="145" t="s">
        <v>702</v>
      </c>
      <c r="H660" s="144" t="s">
        <v>32</v>
      </c>
      <c r="I660" s="146"/>
      <c r="L660" s="142"/>
      <c r="M660" s="147"/>
      <c r="T660" s="148"/>
      <c r="AT660" s="144" t="s">
        <v>159</v>
      </c>
      <c r="AU660" s="144" t="s">
        <v>89</v>
      </c>
      <c r="AV660" s="12" t="s">
        <v>40</v>
      </c>
      <c r="AW660" s="12" t="s">
        <v>38</v>
      </c>
      <c r="AX660" s="12" t="s">
        <v>80</v>
      </c>
      <c r="AY660" s="144" t="s">
        <v>150</v>
      </c>
    </row>
    <row r="661" spans="2:65" s="12" customFormat="1">
      <c r="B661" s="142"/>
      <c r="D661" s="143" t="s">
        <v>159</v>
      </c>
      <c r="E661" s="144" t="s">
        <v>32</v>
      </c>
      <c r="F661" s="145" t="s">
        <v>3844</v>
      </c>
      <c r="H661" s="144" t="s">
        <v>32</v>
      </c>
      <c r="I661" s="146"/>
      <c r="L661" s="142"/>
      <c r="M661" s="147"/>
      <c r="T661" s="148"/>
      <c r="AT661" s="144" t="s">
        <v>159</v>
      </c>
      <c r="AU661" s="144" t="s">
        <v>89</v>
      </c>
      <c r="AV661" s="12" t="s">
        <v>40</v>
      </c>
      <c r="AW661" s="12" t="s">
        <v>38</v>
      </c>
      <c r="AX661" s="12" t="s">
        <v>80</v>
      </c>
      <c r="AY661" s="144" t="s">
        <v>150</v>
      </c>
    </row>
    <row r="662" spans="2:65" s="12" customFormat="1" ht="30.6">
      <c r="B662" s="142"/>
      <c r="D662" s="143" t="s">
        <v>159</v>
      </c>
      <c r="E662" s="144" t="s">
        <v>32</v>
      </c>
      <c r="F662" s="145" t="s">
        <v>3820</v>
      </c>
      <c r="H662" s="144" t="s">
        <v>32</v>
      </c>
      <c r="I662" s="146"/>
      <c r="L662" s="142"/>
      <c r="M662" s="147"/>
      <c r="T662" s="148"/>
      <c r="AT662" s="144" t="s">
        <v>159</v>
      </c>
      <c r="AU662" s="144" t="s">
        <v>89</v>
      </c>
      <c r="AV662" s="12" t="s">
        <v>40</v>
      </c>
      <c r="AW662" s="12" t="s">
        <v>38</v>
      </c>
      <c r="AX662" s="12" t="s">
        <v>80</v>
      </c>
      <c r="AY662" s="144" t="s">
        <v>150</v>
      </c>
    </row>
    <row r="663" spans="2:65" s="13" customFormat="1">
      <c r="B663" s="149"/>
      <c r="D663" s="143" t="s">
        <v>159</v>
      </c>
      <c r="E663" s="150" t="s">
        <v>32</v>
      </c>
      <c r="F663" s="151" t="s">
        <v>652</v>
      </c>
      <c r="H663" s="152">
        <v>769.2</v>
      </c>
      <c r="I663" s="153"/>
      <c r="L663" s="149"/>
      <c r="M663" s="154"/>
      <c r="T663" s="155"/>
      <c r="AT663" s="150" t="s">
        <v>159</v>
      </c>
      <c r="AU663" s="150" t="s">
        <v>89</v>
      </c>
      <c r="AV663" s="13" t="s">
        <v>89</v>
      </c>
      <c r="AW663" s="13" t="s">
        <v>38</v>
      </c>
      <c r="AX663" s="13" t="s">
        <v>40</v>
      </c>
      <c r="AY663" s="150" t="s">
        <v>150</v>
      </c>
    </row>
    <row r="664" spans="2:65" s="1" customFormat="1" ht="24.15" customHeight="1">
      <c r="B664" s="34"/>
      <c r="C664" s="129" t="s">
        <v>335</v>
      </c>
      <c r="D664" s="129" t="s">
        <v>152</v>
      </c>
      <c r="E664" s="130" t="s">
        <v>4042</v>
      </c>
      <c r="F664" s="131" t="s">
        <v>4043</v>
      </c>
      <c r="G664" s="132" t="s">
        <v>693</v>
      </c>
      <c r="H664" s="133">
        <v>281.37299999999999</v>
      </c>
      <c r="I664" s="134"/>
      <c r="J664" s="135">
        <f>ROUND(I664*H664,2)</f>
        <v>0</v>
      </c>
      <c r="K664" s="131" t="s">
        <v>172</v>
      </c>
      <c r="L664" s="34"/>
      <c r="M664" s="136" t="s">
        <v>32</v>
      </c>
      <c r="N664" s="137" t="s">
        <v>51</v>
      </c>
      <c r="P664" s="138">
        <f>O664*H664</f>
        <v>0</v>
      </c>
      <c r="Q664" s="138">
        <v>0</v>
      </c>
      <c r="R664" s="138">
        <f>Q664*H664</f>
        <v>0</v>
      </c>
      <c r="S664" s="138">
        <v>8.9999999999999993E-3</v>
      </c>
      <c r="T664" s="139">
        <f>S664*H664</f>
        <v>2.5323569999999997</v>
      </c>
      <c r="AR664" s="140" t="s">
        <v>157</v>
      </c>
      <c r="AT664" s="140" t="s">
        <v>152</v>
      </c>
      <c r="AU664" s="140" t="s">
        <v>89</v>
      </c>
      <c r="AY664" s="18" t="s">
        <v>150</v>
      </c>
      <c r="BE664" s="141">
        <f>IF(N664="základní",J664,0)</f>
        <v>0</v>
      </c>
      <c r="BF664" s="141">
        <f>IF(N664="snížená",J664,0)</f>
        <v>0</v>
      </c>
      <c r="BG664" s="141">
        <f>IF(N664="zákl. přenesená",J664,0)</f>
        <v>0</v>
      </c>
      <c r="BH664" s="141">
        <f>IF(N664="sníž. přenesená",J664,0)</f>
        <v>0</v>
      </c>
      <c r="BI664" s="141">
        <f>IF(N664="nulová",J664,0)</f>
        <v>0</v>
      </c>
      <c r="BJ664" s="18" t="s">
        <v>40</v>
      </c>
      <c r="BK664" s="141">
        <f>ROUND(I664*H664,2)</f>
        <v>0</v>
      </c>
      <c r="BL664" s="18" t="s">
        <v>157</v>
      </c>
      <c r="BM664" s="140" t="s">
        <v>4044</v>
      </c>
    </row>
    <row r="665" spans="2:65" s="1" customFormat="1">
      <c r="B665" s="34"/>
      <c r="D665" s="163" t="s">
        <v>174</v>
      </c>
      <c r="F665" s="164" t="s">
        <v>4045</v>
      </c>
      <c r="I665" s="165"/>
      <c r="L665" s="34"/>
      <c r="M665" s="166"/>
      <c r="T665" s="55"/>
      <c r="AT665" s="18" t="s">
        <v>174</v>
      </c>
      <c r="AU665" s="18" t="s">
        <v>89</v>
      </c>
    </row>
    <row r="666" spans="2:65" s="12" customFormat="1">
      <c r="B666" s="142"/>
      <c r="D666" s="143" t="s">
        <v>159</v>
      </c>
      <c r="E666" s="144" t="s">
        <v>32</v>
      </c>
      <c r="F666" s="145" t="s">
        <v>702</v>
      </c>
      <c r="H666" s="144" t="s">
        <v>32</v>
      </c>
      <c r="I666" s="146"/>
      <c r="L666" s="142"/>
      <c r="M666" s="147"/>
      <c r="T666" s="148"/>
      <c r="AT666" s="144" t="s">
        <v>159</v>
      </c>
      <c r="AU666" s="144" t="s">
        <v>89</v>
      </c>
      <c r="AV666" s="12" t="s">
        <v>40</v>
      </c>
      <c r="AW666" s="12" t="s">
        <v>38</v>
      </c>
      <c r="AX666" s="12" t="s">
        <v>80</v>
      </c>
      <c r="AY666" s="144" t="s">
        <v>150</v>
      </c>
    </row>
    <row r="667" spans="2:65" s="12" customFormat="1">
      <c r="B667" s="142"/>
      <c r="D667" s="143" t="s">
        <v>159</v>
      </c>
      <c r="E667" s="144" t="s">
        <v>32</v>
      </c>
      <c r="F667" s="145" t="s">
        <v>4046</v>
      </c>
      <c r="H667" s="144" t="s">
        <v>32</v>
      </c>
      <c r="I667" s="146"/>
      <c r="L667" s="142"/>
      <c r="M667" s="147"/>
      <c r="T667" s="148"/>
      <c r="AT667" s="144" t="s">
        <v>159</v>
      </c>
      <c r="AU667" s="144" t="s">
        <v>89</v>
      </c>
      <c r="AV667" s="12" t="s">
        <v>40</v>
      </c>
      <c r="AW667" s="12" t="s">
        <v>38</v>
      </c>
      <c r="AX667" s="12" t="s">
        <v>80</v>
      </c>
      <c r="AY667" s="144" t="s">
        <v>150</v>
      </c>
    </row>
    <row r="668" spans="2:65" s="12" customFormat="1">
      <c r="B668" s="142"/>
      <c r="D668" s="143" t="s">
        <v>159</v>
      </c>
      <c r="E668" s="144" t="s">
        <v>32</v>
      </c>
      <c r="F668" s="145" t="s">
        <v>4047</v>
      </c>
      <c r="H668" s="144" t="s">
        <v>32</v>
      </c>
      <c r="I668" s="146"/>
      <c r="L668" s="142"/>
      <c r="M668" s="147"/>
      <c r="T668" s="148"/>
      <c r="AT668" s="144" t="s">
        <v>159</v>
      </c>
      <c r="AU668" s="144" t="s">
        <v>89</v>
      </c>
      <c r="AV668" s="12" t="s">
        <v>40</v>
      </c>
      <c r="AW668" s="12" t="s">
        <v>38</v>
      </c>
      <c r="AX668" s="12" t="s">
        <v>80</v>
      </c>
      <c r="AY668" s="144" t="s">
        <v>150</v>
      </c>
    </row>
    <row r="669" spans="2:65" s="12" customFormat="1">
      <c r="B669" s="142"/>
      <c r="D669" s="143" t="s">
        <v>159</v>
      </c>
      <c r="E669" s="144" t="s">
        <v>32</v>
      </c>
      <c r="F669" s="145" t="s">
        <v>4048</v>
      </c>
      <c r="H669" s="144" t="s">
        <v>32</v>
      </c>
      <c r="I669" s="146"/>
      <c r="L669" s="142"/>
      <c r="M669" s="147"/>
      <c r="T669" s="148"/>
      <c r="AT669" s="144" t="s">
        <v>159</v>
      </c>
      <c r="AU669" s="144" t="s">
        <v>89</v>
      </c>
      <c r="AV669" s="12" t="s">
        <v>40</v>
      </c>
      <c r="AW669" s="12" t="s">
        <v>38</v>
      </c>
      <c r="AX669" s="12" t="s">
        <v>80</v>
      </c>
      <c r="AY669" s="144" t="s">
        <v>150</v>
      </c>
    </row>
    <row r="670" spans="2:65" s="12" customFormat="1">
      <c r="B670" s="142"/>
      <c r="D670" s="143" t="s">
        <v>159</v>
      </c>
      <c r="E670" s="144" t="s">
        <v>32</v>
      </c>
      <c r="F670" s="145" t="s">
        <v>4049</v>
      </c>
      <c r="H670" s="144" t="s">
        <v>32</v>
      </c>
      <c r="I670" s="146"/>
      <c r="L670" s="142"/>
      <c r="M670" s="147"/>
      <c r="T670" s="148"/>
      <c r="AT670" s="144" t="s">
        <v>159</v>
      </c>
      <c r="AU670" s="144" t="s">
        <v>89</v>
      </c>
      <c r="AV670" s="12" t="s">
        <v>40</v>
      </c>
      <c r="AW670" s="12" t="s">
        <v>38</v>
      </c>
      <c r="AX670" s="12" t="s">
        <v>80</v>
      </c>
      <c r="AY670" s="144" t="s">
        <v>150</v>
      </c>
    </row>
    <row r="671" spans="2:65" s="12" customFormat="1">
      <c r="B671" s="142"/>
      <c r="D671" s="143" t="s">
        <v>159</v>
      </c>
      <c r="E671" s="144" t="s">
        <v>32</v>
      </c>
      <c r="F671" s="145" t="s">
        <v>4050</v>
      </c>
      <c r="H671" s="144" t="s">
        <v>32</v>
      </c>
      <c r="I671" s="146"/>
      <c r="L671" s="142"/>
      <c r="M671" s="147"/>
      <c r="T671" s="148"/>
      <c r="AT671" s="144" t="s">
        <v>159</v>
      </c>
      <c r="AU671" s="144" t="s">
        <v>89</v>
      </c>
      <c r="AV671" s="12" t="s">
        <v>40</v>
      </c>
      <c r="AW671" s="12" t="s">
        <v>38</v>
      </c>
      <c r="AX671" s="12" t="s">
        <v>80</v>
      </c>
      <c r="AY671" s="144" t="s">
        <v>150</v>
      </c>
    </row>
    <row r="672" spans="2:65" s="12" customFormat="1">
      <c r="B672" s="142"/>
      <c r="D672" s="143" t="s">
        <v>159</v>
      </c>
      <c r="E672" s="144" t="s">
        <v>32</v>
      </c>
      <c r="F672" s="145" t="s">
        <v>4051</v>
      </c>
      <c r="H672" s="144" t="s">
        <v>32</v>
      </c>
      <c r="I672" s="146"/>
      <c r="L672" s="142"/>
      <c r="M672" s="147"/>
      <c r="T672" s="148"/>
      <c r="AT672" s="144" t="s">
        <v>159</v>
      </c>
      <c r="AU672" s="144" t="s">
        <v>89</v>
      </c>
      <c r="AV672" s="12" t="s">
        <v>40</v>
      </c>
      <c r="AW672" s="12" t="s">
        <v>38</v>
      </c>
      <c r="AX672" s="12" t="s">
        <v>80</v>
      </c>
      <c r="AY672" s="144" t="s">
        <v>150</v>
      </c>
    </row>
    <row r="673" spans="2:65" s="12" customFormat="1">
      <c r="B673" s="142"/>
      <c r="D673" s="143" t="s">
        <v>159</v>
      </c>
      <c r="E673" s="144" t="s">
        <v>32</v>
      </c>
      <c r="F673" s="145" t="s">
        <v>4052</v>
      </c>
      <c r="H673" s="144" t="s">
        <v>32</v>
      </c>
      <c r="I673" s="146"/>
      <c r="L673" s="142"/>
      <c r="M673" s="147"/>
      <c r="T673" s="148"/>
      <c r="AT673" s="144" t="s">
        <v>159</v>
      </c>
      <c r="AU673" s="144" t="s">
        <v>89</v>
      </c>
      <c r="AV673" s="12" t="s">
        <v>40</v>
      </c>
      <c r="AW673" s="12" t="s">
        <v>38</v>
      </c>
      <c r="AX673" s="12" t="s">
        <v>80</v>
      </c>
      <c r="AY673" s="144" t="s">
        <v>150</v>
      </c>
    </row>
    <row r="674" spans="2:65" s="12" customFormat="1">
      <c r="B674" s="142"/>
      <c r="D674" s="143" t="s">
        <v>159</v>
      </c>
      <c r="E674" s="144" t="s">
        <v>32</v>
      </c>
      <c r="F674" s="145" t="s">
        <v>4053</v>
      </c>
      <c r="H674" s="144" t="s">
        <v>32</v>
      </c>
      <c r="I674" s="146"/>
      <c r="L674" s="142"/>
      <c r="M674" s="147"/>
      <c r="T674" s="148"/>
      <c r="AT674" s="144" t="s">
        <v>159</v>
      </c>
      <c r="AU674" s="144" t="s">
        <v>89</v>
      </c>
      <c r="AV674" s="12" t="s">
        <v>40</v>
      </c>
      <c r="AW674" s="12" t="s">
        <v>38</v>
      </c>
      <c r="AX674" s="12" t="s">
        <v>80</v>
      </c>
      <c r="AY674" s="144" t="s">
        <v>150</v>
      </c>
    </row>
    <row r="675" spans="2:65" s="12" customFormat="1">
      <c r="B675" s="142"/>
      <c r="D675" s="143" t="s">
        <v>159</v>
      </c>
      <c r="E675" s="144" t="s">
        <v>32</v>
      </c>
      <c r="F675" s="145" t="s">
        <v>4054</v>
      </c>
      <c r="H675" s="144" t="s">
        <v>32</v>
      </c>
      <c r="I675" s="146"/>
      <c r="L675" s="142"/>
      <c r="M675" s="147"/>
      <c r="T675" s="148"/>
      <c r="AT675" s="144" t="s">
        <v>159</v>
      </c>
      <c r="AU675" s="144" t="s">
        <v>89</v>
      </c>
      <c r="AV675" s="12" t="s">
        <v>40</v>
      </c>
      <c r="AW675" s="12" t="s">
        <v>38</v>
      </c>
      <c r="AX675" s="12" t="s">
        <v>80</v>
      </c>
      <c r="AY675" s="144" t="s">
        <v>150</v>
      </c>
    </row>
    <row r="676" spans="2:65" s="12" customFormat="1">
      <c r="B676" s="142"/>
      <c r="D676" s="143" t="s">
        <v>159</v>
      </c>
      <c r="E676" s="144" t="s">
        <v>32</v>
      </c>
      <c r="F676" s="145" t="s">
        <v>4055</v>
      </c>
      <c r="H676" s="144" t="s">
        <v>32</v>
      </c>
      <c r="I676" s="146"/>
      <c r="L676" s="142"/>
      <c r="M676" s="147"/>
      <c r="T676" s="148"/>
      <c r="AT676" s="144" t="s">
        <v>159</v>
      </c>
      <c r="AU676" s="144" t="s">
        <v>89</v>
      </c>
      <c r="AV676" s="12" t="s">
        <v>40</v>
      </c>
      <c r="AW676" s="12" t="s">
        <v>38</v>
      </c>
      <c r="AX676" s="12" t="s">
        <v>80</v>
      </c>
      <c r="AY676" s="144" t="s">
        <v>150</v>
      </c>
    </row>
    <row r="677" spans="2:65" s="12" customFormat="1">
      <c r="B677" s="142"/>
      <c r="D677" s="143" t="s">
        <v>159</v>
      </c>
      <c r="E677" s="144" t="s">
        <v>32</v>
      </c>
      <c r="F677" s="145" t="s">
        <v>4056</v>
      </c>
      <c r="H677" s="144" t="s">
        <v>32</v>
      </c>
      <c r="I677" s="146"/>
      <c r="L677" s="142"/>
      <c r="M677" s="147"/>
      <c r="T677" s="148"/>
      <c r="AT677" s="144" t="s">
        <v>159</v>
      </c>
      <c r="AU677" s="144" t="s">
        <v>89</v>
      </c>
      <c r="AV677" s="12" t="s">
        <v>40</v>
      </c>
      <c r="AW677" s="12" t="s">
        <v>38</v>
      </c>
      <c r="AX677" s="12" t="s">
        <v>80</v>
      </c>
      <c r="AY677" s="144" t="s">
        <v>150</v>
      </c>
    </row>
    <row r="678" spans="2:65" s="12" customFormat="1">
      <c r="B678" s="142"/>
      <c r="D678" s="143" t="s">
        <v>159</v>
      </c>
      <c r="E678" s="144" t="s">
        <v>32</v>
      </c>
      <c r="F678" s="145" t="s">
        <v>4057</v>
      </c>
      <c r="H678" s="144" t="s">
        <v>32</v>
      </c>
      <c r="I678" s="146"/>
      <c r="L678" s="142"/>
      <c r="M678" s="147"/>
      <c r="T678" s="148"/>
      <c r="AT678" s="144" t="s">
        <v>159</v>
      </c>
      <c r="AU678" s="144" t="s">
        <v>89</v>
      </c>
      <c r="AV678" s="12" t="s">
        <v>40</v>
      </c>
      <c r="AW678" s="12" t="s">
        <v>38</v>
      </c>
      <c r="AX678" s="12" t="s">
        <v>80</v>
      </c>
      <c r="AY678" s="144" t="s">
        <v>150</v>
      </c>
    </row>
    <row r="679" spans="2:65" s="12" customFormat="1">
      <c r="B679" s="142"/>
      <c r="D679" s="143" t="s">
        <v>159</v>
      </c>
      <c r="E679" s="144" t="s">
        <v>32</v>
      </c>
      <c r="F679" s="145" t="s">
        <v>4058</v>
      </c>
      <c r="H679" s="144" t="s">
        <v>32</v>
      </c>
      <c r="I679" s="146"/>
      <c r="L679" s="142"/>
      <c r="M679" s="147"/>
      <c r="T679" s="148"/>
      <c r="AT679" s="144" t="s">
        <v>159</v>
      </c>
      <c r="AU679" s="144" t="s">
        <v>89</v>
      </c>
      <c r="AV679" s="12" t="s">
        <v>40</v>
      </c>
      <c r="AW679" s="12" t="s">
        <v>38</v>
      </c>
      <c r="AX679" s="12" t="s">
        <v>80</v>
      </c>
      <c r="AY679" s="144" t="s">
        <v>150</v>
      </c>
    </row>
    <row r="680" spans="2:65" s="12" customFormat="1">
      <c r="B680" s="142"/>
      <c r="D680" s="143" t="s">
        <v>159</v>
      </c>
      <c r="E680" s="144" t="s">
        <v>32</v>
      </c>
      <c r="F680" s="145" t="s">
        <v>4059</v>
      </c>
      <c r="H680" s="144" t="s">
        <v>32</v>
      </c>
      <c r="I680" s="146"/>
      <c r="L680" s="142"/>
      <c r="M680" s="147"/>
      <c r="T680" s="148"/>
      <c r="AT680" s="144" t="s">
        <v>159</v>
      </c>
      <c r="AU680" s="144" t="s">
        <v>89</v>
      </c>
      <c r="AV680" s="12" t="s">
        <v>40</v>
      </c>
      <c r="AW680" s="12" t="s">
        <v>38</v>
      </c>
      <c r="AX680" s="12" t="s">
        <v>80</v>
      </c>
      <c r="AY680" s="144" t="s">
        <v>150</v>
      </c>
    </row>
    <row r="681" spans="2:65" s="12" customFormat="1">
      <c r="B681" s="142"/>
      <c r="D681" s="143" t="s">
        <v>159</v>
      </c>
      <c r="E681" s="144" t="s">
        <v>32</v>
      </c>
      <c r="F681" s="145" t="s">
        <v>4060</v>
      </c>
      <c r="H681" s="144" t="s">
        <v>32</v>
      </c>
      <c r="I681" s="146"/>
      <c r="L681" s="142"/>
      <c r="M681" s="147"/>
      <c r="T681" s="148"/>
      <c r="AT681" s="144" t="s">
        <v>159</v>
      </c>
      <c r="AU681" s="144" t="s">
        <v>89</v>
      </c>
      <c r="AV681" s="12" t="s">
        <v>40</v>
      </c>
      <c r="AW681" s="12" t="s">
        <v>38</v>
      </c>
      <c r="AX681" s="12" t="s">
        <v>80</v>
      </c>
      <c r="AY681" s="144" t="s">
        <v>150</v>
      </c>
    </row>
    <row r="682" spans="2:65" s="12" customFormat="1">
      <c r="B682" s="142"/>
      <c r="D682" s="143" t="s">
        <v>159</v>
      </c>
      <c r="E682" s="144" t="s">
        <v>32</v>
      </c>
      <c r="F682" s="145" t="s">
        <v>4061</v>
      </c>
      <c r="H682" s="144" t="s">
        <v>32</v>
      </c>
      <c r="I682" s="146"/>
      <c r="L682" s="142"/>
      <c r="M682" s="147"/>
      <c r="T682" s="148"/>
      <c r="AT682" s="144" t="s">
        <v>159</v>
      </c>
      <c r="AU682" s="144" t="s">
        <v>89</v>
      </c>
      <c r="AV682" s="12" t="s">
        <v>40</v>
      </c>
      <c r="AW682" s="12" t="s">
        <v>38</v>
      </c>
      <c r="AX682" s="12" t="s">
        <v>80</v>
      </c>
      <c r="AY682" s="144" t="s">
        <v>150</v>
      </c>
    </row>
    <row r="683" spans="2:65" s="12" customFormat="1">
      <c r="B683" s="142"/>
      <c r="D683" s="143" t="s">
        <v>159</v>
      </c>
      <c r="E683" s="144" t="s">
        <v>32</v>
      </c>
      <c r="F683" s="145" t="s">
        <v>4062</v>
      </c>
      <c r="H683" s="144" t="s">
        <v>32</v>
      </c>
      <c r="I683" s="146"/>
      <c r="L683" s="142"/>
      <c r="M683" s="147"/>
      <c r="T683" s="148"/>
      <c r="AT683" s="144" t="s">
        <v>159</v>
      </c>
      <c r="AU683" s="144" t="s">
        <v>89</v>
      </c>
      <c r="AV683" s="12" t="s">
        <v>40</v>
      </c>
      <c r="AW683" s="12" t="s">
        <v>38</v>
      </c>
      <c r="AX683" s="12" t="s">
        <v>80</v>
      </c>
      <c r="AY683" s="144" t="s">
        <v>150</v>
      </c>
    </row>
    <row r="684" spans="2:65" s="12" customFormat="1">
      <c r="B684" s="142"/>
      <c r="D684" s="143" t="s">
        <v>159</v>
      </c>
      <c r="E684" s="144" t="s">
        <v>32</v>
      </c>
      <c r="F684" s="145" t="s">
        <v>4063</v>
      </c>
      <c r="H684" s="144" t="s">
        <v>32</v>
      </c>
      <c r="I684" s="146"/>
      <c r="L684" s="142"/>
      <c r="M684" s="147"/>
      <c r="T684" s="148"/>
      <c r="AT684" s="144" t="s">
        <v>159</v>
      </c>
      <c r="AU684" s="144" t="s">
        <v>89</v>
      </c>
      <c r="AV684" s="12" t="s">
        <v>40</v>
      </c>
      <c r="AW684" s="12" t="s">
        <v>38</v>
      </c>
      <c r="AX684" s="12" t="s">
        <v>80</v>
      </c>
      <c r="AY684" s="144" t="s">
        <v>150</v>
      </c>
    </row>
    <row r="685" spans="2:65" s="12" customFormat="1">
      <c r="B685" s="142"/>
      <c r="D685" s="143" t="s">
        <v>159</v>
      </c>
      <c r="E685" s="144" t="s">
        <v>32</v>
      </c>
      <c r="F685" s="145" t="s">
        <v>4064</v>
      </c>
      <c r="H685" s="144" t="s">
        <v>32</v>
      </c>
      <c r="I685" s="146"/>
      <c r="L685" s="142"/>
      <c r="M685" s="147"/>
      <c r="T685" s="148"/>
      <c r="AT685" s="144" t="s">
        <v>159</v>
      </c>
      <c r="AU685" s="144" t="s">
        <v>89</v>
      </c>
      <c r="AV685" s="12" t="s">
        <v>40</v>
      </c>
      <c r="AW685" s="12" t="s">
        <v>38</v>
      </c>
      <c r="AX685" s="12" t="s">
        <v>80</v>
      </c>
      <c r="AY685" s="144" t="s">
        <v>150</v>
      </c>
    </row>
    <row r="686" spans="2:65" s="13" customFormat="1">
      <c r="B686" s="149"/>
      <c r="D686" s="143" t="s">
        <v>159</v>
      </c>
      <c r="E686" s="150" t="s">
        <v>32</v>
      </c>
      <c r="F686" s="151" t="s">
        <v>631</v>
      </c>
      <c r="H686" s="152">
        <v>281.37299999999999</v>
      </c>
      <c r="I686" s="153"/>
      <c r="L686" s="149"/>
      <c r="M686" s="154"/>
      <c r="T686" s="155"/>
      <c r="AT686" s="150" t="s">
        <v>159</v>
      </c>
      <c r="AU686" s="150" t="s">
        <v>89</v>
      </c>
      <c r="AV686" s="13" t="s">
        <v>89</v>
      </c>
      <c r="AW686" s="13" t="s">
        <v>38</v>
      </c>
      <c r="AX686" s="13" t="s">
        <v>40</v>
      </c>
      <c r="AY686" s="150" t="s">
        <v>150</v>
      </c>
    </row>
    <row r="687" spans="2:65" s="1" customFormat="1" ht="33" customHeight="1">
      <c r="B687" s="34"/>
      <c r="C687" s="129" t="s">
        <v>340</v>
      </c>
      <c r="D687" s="129" t="s">
        <v>152</v>
      </c>
      <c r="E687" s="130" t="s">
        <v>4065</v>
      </c>
      <c r="F687" s="131" t="s">
        <v>4066</v>
      </c>
      <c r="G687" s="132" t="s">
        <v>155</v>
      </c>
      <c r="H687" s="133">
        <v>856.45</v>
      </c>
      <c r="I687" s="134"/>
      <c r="J687" s="135">
        <f>ROUND(I687*H687,2)</f>
        <v>0</v>
      </c>
      <c r="K687" s="131" t="s">
        <v>172</v>
      </c>
      <c r="L687" s="34"/>
      <c r="M687" s="136" t="s">
        <v>32</v>
      </c>
      <c r="N687" s="137" t="s">
        <v>51</v>
      </c>
      <c r="P687" s="138">
        <f>O687*H687</f>
        <v>0</v>
      </c>
      <c r="Q687" s="138">
        <v>0</v>
      </c>
      <c r="R687" s="138">
        <f>Q687*H687</f>
        <v>0</v>
      </c>
      <c r="S687" s="138">
        <v>4.0000000000000001E-3</v>
      </c>
      <c r="T687" s="139">
        <f>S687*H687</f>
        <v>3.4258000000000002</v>
      </c>
      <c r="AR687" s="140" t="s">
        <v>157</v>
      </c>
      <c r="AT687" s="140" t="s">
        <v>152</v>
      </c>
      <c r="AU687" s="140" t="s">
        <v>89</v>
      </c>
      <c r="AY687" s="18" t="s">
        <v>150</v>
      </c>
      <c r="BE687" s="141">
        <f>IF(N687="základní",J687,0)</f>
        <v>0</v>
      </c>
      <c r="BF687" s="141">
        <f>IF(N687="snížená",J687,0)</f>
        <v>0</v>
      </c>
      <c r="BG687" s="141">
        <f>IF(N687="zákl. přenesená",J687,0)</f>
        <v>0</v>
      </c>
      <c r="BH687" s="141">
        <f>IF(N687="sníž. přenesená",J687,0)</f>
        <v>0</v>
      </c>
      <c r="BI687" s="141">
        <f>IF(N687="nulová",J687,0)</f>
        <v>0</v>
      </c>
      <c r="BJ687" s="18" t="s">
        <v>40</v>
      </c>
      <c r="BK687" s="141">
        <f>ROUND(I687*H687,2)</f>
        <v>0</v>
      </c>
      <c r="BL687" s="18" t="s">
        <v>157</v>
      </c>
      <c r="BM687" s="140" t="s">
        <v>4067</v>
      </c>
    </row>
    <row r="688" spans="2:65" s="1" customFormat="1">
      <c r="B688" s="34"/>
      <c r="D688" s="163" t="s">
        <v>174</v>
      </c>
      <c r="F688" s="164" t="s">
        <v>4068</v>
      </c>
      <c r="I688" s="165"/>
      <c r="L688" s="34"/>
      <c r="M688" s="166"/>
      <c r="T688" s="55"/>
      <c r="AT688" s="18" t="s">
        <v>174</v>
      </c>
      <c r="AU688" s="18" t="s">
        <v>89</v>
      </c>
    </row>
    <row r="689" spans="2:51" s="12" customFormat="1">
      <c r="B689" s="142"/>
      <c r="D689" s="143" t="s">
        <v>159</v>
      </c>
      <c r="E689" s="144" t="s">
        <v>32</v>
      </c>
      <c r="F689" s="145" t="s">
        <v>702</v>
      </c>
      <c r="H689" s="144" t="s">
        <v>32</v>
      </c>
      <c r="I689" s="146"/>
      <c r="L689" s="142"/>
      <c r="M689" s="147"/>
      <c r="T689" s="148"/>
      <c r="AT689" s="144" t="s">
        <v>159</v>
      </c>
      <c r="AU689" s="144" t="s">
        <v>89</v>
      </c>
      <c r="AV689" s="12" t="s">
        <v>40</v>
      </c>
      <c r="AW689" s="12" t="s">
        <v>38</v>
      </c>
      <c r="AX689" s="12" t="s">
        <v>80</v>
      </c>
      <c r="AY689" s="144" t="s">
        <v>150</v>
      </c>
    </row>
    <row r="690" spans="2:51" s="12" customFormat="1">
      <c r="B690" s="142"/>
      <c r="D690" s="143" t="s">
        <v>159</v>
      </c>
      <c r="E690" s="144" t="s">
        <v>32</v>
      </c>
      <c r="F690" s="145" t="s">
        <v>3639</v>
      </c>
      <c r="H690" s="144" t="s">
        <v>32</v>
      </c>
      <c r="I690" s="146"/>
      <c r="L690" s="142"/>
      <c r="M690" s="147"/>
      <c r="T690" s="148"/>
      <c r="AT690" s="144" t="s">
        <v>159</v>
      </c>
      <c r="AU690" s="144" t="s">
        <v>89</v>
      </c>
      <c r="AV690" s="12" t="s">
        <v>40</v>
      </c>
      <c r="AW690" s="12" t="s">
        <v>38</v>
      </c>
      <c r="AX690" s="12" t="s">
        <v>80</v>
      </c>
      <c r="AY690" s="144" t="s">
        <v>150</v>
      </c>
    </row>
    <row r="691" spans="2:51" s="12" customFormat="1">
      <c r="B691" s="142"/>
      <c r="D691" s="143" t="s">
        <v>159</v>
      </c>
      <c r="E691" s="144" t="s">
        <v>32</v>
      </c>
      <c r="F691" s="145" t="s">
        <v>3640</v>
      </c>
      <c r="H691" s="144" t="s">
        <v>32</v>
      </c>
      <c r="I691" s="146"/>
      <c r="L691" s="142"/>
      <c r="M691" s="147"/>
      <c r="T691" s="148"/>
      <c r="AT691" s="144" t="s">
        <v>159</v>
      </c>
      <c r="AU691" s="144" t="s">
        <v>89</v>
      </c>
      <c r="AV691" s="12" t="s">
        <v>40</v>
      </c>
      <c r="AW691" s="12" t="s">
        <v>38</v>
      </c>
      <c r="AX691" s="12" t="s">
        <v>80</v>
      </c>
      <c r="AY691" s="144" t="s">
        <v>150</v>
      </c>
    </row>
    <row r="692" spans="2:51" s="12" customFormat="1">
      <c r="B692" s="142"/>
      <c r="D692" s="143" t="s">
        <v>159</v>
      </c>
      <c r="E692" s="144" t="s">
        <v>32</v>
      </c>
      <c r="F692" s="145" t="s">
        <v>3641</v>
      </c>
      <c r="H692" s="144" t="s">
        <v>32</v>
      </c>
      <c r="I692" s="146"/>
      <c r="L692" s="142"/>
      <c r="M692" s="147"/>
      <c r="T692" s="148"/>
      <c r="AT692" s="144" t="s">
        <v>159</v>
      </c>
      <c r="AU692" s="144" t="s">
        <v>89</v>
      </c>
      <c r="AV692" s="12" t="s">
        <v>40</v>
      </c>
      <c r="AW692" s="12" t="s">
        <v>38</v>
      </c>
      <c r="AX692" s="12" t="s">
        <v>80</v>
      </c>
      <c r="AY692" s="144" t="s">
        <v>150</v>
      </c>
    </row>
    <row r="693" spans="2:51" s="12" customFormat="1">
      <c r="B693" s="142"/>
      <c r="D693" s="143" t="s">
        <v>159</v>
      </c>
      <c r="E693" s="144" t="s">
        <v>32</v>
      </c>
      <c r="F693" s="145" t="s">
        <v>3642</v>
      </c>
      <c r="H693" s="144" t="s">
        <v>32</v>
      </c>
      <c r="I693" s="146"/>
      <c r="L693" s="142"/>
      <c r="M693" s="147"/>
      <c r="T693" s="148"/>
      <c r="AT693" s="144" t="s">
        <v>159</v>
      </c>
      <c r="AU693" s="144" t="s">
        <v>89</v>
      </c>
      <c r="AV693" s="12" t="s">
        <v>40</v>
      </c>
      <c r="AW693" s="12" t="s">
        <v>38</v>
      </c>
      <c r="AX693" s="12" t="s">
        <v>80</v>
      </c>
      <c r="AY693" s="144" t="s">
        <v>150</v>
      </c>
    </row>
    <row r="694" spans="2:51" s="12" customFormat="1">
      <c r="B694" s="142"/>
      <c r="D694" s="143" t="s">
        <v>159</v>
      </c>
      <c r="E694" s="144" t="s">
        <v>32</v>
      </c>
      <c r="F694" s="145" t="s">
        <v>3643</v>
      </c>
      <c r="H694" s="144" t="s">
        <v>32</v>
      </c>
      <c r="I694" s="146"/>
      <c r="L694" s="142"/>
      <c r="M694" s="147"/>
      <c r="T694" s="148"/>
      <c r="AT694" s="144" t="s">
        <v>159</v>
      </c>
      <c r="AU694" s="144" t="s">
        <v>89</v>
      </c>
      <c r="AV694" s="12" t="s">
        <v>40</v>
      </c>
      <c r="AW694" s="12" t="s">
        <v>38</v>
      </c>
      <c r="AX694" s="12" t="s">
        <v>80</v>
      </c>
      <c r="AY694" s="144" t="s">
        <v>150</v>
      </c>
    </row>
    <row r="695" spans="2:51" s="12" customFormat="1">
      <c r="B695" s="142"/>
      <c r="D695" s="143" t="s">
        <v>159</v>
      </c>
      <c r="E695" s="144" t="s">
        <v>32</v>
      </c>
      <c r="F695" s="145" t="s">
        <v>3644</v>
      </c>
      <c r="H695" s="144" t="s">
        <v>32</v>
      </c>
      <c r="I695" s="146"/>
      <c r="L695" s="142"/>
      <c r="M695" s="147"/>
      <c r="T695" s="148"/>
      <c r="AT695" s="144" t="s">
        <v>159</v>
      </c>
      <c r="AU695" s="144" t="s">
        <v>89</v>
      </c>
      <c r="AV695" s="12" t="s">
        <v>40</v>
      </c>
      <c r="AW695" s="12" t="s">
        <v>38</v>
      </c>
      <c r="AX695" s="12" t="s">
        <v>80</v>
      </c>
      <c r="AY695" s="144" t="s">
        <v>150</v>
      </c>
    </row>
    <row r="696" spans="2:51" s="12" customFormat="1">
      <c r="B696" s="142"/>
      <c r="D696" s="143" t="s">
        <v>159</v>
      </c>
      <c r="E696" s="144" t="s">
        <v>32</v>
      </c>
      <c r="F696" s="145" t="s">
        <v>3645</v>
      </c>
      <c r="H696" s="144" t="s">
        <v>32</v>
      </c>
      <c r="I696" s="146"/>
      <c r="L696" s="142"/>
      <c r="M696" s="147"/>
      <c r="T696" s="148"/>
      <c r="AT696" s="144" t="s">
        <v>159</v>
      </c>
      <c r="AU696" s="144" t="s">
        <v>89</v>
      </c>
      <c r="AV696" s="12" t="s">
        <v>40</v>
      </c>
      <c r="AW696" s="12" t="s">
        <v>38</v>
      </c>
      <c r="AX696" s="12" t="s">
        <v>80</v>
      </c>
      <c r="AY696" s="144" t="s">
        <v>150</v>
      </c>
    </row>
    <row r="697" spans="2:51" s="12" customFormat="1">
      <c r="B697" s="142"/>
      <c r="D697" s="143" t="s">
        <v>159</v>
      </c>
      <c r="E697" s="144" t="s">
        <v>32</v>
      </c>
      <c r="F697" s="145" t="s">
        <v>3646</v>
      </c>
      <c r="H697" s="144" t="s">
        <v>32</v>
      </c>
      <c r="I697" s="146"/>
      <c r="L697" s="142"/>
      <c r="M697" s="147"/>
      <c r="T697" s="148"/>
      <c r="AT697" s="144" t="s">
        <v>159</v>
      </c>
      <c r="AU697" s="144" t="s">
        <v>89</v>
      </c>
      <c r="AV697" s="12" t="s">
        <v>40</v>
      </c>
      <c r="AW697" s="12" t="s">
        <v>38</v>
      </c>
      <c r="AX697" s="12" t="s">
        <v>80</v>
      </c>
      <c r="AY697" s="144" t="s">
        <v>150</v>
      </c>
    </row>
    <row r="698" spans="2:51" s="12" customFormat="1">
      <c r="B698" s="142"/>
      <c r="D698" s="143" t="s">
        <v>159</v>
      </c>
      <c r="E698" s="144" t="s">
        <v>32</v>
      </c>
      <c r="F698" s="145" t="s">
        <v>3647</v>
      </c>
      <c r="H698" s="144" t="s">
        <v>32</v>
      </c>
      <c r="I698" s="146"/>
      <c r="L698" s="142"/>
      <c r="M698" s="147"/>
      <c r="T698" s="148"/>
      <c r="AT698" s="144" t="s">
        <v>159</v>
      </c>
      <c r="AU698" s="144" t="s">
        <v>89</v>
      </c>
      <c r="AV698" s="12" t="s">
        <v>40</v>
      </c>
      <c r="AW698" s="12" t="s">
        <v>38</v>
      </c>
      <c r="AX698" s="12" t="s">
        <v>80</v>
      </c>
      <c r="AY698" s="144" t="s">
        <v>150</v>
      </c>
    </row>
    <row r="699" spans="2:51" s="12" customFormat="1">
      <c r="B699" s="142"/>
      <c r="D699" s="143" t="s">
        <v>159</v>
      </c>
      <c r="E699" s="144" t="s">
        <v>32</v>
      </c>
      <c r="F699" s="145" t="s">
        <v>3648</v>
      </c>
      <c r="H699" s="144" t="s">
        <v>32</v>
      </c>
      <c r="I699" s="146"/>
      <c r="L699" s="142"/>
      <c r="M699" s="147"/>
      <c r="T699" s="148"/>
      <c r="AT699" s="144" t="s">
        <v>159</v>
      </c>
      <c r="AU699" s="144" t="s">
        <v>89</v>
      </c>
      <c r="AV699" s="12" t="s">
        <v>40</v>
      </c>
      <c r="AW699" s="12" t="s">
        <v>38</v>
      </c>
      <c r="AX699" s="12" t="s">
        <v>80</v>
      </c>
      <c r="AY699" s="144" t="s">
        <v>150</v>
      </c>
    </row>
    <row r="700" spans="2:51" s="12" customFormat="1">
      <c r="B700" s="142"/>
      <c r="D700" s="143" t="s">
        <v>159</v>
      </c>
      <c r="E700" s="144" t="s">
        <v>32</v>
      </c>
      <c r="F700" s="145" t="s">
        <v>3649</v>
      </c>
      <c r="H700" s="144" t="s">
        <v>32</v>
      </c>
      <c r="I700" s="146"/>
      <c r="L700" s="142"/>
      <c r="M700" s="147"/>
      <c r="T700" s="148"/>
      <c r="AT700" s="144" t="s">
        <v>159</v>
      </c>
      <c r="AU700" s="144" t="s">
        <v>89</v>
      </c>
      <c r="AV700" s="12" t="s">
        <v>40</v>
      </c>
      <c r="AW700" s="12" t="s">
        <v>38</v>
      </c>
      <c r="AX700" s="12" t="s">
        <v>80</v>
      </c>
      <c r="AY700" s="144" t="s">
        <v>150</v>
      </c>
    </row>
    <row r="701" spans="2:51" s="12" customFormat="1">
      <c r="B701" s="142"/>
      <c r="D701" s="143" t="s">
        <v>159</v>
      </c>
      <c r="E701" s="144" t="s">
        <v>32</v>
      </c>
      <c r="F701" s="145" t="s">
        <v>3650</v>
      </c>
      <c r="H701" s="144" t="s">
        <v>32</v>
      </c>
      <c r="I701" s="146"/>
      <c r="L701" s="142"/>
      <c r="M701" s="147"/>
      <c r="T701" s="148"/>
      <c r="AT701" s="144" t="s">
        <v>159</v>
      </c>
      <c r="AU701" s="144" t="s">
        <v>89</v>
      </c>
      <c r="AV701" s="12" t="s">
        <v>40</v>
      </c>
      <c r="AW701" s="12" t="s">
        <v>38</v>
      </c>
      <c r="AX701" s="12" t="s">
        <v>80</v>
      </c>
      <c r="AY701" s="144" t="s">
        <v>150</v>
      </c>
    </row>
    <row r="702" spans="2:51" s="12" customFormat="1">
      <c r="B702" s="142"/>
      <c r="D702" s="143" t="s">
        <v>159</v>
      </c>
      <c r="E702" s="144" t="s">
        <v>32</v>
      </c>
      <c r="F702" s="145" t="s">
        <v>3651</v>
      </c>
      <c r="H702" s="144" t="s">
        <v>32</v>
      </c>
      <c r="I702" s="146"/>
      <c r="L702" s="142"/>
      <c r="M702" s="147"/>
      <c r="T702" s="148"/>
      <c r="AT702" s="144" t="s">
        <v>159</v>
      </c>
      <c r="AU702" s="144" t="s">
        <v>89</v>
      </c>
      <c r="AV702" s="12" t="s">
        <v>40</v>
      </c>
      <c r="AW702" s="12" t="s">
        <v>38</v>
      </c>
      <c r="AX702" s="12" t="s">
        <v>80</v>
      </c>
      <c r="AY702" s="144" t="s">
        <v>150</v>
      </c>
    </row>
    <row r="703" spans="2:51" s="12" customFormat="1">
      <c r="B703" s="142"/>
      <c r="D703" s="143" t="s">
        <v>159</v>
      </c>
      <c r="E703" s="144" t="s">
        <v>32</v>
      </c>
      <c r="F703" s="145" t="s">
        <v>3652</v>
      </c>
      <c r="H703" s="144" t="s">
        <v>32</v>
      </c>
      <c r="I703" s="146"/>
      <c r="L703" s="142"/>
      <c r="M703" s="147"/>
      <c r="T703" s="148"/>
      <c r="AT703" s="144" t="s">
        <v>159</v>
      </c>
      <c r="AU703" s="144" t="s">
        <v>89</v>
      </c>
      <c r="AV703" s="12" t="s">
        <v>40</v>
      </c>
      <c r="AW703" s="12" t="s">
        <v>38</v>
      </c>
      <c r="AX703" s="12" t="s">
        <v>80</v>
      </c>
      <c r="AY703" s="144" t="s">
        <v>150</v>
      </c>
    </row>
    <row r="704" spans="2:51" s="12" customFormat="1">
      <c r="B704" s="142"/>
      <c r="D704" s="143" t="s">
        <v>159</v>
      </c>
      <c r="E704" s="144" t="s">
        <v>32</v>
      </c>
      <c r="F704" s="145" t="s">
        <v>3653</v>
      </c>
      <c r="H704" s="144" t="s">
        <v>32</v>
      </c>
      <c r="I704" s="146"/>
      <c r="L704" s="142"/>
      <c r="M704" s="147"/>
      <c r="T704" s="148"/>
      <c r="AT704" s="144" t="s">
        <v>159</v>
      </c>
      <c r="AU704" s="144" t="s">
        <v>89</v>
      </c>
      <c r="AV704" s="12" t="s">
        <v>40</v>
      </c>
      <c r="AW704" s="12" t="s">
        <v>38</v>
      </c>
      <c r="AX704" s="12" t="s">
        <v>80</v>
      </c>
      <c r="AY704" s="144" t="s">
        <v>150</v>
      </c>
    </row>
    <row r="705" spans="2:51" s="12" customFormat="1">
      <c r="B705" s="142"/>
      <c r="D705" s="143" t="s">
        <v>159</v>
      </c>
      <c r="E705" s="144" t="s">
        <v>32</v>
      </c>
      <c r="F705" s="145" t="s">
        <v>3654</v>
      </c>
      <c r="H705" s="144" t="s">
        <v>32</v>
      </c>
      <c r="I705" s="146"/>
      <c r="L705" s="142"/>
      <c r="M705" s="147"/>
      <c r="T705" s="148"/>
      <c r="AT705" s="144" t="s">
        <v>159</v>
      </c>
      <c r="AU705" s="144" t="s">
        <v>89</v>
      </c>
      <c r="AV705" s="12" t="s">
        <v>40</v>
      </c>
      <c r="AW705" s="12" t="s">
        <v>38</v>
      </c>
      <c r="AX705" s="12" t="s">
        <v>80</v>
      </c>
      <c r="AY705" s="144" t="s">
        <v>150</v>
      </c>
    </row>
    <row r="706" spans="2:51" s="12" customFormat="1">
      <c r="B706" s="142"/>
      <c r="D706" s="143" t="s">
        <v>159</v>
      </c>
      <c r="E706" s="144" t="s">
        <v>32</v>
      </c>
      <c r="F706" s="145" t="s">
        <v>3655</v>
      </c>
      <c r="H706" s="144" t="s">
        <v>32</v>
      </c>
      <c r="I706" s="146"/>
      <c r="L706" s="142"/>
      <c r="M706" s="147"/>
      <c r="T706" s="148"/>
      <c r="AT706" s="144" t="s">
        <v>159</v>
      </c>
      <c r="AU706" s="144" t="s">
        <v>89</v>
      </c>
      <c r="AV706" s="12" t="s">
        <v>40</v>
      </c>
      <c r="AW706" s="12" t="s">
        <v>38</v>
      </c>
      <c r="AX706" s="12" t="s">
        <v>80</v>
      </c>
      <c r="AY706" s="144" t="s">
        <v>150</v>
      </c>
    </row>
    <row r="707" spans="2:51" s="12" customFormat="1">
      <c r="B707" s="142"/>
      <c r="D707" s="143" t="s">
        <v>159</v>
      </c>
      <c r="E707" s="144" t="s">
        <v>32</v>
      </c>
      <c r="F707" s="145" t="s">
        <v>3656</v>
      </c>
      <c r="H707" s="144" t="s">
        <v>32</v>
      </c>
      <c r="I707" s="146"/>
      <c r="L707" s="142"/>
      <c r="M707" s="147"/>
      <c r="T707" s="148"/>
      <c r="AT707" s="144" t="s">
        <v>159</v>
      </c>
      <c r="AU707" s="144" t="s">
        <v>89</v>
      </c>
      <c r="AV707" s="12" t="s">
        <v>40</v>
      </c>
      <c r="AW707" s="12" t="s">
        <v>38</v>
      </c>
      <c r="AX707" s="12" t="s">
        <v>80</v>
      </c>
      <c r="AY707" s="144" t="s">
        <v>150</v>
      </c>
    </row>
    <row r="708" spans="2:51" s="12" customFormat="1">
      <c r="B708" s="142"/>
      <c r="D708" s="143" t="s">
        <v>159</v>
      </c>
      <c r="E708" s="144" t="s">
        <v>32</v>
      </c>
      <c r="F708" s="145" t="s">
        <v>3657</v>
      </c>
      <c r="H708" s="144" t="s">
        <v>32</v>
      </c>
      <c r="I708" s="146"/>
      <c r="L708" s="142"/>
      <c r="M708" s="147"/>
      <c r="T708" s="148"/>
      <c r="AT708" s="144" t="s">
        <v>159</v>
      </c>
      <c r="AU708" s="144" t="s">
        <v>89</v>
      </c>
      <c r="AV708" s="12" t="s">
        <v>40</v>
      </c>
      <c r="AW708" s="12" t="s">
        <v>38</v>
      </c>
      <c r="AX708" s="12" t="s">
        <v>80</v>
      </c>
      <c r="AY708" s="144" t="s">
        <v>150</v>
      </c>
    </row>
    <row r="709" spans="2:51" s="12" customFormat="1">
      <c r="B709" s="142"/>
      <c r="D709" s="143" t="s">
        <v>159</v>
      </c>
      <c r="E709" s="144" t="s">
        <v>32</v>
      </c>
      <c r="F709" s="145" t="s">
        <v>3658</v>
      </c>
      <c r="H709" s="144" t="s">
        <v>32</v>
      </c>
      <c r="I709" s="146"/>
      <c r="L709" s="142"/>
      <c r="M709" s="147"/>
      <c r="T709" s="148"/>
      <c r="AT709" s="144" t="s">
        <v>159</v>
      </c>
      <c r="AU709" s="144" t="s">
        <v>89</v>
      </c>
      <c r="AV709" s="12" t="s">
        <v>40</v>
      </c>
      <c r="AW709" s="12" t="s">
        <v>38</v>
      </c>
      <c r="AX709" s="12" t="s">
        <v>80</v>
      </c>
      <c r="AY709" s="144" t="s">
        <v>150</v>
      </c>
    </row>
    <row r="710" spans="2:51" s="12" customFormat="1">
      <c r="B710" s="142"/>
      <c r="D710" s="143" t="s">
        <v>159</v>
      </c>
      <c r="E710" s="144" t="s">
        <v>32</v>
      </c>
      <c r="F710" s="145" t="s">
        <v>3659</v>
      </c>
      <c r="H710" s="144" t="s">
        <v>32</v>
      </c>
      <c r="I710" s="146"/>
      <c r="L710" s="142"/>
      <c r="M710" s="147"/>
      <c r="T710" s="148"/>
      <c r="AT710" s="144" t="s">
        <v>159</v>
      </c>
      <c r="AU710" s="144" t="s">
        <v>89</v>
      </c>
      <c r="AV710" s="12" t="s">
        <v>40</v>
      </c>
      <c r="AW710" s="12" t="s">
        <v>38</v>
      </c>
      <c r="AX710" s="12" t="s">
        <v>80</v>
      </c>
      <c r="AY710" s="144" t="s">
        <v>150</v>
      </c>
    </row>
    <row r="711" spans="2:51" s="12" customFormat="1">
      <c r="B711" s="142"/>
      <c r="D711" s="143" t="s">
        <v>159</v>
      </c>
      <c r="E711" s="144" t="s">
        <v>32</v>
      </c>
      <c r="F711" s="145" t="s">
        <v>3660</v>
      </c>
      <c r="H711" s="144" t="s">
        <v>32</v>
      </c>
      <c r="I711" s="146"/>
      <c r="L711" s="142"/>
      <c r="M711" s="147"/>
      <c r="T711" s="148"/>
      <c r="AT711" s="144" t="s">
        <v>159</v>
      </c>
      <c r="AU711" s="144" t="s">
        <v>89</v>
      </c>
      <c r="AV711" s="12" t="s">
        <v>40</v>
      </c>
      <c r="AW711" s="12" t="s">
        <v>38</v>
      </c>
      <c r="AX711" s="12" t="s">
        <v>80</v>
      </c>
      <c r="AY711" s="144" t="s">
        <v>150</v>
      </c>
    </row>
    <row r="712" spans="2:51" s="12" customFormat="1">
      <c r="B712" s="142"/>
      <c r="D712" s="143" t="s">
        <v>159</v>
      </c>
      <c r="E712" s="144" t="s">
        <v>32</v>
      </c>
      <c r="F712" s="145" t="s">
        <v>3661</v>
      </c>
      <c r="H712" s="144" t="s">
        <v>32</v>
      </c>
      <c r="I712" s="146"/>
      <c r="L712" s="142"/>
      <c r="M712" s="147"/>
      <c r="T712" s="148"/>
      <c r="AT712" s="144" t="s">
        <v>159</v>
      </c>
      <c r="AU712" s="144" t="s">
        <v>89</v>
      </c>
      <c r="AV712" s="12" t="s">
        <v>40</v>
      </c>
      <c r="AW712" s="12" t="s">
        <v>38</v>
      </c>
      <c r="AX712" s="12" t="s">
        <v>80</v>
      </c>
      <c r="AY712" s="144" t="s">
        <v>150</v>
      </c>
    </row>
    <row r="713" spans="2:51" s="12" customFormat="1">
      <c r="B713" s="142"/>
      <c r="D713" s="143" t="s">
        <v>159</v>
      </c>
      <c r="E713" s="144" t="s">
        <v>32</v>
      </c>
      <c r="F713" s="145" t="s">
        <v>3662</v>
      </c>
      <c r="H713" s="144" t="s">
        <v>32</v>
      </c>
      <c r="I713" s="146"/>
      <c r="L713" s="142"/>
      <c r="M713" s="147"/>
      <c r="T713" s="148"/>
      <c r="AT713" s="144" t="s">
        <v>159</v>
      </c>
      <c r="AU713" s="144" t="s">
        <v>89</v>
      </c>
      <c r="AV713" s="12" t="s">
        <v>40</v>
      </c>
      <c r="AW713" s="12" t="s">
        <v>38</v>
      </c>
      <c r="AX713" s="12" t="s">
        <v>80</v>
      </c>
      <c r="AY713" s="144" t="s">
        <v>150</v>
      </c>
    </row>
    <row r="714" spans="2:51" s="12" customFormat="1">
      <c r="B714" s="142"/>
      <c r="D714" s="143" t="s">
        <v>159</v>
      </c>
      <c r="E714" s="144" t="s">
        <v>32</v>
      </c>
      <c r="F714" s="145" t="s">
        <v>3663</v>
      </c>
      <c r="H714" s="144" t="s">
        <v>32</v>
      </c>
      <c r="I714" s="146"/>
      <c r="L714" s="142"/>
      <c r="M714" s="147"/>
      <c r="T714" s="148"/>
      <c r="AT714" s="144" t="s">
        <v>159</v>
      </c>
      <c r="AU714" s="144" t="s">
        <v>89</v>
      </c>
      <c r="AV714" s="12" t="s">
        <v>40</v>
      </c>
      <c r="AW714" s="12" t="s">
        <v>38</v>
      </c>
      <c r="AX714" s="12" t="s">
        <v>80</v>
      </c>
      <c r="AY714" s="144" t="s">
        <v>150</v>
      </c>
    </row>
    <row r="715" spans="2:51" s="12" customFormat="1">
      <c r="B715" s="142"/>
      <c r="D715" s="143" t="s">
        <v>159</v>
      </c>
      <c r="E715" s="144" t="s">
        <v>32</v>
      </c>
      <c r="F715" s="145" t="s">
        <v>3664</v>
      </c>
      <c r="H715" s="144" t="s">
        <v>32</v>
      </c>
      <c r="I715" s="146"/>
      <c r="L715" s="142"/>
      <c r="M715" s="147"/>
      <c r="T715" s="148"/>
      <c r="AT715" s="144" t="s">
        <v>159</v>
      </c>
      <c r="AU715" s="144" t="s">
        <v>89</v>
      </c>
      <c r="AV715" s="12" t="s">
        <v>40</v>
      </c>
      <c r="AW715" s="12" t="s">
        <v>38</v>
      </c>
      <c r="AX715" s="12" t="s">
        <v>80</v>
      </c>
      <c r="AY715" s="144" t="s">
        <v>150</v>
      </c>
    </row>
    <row r="716" spans="2:51" s="12" customFormat="1">
      <c r="B716" s="142"/>
      <c r="D716" s="143" t="s">
        <v>159</v>
      </c>
      <c r="E716" s="144" t="s">
        <v>32</v>
      </c>
      <c r="F716" s="145" t="s">
        <v>3665</v>
      </c>
      <c r="H716" s="144" t="s">
        <v>32</v>
      </c>
      <c r="I716" s="146"/>
      <c r="L716" s="142"/>
      <c r="M716" s="147"/>
      <c r="T716" s="148"/>
      <c r="AT716" s="144" t="s">
        <v>159</v>
      </c>
      <c r="AU716" s="144" t="s">
        <v>89</v>
      </c>
      <c r="AV716" s="12" t="s">
        <v>40</v>
      </c>
      <c r="AW716" s="12" t="s">
        <v>38</v>
      </c>
      <c r="AX716" s="12" t="s">
        <v>80</v>
      </c>
      <c r="AY716" s="144" t="s">
        <v>150</v>
      </c>
    </row>
    <row r="717" spans="2:51" s="12" customFormat="1">
      <c r="B717" s="142"/>
      <c r="D717" s="143" t="s">
        <v>159</v>
      </c>
      <c r="E717" s="144" t="s">
        <v>32</v>
      </c>
      <c r="F717" s="145" t="s">
        <v>3666</v>
      </c>
      <c r="H717" s="144" t="s">
        <v>32</v>
      </c>
      <c r="I717" s="146"/>
      <c r="L717" s="142"/>
      <c r="M717" s="147"/>
      <c r="T717" s="148"/>
      <c r="AT717" s="144" t="s">
        <v>159</v>
      </c>
      <c r="AU717" s="144" t="s">
        <v>89</v>
      </c>
      <c r="AV717" s="12" t="s">
        <v>40</v>
      </c>
      <c r="AW717" s="12" t="s">
        <v>38</v>
      </c>
      <c r="AX717" s="12" t="s">
        <v>80</v>
      </c>
      <c r="AY717" s="144" t="s">
        <v>150</v>
      </c>
    </row>
    <row r="718" spans="2:51" s="12" customFormat="1">
      <c r="B718" s="142"/>
      <c r="D718" s="143" t="s">
        <v>159</v>
      </c>
      <c r="E718" s="144" t="s">
        <v>32</v>
      </c>
      <c r="F718" s="145" t="s">
        <v>3667</v>
      </c>
      <c r="H718" s="144" t="s">
        <v>32</v>
      </c>
      <c r="I718" s="146"/>
      <c r="L718" s="142"/>
      <c r="M718" s="147"/>
      <c r="T718" s="148"/>
      <c r="AT718" s="144" t="s">
        <v>159</v>
      </c>
      <c r="AU718" s="144" t="s">
        <v>89</v>
      </c>
      <c r="AV718" s="12" t="s">
        <v>40</v>
      </c>
      <c r="AW718" s="12" t="s">
        <v>38</v>
      </c>
      <c r="AX718" s="12" t="s">
        <v>80</v>
      </c>
      <c r="AY718" s="144" t="s">
        <v>150</v>
      </c>
    </row>
    <row r="719" spans="2:51" s="12" customFormat="1">
      <c r="B719" s="142"/>
      <c r="D719" s="143" t="s">
        <v>159</v>
      </c>
      <c r="E719" s="144" t="s">
        <v>32</v>
      </c>
      <c r="F719" s="145" t="s">
        <v>3668</v>
      </c>
      <c r="H719" s="144" t="s">
        <v>32</v>
      </c>
      <c r="I719" s="146"/>
      <c r="L719" s="142"/>
      <c r="M719" s="147"/>
      <c r="T719" s="148"/>
      <c r="AT719" s="144" t="s">
        <v>159</v>
      </c>
      <c r="AU719" s="144" t="s">
        <v>89</v>
      </c>
      <c r="AV719" s="12" t="s">
        <v>40</v>
      </c>
      <c r="AW719" s="12" t="s">
        <v>38</v>
      </c>
      <c r="AX719" s="12" t="s">
        <v>80</v>
      </c>
      <c r="AY719" s="144" t="s">
        <v>150</v>
      </c>
    </row>
    <row r="720" spans="2:51" s="12" customFormat="1">
      <c r="B720" s="142"/>
      <c r="D720" s="143" t="s">
        <v>159</v>
      </c>
      <c r="E720" s="144" t="s">
        <v>32</v>
      </c>
      <c r="F720" s="145" t="s">
        <v>3669</v>
      </c>
      <c r="H720" s="144" t="s">
        <v>32</v>
      </c>
      <c r="I720" s="146"/>
      <c r="L720" s="142"/>
      <c r="M720" s="147"/>
      <c r="T720" s="148"/>
      <c r="AT720" s="144" t="s">
        <v>159</v>
      </c>
      <c r="AU720" s="144" t="s">
        <v>89</v>
      </c>
      <c r="AV720" s="12" t="s">
        <v>40</v>
      </c>
      <c r="AW720" s="12" t="s">
        <v>38</v>
      </c>
      <c r="AX720" s="12" t="s">
        <v>80</v>
      </c>
      <c r="AY720" s="144" t="s">
        <v>150</v>
      </c>
    </row>
    <row r="721" spans="2:51" s="12" customFormat="1">
      <c r="B721" s="142"/>
      <c r="D721" s="143" t="s">
        <v>159</v>
      </c>
      <c r="E721" s="144" t="s">
        <v>32</v>
      </c>
      <c r="F721" s="145" t="s">
        <v>3670</v>
      </c>
      <c r="H721" s="144" t="s">
        <v>32</v>
      </c>
      <c r="I721" s="146"/>
      <c r="L721" s="142"/>
      <c r="M721" s="147"/>
      <c r="T721" s="148"/>
      <c r="AT721" s="144" t="s">
        <v>159</v>
      </c>
      <c r="AU721" s="144" t="s">
        <v>89</v>
      </c>
      <c r="AV721" s="12" t="s">
        <v>40</v>
      </c>
      <c r="AW721" s="12" t="s">
        <v>38</v>
      </c>
      <c r="AX721" s="12" t="s">
        <v>80</v>
      </c>
      <c r="AY721" s="144" t="s">
        <v>150</v>
      </c>
    </row>
    <row r="722" spans="2:51" s="12" customFormat="1">
      <c r="B722" s="142"/>
      <c r="D722" s="143" t="s">
        <v>159</v>
      </c>
      <c r="E722" s="144" t="s">
        <v>32</v>
      </c>
      <c r="F722" s="145" t="s">
        <v>3671</v>
      </c>
      <c r="H722" s="144" t="s">
        <v>32</v>
      </c>
      <c r="I722" s="146"/>
      <c r="L722" s="142"/>
      <c r="M722" s="147"/>
      <c r="T722" s="148"/>
      <c r="AT722" s="144" t="s">
        <v>159</v>
      </c>
      <c r="AU722" s="144" t="s">
        <v>89</v>
      </c>
      <c r="AV722" s="12" t="s">
        <v>40</v>
      </c>
      <c r="AW722" s="12" t="s">
        <v>38</v>
      </c>
      <c r="AX722" s="12" t="s">
        <v>80</v>
      </c>
      <c r="AY722" s="144" t="s">
        <v>150</v>
      </c>
    </row>
    <row r="723" spans="2:51" s="12" customFormat="1">
      <c r="B723" s="142"/>
      <c r="D723" s="143" t="s">
        <v>159</v>
      </c>
      <c r="E723" s="144" t="s">
        <v>32</v>
      </c>
      <c r="F723" s="145" t="s">
        <v>3672</v>
      </c>
      <c r="H723" s="144" t="s">
        <v>32</v>
      </c>
      <c r="I723" s="146"/>
      <c r="L723" s="142"/>
      <c r="M723" s="147"/>
      <c r="T723" s="148"/>
      <c r="AT723" s="144" t="s">
        <v>159</v>
      </c>
      <c r="AU723" s="144" t="s">
        <v>89</v>
      </c>
      <c r="AV723" s="12" t="s">
        <v>40</v>
      </c>
      <c r="AW723" s="12" t="s">
        <v>38</v>
      </c>
      <c r="AX723" s="12" t="s">
        <v>80</v>
      </c>
      <c r="AY723" s="144" t="s">
        <v>150</v>
      </c>
    </row>
    <row r="724" spans="2:51" s="12" customFormat="1">
      <c r="B724" s="142"/>
      <c r="D724" s="143" t="s">
        <v>159</v>
      </c>
      <c r="E724" s="144" t="s">
        <v>32</v>
      </c>
      <c r="F724" s="145" t="s">
        <v>3673</v>
      </c>
      <c r="H724" s="144" t="s">
        <v>32</v>
      </c>
      <c r="I724" s="146"/>
      <c r="L724" s="142"/>
      <c r="M724" s="147"/>
      <c r="T724" s="148"/>
      <c r="AT724" s="144" t="s">
        <v>159</v>
      </c>
      <c r="AU724" s="144" t="s">
        <v>89</v>
      </c>
      <c r="AV724" s="12" t="s">
        <v>40</v>
      </c>
      <c r="AW724" s="12" t="s">
        <v>38</v>
      </c>
      <c r="AX724" s="12" t="s">
        <v>80</v>
      </c>
      <c r="AY724" s="144" t="s">
        <v>150</v>
      </c>
    </row>
    <row r="725" spans="2:51" s="12" customFormat="1">
      <c r="B725" s="142"/>
      <c r="D725" s="143" t="s">
        <v>159</v>
      </c>
      <c r="E725" s="144" t="s">
        <v>32</v>
      </c>
      <c r="F725" s="145" t="s">
        <v>3674</v>
      </c>
      <c r="H725" s="144" t="s">
        <v>32</v>
      </c>
      <c r="I725" s="146"/>
      <c r="L725" s="142"/>
      <c r="M725" s="147"/>
      <c r="T725" s="148"/>
      <c r="AT725" s="144" t="s">
        <v>159</v>
      </c>
      <c r="AU725" s="144" t="s">
        <v>89</v>
      </c>
      <c r="AV725" s="12" t="s">
        <v>40</v>
      </c>
      <c r="AW725" s="12" t="s">
        <v>38</v>
      </c>
      <c r="AX725" s="12" t="s">
        <v>80</v>
      </c>
      <c r="AY725" s="144" t="s">
        <v>150</v>
      </c>
    </row>
    <row r="726" spans="2:51" s="12" customFormat="1">
      <c r="B726" s="142"/>
      <c r="D726" s="143" t="s">
        <v>159</v>
      </c>
      <c r="E726" s="144" t="s">
        <v>32</v>
      </c>
      <c r="F726" s="145" t="s">
        <v>3675</v>
      </c>
      <c r="H726" s="144" t="s">
        <v>32</v>
      </c>
      <c r="I726" s="146"/>
      <c r="L726" s="142"/>
      <c r="M726" s="147"/>
      <c r="T726" s="148"/>
      <c r="AT726" s="144" t="s">
        <v>159</v>
      </c>
      <c r="AU726" s="144" t="s">
        <v>89</v>
      </c>
      <c r="AV726" s="12" t="s">
        <v>40</v>
      </c>
      <c r="AW726" s="12" t="s">
        <v>38</v>
      </c>
      <c r="AX726" s="12" t="s">
        <v>80</v>
      </c>
      <c r="AY726" s="144" t="s">
        <v>150</v>
      </c>
    </row>
    <row r="727" spans="2:51" s="12" customFormat="1">
      <c r="B727" s="142"/>
      <c r="D727" s="143" t="s">
        <v>159</v>
      </c>
      <c r="E727" s="144" t="s">
        <v>32</v>
      </c>
      <c r="F727" s="145" t="s">
        <v>3676</v>
      </c>
      <c r="H727" s="144" t="s">
        <v>32</v>
      </c>
      <c r="I727" s="146"/>
      <c r="L727" s="142"/>
      <c r="M727" s="147"/>
      <c r="T727" s="148"/>
      <c r="AT727" s="144" t="s">
        <v>159</v>
      </c>
      <c r="AU727" s="144" t="s">
        <v>89</v>
      </c>
      <c r="AV727" s="12" t="s">
        <v>40</v>
      </c>
      <c r="AW727" s="12" t="s">
        <v>38</v>
      </c>
      <c r="AX727" s="12" t="s">
        <v>80</v>
      </c>
      <c r="AY727" s="144" t="s">
        <v>150</v>
      </c>
    </row>
    <row r="728" spans="2:51" s="12" customFormat="1">
      <c r="B728" s="142"/>
      <c r="D728" s="143" t="s">
        <v>159</v>
      </c>
      <c r="E728" s="144" t="s">
        <v>32</v>
      </c>
      <c r="F728" s="145" t="s">
        <v>3677</v>
      </c>
      <c r="H728" s="144" t="s">
        <v>32</v>
      </c>
      <c r="I728" s="146"/>
      <c r="L728" s="142"/>
      <c r="M728" s="147"/>
      <c r="T728" s="148"/>
      <c r="AT728" s="144" t="s">
        <v>159</v>
      </c>
      <c r="AU728" s="144" t="s">
        <v>89</v>
      </c>
      <c r="AV728" s="12" t="s">
        <v>40</v>
      </c>
      <c r="AW728" s="12" t="s">
        <v>38</v>
      </c>
      <c r="AX728" s="12" t="s">
        <v>80</v>
      </c>
      <c r="AY728" s="144" t="s">
        <v>150</v>
      </c>
    </row>
    <row r="729" spans="2:51" s="12" customFormat="1">
      <c r="B729" s="142"/>
      <c r="D729" s="143" t="s">
        <v>159</v>
      </c>
      <c r="E729" s="144" t="s">
        <v>32</v>
      </c>
      <c r="F729" s="145" t="s">
        <v>3678</v>
      </c>
      <c r="H729" s="144" t="s">
        <v>32</v>
      </c>
      <c r="I729" s="146"/>
      <c r="L729" s="142"/>
      <c r="M729" s="147"/>
      <c r="T729" s="148"/>
      <c r="AT729" s="144" t="s">
        <v>159</v>
      </c>
      <c r="AU729" s="144" t="s">
        <v>89</v>
      </c>
      <c r="AV729" s="12" t="s">
        <v>40</v>
      </c>
      <c r="AW729" s="12" t="s">
        <v>38</v>
      </c>
      <c r="AX729" s="12" t="s">
        <v>80</v>
      </c>
      <c r="AY729" s="144" t="s">
        <v>150</v>
      </c>
    </row>
    <row r="730" spans="2:51" s="12" customFormat="1">
      <c r="B730" s="142"/>
      <c r="D730" s="143" t="s">
        <v>159</v>
      </c>
      <c r="E730" s="144" t="s">
        <v>32</v>
      </c>
      <c r="F730" s="145" t="s">
        <v>3679</v>
      </c>
      <c r="H730" s="144" t="s">
        <v>32</v>
      </c>
      <c r="I730" s="146"/>
      <c r="L730" s="142"/>
      <c r="M730" s="147"/>
      <c r="T730" s="148"/>
      <c r="AT730" s="144" t="s">
        <v>159</v>
      </c>
      <c r="AU730" s="144" t="s">
        <v>89</v>
      </c>
      <c r="AV730" s="12" t="s">
        <v>40</v>
      </c>
      <c r="AW730" s="12" t="s">
        <v>38</v>
      </c>
      <c r="AX730" s="12" t="s">
        <v>80</v>
      </c>
      <c r="AY730" s="144" t="s">
        <v>150</v>
      </c>
    </row>
    <row r="731" spans="2:51" s="12" customFormat="1">
      <c r="B731" s="142"/>
      <c r="D731" s="143" t="s">
        <v>159</v>
      </c>
      <c r="E731" s="144" t="s">
        <v>32</v>
      </c>
      <c r="F731" s="145" t="s">
        <v>3680</v>
      </c>
      <c r="H731" s="144" t="s">
        <v>32</v>
      </c>
      <c r="I731" s="146"/>
      <c r="L731" s="142"/>
      <c r="M731" s="147"/>
      <c r="T731" s="148"/>
      <c r="AT731" s="144" t="s">
        <v>159</v>
      </c>
      <c r="AU731" s="144" t="s">
        <v>89</v>
      </c>
      <c r="AV731" s="12" t="s">
        <v>40</v>
      </c>
      <c r="AW731" s="12" t="s">
        <v>38</v>
      </c>
      <c r="AX731" s="12" t="s">
        <v>80</v>
      </c>
      <c r="AY731" s="144" t="s">
        <v>150</v>
      </c>
    </row>
    <row r="732" spans="2:51" s="12" customFormat="1">
      <c r="B732" s="142"/>
      <c r="D732" s="143" t="s">
        <v>159</v>
      </c>
      <c r="E732" s="144" t="s">
        <v>32</v>
      </c>
      <c r="F732" s="145" t="s">
        <v>3681</v>
      </c>
      <c r="H732" s="144" t="s">
        <v>32</v>
      </c>
      <c r="I732" s="146"/>
      <c r="L732" s="142"/>
      <c r="M732" s="147"/>
      <c r="T732" s="148"/>
      <c r="AT732" s="144" t="s">
        <v>159</v>
      </c>
      <c r="AU732" s="144" t="s">
        <v>89</v>
      </c>
      <c r="AV732" s="12" t="s">
        <v>40</v>
      </c>
      <c r="AW732" s="12" t="s">
        <v>38</v>
      </c>
      <c r="AX732" s="12" t="s">
        <v>80</v>
      </c>
      <c r="AY732" s="144" t="s">
        <v>150</v>
      </c>
    </row>
    <row r="733" spans="2:51" s="12" customFormat="1">
      <c r="B733" s="142"/>
      <c r="D733" s="143" t="s">
        <v>159</v>
      </c>
      <c r="E733" s="144" t="s">
        <v>32</v>
      </c>
      <c r="F733" s="145" t="s">
        <v>3682</v>
      </c>
      <c r="H733" s="144" t="s">
        <v>32</v>
      </c>
      <c r="I733" s="146"/>
      <c r="L733" s="142"/>
      <c r="M733" s="147"/>
      <c r="T733" s="148"/>
      <c r="AT733" s="144" t="s">
        <v>159</v>
      </c>
      <c r="AU733" s="144" t="s">
        <v>89</v>
      </c>
      <c r="AV733" s="12" t="s">
        <v>40</v>
      </c>
      <c r="AW733" s="12" t="s">
        <v>38</v>
      </c>
      <c r="AX733" s="12" t="s">
        <v>80</v>
      </c>
      <c r="AY733" s="144" t="s">
        <v>150</v>
      </c>
    </row>
    <row r="734" spans="2:51" s="12" customFormat="1">
      <c r="B734" s="142"/>
      <c r="D734" s="143" t="s">
        <v>159</v>
      </c>
      <c r="E734" s="144" t="s">
        <v>32</v>
      </c>
      <c r="F734" s="145" t="s">
        <v>3683</v>
      </c>
      <c r="H734" s="144" t="s">
        <v>32</v>
      </c>
      <c r="I734" s="146"/>
      <c r="L734" s="142"/>
      <c r="M734" s="147"/>
      <c r="T734" s="148"/>
      <c r="AT734" s="144" t="s">
        <v>159</v>
      </c>
      <c r="AU734" s="144" t="s">
        <v>89</v>
      </c>
      <c r="AV734" s="12" t="s">
        <v>40</v>
      </c>
      <c r="AW734" s="12" t="s">
        <v>38</v>
      </c>
      <c r="AX734" s="12" t="s">
        <v>80</v>
      </c>
      <c r="AY734" s="144" t="s">
        <v>150</v>
      </c>
    </row>
    <row r="735" spans="2:51" s="12" customFormat="1">
      <c r="B735" s="142"/>
      <c r="D735" s="143" t="s">
        <v>159</v>
      </c>
      <c r="E735" s="144" t="s">
        <v>32</v>
      </c>
      <c r="F735" s="145" t="s">
        <v>3684</v>
      </c>
      <c r="H735" s="144" t="s">
        <v>32</v>
      </c>
      <c r="I735" s="146"/>
      <c r="L735" s="142"/>
      <c r="M735" s="147"/>
      <c r="T735" s="148"/>
      <c r="AT735" s="144" t="s">
        <v>159</v>
      </c>
      <c r="AU735" s="144" t="s">
        <v>89</v>
      </c>
      <c r="AV735" s="12" t="s">
        <v>40</v>
      </c>
      <c r="AW735" s="12" t="s">
        <v>38</v>
      </c>
      <c r="AX735" s="12" t="s">
        <v>80</v>
      </c>
      <c r="AY735" s="144" t="s">
        <v>150</v>
      </c>
    </row>
    <row r="736" spans="2:51" s="12" customFormat="1">
      <c r="B736" s="142"/>
      <c r="D736" s="143" t="s">
        <v>159</v>
      </c>
      <c r="E736" s="144" t="s">
        <v>32</v>
      </c>
      <c r="F736" s="145" t="s">
        <v>3685</v>
      </c>
      <c r="H736" s="144" t="s">
        <v>32</v>
      </c>
      <c r="I736" s="146"/>
      <c r="L736" s="142"/>
      <c r="M736" s="147"/>
      <c r="T736" s="148"/>
      <c r="AT736" s="144" t="s">
        <v>159</v>
      </c>
      <c r="AU736" s="144" t="s">
        <v>89</v>
      </c>
      <c r="AV736" s="12" t="s">
        <v>40</v>
      </c>
      <c r="AW736" s="12" t="s">
        <v>38</v>
      </c>
      <c r="AX736" s="12" t="s">
        <v>80</v>
      </c>
      <c r="AY736" s="144" t="s">
        <v>150</v>
      </c>
    </row>
    <row r="737" spans="2:51" s="12" customFormat="1">
      <c r="B737" s="142"/>
      <c r="D737" s="143" t="s">
        <v>159</v>
      </c>
      <c r="E737" s="144" t="s">
        <v>32</v>
      </c>
      <c r="F737" s="145" t="s">
        <v>3686</v>
      </c>
      <c r="H737" s="144" t="s">
        <v>32</v>
      </c>
      <c r="I737" s="146"/>
      <c r="L737" s="142"/>
      <c r="M737" s="147"/>
      <c r="T737" s="148"/>
      <c r="AT737" s="144" t="s">
        <v>159</v>
      </c>
      <c r="AU737" s="144" t="s">
        <v>89</v>
      </c>
      <c r="AV737" s="12" t="s">
        <v>40</v>
      </c>
      <c r="AW737" s="12" t="s">
        <v>38</v>
      </c>
      <c r="AX737" s="12" t="s">
        <v>80</v>
      </c>
      <c r="AY737" s="144" t="s">
        <v>150</v>
      </c>
    </row>
    <row r="738" spans="2:51" s="12" customFormat="1">
      <c r="B738" s="142"/>
      <c r="D738" s="143" t="s">
        <v>159</v>
      </c>
      <c r="E738" s="144" t="s">
        <v>32</v>
      </c>
      <c r="F738" s="145" t="s">
        <v>3660</v>
      </c>
      <c r="H738" s="144" t="s">
        <v>32</v>
      </c>
      <c r="I738" s="146"/>
      <c r="L738" s="142"/>
      <c r="M738" s="147"/>
      <c r="T738" s="148"/>
      <c r="AT738" s="144" t="s">
        <v>159</v>
      </c>
      <c r="AU738" s="144" t="s">
        <v>89</v>
      </c>
      <c r="AV738" s="12" t="s">
        <v>40</v>
      </c>
      <c r="AW738" s="12" t="s">
        <v>38</v>
      </c>
      <c r="AX738" s="12" t="s">
        <v>80</v>
      </c>
      <c r="AY738" s="144" t="s">
        <v>150</v>
      </c>
    </row>
    <row r="739" spans="2:51" s="12" customFormat="1">
      <c r="B739" s="142"/>
      <c r="D739" s="143" t="s">
        <v>159</v>
      </c>
      <c r="E739" s="144" t="s">
        <v>32</v>
      </c>
      <c r="F739" s="145" t="s">
        <v>3661</v>
      </c>
      <c r="H739" s="144" t="s">
        <v>32</v>
      </c>
      <c r="I739" s="146"/>
      <c r="L739" s="142"/>
      <c r="M739" s="147"/>
      <c r="T739" s="148"/>
      <c r="AT739" s="144" t="s">
        <v>159</v>
      </c>
      <c r="AU739" s="144" t="s">
        <v>89</v>
      </c>
      <c r="AV739" s="12" t="s">
        <v>40</v>
      </c>
      <c r="AW739" s="12" t="s">
        <v>38</v>
      </c>
      <c r="AX739" s="12" t="s">
        <v>80</v>
      </c>
      <c r="AY739" s="144" t="s">
        <v>150</v>
      </c>
    </row>
    <row r="740" spans="2:51" s="12" customFormat="1">
      <c r="B740" s="142"/>
      <c r="D740" s="143" t="s">
        <v>159</v>
      </c>
      <c r="E740" s="144" t="s">
        <v>32</v>
      </c>
      <c r="F740" s="145" t="s">
        <v>3662</v>
      </c>
      <c r="H740" s="144" t="s">
        <v>32</v>
      </c>
      <c r="I740" s="146"/>
      <c r="L740" s="142"/>
      <c r="M740" s="147"/>
      <c r="T740" s="148"/>
      <c r="AT740" s="144" t="s">
        <v>159</v>
      </c>
      <c r="AU740" s="144" t="s">
        <v>89</v>
      </c>
      <c r="AV740" s="12" t="s">
        <v>40</v>
      </c>
      <c r="AW740" s="12" t="s">
        <v>38</v>
      </c>
      <c r="AX740" s="12" t="s">
        <v>80</v>
      </c>
      <c r="AY740" s="144" t="s">
        <v>150</v>
      </c>
    </row>
    <row r="741" spans="2:51" s="12" customFormat="1">
      <c r="B741" s="142"/>
      <c r="D741" s="143" t="s">
        <v>159</v>
      </c>
      <c r="E741" s="144" t="s">
        <v>32</v>
      </c>
      <c r="F741" s="145" t="s">
        <v>3663</v>
      </c>
      <c r="H741" s="144" t="s">
        <v>32</v>
      </c>
      <c r="I741" s="146"/>
      <c r="L741" s="142"/>
      <c r="M741" s="147"/>
      <c r="T741" s="148"/>
      <c r="AT741" s="144" t="s">
        <v>159</v>
      </c>
      <c r="AU741" s="144" t="s">
        <v>89</v>
      </c>
      <c r="AV741" s="12" t="s">
        <v>40</v>
      </c>
      <c r="AW741" s="12" t="s">
        <v>38</v>
      </c>
      <c r="AX741" s="12" t="s">
        <v>80</v>
      </c>
      <c r="AY741" s="144" t="s">
        <v>150</v>
      </c>
    </row>
    <row r="742" spans="2:51" s="12" customFormat="1">
      <c r="B742" s="142"/>
      <c r="D742" s="143" t="s">
        <v>159</v>
      </c>
      <c r="E742" s="144" t="s">
        <v>32</v>
      </c>
      <c r="F742" s="145" t="s">
        <v>3664</v>
      </c>
      <c r="H742" s="144" t="s">
        <v>32</v>
      </c>
      <c r="I742" s="146"/>
      <c r="L742" s="142"/>
      <c r="M742" s="147"/>
      <c r="T742" s="148"/>
      <c r="AT742" s="144" t="s">
        <v>159</v>
      </c>
      <c r="AU742" s="144" t="s">
        <v>89</v>
      </c>
      <c r="AV742" s="12" t="s">
        <v>40</v>
      </c>
      <c r="AW742" s="12" t="s">
        <v>38</v>
      </c>
      <c r="AX742" s="12" t="s">
        <v>80</v>
      </c>
      <c r="AY742" s="144" t="s">
        <v>150</v>
      </c>
    </row>
    <row r="743" spans="2:51" s="12" customFormat="1">
      <c r="B743" s="142"/>
      <c r="D743" s="143" t="s">
        <v>159</v>
      </c>
      <c r="E743" s="144" t="s">
        <v>32</v>
      </c>
      <c r="F743" s="145" t="s">
        <v>3665</v>
      </c>
      <c r="H743" s="144" t="s">
        <v>32</v>
      </c>
      <c r="I743" s="146"/>
      <c r="L743" s="142"/>
      <c r="M743" s="147"/>
      <c r="T743" s="148"/>
      <c r="AT743" s="144" t="s">
        <v>159</v>
      </c>
      <c r="AU743" s="144" t="s">
        <v>89</v>
      </c>
      <c r="AV743" s="12" t="s">
        <v>40</v>
      </c>
      <c r="AW743" s="12" t="s">
        <v>38</v>
      </c>
      <c r="AX743" s="12" t="s">
        <v>80</v>
      </c>
      <c r="AY743" s="144" t="s">
        <v>150</v>
      </c>
    </row>
    <row r="744" spans="2:51" s="12" customFormat="1">
      <c r="B744" s="142"/>
      <c r="D744" s="143" t="s">
        <v>159</v>
      </c>
      <c r="E744" s="144" t="s">
        <v>32</v>
      </c>
      <c r="F744" s="145" t="s">
        <v>3666</v>
      </c>
      <c r="H744" s="144" t="s">
        <v>32</v>
      </c>
      <c r="I744" s="146"/>
      <c r="L744" s="142"/>
      <c r="M744" s="147"/>
      <c r="T744" s="148"/>
      <c r="AT744" s="144" t="s">
        <v>159</v>
      </c>
      <c r="AU744" s="144" t="s">
        <v>89</v>
      </c>
      <c r="AV744" s="12" t="s">
        <v>40</v>
      </c>
      <c r="AW744" s="12" t="s">
        <v>38</v>
      </c>
      <c r="AX744" s="12" t="s">
        <v>80</v>
      </c>
      <c r="AY744" s="144" t="s">
        <v>150</v>
      </c>
    </row>
    <row r="745" spans="2:51" s="12" customFormat="1">
      <c r="B745" s="142"/>
      <c r="D745" s="143" t="s">
        <v>159</v>
      </c>
      <c r="E745" s="144" t="s">
        <v>32</v>
      </c>
      <c r="F745" s="145" t="s">
        <v>3667</v>
      </c>
      <c r="H745" s="144" t="s">
        <v>32</v>
      </c>
      <c r="I745" s="146"/>
      <c r="L745" s="142"/>
      <c r="M745" s="147"/>
      <c r="T745" s="148"/>
      <c r="AT745" s="144" t="s">
        <v>159</v>
      </c>
      <c r="AU745" s="144" t="s">
        <v>89</v>
      </c>
      <c r="AV745" s="12" t="s">
        <v>40</v>
      </c>
      <c r="AW745" s="12" t="s">
        <v>38</v>
      </c>
      <c r="AX745" s="12" t="s">
        <v>80</v>
      </c>
      <c r="AY745" s="144" t="s">
        <v>150</v>
      </c>
    </row>
    <row r="746" spans="2:51" s="12" customFormat="1">
      <c r="B746" s="142"/>
      <c r="D746" s="143" t="s">
        <v>159</v>
      </c>
      <c r="E746" s="144" t="s">
        <v>32</v>
      </c>
      <c r="F746" s="145" t="s">
        <v>3668</v>
      </c>
      <c r="H746" s="144" t="s">
        <v>32</v>
      </c>
      <c r="I746" s="146"/>
      <c r="L746" s="142"/>
      <c r="M746" s="147"/>
      <c r="T746" s="148"/>
      <c r="AT746" s="144" t="s">
        <v>159</v>
      </c>
      <c r="AU746" s="144" t="s">
        <v>89</v>
      </c>
      <c r="AV746" s="12" t="s">
        <v>40</v>
      </c>
      <c r="AW746" s="12" t="s">
        <v>38</v>
      </c>
      <c r="AX746" s="12" t="s">
        <v>80</v>
      </c>
      <c r="AY746" s="144" t="s">
        <v>150</v>
      </c>
    </row>
    <row r="747" spans="2:51" s="12" customFormat="1">
      <c r="B747" s="142"/>
      <c r="D747" s="143" t="s">
        <v>159</v>
      </c>
      <c r="E747" s="144" t="s">
        <v>32</v>
      </c>
      <c r="F747" s="145" t="s">
        <v>3669</v>
      </c>
      <c r="H747" s="144" t="s">
        <v>32</v>
      </c>
      <c r="I747" s="146"/>
      <c r="L747" s="142"/>
      <c r="M747" s="147"/>
      <c r="T747" s="148"/>
      <c r="AT747" s="144" t="s">
        <v>159</v>
      </c>
      <c r="AU747" s="144" t="s">
        <v>89</v>
      </c>
      <c r="AV747" s="12" t="s">
        <v>40</v>
      </c>
      <c r="AW747" s="12" t="s">
        <v>38</v>
      </c>
      <c r="AX747" s="12" t="s">
        <v>80</v>
      </c>
      <c r="AY747" s="144" t="s">
        <v>150</v>
      </c>
    </row>
    <row r="748" spans="2:51" s="12" customFormat="1">
      <c r="B748" s="142"/>
      <c r="D748" s="143" t="s">
        <v>159</v>
      </c>
      <c r="E748" s="144" t="s">
        <v>32</v>
      </c>
      <c r="F748" s="145" t="s">
        <v>3670</v>
      </c>
      <c r="H748" s="144" t="s">
        <v>32</v>
      </c>
      <c r="I748" s="146"/>
      <c r="L748" s="142"/>
      <c r="M748" s="147"/>
      <c r="T748" s="148"/>
      <c r="AT748" s="144" t="s">
        <v>159</v>
      </c>
      <c r="AU748" s="144" t="s">
        <v>89</v>
      </c>
      <c r="AV748" s="12" t="s">
        <v>40</v>
      </c>
      <c r="AW748" s="12" t="s">
        <v>38</v>
      </c>
      <c r="AX748" s="12" t="s">
        <v>80</v>
      </c>
      <c r="AY748" s="144" t="s">
        <v>150</v>
      </c>
    </row>
    <row r="749" spans="2:51" s="12" customFormat="1">
      <c r="B749" s="142"/>
      <c r="D749" s="143" t="s">
        <v>159</v>
      </c>
      <c r="E749" s="144" t="s">
        <v>32</v>
      </c>
      <c r="F749" s="145" t="s">
        <v>3671</v>
      </c>
      <c r="H749" s="144" t="s">
        <v>32</v>
      </c>
      <c r="I749" s="146"/>
      <c r="L749" s="142"/>
      <c r="M749" s="147"/>
      <c r="T749" s="148"/>
      <c r="AT749" s="144" t="s">
        <v>159</v>
      </c>
      <c r="AU749" s="144" t="s">
        <v>89</v>
      </c>
      <c r="AV749" s="12" t="s">
        <v>40</v>
      </c>
      <c r="AW749" s="12" t="s">
        <v>38</v>
      </c>
      <c r="AX749" s="12" t="s">
        <v>80</v>
      </c>
      <c r="AY749" s="144" t="s">
        <v>150</v>
      </c>
    </row>
    <row r="750" spans="2:51" s="12" customFormat="1">
      <c r="B750" s="142"/>
      <c r="D750" s="143" t="s">
        <v>159</v>
      </c>
      <c r="E750" s="144" t="s">
        <v>32</v>
      </c>
      <c r="F750" s="145" t="s">
        <v>3672</v>
      </c>
      <c r="H750" s="144" t="s">
        <v>32</v>
      </c>
      <c r="I750" s="146"/>
      <c r="L750" s="142"/>
      <c r="M750" s="147"/>
      <c r="T750" s="148"/>
      <c r="AT750" s="144" t="s">
        <v>159</v>
      </c>
      <c r="AU750" s="144" t="s">
        <v>89</v>
      </c>
      <c r="AV750" s="12" t="s">
        <v>40</v>
      </c>
      <c r="AW750" s="12" t="s">
        <v>38</v>
      </c>
      <c r="AX750" s="12" t="s">
        <v>80</v>
      </c>
      <c r="AY750" s="144" t="s">
        <v>150</v>
      </c>
    </row>
    <row r="751" spans="2:51" s="12" customFormat="1">
      <c r="B751" s="142"/>
      <c r="D751" s="143" t="s">
        <v>159</v>
      </c>
      <c r="E751" s="144" t="s">
        <v>32</v>
      </c>
      <c r="F751" s="145" t="s">
        <v>3673</v>
      </c>
      <c r="H751" s="144" t="s">
        <v>32</v>
      </c>
      <c r="I751" s="146"/>
      <c r="L751" s="142"/>
      <c r="M751" s="147"/>
      <c r="T751" s="148"/>
      <c r="AT751" s="144" t="s">
        <v>159</v>
      </c>
      <c r="AU751" s="144" t="s">
        <v>89</v>
      </c>
      <c r="AV751" s="12" t="s">
        <v>40</v>
      </c>
      <c r="AW751" s="12" t="s">
        <v>38</v>
      </c>
      <c r="AX751" s="12" t="s">
        <v>80</v>
      </c>
      <c r="AY751" s="144" t="s">
        <v>150</v>
      </c>
    </row>
    <row r="752" spans="2:51" s="12" customFormat="1">
      <c r="B752" s="142"/>
      <c r="D752" s="143" t="s">
        <v>159</v>
      </c>
      <c r="E752" s="144" t="s">
        <v>32</v>
      </c>
      <c r="F752" s="145" t="s">
        <v>3674</v>
      </c>
      <c r="H752" s="144" t="s">
        <v>32</v>
      </c>
      <c r="I752" s="146"/>
      <c r="L752" s="142"/>
      <c r="M752" s="147"/>
      <c r="T752" s="148"/>
      <c r="AT752" s="144" t="s">
        <v>159</v>
      </c>
      <c r="AU752" s="144" t="s">
        <v>89</v>
      </c>
      <c r="AV752" s="12" t="s">
        <v>40</v>
      </c>
      <c r="AW752" s="12" t="s">
        <v>38</v>
      </c>
      <c r="AX752" s="12" t="s">
        <v>80</v>
      </c>
      <c r="AY752" s="144" t="s">
        <v>150</v>
      </c>
    </row>
    <row r="753" spans="2:65" s="12" customFormat="1">
      <c r="B753" s="142"/>
      <c r="D753" s="143" t="s">
        <v>159</v>
      </c>
      <c r="E753" s="144" t="s">
        <v>32</v>
      </c>
      <c r="F753" s="145" t="s">
        <v>3675</v>
      </c>
      <c r="H753" s="144" t="s">
        <v>32</v>
      </c>
      <c r="I753" s="146"/>
      <c r="L753" s="142"/>
      <c r="M753" s="147"/>
      <c r="T753" s="148"/>
      <c r="AT753" s="144" t="s">
        <v>159</v>
      </c>
      <c r="AU753" s="144" t="s">
        <v>89</v>
      </c>
      <c r="AV753" s="12" t="s">
        <v>40</v>
      </c>
      <c r="AW753" s="12" t="s">
        <v>38</v>
      </c>
      <c r="AX753" s="12" t="s">
        <v>80</v>
      </c>
      <c r="AY753" s="144" t="s">
        <v>150</v>
      </c>
    </row>
    <row r="754" spans="2:65" s="12" customFormat="1">
      <c r="B754" s="142"/>
      <c r="D754" s="143" t="s">
        <v>159</v>
      </c>
      <c r="E754" s="144" t="s">
        <v>32</v>
      </c>
      <c r="F754" s="145" t="s">
        <v>3676</v>
      </c>
      <c r="H754" s="144" t="s">
        <v>32</v>
      </c>
      <c r="I754" s="146"/>
      <c r="L754" s="142"/>
      <c r="M754" s="147"/>
      <c r="T754" s="148"/>
      <c r="AT754" s="144" t="s">
        <v>159</v>
      </c>
      <c r="AU754" s="144" t="s">
        <v>89</v>
      </c>
      <c r="AV754" s="12" t="s">
        <v>40</v>
      </c>
      <c r="AW754" s="12" t="s">
        <v>38</v>
      </c>
      <c r="AX754" s="12" t="s">
        <v>80</v>
      </c>
      <c r="AY754" s="144" t="s">
        <v>150</v>
      </c>
    </row>
    <row r="755" spans="2:65" s="12" customFormat="1">
      <c r="B755" s="142"/>
      <c r="D755" s="143" t="s">
        <v>159</v>
      </c>
      <c r="E755" s="144" t="s">
        <v>32</v>
      </c>
      <c r="F755" s="145" t="s">
        <v>3677</v>
      </c>
      <c r="H755" s="144" t="s">
        <v>32</v>
      </c>
      <c r="I755" s="146"/>
      <c r="L755" s="142"/>
      <c r="M755" s="147"/>
      <c r="T755" s="148"/>
      <c r="AT755" s="144" t="s">
        <v>159</v>
      </c>
      <c r="AU755" s="144" t="s">
        <v>89</v>
      </c>
      <c r="AV755" s="12" t="s">
        <v>40</v>
      </c>
      <c r="AW755" s="12" t="s">
        <v>38</v>
      </c>
      <c r="AX755" s="12" t="s">
        <v>80</v>
      </c>
      <c r="AY755" s="144" t="s">
        <v>150</v>
      </c>
    </row>
    <row r="756" spans="2:65" s="12" customFormat="1">
      <c r="B756" s="142"/>
      <c r="D756" s="143" t="s">
        <v>159</v>
      </c>
      <c r="E756" s="144" t="s">
        <v>32</v>
      </c>
      <c r="F756" s="145" t="s">
        <v>3678</v>
      </c>
      <c r="H756" s="144" t="s">
        <v>32</v>
      </c>
      <c r="I756" s="146"/>
      <c r="L756" s="142"/>
      <c r="M756" s="147"/>
      <c r="T756" s="148"/>
      <c r="AT756" s="144" t="s">
        <v>159</v>
      </c>
      <c r="AU756" s="144" t="s">
        <v>89</v>
      </c>
      <c r="AV756" s="12" t="s">
        <v>40</v>
      </c>
      <c r="AW756" s="12" t="s">
        <v>38</v>
      </c>
      <c r="AX756" s="12" t="s">
        <v>80</v>
      </c>
      <c r="AY756" s="144" t="s">
        <v>150</v>
      </c>
    </row>
    <row r="757" spans="2:65" s="12" customFormat="1">
      <c r="B757" s="142"/>
      <c r="D757" s="143" t="s">
        <v>159</v>
      </c>
      <c r="E757" s="144" t="s">
        <v>32</v>
      </c>
      <c r="F757" s="145" t="s">
        <v>3679</v>
      </c>
      <c r="H757" s="144" t="s">
        <v>32</v>
      </c>
      <c r="I757" s="146"/>
      <c r="L757" s="142"/>
      <c r="M757" s="147"/>
      <c r="T757" s="148"/>
      <c r="AT757" s="144" t="s">
        <v>159</v>
      </c>
      <c r="AU757" s="144" t="s">
        <v>89</v>
      </c>
      <c r="AV757" s="12" t="s">
        <v>40</v>
      </c>
      <c r="AW757" s="12" t="s">
        <v>38</v>
      </c>
      <c r="AX757" s="12" t="s">
        <v>80</v>
      </c>
      <c r="AY757" s="144" t="s">
        <v>150</v>
      </c>
    </row>
    <row r="758" spans="2:65" s="12" customFormat="1">
      <c r="B758" s="142"/>
      <c r="D758" s="143" t="s">
        <v>159</v>
      </c>
      <c r="E758" s="144" t="s">
        <v>32</v>
      </c>
      <c r="F758" s="145" t="s">
        <v>3680</v>
      </c>
      <c r="H758" s="144" t="s">
        <v>32</v>
      </c>
      <c r="I758" s="146"/>
      <c r="L758" s="142"/>
      <c r="M758" s="147"/>
      <c r="T758" s="148"/>
      <c r="AT758" s="144" t="s">
        <v>159</v>
      </c>
      <c r="AU758" s="144" t="s">
        <v>89</v>
      </c>
      <c r="AV758" s="12" t="s">
        <v>40</v>
      </c>
      <c r="AW758" s="12" t="s">
        <v>38</v>
      </c>
      <c r="AX758" s="12" t="s">
        <v>80</v>
      </c>
      <c r="AY758" s="144" t="s">
        <v>150</v>
      </c>
    </row>
    <row r="759" spans="2:65" s="12" customFormat="1">
      <c r="B759" s="142"/>
      <c r="D759" s="143" t="s">
        <v>159</v>
      </c>
      <c r="E759" s="144" t="s">
        <v>32</v>
      </c>
      <c r="F759" s="145" t="s">
        <v>3681</v>
      </c>
      <c r="H759" s="144" t="s">
        <v>32</v>
      </c>
      <c r="I759" s="146"/>
      <c r="L759" s="142"/>
      <c r="M759" s="147"/>
      <c r="T759" s="148"/>
      <c r="AT759" s="144" t="s">
        <v>159</v>
      </c>
      <c r="AU759" s="144" t="s">
        <v>89</v>
      </c>
      <c r="AV759" s="12" t="s">
        <v>40</v>
      </c>
      <c r="AW759" s="12" t="s">
        <v>38</v>
      </c>
      <c r="AX759" s="12" t="s">
        <v>80</v>
      </c>
      <c r="AY759" s="144" t="s">
        <v>150</v>
      </c>
    </row>
    <row r="760" spans="2:65" s="12" customFormat="1">
      <c r="B760" s="142"/>
      <c r="D760" s="143" t="s">
        <v>159</v>
      </c>
      <c r="E760" s="144" t="s">
        <v>32</v>
      </c>
      <c r="F760" s="145" t="s">
        <v>3682</v>
      </c>
      <c r="H760" s="144" t="s">
        <v>32</v>
      </c>
      <c r="I760" s="146"/>
      <c r="L760" s="142"/>
      <c r="M760" s="147"/>
      <c r="T760" s="148"/>
      <c r="AT760" s="144" t="s">
        <v>159</v>
      </c>
      <c r="AU760" s="144" t="s">
        <v>89</v>
      </c>
      <c r="AV760" s="12" t="s">
        <v>40</v>
      </c>
      <c r="AW760" s="12" t="s">
        <v>38</v>
      </c>
      <c r="AX760" s="12" t="s">
        <v>80</v>
      </c>
      <c r="AY760" s="144" t="s">
        <v>150</v>
      </c>
    </row>
    <row r="761" spans="2:65" s="12" customFormat="1">
      <c r="B761" s="142"/>
      <c r="D761" s="143" t="s">
        <v>159</v>
      </c>
      <c r="E761" s="144" t="s">
        <v>32</v>
      </c>
      <c r="F761" s="145" t="s">
        <v>3683</v>
      </c>
      <c r="H761" s="144" t="s">
        <v>32</v>
      </c>
      <c r="I761" s="146"/>
      <c r="L761" s="142"/>
      <c r="M761" s="147"/>
      <c r="T761" s="148"/>
      <c r="AT761" s="144" t="s">
        <v>159</v>
      </c>
      <c r="AU761" s="144" t="s">
        <v>89</v>
      </c>
      <c r="AV761" s="12" t="s">
        <v>40</v>
      </c>
      <c r="AW761" s="12" t="s">
        <v>38</v>
      </c>
      <c r="AX761" s="12" t="s">
        <v>80</v>
      </c>
      <c r="AY761" s="144" t="s">
        <v>150</v>
      </c>
    </row>
    <row r="762" spans="2:65" s="12" customFormat="1">
      <c r="B762" s="142"/>
      <c r="D762" s="143" t="s">
        <v>159</v>
      </c>
      <c r="E762" s="144" t="s">
        <v>32</v>
      </c>
      <c r="F762" s="145" t="s">
        <v>3684</v>
      </c>
      <c r="H762" s="144" t="s">
        <v>32</v>
      </c>
      <c r="I762" s="146"/>
      <c r="L762" s="142"/>
      <c r="M762" s="147"/>
      <c r="T762" s="148"/>
      <c r="AT762" s="144" t="s">
        <v>159</v>
      </c>
      <c r="AU762" s="144" t="s">
        <v>89</v>
      </c>
      <c r="AV762" s="12" t="s">
        <v>40</v>
      </c>
      <c r="AW762" s="12" t="s">
        <v>38</v>
      </c>
      <c r="AX762" s="12" t="s">
        <v>80</v>
      </c>
      <c r="AY762" s="144" t="s">
        <v>150</v>
      </c>
    </row>
    <row r="763" spans="2:65" s="12" customFormat="1">
      <c r="B763" s="142"/>
      <c r="D763" s="143" t="s">
        <v>159</v>
      </c>
      <c r="E763" s="144" t="s">
        <v>32</v>
      </c>
      <c r="F763" s="145" t="s">
        <v>3685</v>
      </c>
      <c r="H763" s="144" t="s">
        <v>32</v>
      </c>
      <c r="I763" s="146"/>
      <c r="L763" s="142"/>
      <c r="M763" s="147"/>
      <c r="T763" s="148"/>
      <c r="AT763" s="144" t="s">
        <v>159</v>
      </c>
      <c r="AU763" s="144" t="s">
        <v>89</v>
      </c>
      <c r="AV763" s="12" t="s">
        <v>40</v>
      </c>
      <c r="AW763" s="12" t="s">
        <v>38</v>
      </c>
      <c r="AX763" s="12" t="s">
        <v>80</v>
      </c>
      <c r="AY763" s="144" t="s">
        <v>150</v>
      </c>
    </row>
    <row r="764" spans="2:65" s="12" customFormat="1">
      <c r="B764" s="142"/>
      <c r="D764" s="143" t="s">
        <v>159</v>
      </c>
      <c r="E764" s="144" t="s">
        <v>32</v>
      </c>
      <c r="F764" s="145" t="s">
        <v>3686</v>
      </c>
      <c r="H764" s="144" t="s">
        <v>32</v>
      </c>
      <c r="I764" s="146"/>
      <c r="L764" s="142"/>
      <c r="M764" s="147"/>
      <c r="T764" s="148"/>
      <c r="AT764" s="144" t="s">
        <v>159</v>
      </c>
      <c r="AU764" s="144" t="s">
        <v>89</v>
      </c>
      <c r="AV764" s="12" t="s">
        <v>40</v>
      </c>
      <c r="AW764" s="12" t="s">
        <v>38</v>
      </c>
      <c r="AX764" s="12" t="s">
        <v>80</v>
      </c>
      <c r="AY764" s="144" t="s">
        <v>150</v>
      </c>
    </row>
    <row r="765" spans="2:65" s="13" customFormat="1">
      <c r="B765" s="149"/>
      <c r="D765" s="143" t="s">
        <v>159</v>
      </c>
      <c r="E765" s="150" t="s">
        <v>32</v>
      </c>
      <c r="F765" s="151" t="s">
        <v>694</v>
      </c>
      <c r="H765" s="152">
        <v>856.45</v>
      </c>
      <c r="I765" s="153"/>
      <c r="L765" s="149"/>
      <c r="M765" s="154"/>
      <c r="T765" s="155"/>
      <c r="AT765" s="150" t="s">
        <v>159</v>
      </c>
      <c r="AU765" s="150" t="s">
        <v>89</v>
      </c>
      <c r="AV765" s="13" t="s">
        <v>89</v>
      </c>
      <c r="AW765" s="13" t="s">
        <v>38</v>
      </c>
      <c r="AX765" s="13" t="s">
        <v>40</v>
      </c>
      <c r="AY765" s="150" t="s">
        <v>150</v>
      </c>
    </row>
    <row r="766" spans="2:65" s="1" customFormat="1" ht="37.799999999999997" customHeight="1">
      <c r="B766" s="34"/>
      <c r="C766" s="129" t="s">
        <v>1010</v>
      </c>
      <c r="D766" s="129" t="s">
        <v>152</v>
      </c>
      <c r="E766" s="130" t="s">
        <v>4069</v>
      </c>
      <c r="F766" s="131" t="s">
        <v>4070</v>
      </c>
      <c r="G766" s="132" t="s">
        <v>155</v>
      </c>
      <c r="H766" s="133">
        <v>988.7</v>
      </c>
      <c r="I766" s="134"/>
      <c r="J766" s="135">
        <f>ROUND(I766*H766,2)</f>
        <v>0</v>
      </c>
      <c r="K766" s="131" t="s">
        <v>172</v>
      </c>
      <c r="L766" s="34"/>
      <c r="M766" s="136" t="s">
        <v>32</v>
      </c>
      <c r="N766" s="137" t="s">
        <v>51</v>
      </c>
      <c r="P766" s="138">
        <f>O766*H766</f>
        <v>0</v>
      </c>
      <c r="Q766" s="138">
        <v>0</v>
      </c>
      <c r="R766" s="138">
        <f>Q766*H766</f>
        <v>0</v>
      </c>
      <c r="S766" s="138">
        <v>4.0000000000000001E-3</v>
      </c>
      <c r="T766" s="139">
        <f>S766*H766</f>
        <v>3.9548000000000001</v>
      </c>
      <c r="AR766" s="140" t="s">
        <v>157</v>
      </c>
      <c r="AT766" s="140" t="s">
        <v>152</v>
      </c>
      <c r="AU766" s="140" t="s">
        <v>89</v>
      </c>
      <c r="AY766" s="18" t="s">
        <v>150</v>
      </c>
      <c r="BE766" s="141">
        <f>IF(N766="základní",J766,0)</f>
        <v>0</v>
      </c>
      <c r="BF766" s="141">
        <f>IF(N766="snížená",J766,0)</f>
        <v>0</v>
      </c>
      <c r="BG766" s="141">
        <f>IF(N766="zákl. přenesená",J766,0)</f>
        <v>0</v>
      </c>
      <c r="BH766" s="141">
        <f>IF(N766="sníž. přenesená",J766,0)</f>
        <v>0</v>
      </c>
      <c r="BI766" s="141">
        <f>IF(N766="nulová",J766,0)</f>
        <v>0</v>
      </c>
      <c r="BJ766" s="18" t="s">
        <v>40</v>
      </c>
      <c r="BK766" s="141">
        <f>ROUND(I766*H766,2)</f>
        <v>0</v>
      </c>
      <c r="BL766" s="18" t="s">
        <v>157</v>
      </c>
      <c r="BM766" s="140" t="s">
        <v>4071</v>
      </c>
    </row>
    <row r="767" spans="2:65" s="1" customFormat="1">
      <c r="B767" s="34"/>
      <c r="D767" s="163" t="s">
        <v>174</v>
      </c>
      <c r="F767" s="164" t="s">
        <v>4072</v>
      </c>
      <c r="I767" s="165"/>
      <c r="L767" s="34"/>
      <c r="M767" s="166"/>
      <c r="T767" s="55"/>
      <c r="AT767" s="18" t="s">
        <v>174</v>
      </c>
      <c r="AU767" s="18" t="s">
        <v>89</v>
      </c>
    </row>
    <row r="768" spans="2:65" s="12" customFormat="1">
      <c r="B768" s="142"/>
      <c r="D768" s="143" t="s">
        <v>159</v>
      </c>
      <c r="E768" s="144" t="s">
        <v>32</v>
      </c>
      <c r="F768" s="145" t="s">
        <v>702</v>
      </c>
      <c r="H768" s="144" t="s">
        <v>32</v>
      </c>
      <c r="I768" s="146"/>
      <c r="L768" s="142"/>
      <c r="M768" s="147"/>
      <c r="T768" s="148"/>
      <c r="AT768" s="144" t="s">
        <v>159</v>
      </c>
      <c r="AU768" s="144" t="s">
        <v>89</v>
      </c>
      <c r="AV768" s="12" t="s">
        <v>40</v>
      </c>
      <c r="AW768" s="12" t="s">
        <v>38</v>
      </c>
      <c r="AX768" s="12" t="s">
        <v>80</v>
      </c>
      <c r="AY768" s="144" t="s">
        <v>150</v>
      </c>
    </row>
    <row r="769" spans="2:51" s="12" customFormat="1">
      <c r="B769" s="142"/>
      <c r="D769" s="143" t="s">
        <v>159</v>
      </c>
      <c r="E769" s="144" t="s">
        <v>32</v>
      </c>
      <c r="F769" s="145" t="s">
        <v>3734</v>
      </c>
      <c r="H769" s="144" t="s">
        <v>32</v>
      </c>
      <c r="I769" s="146"/>
      <c r="L769" s="142"/>
      <c r="M769" s="147"/>
      <c r="T769" s="148"/>
      <c r="AT769" s="144" t="s">
        <v>159</v>
      </c>
      <c r="AU769" s="144" t="s">
        <v>89</v>
      </c>
      <c r="AV769" s="12" t="s">
        <v>40</v>
      </c>
      <c r="AW769" s="12" t="s">
        <v>38</v>
      </c>
      <c r="AX769" s="12" t="s">
        <v>80</v>
      </c>
      <c r="AY769" s="144" t="s">
        <v>150</v>
      </c>
    </row>
    <row r="770" spans="2:51" s="12" customFormat="1">
      <c r="B770" s="142"/>
      <c r="D770" s="143" t="s">
        <v>159</v>
      </c>
      <c r="E770" s="144" t="s">
        <v>32</v>
      </c>
      <c r="F770" s="145" t="s">
        <v>3735</v>
      </c>
      <c r="H770" s="144" t="s">
        <v>32</v>
      </c>
      <c r="I770" s="146"/>
      <c r="L770" s="142"/>
      <c r="M770" s="147"/>
      <c r="T770" s="148"/>
      <c r="AT770" s="144" t="s">
        <v>159</v>
      </c>
      <c r="AU770" s="144" t="s">
        <v>89</v>
      </c>
      <c r="AV770" s="12" t="s">
        <v>40</v>
      </c>
      <c r="AW770" s="12" t="s">
        <v>38</v>
      </c>
      <c r="AX770" s="12" t="s">
        <v>80</v>
      </c>
      <c r="AY770" s="144" t="s">
        <v>150</v>
      </c>
    </row>
    <row r="771" spans="2:51" s="12" customFormat="1">
      <c r="B771" s="142"/>
      <c r="D771" s="143" t="s">
        <v>159</v>
      </c>
      <c r="E771" s="144" t="s">
        <v>32</v>
      </c>
      <c r="F771" s="145" t="s">
        <v>3736</v>
      </c>
      <c r="H771" s="144" t="s">
        <v>32</v>
      </c>
      <c r="I771" s="146"/>
      <c r="L771" s="142"/>
      <c r="M771" s="147"/>
      <c r="T771" s="148"/>
      <c r="AT771" s="144" t="s">
        <v>159</v>
      </c>
      <c r="AU771" s="144" t="s">
        <v>89</v>
      </c>
      <c r="AV771" s="12" t="s">
        <v>40</v>
      </c>
      <c r="AW771" s="12" t="s">
        <v>38</v>
      </c>
      <c r="AX771" s="12" t="s">
        <v>80</v>
      </c>
      <c r="AY771" s="144" t="s">
        <v>150</v>
      </c>
    </row>
    <row r="772" spans="2:51" s="12" customFormat="1">
      <c r="B772" s="142"/>
      <c r="D772" s="143" t="s">
        <v>159</v>
      </c>
      <c r="E772" s="144" t="s">
        <v>32</v>
      </c>
      <c r="F772" s="145" t="s">
        <v>3737</v>
      </c>
      <c r="H772" s="144" t="s">
        <v>32</v>
      </c>
      <c r="I772" s="146"/>
      <c r="L772" s="142"/>
      <c r="M772" s="147"/>
      <c r="T772" s="148"/>
      <c r="AT772" s="144" t="s">
        <v>159</v>
      </c>
      <c r="AU772" s="144" t="s">
        <v>89</v>
      </c>
      <c r="AV772" s="12" t="s">
        <v>40</v>
      </c>
      <c r="AW772" s="12" t="s">
        <v>38</v>
      </c>
      <c r="AX772" s="12" t="s">
        <v>80</v>
      </c>
      <c r="AY772" s="144" t="s">
        <v>150</v>
      </c>
    </row>
    <row r="773" spans="2:51" s="12" customFormat="1">
      <c r="B773" s="142"/>
      <c r="D773" s="143" t="s">
        <v>159</v>
      </c>
      <c r="E773" s="144" t="s">
        <v>32</v>
      </c>
      <c r="F773" s="145" t="s">
        <v>3738</v>
      </c>
      <c r="H773" s="144" t="s">
        <v>32</v>
      </c>
      <c r="I773" s="146"/>
      <c r="L773" s="142"/>
      <c r="M773" s="147"/>
      <c r="T773" s="148"/>
      <c r="AT773" s="144" t="s">
        <v>159</v>
      </c>
      <c r="AU773" s="144" t="s">
        <v>89</v>
      </c>
      <c r="AV773" s="12" t="s">
        <v>40</v>
      </c>
      <c r="AW773" s="12" t="s">
        <v>38</v>
      </c>
      <c r="AX773" s="12" t="s">
        <v>80</v>
      </c>
      <c r="AY773" s="144" t="s">
        <v>150</v>
      </c>
    </row>
    <row r="774" spans="2:51" s="12" customFormat="1">
      <c r="B774" s="142"/>
      <c r="D774" s="143" t="s">
        <v>159</v>
      </c>
      <c r="E774" s="144" t="s">
        <v>32</v>
      </c>
      <c r="F774" s="145" t="s">
        <v>3739</v>
      </c>
      <c r="H774" s="144" t="s">
        <v>32</v>
      </c>
      <c r="I774" s="146"/>
      <c r="L774" s="142"/>
      <c r="M774" s="147"/>
      <c r="T774" s="148"/>
      <c r="AT774" s="144" t="s">
        <v>159</v>
      </c>
      <c r="AU774" s="144" t="s">
        <v>89</v>
      </c>
      <c r="AV774" s="12" t="s">
        <v>40</v>
      </c>
      <c r="AW774" s="12" t="s">
        <v>38</v>
      </c>
      <c r="AX774" s="12" t="s">
        <v>80</v>
      </c>
      <c r="AY774" s="144" t="s">
        <v>150</v>
      </c>
    </row>
    <row r="775" spans="2:51" s="12" customFormat="1">
      <c r="B775" s="142"/>
      <c r="D775" s="143" t="s">
        <v>159</v>
      </c>
      <c r="E775" s="144" t="s">
        <v>32</v>
      </c>
      <c r="F775" s="145" t="s">
        <v>3740</v>
      </c>
      <c r="H775" s="144" t="s">
        <v>32</v>
      </c>
      <c r="I775" s="146"/>
      <c r="L775" s="142"/>
      <c r="M775" s="147"/>
      <c r="T775" s="148"/>
      <c r="AT775" s="144" t="s">
        <v>159</v>
      </c>
      <c r="AU775" s="144" t="s">
        <v>89</v>
      </c>
      <c r="AV775" s="12" t="s">
        <v>40</v>
      </c>
      <c r="AW775" s="12" t="s">
        <v>38</v>
      </c>
      <c r="AX775" s="12" t="s">
        <v>80</v>
      </c>
      <c r="AY775" s="144" t="s">
        <v>150</v>
      </c>
    </row>
    <row r="776" spans="2:51" s="12" customFormat="1">
      <c r="B776" s="142"/>
      <c r="D776" s="143" t="s">
        <v>159</v>
      </c>
      <c r="E776" s="144" t="s">
        <v>32</v>
      </c>
      <c r="F776" s="145" t="s">
        <v>3741</v>
      </c>
      <c r="H776" s="144" t="s">
        <v>32</v>
      </c>
      <c r="I776" s="146"/>
      <c r="L776" s="142"/>
      <c r="M776" s="147"/>
      <c r="T776" s="148"/>
      <c r="AT776" s="144" t="s">
        <v>159</v>
      </c>
      <c r="AU776" s="144" t="s">
        <v>89</v>
      </c>
      <c r="AV776" s="12" t="s">
        <v>40</v>
      </c>
      <c r="AW776" s="12" t="s">
        <v>38</v>
      </c>
      <c r="AX776" s="12" t="s">
        <v>80</v>
      </c>
      <c r="AY776" s="144" t="s">
        <v>150</v>
      </c>
    </row>
    <row r="777" spans="2:51" s="12" customFormat="1">
      <c r="B777" s="142"/>
      <c r="D777" s="143" t="s">
        <v>159</v>
      </c>
      <c r="E777" s="144" t="s">
        <v>32</v>
      </c>
      <c r="F777" s="145" t="s">
        <v>3742</v>
      </c>
      <c r="H777" s="144" t="s">
        <v>32</v>
      </c>
      <c r="I777" s="146"/>
      <c r="L777" s="142"/>
      <c r="M777" s="147"/>
      <c r="T777" s="148"/>
      <c r="AT777" s="144" t="s">
        <v>159</v>
      </c>
      <c r="AU777" s="144" t="s">
        <v>89</v>
      </c>
      <c r="AV777" s="12" t="s">
        <v>40</v>
      </c>
      <c r="AW777" s="12" t="s">
        <v>38</v>
      </c>
      <c r="AX777" s="12" t="s">
        <v>80</v>
      </c>
      <c r="AY777" s="144" t="s">
        <v>150</v>
      </c>
    </row>
    <row r="778" spans="2:51" s="12" customFormat="1">
      <c r="B778" s="142"/>
      <c r="D778" s="143" t="s">
        <v>159</v>
      </c>
      <c r="E778" s="144" t="s">
        <v>32</v>
      </c>
      <c r="F778" s="145" t="s">
        <v>3743</v>
      </c>
      <c r="H778" s="144" t="s">
        <v>32</v>
      </c>
      <c r="I778" s="146"/>
      <c r="L778" s="142"/>
      <c r="M778" s="147"/>
      <c r="T778" s="148"/>
      <c r="AT778" s="144" t="s">
        <v>159</v>
      </c>
      <c r="AU778" s="144" t="s">
        <v>89</v>
      </c>
      <c r="AV778" s="12" t="s">
        <v>40</v>
      </c>
      <c r="AW778" s="12" t="s">
        <v>38</v>
      </c>
      <c r="AX778" s="12" t="s">
        <v>80</v>
      </c>
      <c r="AY778" s="144" t="s">
        <v>150</v>
      </c>
    </row>
    <row r="779" spans="2:51" s="12" customFormat="1">
      <c r="B779" s="142"/>
      <c r="D779" s="143" t="s">
        <v>159</v>
      </c>
      <c r="E779" s="144" t="s">
        <v>32</v>
      </c>
      <c r="F779" s="145" t="s">
        <v>3744</v>
      </c>
      <c r="H779" s="144" t="s">
        <v>32</v>
      </c>
      <c r="I779" s="146"/>
      <c r="L779" s="142"/>
      <c r="M779" s="147"/>
      <c r="T779" s="148"/>
      <c r="AT779" s="144" t="s">
        <v>159</v>
      </c>
      <c r="AU779" s="144" t="s">
        <v>89</v>
      </c>
      <c r="AV779" s="12" t="s">
        <v>40</v>
      </c>
      <c r="AW779" s="12" t="s">
        <v>38</v>
      </c>
      <c r="AX779" s="12" t="s">
        <v>80</v>
      </c>
      <c r="AY779" s="144" t="s">
        <v>150</v>
      </c>
    </row>
    <row r="780" spans="2:51" s="12" customFormat="1">
      <c r="B780" s="142"/>
      <c r="D780" s="143" t="s">
        <v>159</v>
      </c>
      <c r="E780" s="144" t="s">
        <v>32</v>
      </c>
      <c r="F780" s="145" t="s">
        <v>3745</v>
      </c>
      <c r="H780" s="144" t="s">
        <v>32</v>
      </c>
      <c r="I780" s="146"/>
      <c r="L780" s="142"/>
      <c r="M780" s="147"/>
      <c r="T780" s="148"/>
      <c r="AT780" s="144" t="s">
        <v>159</v>
      </c>
      <c r="AU780" s="144" t="s">
        <v>89</v>
      </c>
      <c r="AV780" s="12" t="s">
        <v>40</v>
      </c>
      <c r="AW780" s="12" t="s">
        <v>38</v>
      </c>
      <c r="AX780" s="12" t="s">
        <v>80</v>
      </c>
      <c r="AY780" s="144" t="s">
        <v>150</v>
      </c>
    </row>
    <row r="781" spans="2:51" s="12" customFormat="1">
      <c r="B781" s="142"/>
      <c r="D781" s="143" t="s">
        <v>159</v>
      </c>
      <c r="E781" s="144" t="s">
        <v>32</v>
      </c>
      <c r="F781" s="145" t="s">
        <v>3746</v>
      </c>
      <c r="H781" s="144" t="s">
        <v>32</v>
      </c>
      <c r="I781" s="146"/>
      <c r="L781" s="142"/>
      <c r="M781" s="147"/>
      <c r="T781" s="148"/>
      <c r="AT781" s="144" t="s">
        <v>159</v>
      </c>
      <c r="AU781" s="144" t="s">
        <v>89</v>
      </c>
      <c r="AV781" s="12" t="s">
        <v>40</v>
      </c>
      <c r="AW781" s="12" t="s">
        <v>38</v>
      </c>
      <c r="AX781" s="12" t="s">
        <v>80</v>
      </c>
      <c r="AY781" s="144" t="s">
        <v>150</v>
      </c>
    </row>
    <row r="782" spans="2:51" s="12" customFormat="1">
      <c r="B782" s="142"/>
      <c r="D782" s="143" t="s">
        <v>159</v>
      </c>
      <c r="E782" s="144" t="s">
        <v>32</v>
      </c>
      <c r="F782" s="145" t="s">
        <v>3747</v>
      </c>
      <c r="H782" s="144" t="s">
        <v>32</v>
      </c>
      <c r="I782" s="146"/>
      <c r="L782" s="142"/>
      <c r="M782" s="147"/>
      <c r="T782" s="148"/>
      <c r="AT782" s="144" t="s">
        <v>159</v>
      </c>
      <c r="AU782" s="144" t="s">
        <v>89</v>
      </c>
      <c r="AV782" s="12" t="s">
        <v>40</v>
      </c>
      <c r="AW782" s="12" t="s">
        <v>38</v>
      </c>
      <c r="AX782" s="12" t="s">
        <v>80</v>
      </c>
      <c r="AY782" s="144" t="s">
        <v>150</v>
      </c>
    </row>
    <row r="783" spans="2:51" s="12" customFormat="1">
      <c r="B783" s="142"/>
      <c r="D783" s="143" t="s">
        <v>159</v>
      </c>
      <c r="E783" s="144" t="s">
        <v>32</v>
      </c>
      <c r="F783" s="145" t="s">
        <v>3748</v>
      </c>
      <c r="H783" s="144" t="s">
        <v>32</v>
      </c>
      <c r="I783" s="146"/>
      <c r="L783" s="142"/>
      <c r="M783" s="147"/>
      <c r="T783" s="148"/>
      <c r="AT783" s="144" t="s">
        <v>159</v>
      </c>
      <c r="AU783" s="144" t="s">
        <v>89</v>
      </c>
      <c r="AV783" s="12" t="s">
        <v>40</v>
      </c>
      <c r="AW783" s="12" t="s">
        <v>38</v>
      </c>
      <c r="AX783" s="12" t="s">
        <v>80</v>
      </c>
      <c r="AY783" s="144" t="s">
        <v>150</v>
      </c>
    </row>
    <row r="784" spans="2:51" s="12" customFormat="1">
      <c r="B784" s="142"/>
      <c r="D784" s="143" t="s">
        <v>159</v>
      </c>
      <c r="E784" s="144" t="s">
        <v>32</v>
      </c>
      <c r="F784" s="145" t="s">
        <v>3749</v>
      </c>
      <c r="H784" s="144" t="s">
        <v>32</v>
      </c>
      <c r="I784" s="146"/>
      <c r="L784" s="142"/>
      <c r="M784" s="147"/>
      <c r="T784" s="148"/>
      <c r="AT784" s="144" t="s">
        <v>159</v>
      </c>
      <c r="AU784" s="144" t="s">
        <v>89</v>
      </c>
      <c r="AV784" s="12" t="s">
        <v>40</v>
      </c>
      <c r="AW784" s="12" t="s">
        <v>38</v>
      </c>
      <c r="AX784" s="12" t="s">
        <v>80</v>
      </c>
      <c r="AY784" s="144" t="s">
        <v>150</v>
      </c>
    </row>
    <row r="785" spans="2:51" s="12" customFormat="1">
      <c r="B785" s="142"/>
      <c r="D785" s="143" t="s">
        <v>159</v>
      </c>
      <c r="E785" s="144" t="s">
        <v>32</v>
      </c>
      <c r="F785" s="145" t="s">
        <v>3750</v>
      </c>
      <c r="H785" s="144" t="s">
        <v>32</v>
      </c>
      <c r="I785" s="146"/>
      <c r="L785" s="142"/>
      <c r="M785" s="147"/>
      <c r="T785" s="148"/>
      <c r="AT785" s="144" t="s">
        <v>159</v>
      </c>
      <c r="AU785" s="144" t="s">
        <v>89</v>
      </c>
      <c r="AV785" s="12" t="s">
        <v>40</v>
      </c>
      <c r="AW785" s="12" t="s">
        <v>38</v>
      </c>
      <c r="AX785" s="12" t="s">
        <v>80</v>
      </c>
      <c r="AY785" s="144" t="s">
        <v>150</v>
      </c>
    </row>
    <row r="786" spans="2:51" s="12" customFormat="1">
      <c r="B786" s="142"/>
      <c r="D786" s="143" t="s">
        <v>159</v>
      </c>
      <c r="E786" s="144" t="s">
        <v>32</v>
      </c>
      <c r="F786" s="145" t="s">
        <v>3751</v>
      </c>
      <c r="H786" s="144" t="s">
        <v>32</v>
      </c>
      <c r="I786" s="146"/>
      <c r="L786" s="142"/>
      <c r="M786" s="147"/>
      <c r="T786" s="148"/>
      <c r="AT786" s="144" t="s">
        <v>159</v>
      </c>
      <c r="AU786" s="144" t="s">
        <v>89</v>
      </c>
      <c r="AV786" s="12" t="s">
        <v>40</v>
      </c>
      <c r="AW786" s="12" t="s">
        <v>38</v>
      </c>
      <c r="AX786" s="12" t="s">
        <v>80</v>
      </c>
      <c r="AY786" s="144" t="s">
        <v>150</v>
      </c>
    </row>
    <row r="787" spans="2:51" s="12" customFormat="1">
      <c r="B787" s="142"/>
      <c r="D787" s="143" t="s">
        <v>159</v>
      </c>
      <c r="E787" s="144" t="s">
        <v>32</v>
      </c>
      <c r="F787" s="145" t="s">
        <v>3752</v>
      </c>
      <c r="H787" s="144" t="s">
        <v>32</v>
      </c>
      <c r="I787" s="146"/>
      <c r="L787" s="142"/>
      <c r="M787" s="147"/>
      <c r="T787" s="148"/>
      <c r="AT787" s="144" t="s">
        <v>159</v>
      </c>
      <c r="AU787" s="144" t="s">
        <v>89</v>
      </c>
      <c r="AV787" s="12" t="s">
        <v>40</v>
      </c>
      <c r="AW787" s="12" t="s">
        <v>38</v>
      </c>
      <c r="AX787" s="12" t="s">
        <v>80</v>
      </c>
      <c r="AY787" s="144" t="s">
        <v>150</v>
      </c>
    </row>
    <row r="788" spans="2:51" s="12" customFormat="1">
      <c r="B788" s="142"/>
      <c r="D788" s="143" t="s">
        <v>159</v>
      </c>
      <c r="E788" s="144" t="s">
        <v>32</v>
      </c>
      <c r="F788" s="145" t="s">
        <v>3753</v>
      </c>
      <c r="H788" s="144" t="s">
        <v>32</v>
      </c>
      <c r="I788" s="146"/>
      <c r="L788" s="142"/>
      <c r="M788" s="147"/>
      <c r="T788" s="148"/>
      <c r="AT788" s="144" t="s">
        <v>159</v>
      </c>
      <c r="AU788" s="144" t="s">
        <v>89</v>
      </c>
      <c r="AV788" s="12" t="s">
        <v>40</v>
      </c>
      <c r="AW788" s="12" t="s">
        <v>38</v>
      </c>
      <c r="AX788" s="12" t="s">
        <v>80</v>
      </c>
      <c r="AY788" s="144" t="s">
        <v>150</v>
      </c>
    </row>
    <row r="789" spans="2:51" s="12" customFormat="1">
      <c r="B789" s="142"/>
      <c r="D789" s="143" t="s">
        <v>159</v>
      </c>
      <c r="E789" s="144" t="s">
        <v>32</v>
      </c>
      <c r="F789" s="145" t="s">
        <v>3754</v>
      </c>
      <c r="H789" s="144" t="s">
        <v>32</v>
      </c>
      <c r="I789" s="146"/>
      <c r="L789" s="142"/>
      <c r="M789" s="147"/>
      <c r="T789" s="148"/>
      <c r="AT789" s="144" t="s">
        <v>159</v>
      </c>
      <c r="AU789" s="144" t="s">
        <v>89</v>
      </c>
      <c r="AV789" s="12" t="s">
        <v>40</v>
      </c>
      <c r="AW789" s="12" t="s">
        <v>38</v>
      </c>
      <c r="AX789" s="12" t="s">
        <v>80</v>
      </c>
      <c r="AY789" s="144" t="s">
        <v>150</v>
      </c>
    </row>
    <row r="790" spans="2:51" s="12" customFormat="1">
      <c r="B790" s="142"/>
      <c r="D790" s="143" t="s">
        <v>159</v>
      </c>
      <c r="E790" s="144" t="s">
        <v>32</v>
      </c>
      <c r="F790" s="145" t="s">
        <v>3755</v>
      </c>
      <c r="H790" s="144" t="s">
        <v>32</v>
      </c>
      <c r="I790" s="146"/>
      <c r="L790" s="142"/>
      <c r="M790" s="147"/>
      <c r="T790" s="148"/>
      <c r="AT790" s="144" t="s">
        <v>159</v>
      </c>
      <c r="AU790" s="144" t="s">
        <v>89</v>
      </c>
      <c r="AV790" s="12" t="s">
        <v>40</v>
      </c>
      <c r="AW790" s="12" t="s">
        <v>38</v>
      </c>
      <c r="AX790" s="12" t="s">
        <v>80</v>
      </c>
      <c r="AY790" s="144" t="s">
        <v>150</v>
      </c>
    </row>
    <row r="791" spans="2:51" s="12" customFormat="1">
      <c r="B791" s="142"/>
      <c r="D791" s="143" t="s">
        <v>159</v>
      </c>
      <c r="E791" s="144" t="s">
        <v>32</v>
      </c>
      <c r="F791" s="145" t="s">
        <v>3756</v>
      </c>
      <c r="H791" s="144" t="s">
        <v>32</v>
      </c>
      <c r="I791" s="146"/>
      <c r="L791" s="142"/>
      <c r="M791" s="147"/>
      <c r="T791" s="148"/>
      <c r="AT791" s="144" t="s">
        <v>159</v>
      </c>
      <c r="AU791" s="144" t="s">
        <v>89</v>
      </c>
      <c r="AV791" s="12" t="s">
        <v>40</v>
      </c>
      <c r="AW791" s="12" t="s">
        <v>38</v>
      </c>
      <c r="AX791" s="12" t="s">
        <v>80</v>
      </c>
      <c r="AY791" s="144" t="s">
        <v>150</v>
      </c>
    </row>
    <row r="792" spans="2:51" s="12" customFormat="1">
      <c r="B792" s="142"/>
      <c r="D792" s="143" t="s">
        <v>159</v>
      </c>
      <c r="E792" s="144" t="s">
        <v>32</v>
      </c>
      <c r="F792" s="145" t="s">
        <v>3757</v>
      </c>
      <c r="H792" s="144" t="s">
        <v>32</v>
      </c>
      <c r="I792" s="146"/>
      <c r="L792" s="142"/>
      <c r="M792" s="147"/>
      <c r="T792" s="148"/>
      <c r="AT792" s="144" t="s">
        <v>159</v>
      </c>
      <c r="AU792" s="144" t="s">
        <v>89</v>
      </c>
      <c r="AV792" s="12" t="s">
        <v>40</v>
      </c>
      <c r="AW792" s="12" t="s">
        <v>38</v>
      </c>
      <c r="AX792" s="12" t="s">
        <v>80</v>
      </c>
      <c r="AY792" s="144" t="s">
        <v>150</v>
      </c>
    </row>
    <row r="793" spans="2:51" s="12" customFormat="1">
      <c r="B793" s="142"/>
      <c r="D793" s="143" t="s">
        <v>159</v>
      </c>
      <c r="E793" s="144" t="s">
        <v>32</v>
      </c>
      <c r="F793" s="145" t="s">
        <v>3758</v>
      </c>
      <c r="H793" s="144" t="s">
        <v>32</v>
      </c>
      <c r="I793" s="146"/>
      <c r="L793" s="142"/>
      <c r="M793" s="147"/>
      <c r="T793" s="148"/>
      <c r="AT793" s="144" t="s">
        <v>159</v>
      </c>
      <c r="AU793" s="144" t="s">
        <v>89</v>
      </c>
      <c r="AV793" s="12" t="s">
        <v>40</v>
      </c>
      <c r="AW793" s="12" t="s">
        <v>38</v>
      </c>
      <c r="AX793" s="12" t="s">
        <v>80</v>
      </c>
      <c r="AY793" s="144" t="s">
        <v>150</v>
      </c>
    </row>
    <row r="794" spans="2:51" s="12" customFormat="1">
      <c r="B794" s="142"/>
      <c r="D794" s="143" t="s">
        <v>159</v>
      </c>
      <c r="E794" s="144" t="s">
        <v>32</v>
      </c>
      <c r="F794" s="145" t="s">
        <v>3759</v>
      </c>
      <c r="H794" s="144" t="s">
        <v>32</v>
      </c>
      <c r="I794" s="146"/>
      <c r="L794" s="142"/>
      <c r="M794" s="147"/>
      <c r="T794" s="148"/>
      <c r="AT794" s="144" t="s">
        <v>159</v>
      </c>
      <c r="AU794" s="144" t="s">
        <v>89</v>
      </c>
      <c r="AV794" s="12" t="s">
        <v>40</v>
      </c>
      <c r="AW794" s="12" t="s">
        <v>38</v>
      </c>
      <c r="AX794" s="12" t="s">
        <v>80</v>
      </c>
      <c r="AY794" s="144" t="s">
        <v>150</v>
      </c>
    </row>
    <row r="795" spans="2:51" s="12" customFormat="1">
      <c r="B795" s="142"/>
      <c r="D795" s="143" t="s">
        <v>159</v>
      </c>
      <c r="E795" s="144" t="s">
        <v>32</v>
      </c>
      <c r="F795" s="145" t="s">
        <v>3760</v>
      </c>
      <c r="H795" s="144" t="s">
        <v>32</v>
      </c>
      <c r="I795" s="146"/>
      <c r="L795" s="142"/>
      <c r="M795" s="147"/>
      <c r="T795" s="148"/>
      <c r="AT795" s="144" t="s">
        <v>159</v>
      </c>
      <c r="AU795" s="144" t="s">
        <v>89</v>
      </c>
      <c r="AV795" s="12" t="s">
        <v>40</v>
      </c>
      <c r="AW795" s="12" t="s">
        <v>38</v>
      </c>
      <c r="AX795" s="12" t="s">
        <v>80</v>
      </c>
      <c r="AY795" s="144" t="s">
        <v>150</v>
      </c>
    </row>
    <row r="796" spans="2:51" s="12" customFormat="1">
      <c r="B796" s="142"/>
      <c r="D796" s="143" t="s">
        <v>159</v>
      </c>
      <c r="E796" s="144" t="s">
        <v>32</v>
      </c>
      <c r="F796" s="145" t="s">
        <v>3761</v>
      </c>
      <c r="H796" s="144" t="s">
        <v>32</v>
      </c>
      <c r="I796" s="146"/>
      <c r="L796" s="142"/>
      <c r="M796" s="147"/>
      <c r="T796" s="148"/>
      <c r="AT796" s="144" t="s">
        <v>159</v>
      </c>
      <c r="AU796" s="144" t="s">
        <v>89</v>
      </c>
      <c r="AV796" s="12" t="s">
        <v>40</v>
      </c>
      <c r="AW796" s="12" t="s">
        <v>38</v>
      </c>
      <c r="AX796" s="12" t="s">
        <v>80</v>
      </c>
      <c r="AY796" s="144" t="s">
        <v>150</v>
      </c>
    </row>
    <row r="797" spans="2:51" s="12" customFormat="1">
      <c r="B797" s="142"/>
      <c r="D797" s="143" t="s">
        <v>159</v>
      </c>
      <c r="E797" s="144" t="s">
        <v>32</v>
      </c>
      <c r="F797" s="145" t="s">
        <v>3762</v>
      </c>
      <c r="H797" s="144" t="s">
        <v>32</v>
      </c>
      <c r="I797" s="146"/>
      <c r="L797" s="142"/>
      <c r="M797" s="147"/>
      <c r="T797" s="148"/>
      <c r="AT797" s="144" t="s">
        <v>159</v>
      </c>
      <c r="AU797" s="144" t="s">
        <v>89</v>
      </c>
      <c r="AV797" s="12" t="s">
        <v>40</v>
      </c>
      <c r="AW797" s="12" t="s">
        <v>38</v>
      </c>
      <c r="AX797" s="12" t="s">
        <v>80</v>
      </c>
      <c r="AY797" s="144" t="s">
        <v>150</v>
      </c>
    </row>
    <row r="798" spans="2:51" s="12" customFormat="1">
      <c r="B798" s="142"/>
      <c r="D798" s="143" t="s">
        <v>159</v>
      </c>
      <c r="E798" s="144" t="s">
        <v>32</v>
      </c>
      <c r="F798" s="145" t="s">
        <v>3763</v>
      </c>
      <c r="H798" s="144" t="s">
        <v>32</v>
      </c>
      <c r="I798" s="146"/>
      <c r="L798" s="142"/>
      <c r="M798" s="147"/>
      <c r="T798" s="148"/>
      <c r="AT798" s="144" t="s">
        <v>159</v>
      </c>
      <c r="AU798" s="144" t="s">
        <v>89</v>
      </c>
      <c r="AV798" s="12" t="s">
        <v>40</v>
      </c>
      <c r="AW798" s="12" t="s">
        <v>38</v>
      </c>
      <c r="AX798" s="12" t="s">
        <v>80</v>
      </c>
      <c r="AY798" s="144" t="s">
        <v>150</v>
      </c>
    </row>
    <row r="799" spans="2:51" s="12" customFormat="1">
      <c r="B799" s="142"/>
      <c r="D799" s="143" t="s">
        <v>159</v>
      </c>
      <c r="E799" s="144" t="s">
        <v>32</v>
      </c>
      <c r="F799" s="145" t="s">
        <v>3764</v>
      </c>
      <c r="H799" s="144" t="s">
        <v>32</v>
      </c>
      <c r="I799" s="146"/>
      <c r="L799" s="142"/>
      <c r="M799" s="147"/>
      <c r="T799" s="148"/>
      <c r="AT799" s="144" t="s">
        <v>159</v>
      </c>
      <c r="AU799" s="144" t="s">
        <v>89</v>
      </c>
      <c r="AV799" s="12" t="s">
        <v>40</v>
      </c>
      <c r="AW799" s="12" t="s">
        <v>38</v>
      </c>
      <c r="AX799" s="12" t="s">
        <v>80</v>
      </c>
      <c r="AY799" s="144" t="s">
        <v>150</v>
      </c>
    </row>
    <row r="800" spans="2:51" s="12" customFormat="1">
      <c r="B800" s="142"/>
      <c r="D800" s="143" t="s">
        <v>159</v>
      </c>
      <c r="E800" s="144" t="s">
        <v>32</v>
      </c>
      <c r="F800" s="145" t="s">
        <v>3765</v>
      </c>
      <c r="H800" s="144" t="s">
        <v>32</v>
      </c>
      <c r="I800" s="146"/>
      <c r="L800" s="142"/>
      <c r="M800" s="147"/>
      <c r="T800" s="148"/>
      <c r="AT800" s="144" t="s">
        <v>159</v>
      </c>
      <c r="AU800" s="144" t="s">
        <v>89</v>
      </c>
      <c r="AV800" s="12" t="s">
        <v>40</v>
      </c>
      <c r="AW800" s="12" t="s">
        <v>38</v>
      </c>
      <c r="AX800" s="12" t="s">
        <v>80</v>
      </c>
      <c r="AY800" s="144" t="s">
        <v>150</v>
      </c>
    </row>
    <row r="801" spans="2:51" s="12" customFormat="1">
      <c r="B801" s="142"/>
      <c r="D801" s="143" t="s">
        <v>159</v>
      </c>
      <c r="E801" s="144" t="s">
        <v>32</v>
      </c>
      <c r="F801" s="145" t="s">
        <v>3766</v>
      </c>
      <c r="H801" s="144" t="s">
        <v>32</v>
      </c>
      <c r="I801" s="146"/>
      <c r="L801" s="142"/>
      <c r="M801" s="147"/>
      <c r="T801" s="148"/>
      <c r="AT801" s="144" t="s">
        <v>159</v>
      </c>
      <c r="AU801" s="144" t="s">
        <v>89</v>
      </c>
      <c r="AV801" s="12" t="s">
        <v>40</v>
      </c>
      <c r="AW801" s="12" t="s">
        <v>38</v>
      </c>
      <c r="AX801" s="12" t="s">
        <v>80</v>
      </c>
      <c r="AY801" s="144" t="s">
        <v>150</v>
      </c>
    </row>
    <row r="802" spans="2:51" s="12" customFormat="1">
      <c r="B802" s="142"/>
      <c r="D802" s="143" t="s">
        <v>159</v>
      </c>
      <c r="E802" s="144" t="s">
        <v>32</v>
      </c>
      <c r="F802" s="145" t="s">
        <v>3767</v>
      </c>
      <c r="H802" s="144" t="s">
        <v>32</v>
      </c>
      <c r="I802" s="146"/>
      <c r="L802" s="142"/>
      <c r="M802" s="147"/>
      <c r="T802" s="148"/>
      <c r="AT802" s="144" t="s">
        <v>159</v>
      </c>
      <c r="AU802" s="144" t="s">
        <v>89</v>
      </c>
      <c r="AV802" s="12" t="s">
        <v>40</v>
      </c>
      <c r="AW802" s="12" t="s">
        <v>38</v>
      </c>
      <c r="AX802" s="12" t="s">
        <v>80</v>
      </c>
      <c r="AY802" s="144" t="s">
        <v>150</v>
      </c>
    </row>
    <row r="803" spans="2:51" s="12" customFormat="1">
      <c r="B803" s="142"/>
      <c r="D803" s="143" t="s">
        <v>159</v>
      </c>
      <c r="E803" s="144" t="s">
        <v>32</v>
      </c>
      <c r="F803" s="145" t="s">
        <v>3768</v>
      </c>
      <c r="H803" s="144" t="s">
        <v>32</v>
      </c>
      <c r="I803" s="146"/>
      <c r="L803" s="142"/>
      <c r="M803" s="147"/>
      <c r="T803" s="148"/>
      <c r="AT803" s="144" t="s">
        <v>159</v>
      </c>
      <c r="AU803" s="144" t="s">
        <v>89</v>
      </c>
      <c r="AV803" s="12" t="s">
        <v>40</v>
      </c>
      <c r="AW803" s="12" t="s">
        <v>38</v>
      </c>
      <c r="AX803" s="12" t="s">
        <v>80</v>
      </c>
      <c r="AY803" s="144" t="s">
        <v>150</v>
      </c>
    </row>
    <row r="804" spans="2:51" s="12" customFormat="1">
      <c r="B804" s="142"/>
      <c r="D804" s="143" t="s">
        <v>159</v>
      </c>
      <c r="E804" s="144" t="s">
        <v>32</v>
      </c>
      <c r="F804" s="145" t="s">
        <v>3769</v>
      </c>
      <c r="H804" s="144" t="s">
        <v>32</v>
      </c>
      <c r="I804" s="146"/>
      <c r="L804" s="142"/>
      <c r="M804" s="147"/>
      <c r="T804" s="148"/>
      <c r="AT804" s="144" t="s">
        <v>159</v>
      </c>
      <c r="AU804" s="144" t="s">
        <v>89</v>
      </c>
      <c r="AV804" s="12" t="s">
        <v>40</v>
      </c>
      <c r="AW804" s="12" t="s">
        <v>38</v>
      </c>
      <c r="AX804" s="12" t="s">
        <v>80</v>
      </c>
      <c r="AY804" s="144" t="s">
        <v>150</v>
      </c>
    </row>
    <row r="805" spans="2:51" s="12" customFormat="1">
      <c r="B805" s="142"/>
      <c r="D805" s="143" t="s">
        <v>159</v>
      </c>
      <c r="E805" s="144" t="s">
        <v>32</v>
      </c>
      <c r="F805" s="145" t="s">
        <v>3770</v>
      </c>
      <c r="H805" s="144" t="s">
        <v>32</v>
      </c>
      <c r="I805" s="146"/>
      <c r="L805" s="142"/>
      <c r="M805" s="147"/>
      <c r="T805" s="148"/>
      <c r="AT805" s="144" t="s">
        <v>159</v>
      </c>
      <c r="AU805" s="144" t="s">
        <v>89</v>
      </c>
      <c r="AV805" s="12" t="s">
        <v>40</v>
      </c>
      <c r="AW805" s="12" t="s">
        <v>38</v>
      </c>
      <c r="AX805" s="12" t="s">
        <v>80</v>
      </c>
      <c r="AY805" s="144" t="s">
        <v>150</v>
      </c>
    </row>
    <row r="806" spans="2:51" s="12" customFormat="1">
      <c r="B806" s="142"/>
      <c r="D806" s="143" t="s">
        <v>159</v>
      </c>
      <c r="E806" s="144" t="s">
        <v>32</v>
      </c>
      <c r="F806" s="145" t="s">
        <v>3771</v>
      </c>
      <c r="H806" s="144" t="s">
        <v>32</v>
      </c>
      <c r="I806" s="146"/>
      <c r="L806" s="142"/>
      <c r="M806" s="147"/>
      <c r="T806" s="148"/>
      <c r="AT806" s="144" t="s">
        <v>159</v>
      </c>
      <c r="AU806" s="144" t="s">
        <v>89</v>
      </c>
      <c r="AV806" s="12" t="s">
        <v>40</v>
      </c>
      <c r="AW806" s="12" t="s">
        <v>38</v>
      </c>
      <c r="AX806" s="12" t="s">
        <v>80</v>
      </c>
      <c r="AY806" s="144" t="s">
        <v>150</v>
      </c>
    </row>
    <row r="807" spans="2:51" s="12" customFormat="1">
      <c r="B807" s="142"/>
      <c r="D807" s="143" t="s">
        <v>159</v>
      </c>
      <c r="E807" s="144" t="s">
        <v>32</v>
      </c>
      <c r="F807" s="145" t="s">
        <v>3772</v>
      </c>
      <c r="H807" s="144" t="s">
        <v>32</v>
      </c>
      <c r="I807" s="146"/>
      <c r="L807" s="142"/>
      <c r="M807" s="147"/>
      <c r="T807" s="148"/>
      <c r="AT807" s="144" t="s">
        <v>159</v>
      </c>
      <c r="AU807" s="144" t="s">
        <v>89</v>
      </c>
      <c r="AV807" s="12" t="s">
        <v>40</v>
      </c>
      <c r="AW807" s="12" t="s">
        <v>38</v>
      </c>
      <c r="AX807" s="12" t="s">
        <v>80</v>
      </c>
      <c r="AY807" s="144" t="s">
        <v>150</v>
      </c>
    </row>
    <row r="808" spans="2:51" s="12" customFormat="1">
      <c r="B808" s="142"/>
      <c r="D808" s="143" t="s">
        <v>159</v>
      </c>
      <c r="E808" s="144" t="s">
        <v>32</v>
      </c>
      <c r="F808" s="145" t="s">
        <v>3773</v>
      </c>
      <c r="H808" s="144" t="s">
        <v>32</v>
      </c>
      <c r="I808" s="146"/>
      <c r="L808" s="142"/>
      <c r="M808" s="147"/>
      <c r="T808" s="148"/>
      <c r="AT808" s="144" t="s">
        <v>159</v>
      </c>
      <c r="AU808" s="144" t="s">
        <v>89</v>
      </c>
      <c r="AV808" s="12" t="s">
        <v>40</v>
      </c>
      <c r="AW808" s="12" t="s">
        <v>38</v>
      </c>
      <c r="AX808" s="12" t="s">
        <v>80</v>
      </c>
      <c r="AY808" s="144" t="s">
        <v>150</v>
      </c>
    </row>
    <row r="809" spans="2:51" s="12" customFormat="1">
      <c r="B809" s="142"/>
      <c r="D809" s="143" t="s">
        <v>159</v>
      </c>
      <c r="E809" s="144" t="s">
        <v>32</v>
      </c>
      <c r="F809" s="145" t="s">
        <v>3774</v>
      </c>
      <c r="H809" s="144" t="s">
        <v>32</v>
      </c>
      <c r="I809" s="146"/>
      <c r="L809" s="142"/>
      <c r="M809" s="147"/>
      <c r="T809" s="148"/>
      <c r="AT809" s="144" t="s">
        <v>159</v>
      </c>
      <c r="AU809" s="144" t="s">
        <v>89</v>
      </c>
      <c r="AV809" s="12" t="s">
        <v>40</v>
      </c>
      <c r="AW809" s="12" t="s">
        <v>38</v>
      </c>
      <c r="AX809" s="12" t="s">
        <v>80</v>
      </c>
      <c r="AY809" s="144" t="s">
        <v>150</v>
      </c>
    </row>
    <row r="810" spans="2:51" s="12" customFormat="1">
      <c r="B810" s="142"/>
      <c r="D810" s="143" t="s">
        <v>159</v>
      </c>
      <c r="E810" s="144" t="s">
        <v>32</v>
      </c>
      <c r="F810" s="145" t="s">
        <v>3775</v>
      </c>
      <c r="H810" s="144" t="s">
        <v>32</v>
      </c>
      <c r="I810" s="146"/>
      <c r="L810" s="142"/>
      <c r="M810" s="147"/>
      <c r="T810" s="148"/>
      <c r="AT810" s="144" t="s">
        <v>159</v>
      </c>
      <c r="AU810" s="144" t="s">
        <v>89</v>
      </c>
      <c r="AV810" s="12" t="s">
        <v>40</v>
      </c>
      <c r="AW810" s="12" t="s">
        <v>38</v>
      </c>
      <c r="AX810" s="12" t="s">
        <v>80</v>
      </c>
      <c r="AY810" s="144" t="s">
        <v>150</v>
      </c>
    </row>
    <row r="811" spans="2:51" s="12" customFormat="1">
      <c r="B811" s="142"/>
      <c r="D811" s="143" t="s">
        <v>159</v>
      </c>
      <c r="E811" s="144" t="s">
        <v>32</v>
      </c>
      <c r="F811" s="145" t="s">
        <v>3776</v>
      </c>
      <c r="H811" s="144" t="s">
        <v>32</v>
      </c>
      <c r="I811" s="146"/>
      <c r="L811" s="142"/>
      <c r="M811" s="147"/>
      <c r="T811" s="148"/>
      <c r="AT811" s="144" t="s">
        <v>159</v>
      </c>
      <c r="AU811" s="144" t="s">
        <v>89</v>
      </c>
      <c r="AV811" s="12" t="s">
        <v>40</v>
      </c>
      <c r="AW811" s="12" t="s">
        <v>38</v>
      </c>
      <c r="AX811" s="12" t="s">
        <v>80</v>
      </c>
      <c r="AY811" s="144" t="s">
        <v>150</v>
      </c>
    </row>
    <row r="812" spans="2:51" s="12" customFormat="1">
      <c r="B812" s="142"/>
      <c r="D812" s="143" t="s">
        <v>159</v>
      </c>
      <c r="E812" s="144" t="s">
        <v>32</v>
      </c>
      <c r="F812" s="145" t="s">
        <v>3777</v>
      </c>
      <c r="H812" s="144" t="s">
        <v>32</v>
      </c>
      <c r="I812" s="146"/>
      <c r="L812" s="142"/>
      <c r="M812" s="147"/>
      <c r="T812" s="148"/>
      <c r="AT812" s="144" t="s">
        <v>159</v>
      </c>
      <c r="AU812" s="144" t="s">
        <v>89</v>
      </c>
      <c r="AV812" s="12" t="s">
        <v>40</v>
      </c>
      <c r="AW812" s="12" t="s">
        <v>38</v>
      </c>
      <c r="AX812" s="12" t="s">
        <v>80</v>
      </c>
      <c r="AY812" s="144" t="s">
        <v>150</v>
      </c>
    </row>
    <row r="813" spans="2:51" s="12" customFormat="1">
      <c r="B813" s="142"/>
      <c r="D813" s="143" t="s">
        <v>159</v>
      </c>
      <c r="E813" s="144" t="s">
        <v>32</v>
      </c>
      <c r="F813" s="145" t="s">
        <v>3778</v>
      </c>
      <c r="H813" s="144" t="s">
        <v>32</v>
      </c>
      <c r="I813" s="146"/>
      <c r="L813" s="142"/>
      <c r="M813" s="147"/>
      <c r="T813" s="148"/>
      <c r="AT813" s="144" t="s">
        <v>159</v>
      </c>
      <c r="AU813" s="144" t="s">
        <v>89</v>
      </c>
      <c r="AV813" s="12" t="s">
        <v>40</v>
      </c>
      <c r="AW813" s="12" t="s">
        <v>38</v>
      </c>
      <c r="AX813" s="12" t="s">
        <v>80</v>
      </c>
      <c r="AY813" s="144" t="s">
        <v>150</v>
      </c>
    </row>
    <row r="814" spans="2:51" s="12" customFormat="1">
      <c r="B814" s="142"/>
      <c r="D814" s="143" t="s">
        <v>159</v>
      </c>
      <c r="E814" s="144" t="s">
        <v>32</v>
      </c>
      <c r="F814" s="145" t="s">
        <v>3779</v>
      </c>
      <c r="H814" s="144" t="s">
        <v>32</v>
      </c>
      <c r="I814" s="146"/>
      <c r="L814" s="142"/>
      <c r="M814" s="147"/>
      <c r="T814" s="148"/>
      <c r="AT814" s="144" t="s">
        <v>159</v>
      </c>
      <c r="AU814" s="144" t="s">
        <v>89</v>
      </c>
      <c r="AV814" s="12" t="s">
        <v>40</v>
      </c>
      <c r="AW814" s="12" t="s">
        <v>38</v>
      </c>
      <c r="AX814" s="12" t="s">
        <v>80</v>
      </c>
      <c r="AY814" s="144" t="s">
        <v>150</v>
      </c>
    </row>
    <row r="815" spans="2:51" s="12" customFormat="1">
      <c r="B815" s="142"/>
      <c r="D815" s="143" t="s">
        <v>159</v>
      </c>
      <c r="E815" s="144" t="s">
        <v>32</v>
      </c>
      <c r="F815" s="145" t="s">
        <v>3780</v>
      </c>
      <c r="H815" s="144" t="s">
        <v>32</v>
      </c>
      <c r="I815" s="146"/>
      <c r="L815" s="142"/>
      <c r="M815" s="147"/>
      <c r="T815" s="148"/>
      <c r="AT815" s="144" t="s">
        <v>159</v>
      </c>
      <c r="AU815" s="144" t="s">
        <v>89</v>
      </c>
      <c r="AV815" s="12" t="s">
        <v>40</v>
      </c>
      <c r="AW815" s="12" t="s">
        <v>38</v>
      </c>
      <c r="AX815" s="12" t="s">
        <v>80</v>
      </c>
      <c r="AY815" s="144" t="s">
        <v>150</v>
      </c>
    </row>
    <row r="816" spans="2:51" s="12" customFormat="1">
      <c r="B816" s="142"/>
      <c r="D816" s="143" t="s">
        <v>159</v>
      </c>
      <c r="E816" s="144" t="s">
        <v>32</v>
      </c>
      <c r="F816" s="145" t="s">
        <v>3781</v>
      </c>
      <c r="H816" s="144" t="s">
        <v>32</v>
      </c>
      <c r="I816" s="146"/>
      <c r="L816" s="142"/>
      <c r="M816" s="147"/>
      <c r="T816" s="148"/>
      <c r="AT816" s="144" t="s">
        <v>159</v>
      </c>
      <c r="AU816" s="144" t="s">
        <v>89</v>
      </c>
      <c r="AV816" s="12" t="s">
        <v>40</v>
      </c>
      <c r="AW816" s="12" t="s">
        <v>38</v>
      </c>
      <c r="AX816" s="12" t="s">
        <v>80</v>
      </c>
      <c r="AY816" s="144" t="s">
        <v>150</v>
      </c>
    </row>
    <row r="817" spans="2:65" s="12" customFormat="1">
      <c r="B817" s="142"/>
      <c r="D817" s="143" t="s">
        <v>159</v>
      </c>
      <c r="E817" s="144" t="s">
        <v>32</v>
      </c>
      <c r="F817" s="145" t="s">
        <v>3782</v>
      </c>
      <c r="H817" s="144" t="s">
        <v>32</v>
      </c>
      <c r="I817" s="146"/>
      <c r="L817" s="142"/>
      <c r="M817" s="147"/>
      <c r="T817" s="148"/>
      <c r="AT817" s="144" t="s">
        <v>159</v>
      </c>
      <c r="AU817" s="144" t="s">
        <v>89</v>
      </c>
      <c r="AV817" s="12" t="s">
        <v>40</v>
      </c>
      <c r="AW817" s="12" t="s">
        <v>38</v>
      </c>
      <c r="AX817" s="12" t="s">
        <v>80</v>
      </c>
      <c r="AY817" s="144" t="s">
        <v>150</v>
      </c>
    </row>
    <row r="818" spans="2:65" s="12" customFormat="1">
      <c r="B818" s="142"/>
      <c r="D818" s="143" t="s">
        <v>159</v>
      </c>
      <c r="E818" s="144" t="s">
        <v>32</v>
      </c>
      <c r="F818" s="145" t="s">
        <v>3783</v>
      </c>
      <c r="H818" s="144" t="s">
        <v>32</v>
      </c>
      <c r="I818" s="146"/>
      <c r="L818" s="142"/>
      <c r="M818" s="147"/>
      <c r="T818" s="148"/>
      <c r="AT818" s="144" t="s">
        <v>159</v>
      </c>
      <c r="AU818" s="144" t="s">
        <v>89</v>
      </c>
      <c r="AV818" s="12" t="s">
        <v>40</v>
      </c>
      <c r="AW818" s="12" t="s">
        <v>38</v>
      </c>
      <c r="AX818" s="12" t="s">
        <v>80</v>
      </c>
      <c r="AY818" s="144" t="s">
        <v>150</v>
      </c>
    </row>
    <row r="819" spans="2:65" s="12" customFormat="1">
      <c r="B819" s="142"/>
      <c r="D819" s="143" t="s">
        <v>159</v>
      </c>
      <c r="E819" s="144" t="s">
        <v>32</v>
      </c>
      <c r="F819" s="145" t="s">
        <v>3784</v>
      </c>
      <c r="H819" s="144" t="s">
        <v>32</v>
      </c>
      <c r="I819" s="146"/>
      <c r="L819" s="142"/>
      <c r="M819" s="147"/>
      <c r="T819" s="148"/>
      <c r="AT819" s="144" t="s">
        <v>159</v>
      </c>
      <c r="AU819" s="144" t="s">
        <v>89</v>
      </c>
      <c r="AV819" s="12" t="s">
        <v>40</v>
      </c>
      <c r="AW819" s="12" t="s">
        <v>38</v>
      </c>
      <c r="AX819" s="12" t="s">
        <v>80</v>
      </c>
      <c r="AY819" s="144" t="s">
        <v>150</v>
      </c>
    </row>
    <row r="820" spans="2:65" s="12" customFormat="1">
      <c r="B820" s="142"/>
      <c r="D820" s="143" t="s">
        <v>159</v>
      </c>
      <c r="E820" s="144" t="s">
        <v>32</v>
      </c>
      <c r="F820" s="145" t="s">
        <v>3785</v>
      </c>
      <c r="H820" s="144" t="s">
        <v>32</v>
      </c>
      <c r="I820" s="146"/>
      <c r="L820" s="142"/>
      <c r="M820" s="147"/>
      <c r="T820" s="148"/>
      <c r="AT820" s="144" t="s">
        <v>159</v>
      </c>
      <c r="AU820" s="144" t="s">
        <v>89</v>
      </c>
      <c r="AV820" s="12" t="s">
        <v>40</v>
      </c>
      <c r="AW820" s="12" t="s">
        <v>38</v>
      </c>
      <c r="AX820" s="12" t="s">
        <v>80</v>
      </c>
      <c r="AY820" s="144" t="s">
        <v>150</v>
      </c>
    </row>
    <row r="821" spans="2:65" s="12" customFormat="1">
      <c r="B821" s="142"/>
      <c r="D821" s="143" t="s">
        <v>159</v>
      </c>
      <c r="E821" s="144" t="s">
        <v>32</v>
      </c>
      <c r="F821" s="145" t="s">
        <v>3786</v>
      </c>
      <c r="H821" s="144" t="s">
        <v>32</v>
      </c>
      <c r="I821" s="146"/>
      <c r="L821" s="142"/>
      <c r="M821" s="147"/>
      <c r="T821" s="148"/>
      <c r="AT821" s="144" t="s">
        <v>159</v>
      </c>
      <c r="AU821" s="144" t="s">
        <v>89</v>
      </c>
      <c r="AV821" s="12" t="s">
        <v>40</v>
      </c>
      <c r="AW821" s="12" t="s">
        <v>38</v>
      </c>
      <c r="AX821" s="12" t="s">
        <v>80</v>
      </c>
      <c r="AY821" s="144" t="s">
        <v>150</v>
      </c>
    </row>
    <row r="822" spans="2:65" s="12" customFormat="1">
      <c r="B822" s="142"/>
      <c r="D822" s="143" t="s">
        <v>159</v>
      </c>
      <c r="E822" s="144" t="s">
        <v>32</v>
      </c>
      <c r="F822" s="145" t="s">
        <v>3787</v>
      </c>
      <c r="H822" s="144" t="s">
        <v>32</v>
      </c>
      <c r="I822" s="146"/>
      <c r="L822" s="142"/>
      <c r="M822" s="147"/>
      <c r="T822" s="148"/>
      <c r="AT822" s="144" t="s">
        <v>159</v>
      </c>
      <c r="AU822" s="144" t="s">
        <v>89</v>
      </c>
      <c r="AV822" s="12" t="s">
        <v>40</v>
      </c>
      <c r="AW822" s="12" t="s">
        <v>38</v>
      </c>
      <c r="AX822" s="12" t="s">
        <v>80</v>
      </c>
      <c r="AY822" s="144" t="s">
        <v>150</v>
      </c>
    </row>
    <row r="823" spans="2:65" s="12" customFormat="1">
      <c r="B823" s="142"/>
      <c r="D823" s="143" t="s">
        <v>159</v>
      </c>
      <c r="E823" s="144" t="s">
        <v>32</v>
      </c>
      <c r="F823" s="145" t="s">
        <v>3788</v>
      </c>
      <c r="H823" s="144" t="s">
        <v>32</v>
      </c>
      <c r="I823" s="146"/>
      <c r="L823" s="142"/>
      <c r="M823" s="147"/>
      <c r="T823" s="148"/>
      <c r="AT823" s="144" t="s">
        <v>159</v>
      </c>
      <c r="AU823" s="144" t="s">
        <v>89</v>
      </c>
      <c r="AV823" s="12" t="s">
        <v>40</v>
      </c>
      <c r="AW823" s="12" t="s">
        <v>38</v>
      </c>
      <c r="AX823" s="12" t="s">
        <v>80</v>
      </c>
      <c r="AY823" s="144" t="s">
        <v>150</v>
      </c>
    </row>
    <row r="824" spans="2:65" s="12" customFormat="1">
      <c r="B824" s="142"/>
      <c r="D824" s="143" t="s">
        <v>159</v>
      </c>
      <c r="E824" s="144" t="s">
        <v>32</v>
      </c>
      <c r="F824" s="145" t="s">
        <v>3789</v>
      </c>
      <c r="H824" s="144" t="s">
        <v>32</v>
      </c>
      <c r="I824" s="146"/>
      <c r="L824" s="142"/>
      <c r="M824" s="147"/>
      <c r="T824" s="148"/>
      <c r="AT824" s="144" t="s">
        <v>159</v>
      </c>
      <c r="AU824" s="144" t="s">
        <v>89</v>
      </c>
      <c r="AV824" s="12" t="s">
        <v>40</v>
      </c>
      <c r="AW824" s="12" t="s">
        <v>38</v>
      </c>
      <c r="AX824" s="12" t="s">
        <v>80</v>
      </c>
      <c r="AY824" s="144" t="s">
        <v>150</v>
      </c>
    </row>
    <row r="825" spans="2:65" s="12" customFormat="1">
      <c r="B825" s="142"/>
      <c r="D825" s="143" t="s">
        <v>159</v>
      </c>
      <c r="E825" s="144" t="s">
        <v>32</v>
      </c>
      <c r="F825" s="145" t="s">
        <v>3790</v>
      </c>
      <c r="H825" s="144" t="s">
        <v>32</v>
      </c>
      <c r="I825" s="146"/>
      <c r="L825" s="142"/>
      <c r="M825" s="147"/>
      <c r="T825" s="148"/>
      <c r="AT825" s="144" t="s">
        <v>159</v>
      </c>
      <c r="AU825" s="144" t="s">
        <v>89</v>
      </c>
      <c r="AV825" s="12" t="s">
        <v>40</v>
      </c>
      <c r="AW825" s="12" t="s">
        <v>38</v>
      </c>
      <c r="AX825" s="12" t="s">
        <v>80</v>
      </c>
      <c r="AY825" s="144" t="s">
        <v>150</v>
      </c>
    </row>
    <row r="826" spans="2:65" s="12" customFormat="1">
      <c r="B826" s="142"/>
      <c r="D826" s="143" t="s">
        <v>159</v>
      </c>
      <c r="E826" s="144" t="s">
        <v>32</v>
      </c>
      <c r="F826" s="145" t="s">
        <v>3791</v>
      </c>
      <c r="H826" s="144" t="s">
        <v>32</v>
      </c>
      <c r="I826" s="146"/>
      <c r="L826" s="142"/>
      <c r="M826" s="147"/>
      <c r="T826" s="148"/>
      <c r="AT826" s="144" t="s">
        <v>159</v>
      </c>
      <c r="AU826" s="144" t="s">
        <v>89</v>
      </c>
      <c r="AV826" s="12" t="s">
        <v>40</v>
      </c>
      <c r="AW826" s="12" t="s">
        <v>38</v>
      </c>
      <c r="AX826" s="12" t="s">
        <v>80</v>
      </c>
      <c r="AY826" s="144" t="s">
        <v>150</v>
      </c>
    </row>
    <row r="827" spans="2:65" s="12" customFormat="1">
      <c r="B827" s="142"/>
      <c r="D827" s="143" t="s">
        <v>159</v>
      </c>
      <c r="E827" s="144" t="s">
        <v>32</v>
      </c>
      <c r="F827" s="145" t="s">
        <v>3792</v>
      </c>
      <c r="H827" s="144" t="s">
        <v>32</v>
      </c>
      <c r="I827" s="146"/>
      <c r="L827" s="142"/>
      <c r="M827" s="147"/>
      <c r="T827" s="148"/>
      <c r="AT827" s="144" t="s">
        <v>159</v>
      </c>
      <c r="AU827" s="144" t="s">
        <v>89</v>
      </c>
      <c r="AV827" s="12" t="s">
        <v>40</v>
      </c>
      <c r="AW827" s="12" t="s">
        <v>38</v>
      </c>
      <c r="AX827" s="12" t="s">
        <v>80</v>
      </c>
      <c r="AY827" s="144" t="s">
        <v>150</v>
      </c>
    </row>
    <row r="828" spans="2:65" s="12" customFormat="1">
      <c r="B828" s="142"/>
      <c r="D828" s="143" t="s">
        <v>159</v>
      </c>
      <c r="E828" s="144" t="s">
        <v>32</v>
      </c>
      <c r="F828" s="145" t="s">
        <v>3793</v>
      </c>
      <c r="H828" s="144" t="s">
        <v>32</v>
      </c>
      <c r="I828" s="146"/>
      <c r="L828" s="142"/>
      <c r="M828" s="147"/>
      <c r="T828" s="148"/>
      <c r="AT828" s="144" t="s">
        <v>159</v>
      </c>
      <c r="AU828" s="144" t="s">
        <v>89</v>
      </c>
      <c r="AV828" s="12" t="s">
        <v>40</v>
      </c>
      <c r="AW828" s="12" t="s">
        <v>38</v>
      </c>
      <c r="AX828" s="12" t="s">
        <v>80</v>
      </c>
      <c r="AY828" s="144" t="s">
        <v>150</v>
      </c>
    </row>
    <row r="829" spans="2:65" s="12" customFormat="1">
      <c r="B829" s="142"/>
      <c r="D829" s="143" t="s">
        <v>159</v>
      </c>
      <c r="E829" s="144" t="s">
        <v>32</v>
      </c>
      <c r="F829" s="145" t="s">
        <v>3794</v>
      </c>
      <c r="H829" s="144" t="s">
        <v>32</v>
      </c>
      <c r="I829" s="146"/>
      <c r="L829" s="142"/>
      <c r="M829" s="147"/>
      <c r="T829" s="148"/>
      <c r="AT829" s="144" t="s">
        <v>159</v>
      </c>
      <c r="AU829" s="144" t="s">
        <v>89</v>
      </c>
      <c r="AV829" s="12" t="s">
        <v>40</v>
      </c>
      <c r="AW829" s="12" t="s">
        <v>38</v>
      </c>
      <c r="AX829" s="12" t="s">
        <v>80</v>
      </c>
      <c r="AY829" s="144" t="s">
        <v>150</v>
      </c>
    </row>
    <row r="830" spans="2:65" s="13" customFormat="1">
      <c r="B830" s="149"/>
      <c r="D830" s="143" t="s">
        <v>159</v>
      </c>
      <c r="E830" s="150" t="s">
        <v>32</v>
      </c>
      <c r="F830" s="151" t="s">
        <v>763</v>
      </c>
      <c r="H830" s="152">
        <v>988.7</v>
      </c>
      <c r="I830" s="153"/>
      <c r="L830" s="149"/>
      <c r="M830" s="154"/>
      <c r="T830" s="155"/>
      <c r="AT830" s="150" t="s">
        <v>159</v>
      </c>
      <c r="AU830" s="150" t="s">
        <v>89</v>
      </c>
      <c r="AV830" s="13" t="s">
        <v>89</v>
      </c>
      <c r="AW830" s="13" t="s">
        <v>38</v>
      </c>
      <c r="AX830" s="13" t="s">
        <v>40</v>
      </c>
      <c r="AY830" s="150" t="s">
        <v>150</v>
      </c>
    </row>
    <row r="831" spans="2:65" s="1" customFormat="1" ht="37.799999999999997" customHeight="1">
      <c r="B831" s="34"/>
      <c r="C831" s="129" t="s">
        <v>1021</v>
      </c>
      <c r="D831" s="129" t="s">
        <v>152</v>
      </c>
      <c r="E831" s="130" t="s">
        <v>4073</v>
      </c>
      <c r="F831" s="131" t="s">
        <v>4074</v>
      </c>
      <c r="G831" s="132" t="s">
        <v>155</v>
      </c>
      <c r="H831" s="133">
        <v>1445.9770000000001</v>
      </c>
      <c r="I831" s="134"/>
      <c r="J831" s="135">
        <f>ROUND(I831*H831,2)</f>
        <v>0</v>
      </c>
      <c r="K831" s="131" t="s">
        <v>172</v>
      </c>
      <c r="L831" s="34"/>
      <c r="M831" s="136" t="s">
        <v>32</v>
      </c>
      <c r="N831" s="137" t="s">
        <v>51</v>
      </c>
      <c r="P831" s="138">
        <f>O831*H831</f>
        <v>0</v>
      </c>
      <c r="Q831" s="138">
        <v>0</v>
      </c>
      <c r="R831" s="138">
        <f>Q831*H831</f>
        <v>0</v>
      </c>
      <c r="S831" s="138">
        <v>6.8000000000000005E-2</v>
      </c>
      <c r="T831" s="139">
        <f>S831*H831</f>
        <v>98.326436000000015</v>
      </c>
      <c r="AR831" s="140" t="s">
        <v>157</v>
      </c>
      <c r="AT831" s="140" t="s">
        <v>152</v>
      </c>
      <c r="AU831" s="140" t="s">
        <v>89</v>
      </c>
      <c r="AY831" s="18" t="s">
        <v>150</v>
      </c>
      <c r="BE831" s="141">
        <f>IF(N831="základní",J831,0)</f>
        <v>0</v>
      </c>
      <c r="BF831" s="141">
        <f>IF(N831="snížená",J831,0)</f>
        <v>0</v>
      </c>
      <c r="BG831" s="141">
        <f>IF(N831="zákl. přenesená",J831,0)</f>
        <v>0</v>
      </c>
      <c r="BH831" s="141">
        <f>IF(N831="sníž. přenesená",J831,0)</f>
        <v>0</v>
      </c>
      <c r="BI831" s="141">
        <f>IF(N831="nulová",J831,0)</f>
        <v>0</v>
      </c>
      <c r="BJ831" s="18" t="s">
        <v>40</v>
      </c>
      <c r="BK831" s="141">
        <f>ROUND(I831*H831,2)</f>
        <v>0</v>
      </c>
      <c r="BL831" s="18" t="s">
        <v>157</v>
      </c>
      <c r="BM831" s="140" t="s">
        <v>4075</v>
      </c>
    </row>
    <row r="832" spans="2:65" s="1" customFormat="1">
      <c r="B832" s="34"/>
      <c r="D832" s="163" t="s">
        <v>174</v>
      </c>
      <c r="F832" s="164" t="s">
        <v>4076</v>
      </c>
      <c r="I832" s="165"/>
      <c r="L832" s="34"/>
      <c r="M832" s="166"/>
      <c r="T832" s="55"/>
      <c r="AT832" s="18" t="s">
        <v>174</v>
      </c>
      <c r="AU832" s="18" t="s">
        <v>89</v>
      </c>
    </row>
    <row r="833" spans="2:51" s="12" customFormat="1">
      <c r="B833" s="142"/>
      <c r="D833" s="143" t="s">
        <v>159</v>
      </c>
      <c r="E833" s="144" t="s">
        <v>32</v>
      </c>
      <c r="F833" s="145" t="s">
        <v>702</v>
      </c>
      <c r="H833" s="144" t="s">
        <v>32</v>
      </c>
      <c r="I833" s="146"/>
      <c r="L833" s="142"/>
      <c r="M833" s="147"/>
      <c r="T833" s="148"/>
      <c r="AT833" s="144" t="s">
        <v>159</v>
      </c>
      <c r="AU833" s="144" t="s">
        <v>89</v>
      </c>
      <c r="AV833" s="12" t="s">
        <v>40</v>
      </c>
      <c r="AW833" s="12" t="s">
        <v>38</v>
      </c>
      <c r="AX833" s="12" t="s">
        <v>80</v>
      </c>
      <c r="AY833" s="144" t="s">
        <v>150</v>
      </c>
    </row>
    <row r="834" spans="2:51" s="12" customFormat="1">
      <c r="B834" s="142"/>
      <c r="D834" s="143" t="s">
        <v>159</v>
      </c>
      <c r="E834" s="144" t="s">
        <v>32</v>
      </c>
      <c r="F834" s="145" t="s">
        <v>3688</v>
      </c>
      <c r="H834" s="144" t="s">
        <v>32</v>
      </c>
      <c r="I834" s="146"/>
      <c r="L834" s="142"/>
      <c r="M834" s="147"/>
      <c r="T834" s="148"/>
      <c r="AT834" s="144" t="s">
        <v>159</v>
      </c>
      <c r="AU834" s="144" t="s">
        <v>89</v>
      </c>
      <c r="AV834" s="12" t="s">
        <v>40</v>
      </c>
      <c r="AW834" s="12" t="s">
        <v>38</v>
      </c>
      <c r="AX834" s="12" t="s">
        <v>80</v>
      </c>
      <c r="AY834" s="144" t="s">
        <v>150</v>
      </c>
    </row>
    <row r="835" spans="2:51" s="12" customFormat="1">
      <c r="B835" s="142"/>
      <c r="D835" s="143" t="s">
        <v>159</v>
      </c>
      <c r="E835" s="144" t="s">
        <v>32</v>
      </c>
      <c r="F835" s="145" t="s">
        <v>3689</v>
      </c>
      <c r="H835" s="144" t="s">
        <v>32</v>
      </c>
      <c r="I835" s="146"/>
      <c r="L835" s="142"/>
      <c r="M835" s="147"/>
      <c r="T835" s="148"/>
      <c r="AT835" s="144" t="s">
        <v>159</v>
      </c>
      <c r="AU835" s="144" t="s">
        <v>89</v>
      </c>
      <c r="AV835" s="12" t="s">
        <v>40</v>
      </c>
      <c r="AW835" s="12" t="s">
        <v>38</v>
      </c>
      <c r="AX835" s="12" t="s">
        <v>80</v>
      </c>
      <c r="AY835" s="144" t="s">
        <v>150</v>
      </c>
    </row>
    <row r="836" spans="2:51" s="12" customFormat="1">
      <c r="B836" s="142"/>
      <c r="D836" s="143" t="s">
        <v>159</v>
      </c>
      <c r="E836" s="144" t="s">
        <v>32</v>
      </c>
      <c r="F836" s="145" t="s">
        <v>3690</v>
      </c>
      <c r="H836" s="144" t="s">
        <v>32</v>
      </c>
      <c r="I836" s="146"/>
      <c r="L836" s="142"/>
      <c r="M836" s="147"/>
      <c r="T836" s="148"/>
      <c r="AT836" s="144" t="s">
        <v>159</v>
      </c>
      <c r="AU836" s="144" t="s">
        <v>89</v>
      </c>
      <c r="AV836" s="12" t="s">
        <v>40</v>
      </c>
      <c r="AW836" s="12" t="s">
        <v>38</v>
      </c>
      <c r="AX836" s="12" t="s">
        <v>80</v>
      </c>
      <c r="AY836" s="144" t="s">
        <v>150</v>
      </c>
    </row>
    <row r="837" spans="2:51" s="12" customFormat="1">
      <c r="B837" s="142"/>
      <c r="D837" s="143" t="s">
        <v>159</v>
      </c>
      <c r="E837" s="144" t="s">
        <v>32</v>
      </c>
      <c r="F837" s="145" t="s">
        <v>3691</v>
      </c>
      <c r="H837" s="144" t="s">
        <v>32</v>
      </c>
      <c r="I837" s="146"/>
      <c r="L837" s="142"/>
      <c r="M837" s="147"/>
      <c r="T837" s="148"/>
      <c r="AT837" s="144" t="s">
        <v>159</v>
      </c>
      <c r="AU837" s="144" t="s">
        <v>89</v>
      </c>
      <c r="AV837" s="12" t="s">
        <v>40</v>
      </c>
      <c r="AW837" s="12" t="s">
        <v>38</v>
      </c>
      <c r="AX837" s="12" t="s">
        <v>80</v>
      </c>
      <c r="AY837" s="144" t="s">
        <v>150</v>
      </c>
    </row>
    <row r="838" spans="2:51" s="12" customFormat="1">
      <c r="B838" s="142"/>
      <c r="D838" s="143" t="s">
        <v>159</v>
      </c>
      <c r="E838" s="144" t="s">
        <v>32</v>
      </c>
      <c r="F838" s="145" t="s">
        <v>3692</v>
      </c>
      <c r="H838" s="144" t="s">
        <v>32</v>
      </c>
      <c r="I838" s="146"/>
      <c r="L838" s="142"/>
      <c r="M838" s="147"/>
      <c r="T838" s="148"/>
      <c r="AT838" s="144" t="s">
        <v>159</v>
      </c>
      <c r="AU838" s="144" t="s">
        <v>89</v>
      </c>
      <c r="AV838" s="12" t="s">
        <v>40</v>
      </c>
      <c r="AW838" s="12" t="s">
        <v>38</v>
      </c>
      <c r="AX838" s="12" t="s">
        <v>80</v>
      </c>
      <c r="AY838" s="144" t="s">
        <v>150</v>
      </c>
    </row>
    <row r="839" spans="2:51" s="12" customFormat="1">
      <c r="B839" s="142"/>
      <c r="D839" s="143" t="s">
        <v>159</v>
      </c>
      <c r="E839" s="144" t="s">
        <v>32</v>
      </c>
      <c r="F839" s="145" t="s">
        <v>3693</v>
      </c>
      <c r="H839" s="144" t="s">
        <v>32</v>
      </c>
      <c r="I839" s="146"/>
      <c r="L839" s="142"/>
      <c r="M839" s="147"/>
      <c r="T839" s="148"/>
      <c r="AT839" s="144" t="s">
        <v>159</v>
      </c>
      <c r="AU839" s="144" t="s">
        <v>89</v>
      </c>
      <c r="AV839" s="12" t="s">
        <v>40</v>
      </c>
      <c r="AW839" s="12" t="s">
        <v>38</v>
      </c>
      <c r="AX839" s="12" t="s">
        <v>80</v>
      </c>
      <c r="AY839" s="144" t="s">
        <v>150</v>
      </c>
    </row>
    <row r="840" spans="2:51" s="12" customFormat="1">
      <c r="B840" s="142"/>
      <c r="D840" s="143" t="s">
        <v>159</v>
      </c>
      <c r="E840" s="144" t="s">
        <v>32</v>
      </c>
      <c r="F840" s="145" t="s">
        <v>3694</v>
      </c>
      <c r="H840" s="144" t="s">
        <v>32</v>
      </c>
      <c r="I840" s="146"/>
      <c r="L840" s="142"/>
      <c r="M840" s="147"/>
      <c r="T840" s="148"/>
      <c r="AT840" s="144" t="s">
        <v>159</v>
      </c>
      <c r="AU840" s="144" t="s">
        <v>89</v>
      </c>
      <c r="AV840" s="12" t="s">
        <v>40</v>
      </c>
      <c r="AW840" s="12" t="s">
        <v>38</v>
      </c>
      <c r="AX840" s="12" t="s">
        <v>80</v>
      </c>
      <c r="AY840" s="144" t="s">
        <v>150</v>
      </c>
    </row>
    <row r="841" spans="2:51" s="12" customFormat="1">
      <c r="B841" s="142"/>
      <c r="D841" s="143" t="s">
        <v>159</v>
      </c>
      <c r="E841" s="144" t="s">
        <v>32</v>
      </c>
      <c r="F841" s="145" t="s">
        <v>3695</v>
      </c>
      <c r="H841" s="144" t="s">
        <v>32</v>
      </c>
      <c r="I841" s="146"/>
      <c r="L841" s="142"/>
      <c r="M841" s="147"/>
      <c r="T841" s="148"/>
      <c r="AT841" s="144" t="s">
        <v>159</v>
      </c>
      <c r="AU841" s="144" t="s">
        <v>89</v>
      </c>
      <c r="AV841" s="12" t="s">
        <v>40</v>
      </c>
      <c r="AW841" s="12" t="s">
        <v>38</v>
      </c>
      <c r="AX841" s="12" t="s">
        <v>80</v>
      </c>
      <c r="AY841" s="144" t="s">
        <v>150</v>
      </c>
    </row>
    <row r="842" spans="2:51" s="12" customFormat="1">
      <c r="B842" s="142"/>
      <c r="D842" s="143" t="s">
        <v>159</v>
      </c>
      <c r="E842" s="144" t="s">
        <v>32</v>
      </c>
      <c r="F842" s="145" t="s">
        <v>3696</v>
      </c>
      <c r="H842" s="144" t="s">
        <v>32</v>
      </c>
      <c r="I842" s="146"/>
      <c r="L842" s="142"/>
      <c r="M842" s="147"/>
      <c r="T842" s="148"/>
      <c r="AT842" s="144" t="s">
        <v>159</v>
      </c>
      <c r="AU842" s="144" t="s">
        <v>89</v>
      </c>
      <c r="AV842" s="12" t="s">
        <v>40</v>
      </c>
      <c r="AW842" s="12" t="s">
        <v>38</v>
      </c>
      <c r="AX842" s="12" t="s">
        <v>80</v>
      </c>
      <c r="AY842" s="144" t="s">
        <v>150</v>
      </c>
    </row>
    <row r="843" spans="2:51" s="12" customFormat="1">
      <c r="B843" s="142"/>
      <c r="D843" s="143" t="s">
        <v>159</v>
      </c>
      <c r="E843" s="144" t="s">
        <v>32</v>
      </c>
      <c r="F843" s="145" t="s">
        <v>3697</v>
      </c>
      <c r="H843" s="144" t="s">
        <v>32</v>
      </c>
      <c r="I843" s="146"/>
      <c r="L843" s="142"/>
      <c r="M843" s="147"/>
      <c r="T843" s="148"/>
      <c r="AT843" s="144" t="s">
        <v>159</v>
      </c>
      <c r="AU843" s="144" t="s">
        <v>89</v>
      </c>
      <c r="AV843" s="12" t="s">
        <v>40</v>
      </c>
      <c r="AW843" s="12" t="s">
        <v>38</v>
      </c>
      <c r="AX843" s="12" t="s">
        <v>80</v>
      </c>
      <c r="AY843" s="144" t="s">
        <v>150</v>
      </c>
    </row>
    <row r="844" spans="2:51" s="12" customFormat="1">
      <c r="B844" s="142"/>
      <c r="D844" s="143" t="s">
        <v>159</v>
      </c>
      <c r="E844" s="144" t="s">
        <v>32</v>
      </c>
      <c r="F844" s="145" t="s">
        <v>3698</v>
      </c>
      <c r="H844" s="144" t="s">
        <v>32</v>
      </c>
      <c r="I844" s="146"/>
      <c r="L844" s="142"/>
      <c r="M844" s="147"/>
      <c r="T844" s="148"/>
      <c r="AT844" s="144" t="s">
        <v>159</v>
      </c>
      <c r="AU844" s="144" t="s">
        <v>89</v>
      </c>
      <c r="AV844" s="12" t="s">
        <v>40</v>
      </c>
      <c r="AW844" s="12" t="s">
        <v>38</v>
      </c>
      <c r="AX844" s="12" t="s">
        <v>80</v>
      </c>
      <c r="AY844" s="144" t="s">
        <v>150</v>
      </c>
    </row>
    <row r="845" spans="2:51" s="12" customFormat="1">
      <c r="B845" s="142"/>
      <c r="D845" s="143" t="s">
        <v>159</v>
      </c>
      <c r="E845" s="144" t="s">
        <v>32</v>
      </c>
      <c r="F845" s="145" t="s">
        <v>3699</v>
      </c>
      <c r="H845" s="144" t="s">
        <v>32</v>
      </c>
      <c r="I845" s="146"/>
      <c r="L845" s="142"/>
      <c r="M845" s="147"/>
      <c r="T845" s="148"/>
      <c r="AT845" s="144" t="s">
        <v>159</v>
      </c>
      <c r="AU845" s="144" t="s">
        <v>89</v>
      </c>
      <c r="AV845" s="12" t="s">
        <v>40</v>
      </c>
      <c r="AW845" s="12" t="s">
        <v>38</v>
      </c>
      <c r="AX845" s="12" t="s">
        <v>80</v>
      </c>
      <c r="AY845" s="144" t="s">
        <v>150</v>
      </c>
    </row>
    <row r="846" spans="2:51" s="12" customFormat="1">
      <c r="B846" s="142"/>
      <c r="D846" s="143" t="s">
        <v>159</v>
      </c>
      <c r="E846" s="144" t="s">
        <v>32</v>
      </c>
      <c r="F846" s="145" t="s">
        <v>3700</v>
      </c>
      <c r="H846" s="144" t="s">
        <v>32</v>
      </c>
      <c r="I846" s="146"/>
      <c r="L846" s="142"/>
      <c r="M846" s="147"/>
      <c r="T846" s="148"/>
      <c r="AT846" s="144" t="s">
        <v>159</v>
      </c>
      <c r="AU846" s="144" t="s">
        <v>89</v>
      </c>
      <c r="AV846" s="12" t="s">
        <v>40</v>
      </c>
      <c r="AW846" s="12" t="s">
        <v>38</v>
      </c>
      <c r="AX846" s="12" t="s">
        <v>80</v>
      </c>
      <c r="AY846" s="144" t="s">
        <v>150</v>
      </c>
    </row>
    <row r="847" spans="2:51" s="12" customFormat="1">
      <c r="B847" s="142"/>
      <c r="D847" s="143" t="s">
        <v>159</v>
      </c>
      <c r="E847" s="144" t="s">
        <v>32</v>
      </c>
      <c r="F847" s="145" t="s">
        <v>3701</v>
      </c>
      <c r="H847" s="144" t="s">
        <v>32</v>
      </c>
      <c r="I847" s="146"/>
      <c r="L847" s="142"/>
      <c r="M847" s="147"/>
      <c r="T847" s="148"/>
      <c r="AT847" s="144" t="s">
        <v>159</v>
      </c>
      <c r="AU847" s="144" t="s">
        <v>89</v>
      </c>
      <c r="AV847" s="12" t="s">
        <v>40</v>
      </c>
      <c r="AW847" s="12" t="s">
        <v>38</v>
      </c>
      <c r="AX847" s="12" t="s">
        <v>80</v>
      </c>
      <c r="AY847" s="144" t="s">
        <v>150</v>
      </c>
    </row>
    <row r="848" spans="2:51" s="12" customFormat="1">
      <c r="B848" s="142"/>
      <c r="D848" s="143" t="s">
        <v>159</v>
      </c>
      <c r="E848" s="144" t="s">
        <v>32</v>
      </c>
      <c r="F848" s="145" t="s">
        <v>3702</v>
      </c>
      <c r="H848" s="144" t="s">
        <v>32</v>
      </c>
      <c r="I848" s="146"/>
      <c r="L848" s="142"/>
      <c r="M848" s="147"/>
      <c r="T848" s="148"/>
      <c r="AT848" s="144" t="s">
        <v>159</v>
      </c>
      <c r="AU848" s="144" t="s">
        <v>89</v>
      </c>
      <c r="AV848" s="12" t="s">
        <v>40</v>
      </c>
      <c r="AW848" s="12" t="s">
        <v>38</v>
      </c>
      <c r="AX848" s="12" t="s">
        <v>80</v>
      </c>
      <c r="AY848" s="144" t="s">
        <v>150</v>
      </c>
    </row>
    <row r="849" spans="2:51" s="12" customFormat="1">
      <c r="B849" s="142"/>
      <c r="D849" s="143" t="s">
        <v>159</v>
      </c>
      <c r="E849" s="144" t="s">
        <v>32</v>
      </c>
      <c r="F849" s="145" t="s">
        <v>3703</v>
      </c>
      <c r="H849" s="144" t="s">
        <v>32</v>
      </c>
      <c r="I849" s="146"/>
      <c r="L849" s="142"/>
      <c r="M849" s="147"/>
      <c r="T849" s="148"/>
      <c r="AT849" s="144" t="s">
        <v>159</v>
      </c>
      <c r="AU849" s="144" t="s">
        <v>89</v>
      </c>
      <c r="AV849" s="12" t="s">
        <v>40</v>
      </c>
      <c r="AW849" s="12" t="s">
        <v>38</v>
      </c>
      <c r="AX849" s="12" t="s">
        <v>80</v>
      </c>
      <c r="AY849" s="144" t="s">
        <v>150</v>
      </c>
    </row>
    <row r="850" spans="2:51" s="12" customFormat="1">
      <c r="B850" s="142"/>
      <c r="D850" s="143" t="s">
        <v>159</v>
      </c>
      <c r="E850" s="144" t="s">
        <v>32</v>
      </c>
      <c r="F850" s="145" t="s">
        <v>3704</v>
      </c>
      <c r="H850" s="144" t="s">
        <v>32</v>
      </c>
      <c r="I850" s="146"/>
      <c r="L850" s="142"/>
      <c r="M850" s="147"/>
      <c r="T850" s="148"/>
      <c r="AT850" s="144" t="s">
        <v>159</v>
      </c>
      <c r="AU850" s="144" t="s">
        <v>89</v>
      </c>
      <c r="AV850" s="12" t="s">
        <v>40</v>
      </c>
      <c r="AW850" s="12" t="s">
        <v>38</v>
      </c>
      <c r="AX850" s="12" t="s">
        <v>80</v>
      </c>
      <c r="AY850" s="144" t="s">
        <v>150</v>
      </c>
    </row>
    <row r="851" spans="2:51" s="12" customFormat="1">
      <c r="B851" s="142"/>
      <c r="D851" s="143" t="s">
        <v>159</v>
      </c>
      <c r="E851" s="144" t="s">
        <v>32</v>
      </c>
      <c r="F851" s="145" t="s">
        <v>3705</v>
      </c>
      <c r="H851" s="144" t="s">
        <v>32</v>
      </c>
      <c r="I851" s="146"/>
      <c r="L851" s="142"/>
      <c r="M851" s="147"/>
      <c r="T851" s="148"/>
      <c r="AT851" s="144" t="s">
        <v>159</v>
      </c>
      <c r="AU851" s="144" t="s">
        <v>89</v>
      </c>
      <c r="AV851" s="12" t="s">
        <v>40</v>
      </c>
      <c r="AW851" s="12" t="s">
        <v>38</v>
      </c>
      <c r="AX851" s="12" t="s">
        <v>80</v>
      </c>
      <c r="AY851" s="144" t="s">
        <v>150</v>
      </c>
    </row>
    <row r="852" spans="2:51" s="12" customFormat="1">
      <c r="B852" s="142"/>
      <c r="D852" s="143" t="s">
        <v>159</v>
      </c>
      <c r="E852" s="144" t="s">
        <v>32</v>
      </c>
      <c r="F852" s="145" t="s">
        <v>3706</v>
      </c>
      <c r="H852" s="144" t="s">
        <v>32</v>
      </c>
      <c r="I852" s="146"/>
      <c r="L852" s="142"/>
      <c r="M852" s="147"/>
      <c r="T852" s="148"/>
      <c r="AT852" s="144" t="s">
        <v>159</v>
      </c>
      <c r="AU852" s="144" t="s">
        <v>89</v>
      </c>
      <c r="AV852" s="12" t="s">
        <v>40</v>
      </c>
      <c r="AW852" s="12" t="s">
        <v>38</v>
      </c>
      <c r="AX852" s="12" t="s">
        <v>80</v>
      </c>
      <c r="AY852" s="144" t="s">
        <v>150</v>
      </c>
    </row>
    <row r="853" spans="2:51" s="12" customFormat="1">
      <c r="B853" s="142"/>
      <c r="D853" s="143" t="s">
        <v>159</v>
      </c>
      <c r="E853" s="144" t="s">
        <v>32</v>
      </c>
      <c r="F853" s="145" t="s">
        <v>3707</v>
      </c>
      <c r="H853" s="144" t="s">
        <v>32</v>
      </c>
      <c r="I853" s="146"/>
      <c r="L853" s="142"/>
      <c r="M853" s="147"/>
      <c r="T853" s="148"/>
      <c r="AT853" s="144" t="s">
        <v>159</v>
      </c>
      <c r="AU853" s="144" t="s">
        <v>89</v>
      </c>
      <c r="AV853" s="12" t="s">
        <v>40</v>
      </c>
      <c r="AW853" s="12" t="s">
        <v>38</v>
      </c>
      <c r="AX853" s="12" t="s">
        <v>80</v>
      </c>
      <c r="AY853" s="144" t="s">
        <v>150</v>
      </c>
    </row>
    <row r="854" spans="2:51" s="12" customFormat="1">
      <c r="B854" s="142"/>
      <c r="D854" s="143" t="s">
        <v>159</v>
      </c>
      <c r="E854" s="144" t="s">
        <v>32</v>
      </c>
      <c r="F854" s="145" t="s">
        <v>3708</v>
      </c>
      <c r="H854" s="144" t="s">
        <v>32</v>
      </c>
      <c r="I854" s="146"/>
      <c r="L854" s="142"/>
      <c r="M854" s="147"/>
      <c r="T854" s="148"/>
      <c r="AT854" s="144" t="s">
        <v>159</v>
      </c>
      <c r="AU854" s="144" t="s">
        <v>89</v>
      </c>
      <c r="AV854" s="12" t="s">
        <v>40</v>
      </c>
      <c r="AW854" s="12" t="s">
        <v>38</v>
      </c>
      <c r="AX854" s="12" t="s">
        <v>80</v>
      </c>
      <c r="AY854" s="144" t="s">
        <v>150</v>
      </c>
    </row>
    <row r="855" spans="2:51" s="12" customFormat="1">
      <c r="B855" s="142"/>
      <c r="D855" s="143" t="s">
        <v>159</v>
      </c>
      <c r="E855" s="144" t="s">
        <v>32</v>
      </c>
      <c r="F855" s="145" t="s">
        <v>3709</v>
      </c>
      <c r="H855" s="144" t="s">
        <v>32</v>
      </c>
      <c r="I855" s="146"/>
      <c r="L855" s="142"/>
      <c r="M855" s="147"/>
      <c r="T855" s="148"/>
      <c r="AT855" s="144" t="s">
        <v>159</v>
      </c>
      <c r="AU855" s="144" t="s">
        <v>89</v>
      </c>
      <c r="AV855" s="12" t="s">
        <v>40</v>
      </c>
      <c r="AW855" s="12" t="s">
        <v>38</v>
      </c>
      <c r="AX855" s="12" t="s">
        <v>80</v>
      </c>
      <c r="AY855" s="144" t="s">
        <v>150</v>
      </c>
    </row>
    <row r="856" spans="2:51" s="12" customFormat="1">
      <c r="B856" s="142"/>
      <c r="D856" s="143" t="s">
        <v>159</v>
      </c>
      <c r="E856" s="144" t="s">
        <v>32</v>
      </c>
      <c r="F856" s="145" t="s">
        <v>3710</v>
      </c>
      <c r="H856" s="144" t="s">
        <v>32</v>
      </c>
      <c r="I856" s="146"/>
      <c r="L856" s="142"/>
      <c r="M856" s="147"/>
      <c r="T856" s="148"/>
      <c r="AT856" s="144" t="s">
        <v>159</v>
      </c>
      <c r="AU856" s="144" t="s">
        <v>89</v>
      </c>
      <c r="AV856" s="12" t="s">
        <v>40</v>
      </c>
      <c r="AW856" s="12" t="s">
        <v>38</v>
      </c>
      <c r="AX856" s="12" t="s">
        <v>80</v>
      </c>
      <c r="AY856" s="144" t="s">
        <v>150</v>
      </c>
    </row>
    <row r="857" spans="2:51" s="12" customFormat="1">
      <c r="B857" s="142"/>
      <c r="D857" s="143" t="s">
        <v>159</v>
      </c>
      <c r="E857" s="144" t="s">
        <v>32</v>
      </c>
      <c r="F857" s="145" t="s">
        <v>3711</v>
      </c>
      <c r="H857" s="144" t="s">
        <v>32</v>
      </c>
      <c r="I857" s="146"/>
      <c r="L857" s="142"/>
      <c r="M857" s="147"/>
      <c r="T857" s="148"/>
      <c r="AT857" s="144" t="s">
        <v>159</v>
      </c>
      <c r="AU857" s="144" t="s">
        <v>89</v>
      </c>
      <c r="AV857" s="12" t="s">
        <v>40</v>
      </c>
      <c r="AW857" s="12" t="s">
        <v>38</v>
      </c>
      <c r="AX857" s="12" t="s">
        <v>80</v>
      </c>
      <c r="AY857" s="144" t="s">
        <v>150</v>
      </c>
    </row>
    <row r="858" spans="2:51" s="12" customFormat="1">
      <c r="B858" s="142"/>
      <c r="D858" s="143" t="s">
        <v>159</v>
      </c>
      <c r="E858" s="144" t="s">
        <v>32</v>
      </c>
      <c r="F858" s="145" t="s">
        <v>3712</v>
      </c>
      <c r="H858" s="144" t="s">
        <v>32</v>
      </c>
      <c r="I858" s="146"/>
      <c r="L858" s="142"/>
      <c r="M858" s="147"/>
      <c r="T858" s="148"/>
      <c r="AT858" s="144" t="s">
        <v>159</v>
      </c>
      <c r="AU858" s="144" t="s">
        <v>89</v>
      </c>
      <c r="AV858" s="12" t="s">
        <v>40</v>
      </c>
      <c r="AW858" s="12" t="s">
        <v>38</v>
      </c>
      <c r="AX858" s="12" t="s">
        <v>80</v>
      </c>
      <c r="AY858" s="144" t="s">
        <v>150</v>
      </c>
    </row>
    <row r="859" spans="2:51" s="12" customFormat="1">
      <c r="B859" s="142"/>
      <c r="D859" s="143" t="s">
        <v>159</v>
      </c>
      <c r="E859" s="144" t="s">
        <v>32</v>
      </c>
      <c r="F859" s="145" t="s">
        <v>3713</v>
      </c>
      <c r="H859" s="144" t="s">
        <v>32</v>
      </c>
      <c r="I859" s="146"/>
      <c r="L859" s="142"/>
      <c r="M859" s="147"/>
      <c r="T859" s="148"/>
      <c r="AT859" s="144" t="s">
        <v>159</v>
      </c>
      <c r="AU859" s="144" t="s">
        <v>89</v>
      </c>
      <c r="AV859" s="12" t="s">
        <v>40</v>
      </c>
      <c r="AW859" s="12" t="s">
        <v>38</v>
      </c>
      <c r="AX859" s="12" t="s">
        <v>80</v>
      </c>
      <c r="AY859" s="144" t="s">
        <v>150</v>
      </c>
    </row>
    <row r="860" spans="2:51" s="12" customFormat="1">
      <c r="B860" s="142"/>
      <c r="D860" s="143" t="s">
        <v>159</v>
      </c>
      <c r="E860" s="144" t="s">
        <v>32</v>
      </c>
      <c r="F860" s="145" t="s">
        <v>3714</v>
      </c>
      <c r="H860" s="144" t="s">
        <v>32</v>
      </c>
      <c r="I860" s="146"/>
      <c r="L860" s="142"/>
      <c r="M860" s="147"/>
      <c r="T860" s="148"/>
      <c r="AT860" s="144" t="s">
        <v>159</v>
      </c>
      <c r="AU860" s="144" t="s">
        <v>89</v>
      </c>
      <c r="AV860" s="12" t="s">
        <v>40</v>
      </c>
      <c r="AW860" s="12" t="s">
        <v>38</v>
      </c>
      <c r="AX860" s="12" t="s">
        <v>80</v>
      </c>
      <c r="AY860" s="144" t="s">
        <v>150</v>
      </c>
    </row>
    <row r="861" spans="2:51" s="12" customFormat="1">
      <c r="B861" s="142"/>
      <c r="D861" s="143" t="s">
        <v>159</v>
      </c>
      <c r="E861" s="144" t="s">
        <v>32</v>
      </c>
      <c r="F861" s="145" t="s">
        <v>3715</v>
      </c>
      <c r="H861" s="144" t="s">
        <v>32</v>
      </c>
      <c r="I861" s="146"/>
      <c r="L861" s="142"/>
      <c r="M861" s="147"/>
      <c r="T861" s="148"/>
      <c r="AT861" s="144" t="s">
        <v>159</v>
      </c>
      <c r="AU861" s="144" t="s">
        <v>89</v>
      </c>
      <c r="AV861" s="12" t="s">
        <v>40</v>
      </c>
      <c r="AW861" s="12" t="s">
        <v>38</v>
      </c>
      <c r="AX861" s="12" t="s">
        <v>80</v>
      </c>
      <c r="AY861" s="144" t="s">
        <v>150</v>
      </c>
    </row>
    <row r="862" spans="2:51" s="12" customFormat="1">
      <c r="B862" s="142"/>
      <c r="D862" s="143" t="s">
        <v>159</v>
      </c>
      <c r="E862" s="144" t="s">
        <v>32</v>
      </c>
      <c r="F862" s="145" t="s">
        <v>3716</v>
      </c>
      <c r="H862" s="144" t="s">
        <v>32</v>
      </c>
      <c r="I862" s="146"/>
      <c r="L862" s="142"/>
      <c r="M862" s="147"/>
      <c r="T862" s="148"/>
      <c r="AT862" s="144" t="s">
        <v>159</v>
      </c>
      <c r="AU862" s="144" t="s">
        <v>89</v>
      </c>
      <c r="AV862" s="12" t="s">
        <v>40</v>
      </c>
      <c r="AW862" s="12" t="s">
        <v>38</v>
      </c>
      <c r="AX862" s="12" t="s">
        <v>80</v>
      </c>
      <c r="AY862" s="144" t="s">
        <v>150</v>
      </c>
    </row>
    <row r="863" spans="2:51" s="12" customFormat="1">
      <c r="B863" s="142"/>
      <c r="D863" s="143" t="s">
        <v>159</v>
      </c>
      <c r="E863" s="144" t="s">
        <v>32</v>
      </c>
      <c r="F863" s="145" t="s">
        <v>3717</v>
      </c>
      <c r="H863" s="144" t="s">
        <v>32</v>
      </c>
      <c r="I863" s="146"/>
      <c r="L863" s="142"/>
      <c r="M863" s="147"/>
      <c r="T863" s="148"/>
      <c r="AT863" s="144" t="s">
        <v>159</v>
      </c>
      <c r="AU863" s="144" t="s">
        <v>89</v>
      </c>
      <c r="AV863" s="12" t="s">
        <v>40</v>
      </c>
      <c r="AW863" s="12" t="s">
        <v>38</v>
      </c>
      <c r="AX863" s="12" t="s">
        <v>80</v>
      </c>
      <c r="AY863" s="144" t="s">
        <v>150</v>
      </c>
    </row>
    <row r="864" spans="2:51" s="12" customFormat="1">
      <c r="B864" s="142"/>
      <c r="D864" s="143" t="s">
        <v>159</v>
      </c>
      <c r="E864" s="144" t="s">
        <v>32</v>
      </c>
      <c r="F864" s="145" t="s">
        <v>3718</v>
      </c>
      <c r="H864" s="144" t="s">
        <v>32</v>
      </c>
      <c r="I864" s="146"/>
      <c r="L864" s="142"/>
      <c r="M864" s="147"/>
      <c r="T864" s="148"/>
      <c r="AT864" s="144" t="s">
        <v>159</v>
      </c>
      <c r="AU864" s="144" t="s">
        <v>89</v>
      </c>
      <c r="AV864" s="12" t="s">
        <v>40</v>
      </c>
      <c r="AW864" s="12" t="s">
        <v>38</v>
      </c>
      <c r="AX864" s="12" t="s">
        <v>80</v>
      </c>
      <c r="AY864" s="144" t="s">
        <v>150</v>
      </c>
    </row>
    <row r="865" spans="2:65" s="12" customFormat="1">
      <c r="B865" s="142"/>
      <c r="D865" s="143" t="s">
        <v>159</v>
      </c>
      <c r="E865" s="144" t="s">
        <v>32</v>
      </c>
      <c r="F865" s="145" t="s">
        <v>3719</v>
      </c>
      <c r="H865" s="144" t="s">
        <v>32</v>
      </c>
      <c r="I865" s="146"/>
      <c r="L865" s="142"/>
      <c r="M865" s="147"/>
      <c r="T865" s="148"/>
      <c r="AT865" s="144" t="s">
        <v>159</v>
      </c>
      <c r="AU865" s="144" t="s">
        <v>89</v>
      </c>
      <c r="AV865" s="12" t="s">
        <v>40</v>
      </c>
      <c r="AW865" s="12" t="s">
        <v>38</v>
      </c>
      <c r="AX865" s="12" t="s">
        <v>80</v>
      </c>
      <c r="AY865" s="144" t="s">
        <v>150</v>
      </c>
    </row>
    <row r="866" spans="2:65" s="12" customFormat="1">
      <c r="B866" s="142"/>
      <c r="D866" s="143" t="s">
        <v>159</v>
      </c>
      <c r="E866" s="144" t="s">
        <v>32</v>
      </c>
      <c r="F866" s="145" t="s">
        <v>3720</v>
      </c>
      <c r="H866" s="144" t="s">
        <v>32</v>
      </c>
      <c r="I866" s="146"/>
      <c r="L866" s="142"/>
      <c r="M866" s="147"/>
      <c r="T866" s="148"/>
      <c r="AT866" s="144" t="s">
        <v>159</v>
      </c>
      <c r="AU866" s="144" t="s">
        <v>89</v>
      </c>
      <c r="AV866" s="12" t="s">
        <v>40</v>
      </c>
      <c r="AW866" s="12" t="s">
        <v>38</v>
      </c>
      <c r="AX866" s="12" t="s">
        <v>80</v>
      </c>
      <c r="AY866" s="144" t="s">
        <v>150</v>
      </c>
    </row>
    <row r="867" spans="2:65" s="12" customFormat="1">
      <c r="B867" s="142"/>
      <c r="D867" s="143" t="s">
        <v>159</v>
      </c>
      <c r="E867" s="144" t="s">
        <v>32</v>
      </c>
      <c r="F867" s="145" t="s">
        <v>3721</v>
      </c>
      <c r="H867" s="144" t="s">
        <v>32</v>
      </c>
      <c r="I867" s="146"/>
      <c r="L867" s="142"/>
      <c r="M867" s="147"/>
      <c r="T867" s="148"/>
      <c r="AT867" s="144" t="s">
        <v>159</v>
      </c>
      <c r="AU867" s="144" t="s">
        <v>89</v>
      </c>
      <c r="AV867" s="12" t="s">
        <v>40</v>
      </c>
      <c r="AW867" s="12" t="s">
        <v>38</v>
      </c>
      <c r="AX867" s="12" t="s">
        <v>80</v>
      </c>
      <c r="AY867" s="144" t="s">
        <v>150</v>
      </c>
    </row>
    <row r="868" spans="2:65" s="12" customFormat="1">
      <c r="B868" s="142"/>
      <c r="D868" s="143" t="s">
        <v>159</v>
      </c>
      <c r="E868" s="144" t="s">
        <v>32</v>
      </c>
      <c r="F868" s="145" t="s">
        <v>3722</v>
      </c>
      <c r="H868" s="144" t="s">
        <v>32</v>
      </c>
      <c r="I868" s="146"/>
      <c r="L868" s="142"/>
      <c r="M868" s="147"/>
      <c r="T868" s="148"/>
      <c r="AT868" s="144" t="s">
        <v>159</v>
      </c>
      <c r="AU868" s="144" t="s">
        <v>89</v>
      </c>
      <c r="AV868" s="12" t="s">
        <v>40</v>
      </c>
      <c r="AW868" s="12" t="s">
        <v>38</v>
      </c>
      <c r="AX868" s="12" t="s">
        <v>80</v>
      </c>
      <c r="AY868" s="144" t="s">
        <v>150</v>
      </c>
    </row>
    <row r="869" spans="2:65" s="12" customFormat="1">
      <c r="B869" s="142"/>
      <c r="D869" s="143" t="s">
        <v>159</v>
      </c>
      <c r="E869" s="144" t="s">
        <v>32</v>
      </c>
      <c r="F869" s="145" t="s">
        <v>3723</v>
      </c>
      <c r="H869" s="144" t="s">
        <v>32</v>
      </c>
      <c r="I869" s="146"/>
      <c r="L869" s="142"/>
      <c r="M869" s="147"/>
      <c r="T869" s="148"/>
      <c r="AT869" s="144" t="s">
        <v>159</v>
      </c>
      <c r="AU869" s="144" t="s">
        <v>89</v>
      </c>
      <c r="AV869" s="12" t="s">
        <v>40</v>
      </c>
      <c r="AW869" s="12" t="s">
        <v>38</v>
      </c>
      <c r="AX869" s="12" t="s">
        <v>80</v>
      </c>
      <c r="AY869" s="144" t="s">
        <v>150</v>
      </c>
    </row>
    <row r="870" spans="2:65" s="12" customFormat="1">
      <c r="B870" s="142"/>
      <c r="D870" s="143" t="s">
        <v>159</v>
      </c>
      <c r="E870" s="144" t="s">
        <v>32</v>
      </c>
      <c r="F870" s="145" t="s">
        <v>3724</v>
      </c>
      <c r="H870" s="144" t="s">
        <v>32</v>
      </c>
      <c r="I870" s="146"/>
      <c r="L870" s="142"/>
      <c r="M870" s="147"/>
      <c r="T870" s="148"/>
      <c r="AT870" s="144" t="s">
        <v>159</v>
      </c>
      <c r="AU870" s="144" t="s">
        <v>89</v>
      </c>
      <c r="AV870" s="12" t="s">
        <v>40</v>
      </c>
      <c r="AW870" s="12" t="s">
        <v>38</v>
      </c>
      <c r="AX870" s="12" t="s">
        <v>80</v>
      </c>
      <c r="AY870" s="144" t="s">
        <v>150</v>
      </c>
    </row>
    <row r="871" spans="2:65" s="12" customFormat="1">
      <c r="B871" s="142"/>
      <c r="D871" s="143" t="s">
        <v>159</v>
      </c>
      <c r="E871" s="144" t="s">
        <v>32</v>
      </c>
      <c r="F871" s="145" t="s">
        <v>3725</v>
      </c>
      <c r="H871" s="144" t="s">
        <v>32</v>
      </c>
      <c r="I871" s="146"/>
      <c r="L871" s="142"/>
      <c r="M871" s="147"/>
      <c r="T871" s="148"/>
      <c r="AT871" s="144" t="s">
        <v>159</v>
      </c>
      <c r="AU871" s="144" t="s">
        <v>89</v>
      </c>
      <c r="AV871" s="12" t="s">
        <v>40</v>
      </c>
      <c r="AW871" s="12" t="s">
        <v>38</v>
      </c>
      <c r="AX871" s="12" t="s">
        <v>80</v>
      </c>
      <c r="AY871" s="144" t="s">
        <v>150</v>
      </c>
    </row>
    <row r="872" spans="2:65" s="12" customFormat="1">
      <c r="B872" s="142"/>
      <c r="D872" s="143" t="s">
        <v>159</v>
      </c>
      <c r="E872" s="144" t="s">
        <v>32</v>
      </c>
      <c r="F872" s="145" t="s">
        <v>3726</v>
      </c>
      <c r="H872" s="144" t="s">
        <v>32</v>
      </c>
      <c r="I872" s="146"/>
      <c r="L872" s="142"/>
      <c r="M872" s="147"/>
      <c r="T872" s="148"/>
      <c r="AT872" s="144" t="s">
        <v>159</v>
      </c>
      <c r="AU872" s="144" t="s">
        <v>89</v>
      </c>
      <c r="AV872" s="12" t="s">
        <v>40</v>
      </c>
      <c r="AW872" s="12" t="s">
        <v>38</v>
      </c>
      <c r="AX872" s="12" t="s">
        <v>80</v>
      </c>
      <c r="AY872" s="144" t="s">
        <v>150</v>
      </c>
    </row>
    <row r="873" spans="2:65" s="12" customFormat="1">
      <c r="B873" s="142"/>
      <c r="D873" s="143" t="s">
        <v>159</v>
      </c>
      <c r="E873" s="144" t="s">
        <v>32</v>
      </c>
      <c r="F873" s="145" t="s">
        <v>3727</v>
      </c>
      <c r="H873" s="144" t="s">
        <v>32</v>
      </c>
      <c r="I873" s="146"/>
      <c r="L873" s="142"/>
      <c r="M873" s="147"/>
      <c r="T873" s="148"/>
      <c r="AT873" s="144" t="s">
        <v>159</v>
      </c>
      <c r="AU873" s="144" t="s">
        <v>89</v>
      </c>
      <c r="AV873" s="12" t="s">
        <v>40</v>
      </c>
      <c r="AW873" s="12" t="s">
        <v>38</v>
      </c>
      <c r="AX873" s="12" t="s">
        <v>80</v>
      </c>
      <c r="AY873" s="144" t="s">
        <v>150</v>
      </c>
    </row>
    <row r="874" spans="2:65" s="12" customFormat="1">
      <c r="B874" s="142"/>
      <c r="D874" s="143" t="s">
        <v>159</v>
      </c>
      <c r="E874" s="144" t="s">
        <v>32</v>
      </c>
      <c r="F874" s="145" t="s">
        <v>3728</v>
      </c>
      <c r="H874" s="144" t="s">
        <v>32</v>
      </c>
      <c r="I874" s="146"/>
      <c r="L874" s="142"/>
      <c r="M874" s="147"/>
      <c r="T874" s="148"/>
      <c r="AT874" s="144" t="s">
        <v>159</v>
      </c>
      <c r="AU874" s="144" t="s">
        <v>89</v>
      </c>
      <c r="AV874" s="12" t="s">
        <v>40</v>
      </c>
      <c r="AW874" s="12" t="s">
        <v>38</v>
      </c>
      <c r="AX874" s="12" t="s">
        <v>80</v>
      </c>
      <c r="AY874" s="144" t="s">
        <v>150</v>
      </c>
    </row>
    <row r="875" spans="2:65" s="12" customFormat="1">
      <c r="B875" s="142"/>
      <c r="D875" s="143" t="s">
        <v>159</v>
      </c>
      <c r="E875" s="144" t="s">
        <v>32</v>
      </c>
      <c r="F875" s="145" t="s">
        <v>3729</v>
      </c>
      <c r="H875" s="144" t="s">
        <v>32</v>
      </c>
      <c r="I875" s="146"/>
      <c r="L875" s="142"/>
      <c r="M875" s="147"/>
      <c r="T875" s="148"/>
      <c r="AT875" s="144" t="s">
        <v>159</v>
      </c>
      <c r="AU875" s="144" t="s">
        <v>89</v>
      </c>
      <c r="AV875" s="12" t="s">
        <v>40</v>
      </c>
      <c r="AW875" s="12" t="s">
        <v>38</v>
      </c>
      <c r="AX875" s="12" t="s">
        <v>80</v>
      </c>
      <c r="AY875" s="144" t="s">
        <v>150</v>
      </c>
    </row>
    <row r="876" spans="2:65" s="13" customFormat="1">
      <c r="B876" s="149"/>
      <c r="D876" s="143" t="s">
        <v>159</v>
      </c>
      <c r="E876" s="150" t="s">
        <v>32</v>
      </c>
      <c r="F876" s="151" t="s">
        <v>680</v>
      </c>
      <c r="H876" s="152">
        <v>1445.9770000000001</v>
      </c>
      <c r="I876" s="153"/>
      <c r="L876" s="149"/>
      <c r="M876" s="154"/>
      <c r="T876" s="155"/>
      <c r="AT876" s="150" t="s">
        <v>159</v>
      </c>
      <c r="AU876" s="150" t="s">
        <v>89</v>
      </c>
      <c r="AV876" s="13" t="s">
        <v>89</v>
      </c>
      <c r="AW876" s="13" t="s">
        <v>38</v>
      </c>
      <c r="AX876" s="13" t="s">
        <v>40</v>
      </c>
      <c r="AY876" s="150" t="s">
        <v>150</v>
      </c>
    </row>
    <row r="877" spans="2:65" s="1" customFormat="1" ht="24.15" customHeight="1">
      <c r="B877" s="34"/>
      <c r="C877" s="129" t="s">
        <v>1027</v>
      </c>
      <c r="D877" s="129" t="s">
        <v>152</v>
      </c>
      <c r="E877" s="130" t="s">
        <v>4077</v>
      </c>
      <c r="F877" s="131" t="s">
        <v>4078</v>
      </c>
      <c r="G877" s="132" t="s">
        <v>165</v>
      </c>
      <c r="H877" s="133">
        <v>769.2</v>
      </c>
      <c r="I877" s="134"/>
      <c r="J877" s="135">
        <f>ROUND(I877*H877,2)</f>
        <v>0</v>
      </c>
      <c r="K877" s="131" t="s">
        <v>172</v>
      </c>
      <c r="L877" s="34"/>
      <c r="M877" s="136" t="s">
        <v>32</v>
      </c>
      <c r="N877" s="137" t="s">
        <v>51</v>
      </c>
      <c r="P877" s="138">
        <f>O877*H877</f>
        <v>0</v>
      </c>
      <c r="Q877" s="138">
        <v>0</v>
      </c>
      <c r="R877" s="138">
        <f>Q877*H877</f>
        <v>0</v>
      </c>
      <c r="S877" s="138">
        <v>0</v>
      </c>
      <c r="T877" s="139">
        <f>S877*H877</f>
        <v>0</v>
      </c>
      <c r="AR877" s="140" t="s">
        <v>157</v>
      </c>
      <c r="AT877" s="140" t="s">
        <v>152</v>
      </c>
      <c r="AU877" s="140" t="s">
        <v>89</v>
      </c>
      <c r="AY877" s="18" t="s">
        <v>150</v>
      </c>
      <c r="BE877" s="141">
        <f>IF(N877="základní",J877,0)</f>
        <v>0</v>
      </c>
      <c r="BF877" s="141">
        <f>IF(N877="snížená",J877,0)</f>
        <v>0</v>
      </c>
      <c r="BG877" s="141">
        <f>IF(N877="zákl. přenesená",J877,0)</f>
        <v>0</v>
      </c>
      <c r="BH877" s="141">
        <f>IF(N877="sníž. přenesená",J877,0)</f>
        <v>0</v>
      </c>
      <c r="BI877" s="141">
        <f>IF(N877="nulová",J877,0)</f>
        <v>0</v>
      </c>
      <c r="BJ877" s="18" t="s">
        <v>40</v>
      </c>
      <c r="BK877" s="141">
        <f>ROUND(I877*H877,2)</f>
        <v>0</v>
      </c>
      <c r="BL877" s="18" t="s">
        <v>157</v>
      </c>
      <c r="BM877" s="140" t="s">
        <v>4079</v>
      </c>
    </row>
    <row r="878" spans="2:65" s="1" customFormat="1">
      <c r="B878" s="34"/>
      <c r="D878" s="163" t="s">
        <v>174</v>
      </c>
      <c r="F878" s="164" t="s">
        <v>4080</v>
      </c>
      <c r="I878" s="165"/>
      <c r="L878" s="34"/>
      <c r="M878" s="166"/>
      <c r="T878" s="55"/>
      <c r="AT878" s="18" t="s">
        <v>174</v>
      </c>
      <c r="AU878" s="18" t="s">
        <v>89</v>
      </c>
    </row>
    <row r="879" spans="2:65" s="12" customFormat="1">
      <c r="B879" s="142"/>
      <c r="D879" s="143" t="s">
        <v>159</v>
      </c>
      <c r="E879" s="144" t="s">
        <v>32</v>
      </c>
      <c r="F879" s="145" t="s">
        <v>4081</v>
      </c>
      <c r="H879" s="144" t="s">
        <v>32</v>
      </c>
      <c r="I879" s="146"/>
      <c r="L879" s="142"/>
      <c r="M879" s="147"/>
      <c r="T879" s="148"/>
      <c r="AT879" s="144" t="s">
        <v>159</v>
      </c>
      <c r="AU879" s="144" t="s">
        <v>89</v>
      </c>
      <c r="AV879" s="12" t="s">
        <v>40</v>
      </c>
      <c r="AW879" s="12" t="s">
        <v>38</v>
      </c>
      <c r="AX879" s="12" t="s">
        <v>80</v>
      </c>
      <c r="AY879" s="144" t="s">
        <v>150</v>
      </c>
    </row>
    <row r="880" spans="2:65" s="12" customFormat="1">
      <c r="B880" s="142"/>
      <c r="D880" s="143" t="s">
        <v>159</v>
      </c>
      <c r="E880" s="144" t="s">
        <v>32</v>
      </c>
      <c r="F880" s="145" t="s">
        <v>4082</v>
      </c>
      <c r="H880" s="144" t="s">
        <v>32</v>
      </c>
      <c r="I880" s="146"/>
      <c r="L880" s="142"/>
      <c r="M880" s="147"/>
      <c r="T880" s="148"/>
      <c r="AT880" s="144" t="s">
        <v>159</v>
      </c>
      <c r="AU880" s="144" t="s">
        <v>89</v>
      </c>
      <c r="AV880" s="12" t="s">
        <v>40</v>
      </c>
      <c r="AW880" s="12" t="s">
        <v>38</v>
      </c>
      <c r="AX880" s="12" t="s">
        <v>80</v>
      </c>
      <c r="AY880" s="144" t="s">
        <v>150</v>
      </c>
    </row>
    <row r="881" spans="2:65" s="13" customFormat="1">
      <c r="B881" s="149"/>
      <c r="D881" s="143" t="s">
        <v>159</v>
      </c>
      <c r="E881" s="150" t="s">
        <v>32</v>
      </c>
      <c r="F881" s="151" t="s">
        <v>4083</v>
      </c>
      <c r="H881" s="152">
        <v>769.2</v>
      </c>
      <c r="I881" s="153"/>
      <c r="L881" s="149"/>
      <c r="M881" s="154"/>
      <c r="T881" s="155"/>
      <c r="AT881" s="150" t="s">
        <v>159</v>
      </c>
      <c r="AU881" s="150" t="s">
        <v>89</v>
      </c>
      <c r="AV881" s="13" t="s">
        <v>89</v>
      </c>
      <c r="AW881" s="13" t="s">
        <v>38</v>
      </c>
      <c r="AX881" s="13" t="s">
        <v>40</v>
      </c>
      <c r="AY881" s="150" t="s">
        <v>150</v>
      </c>
    </row>
    <row r="882" spans="2:65" s="1" customFormat="1" ht="44.25" customHeight="1">
      <c r="B882" s="34"/>
      <c r="C882" s="129" t="s">
        <v>1035</v>
      </c>
      <c r="D882" s="129" t="s">
        <v>152</v>
      </c>
      <c r="E882" s="130" t="s">
        <v>4084</v>
      </c>
      <c r="F882" s="131" t="s">
        <v>4085</v>
      </c>
      <c r="G882" s="132" t="s">
        <v>165</v>
      </c>
      <c r="H882" s="133">
        <v>11538</v>
      </c>
      <c r="I882" s="134"/>
      <c r="J882" s="135">
        <f>ROUND(I882*H882,2)</f>
        <v>0</v>
      </c>
      <c r="K882" s="131" t="s">
        <v>172</v>
      </c>
      <c r="L882" s="34"/>
      <c r="M882" s="136" t="s">
        <v>32</v>
      </c>
      <c r="N882" s="137" t="s">
        <v>51</v>
      </c>
      <c r="P882" s="138">
        <f>O882*H882</f>
        <v>0</v>
      </c>
      <c r="Q882" s="138">
        <v>0</v>
      </c>
      <c r="R882" s="138">
        <f>Q882*H882</f>
        <v>0</v>
      </c>
      <c r="S882" s="138">
        <v>0</v>
      </c>
      <c r="T882" s="139">
        <f>S882*H882</f>
        <v>0</v>
      </c>
      <c r="AR882" s="140" t="s">
        <v>157</v>
      </c>
      <c r="AT882" s="140" t="s">
        <v>152</v>
      </c>
      <c r="AU882" s="140" t="s">
        <v>89</v>
      </c>
      <c r="AY882" s="18" t="s">
        <v>150</v>
      </c>
      <c r="BE882" s="141">
        <f>IF(N882="základní",J882,0)</f>
        <v>0</v>
      </c>
      <c r="BF882" s="141">
        <f>IF(N882="snížená",J882,0)</f>
        <v>0</v>
      </c>
      <c r="BG882" s="141">
        <f>IF(N882="zákl. přenesená",J882,0)</f>
        <v>0</v>
      </c>
      <c r="BH882" s="141">
        <f>IF(N882="sníž. přenesená",J882,0)</f>
        <v>0</v>
      </c>
      <c r="BI882" s="141">
        <f>IF(N882="nulová",J882,0)</f>
        <v>0</v>
      </c>
      <c r="BJ882" s="18" t="s">
        <v>40</v>
      </c>
      <c r="BK882" s="141">
        <f>ROUND(I882*H882,2)</f>
        <v>0</v>
      </c>
      <c r="BL882" s="18" t="s">
        <v>157</v>
      </c>
      <c r="BM882" s="140" t="s">
        <v>4086</v>
      </c>
    </row>
    <row r="883" spans="2:65" s="1" customFormat="1">
      <c r="B883" s="34"/>
      <c r="D883" s="163" t="s">
        <v>174</v>
      </c>
      <c r="F883" s="164" t="s">
        <v>4087</v>
      </c>
      <c r="I883" s="165"/>
      <c r="L883" s="34"/>
      <c r="M883" s="166"/>
      <c r="T883" s="55"/>
      <c r="AT883" s="18" t="s">
        <v>174</v>
      </c>
      <c r="AU883" s="18" t="s">
        <v>89</v>
      </c>
    </row>
    <row r="884" spans="2:65" s="12" customFormat="1">
      <c r="B884" s="142"/>
      <c r="D884" s="143" t="s">
        <v>159</v>
      </c>
      <c r="E884" s="144" t="s">
        <v>32</v>
      </c>
      <c r="F884" s="145" t="s">
        <v>4082</v>
      </c>
      <c r="H884" s="144" t="s">
        <v>32</v>
      </c>
      <c r="I884" s="146"/>
      <c r="L884" s="142"/>
      <c r="M884" s="147"/>
      <c r="T884" s="148"/>
      <c r="AT884" s="144" t="s">
        <v>159</v>
      </c>
      <c r="AU884" s="144" t="s">
        <v>89</v>
      </c>
      <c r="AV884" s="12" t="s">
        <v>40</v>
      </c>
      <c r="AW884" s="12" t="s">
        <v>38</v>
      </c>
      <c r="AX884" s="12" t="s">
        <v>80</v>
      </c>
      <c r="AY884" s="144" t="s">
        <v>150</v>
      </c>
    </row>
    <row r="885" spans="2:65" s="13" customFormat="1">
      <c r="B885" s="149"/>
      <c r="D885" s="143" t="s">
        <v>159</v>
      </c>
      <c r="E885" s="150" t="s">
        <v>32</v>
      </c>
      <c r="F885" s="151" t="s">
        <v>4088</v>
      </c>
      <c r="H885" s="152">
        <v>11538</v>
      </c>
      <c r="I885" s="153"/>
      <c r="L885" s="149"/>
      <c r="M885" s="154"/>
      <c r="T885" s="155"/>
      <c r="AT885" s="150" t="s">
        <v>159</v>
      </c>
      <c r="AU885" s="150" t="s">
        <v>89</v>
      </c>
      <c r="AV885" s="13" t="s">
        <v>89</v>
      </c>
      <c r="AW885" s="13" t="s">
        <v>38</v>
      </c>
      <c r="AX885" s="13" t="s">
        <v>40</v>
      </c>
      <c r="AY885" s="150" t="s">
        <v>150</v>
      </c>
    </row>
    <row r="886" spans="2:65" s="11" customFormat="1" ht="22.8" customHeight="1">
      <c r="B886" s="117"/>
      <c r="D886" s="118" t="s">
        <v>79</v>
      </c>
      <c r="E886" s="127" t="s">
        <v>277</v>
      </c>
      <c r="F886" s="127" t="s">
        <v>278</v>
      </c>
      <c r="I886" s="120"/>
      <c r="J886" s="128">
        <f>BK886</f>
        <v>0</v>
      </c>
      <c r="L886" s="117"/>
      <c r="M886" s="122"/>
      <c r="P886" s="123">
        <f>SUM(P887:P937)</f>
        <v>0</v>
      </c>
      <c r="R886" s="123">
        <f>SUM(R887:R937)</f>
        <v>0</v>
      </c>
      <c r="T886" s="124">
        <f>SUM(T887:T937)</f>
        <v>0</v>
      </c>
      <c r="AR886" s="118" t="s">
        <v>40</v>
      </c>
      <c r="AT886" s="125" t="s">
        <v>79</v>
      </c>
      <c r="AU886" s="125" t="s">
        <v>40</v>
      </c>
      <c r="AY886" s="118" t="s">
        <v>150</v>
      </c>
      <c r="BK886" s="126">
        <f>SUM(BK887:BK937)</f>
        <v>0</v>
      </c>
    </row>
    <row r="887" spans="2:65" s="1" customFormat="1" ht="16.5" customHeight="1">
      <c r="B887" s="34"/>
      <c r="C887" s="129" t="s">
        <v>1043</v>
      </c>
      <c r="D887" s="129" t="s">
        <v>152</v>
      </c>
      <c r="E887" s="130" t="s">
        <v>280</v>
      </c>
      <c r="F887" s="131" t="s">
        <v>281</v>
      </c>
      <c r="G887" s="132" t="s">
        <v>282</v>
      </c>
      <c r="H887" s="133">
        <v>4.6269999999999998</v>
      </c>
      <c r="I887" s="134"/>
      <c r="J887" s="135">
        <f>ROUND(I887*H887,2)</f>
        <v>0</v>
      </c>
      <c r="K887" s="131" t="s">
        <v>172</v>
      </c>
      <c r="L887" s="34"/>
      <c r="M887" s="136" t="s">
        <v>32</v>
      </c>
      <c r="N887" s="137" t="s">
        <v>51</v>
      </c>
      <c r="P887" s="138">
        <f>O887*H887</f>
        <v>0</v>
      </c>
      <c r="Q887" s="138">
        <v>0</v>
      </c>
      <c r="R887" s="138">
        <f>Q887*H887</f>
        <v>0</v>
      </c>
      <c r="S887" s="138">
        <v>0</v>
      </c>
      <c r="T887" s="139">
        <f>S887*H887</f>
        <v>0</v>
      </c>
      <c r="AR887" s="140" t="s">
        <v>157</v>
      </c>
      <c r="AT887" s="140" t="s">
        <v>152</v>
      </c>
      <c r="AU887" s="140" t="s">
        <v>89</v>
      </c>
      <c r="AY887" s="18" t="s">
        <v>150</v>
      </c>
      <c r="BE887" s="141">
        <f>IF(N887="základní",J887,0)</f>
        <v>0</v>
      </c>
      <c r="BF887" s="141">
        <f>IF(N887="snížená",J887,0)</f>
        <v>0</v>
      </c>
      <c r="BG887" s="141">
        <f>IF(N887="zákl. přenesená",J887,0)</f>
        <v>0</v>
      </c>
      <c r="BH887" s="141">
        <f>IF(N887="sníž. přenesená",J887,0)</f>
        <v>0</v>
      </c>
      <c r="BI887" s="141">
        <f>IF(N887="nulová",J887,0)</f>
        <v>0</v>
      </c>
      <c r="BJ887" s="18" t="s">
        <v>40</v>
      </c>
      <c r="BK887" s="141">
        <f>ROUND(I887*H887,2)</f>
        <v>0</v>
      </c>
      <c r="BL887" s="18" t="s">
        <v>157</v>
      </c>
      <c r="BM887" s="140" t="s">
        <v>4089</v>
      </c>
    </row>
    <row r="888" spans="2:65" s="1" customFormat="1">
      <c r="B888" s="34"/>
      <c r="D888" s="163" t="s">
        <v>174</v>
      </c>
      <c r="F888" s="164" t="s">
        <v>284</v>
      </c>
      <c r="I888" s="165"/>
      <c r="L888" s="34"/>
      <c r="M888" s="166"/>
      <c r="T888" s="55"/>
      <c r="AT888" s="18" t="s">
        <v>174</v>
      </c>
      <c r="AU888" s="18" t="s">
        <v>89</v>
      </c>
    </row>
    <row r="889" spans="2:65" s="12" customFormat="1">
      <c r="B889" s="142"/>
      <c r="D889" s="143" t="s">
        <v>159</v>
      </c>
      <c r="E889" s="144" t="s">
        <v>32</v>
      </c>
      <c r="F889" s="145" t="s">
        <v>4090</v>
      </c>
      <c r="H889" s="144" t="s">
        <v>32</v>
      </c>
      <c r="I889" s="146"/>
      <c r="L889" s="142"/>
      <c r="M889" s="147"/>
      <c r="T889" s="148"/>
      <c r="AT889" s="144" t="s">
        <v>159</v>
      </c>
      <c r="AU889" s="144" t="s">
        <v>89</v>
      </c>
      <c r="AV889" s="12" t="s">
        <v>40</v>
      </c>
      <c r="AW889" s="12" t="s">
        <v>38</v>
      </c>
      <c r="AX889" s="12" t="s">
        <v>80</v>
      </c>
      <c r="AY889" s="144" t="s">
        <v>150</v>
      </c>
    </row>
    <row r="890" spans="2:65" s="13" customFormat="1">
      <c r="B890" s="149"/>
      <c r="D890" s="143" t="s">
        <v>159</v>
      </c>
      <c r="E890" s="150" t="s">
        <v>32</v>
      </c>
      <c r="F890" s="151" t="s">
        <v>3559</v>
      </c>
      <c r="H890" s="152">
        <v>4.6269999999999998</v>
      </c>
      <c r="I890" s="153"/>
      <c r="L890" s="149"/>
      <c r="M890" s="154"/>
      <c r="T890" s="155"/>
      <c r="AT890" s="150" t="s">
        <v>159</v>
      </c>
      <c r="AU890" s="150" t="s">
        <v>89</v>
      </c>
      <c r="AV890" s="13" t="s">
        <v>89</v>
      </c>
      <c r="AW890" s="13" t="s">
        <v>38</v>
      </c>
      <c r="AX890" s="13" t="s">
        <v>40</v>
      </c>
      <c r="AY890" s="150" t="s">
        <v>150</v>
      </c>
    </row>
    <row r="891" spans="2:65" s="1" customFormat="1" ht="37.799999999999997" customHeight="1">
      <c r="B891" s="34"/>
      <c r="C891" s="129" t="s">
        <v>1048</v>
      </c>
      <c r="D891" s="129" t="s">
        <v>152</v>
      </c>
      <c r="E891" s="130" t="s">
        <v>4091</v>
      </c>
      <c r="F891" s="131" t="s">
        <v>4092</v>
      </c>
      <c r="G891" s="132" t="s">
        <v>282</v>
      </c>
      <c r="H891" s="133">
        <v>329.59</v>
      </c>
      <c r="I891" s="134"/>
      <c r="J891" s="135">
        <f>ROUND(I891*H891,2)</f>
        <v>0</v>
      </c>
      <c r="K891" s="131" t="s">
        <v>172</v>
      </c>
      <c r="L891" s="34"/>
      <c r="M891" s="136" t="s">
        <v>32</v>
      </c>
      <c r="N891" s="137" t="s">
        <v>51</v>
      </c>
      <c r="P891" s="138">
        <f>O891*H891</f>
        <v>0</v>
      </c>
      <c r="Q891" s="138">
        <v>0</v>
      </c>
      <c r="R891" s="138">
        <f>Q891*H891</f>
        <v>0</v>
      </c>
      <c r="S891" s="138">
        <v>0</v>
      </c>
      <c r="T891" s="139">
        <f>S891*H891</f>
        <v>0</v>
      </c>
      <c r="AR891" s="140" t="s">
        <v>157</v>
      </c>
      <c r="AT891" s="140" t="s">
        <v>152</v>
      </c>
      <c r="AU891" s="140" t="s">
        <v>89</v>
      </c>
      <c r="AY891" s="18" t="s">
        <v>150</v>
      </c>
      <c r="BE891" s="141">
        <f>IF(N891="základní",J891,0)</f>
        <v>0</v>
      </c>
      <c r="BF891" s="141">
        <f>IF(N891="snížená",J891,0)</f>
        <v>0</v>
      </c>
      <c r="BG891" s="141">
        <f>IF(N891="zákl. přenesená",J891,0)</f>
        <v>0</v>
      </c>
      <c r="BH891" s="141">
        <f>IF(N891="sníž. přenesená",J891,0)</f>
        <v>0</v>
      </c>
      <c r="BI891" s="141">
        <f>IF(N891="nulová",J891,0)</f>
        <v>0</v>
      </c>
      <c r="BJ891" s="18" t="s">
        <v>40</v>
      </c>
      <c r="BK891" s="141">
        <f>ROUND(I891*H891,2)</f>
        <v>0</v>
      </c>
      <c r="BL891" s="18" t="s">
        <v>157</v>
      </c>
      <c r="BM891" s="140" t="s">
        <v>4093</v>
      </c>
    </row>
    <row r="892" spans="2:65" s="1" customFormat="1">
      <c r="B892" s="34"/>
      <c r="D892" s="163" t="s">
        <v>174</v>
      </c>
      <c r="F892" s="164" t="s">
        <v>4094</v>
      </c>
      <c r="I892" s="165"/>
      <c r="L892" s="34"/>
      <c r="M892" s="166"/>
      <c r="T892" s="55"/>
      <c r="AT892" s="18" t="s">
        <v>174</v>
      </c>
      <c r="AU892" s="18" t="s">
        <v>89</v>
      </c>
    </row>
    <row r="893" spans="2:65" s="1" customFormat="1" ht="33" customHeight="1">
      <c r="B893" s="34"/>
      <c r="C893" s="129" t="s">
        <v>1055</v>
      </c>
      <c r="D893" s="129" t="s">
        <v>152</v>
      </c>
      <c r="E893" s="130" t="s">
        <v>4095</v>
      </c>
      <c r="F893" s="131" t="s">
        <v>4096</v>
      </c>
      <c r="G893" s="132" t="s">
        <v>282</v>
      </c>
      <c r="H893" s="133">
        <v>329.59</v>
      </c>
      <c r="I893" s="134"/>
      <c r="J893" s="135">
        <f>ROUND(I893*H893,2)</f>
        <v>0</v>
      </c>
      <c r="K893" s="131" t="s">
        <v>172</v>
      </c>
      <c r="L893" s="34"/>
      <c r="M893" s="136" t="s">
        <v>32</v>
      </c>
      <c r="N893" s="137" t="s">
        <v>51</v>
      </c>
      <c r="P893" s="138">
        <f>O893*H893</f>
        <v>0</v>
      </c>
      <c r="Q893" s="138">
        <v>0</v>
      </c>
      <c r="R893" s="138">
        <f>Q893*H893</f>
        <v>0</v>
      </c>
      <c r="S893" s="138">
        <v>0</v>
      </c>
      <c r="T893" s="139">
        <f>S893*H893</f>
        <v>0</v>
      </c>
      <c r="AR893" s="140" t="s">
        <v>157</v>
      </c>
      <c r="AT893" s="140" t="s">
        <v>152</v>
      </c>
      <c r="AU893" s="140" t="s">
        <v>89</v>
      </c>
      <c r="AY893" s="18" t="s">
        <v>150</v>
      </c>
      <c r="BE893" s="141">
        <f>IF(N893="základní",J893,0)</f>
        <v>0</v>
      </c>
      <c r="BF893" s="141">
        <f>IF(N893="snížená",J893,0)</f>
        <v>0</v>
      </c>
      <c r="BG893" s="141">
        <f>IF(N893="zákl. přenesená",J893,0)</f>
        <v>0</v>
      </c>
      <c r="BH893" s="141">
        <f>IF(N893="sníž. přenesená",J893,0)</f>
        <v>0</v>
      </c>
      <c r="BI893" s="141">
        <f>IF(N893="nulová",J893,0)</f>
        <v>0</v>
      </c>
      <c r="BJ893" s="18" t="s">
        <v>40</v>
      </c>
      <c r="BK893" s="141">
        <f>ROUND(I893*H893,2)</f>
        <v>0</v>
      </c>
      <c r="BL893" s="18" t="s">
        <v>157</v>
      </c>
      <c r="BM893" s="140" t="s">
        <v>4097</v>
      </c>
    </row>
    <row r="894" spans="2:65" s="1" customFormat="1">
      <c r="B894" s="34"/>
      <c r="D894" s="163" t="s">
        <v>174</v>
      </c>
      <c r="F894" s="164" t="s">
        <v>4098</v>
      </c>
      <c r="I894" s="165"/>
      <c r="L894" s="34"/>
      <c r="M894" s="166"/>
      <c r="T894" s="55"/>
      <c r="AT894" s="18" t="s">
        <v>174</v>
      </c>
      <c r="AU894" s="18" t="s">
        <v>89</v>
      </c>
    </row>
    <row r="895" spans="2:65" s="1" customFormat="1" ht="44.25" customHeight="1">
      <c r="B895" s="34"/>
      <c r="C895" s="129" t="s">
        <v>1060</v>
      </c>
      <c r="D895" s="129" t="s">
        <v>152</v>
      </c>
      <c r="E895" s="130" t="s">
        <v>4099</v>
      </c>
      <c r="F895" s="131" t="s">
        <v>4100</v>
      </c>
      <c r="G895" s="132" t="s">
        <v>282</v>
      </c>
      <c r="H895" s="133">
        <v>7910.16</v>
      </c>
      <c r="I895" s="134"/>
      <c r="J895" s="135">
        <f>ROUND(I895*H895,2)</f>
        <v>0</v>
      </c>
      <c r="K895" s="131" t="s">
        <v>172</v>
      </c>
      <c r="L895" s="34"/>
      <c r="M895" s="136" t="s">
        <v>32</v>
      </c>
      <c r="N895" s="137" t="s">
        <v>51</v>
      </c>
      <c r="P895" s="138">
        <f>O895*H895</f>
        <v>0</v>
      </c>
      <c r="Q895" s="138">
        <v>0</v>
      </c>
      <c r="R895" s="138">
        <f>Q895*H895</f>
        <v>0</v>
      </c>
      <c r="S895" s="138">
        <v>0</v>
      </c>
      <c r="T895" s="139">
        <f>S895*H895</f>
        <v>0</v>
      </c>
      <c r="AR895" s="140" t="s">
        <v>157</v>
      </c>
      <c r="AT895" s="140" t="s">
        <v>152</v>
      </c>
      <c r="AU895" s="140" t="s">
        <v>89</v>
      </c>
      <c r="AY895" s="18" t="s">
        <v>150</v>
      </c>
      <c r="BE895" s="141">
        <f>IF(N895="základní",J895,0)</f>
        <v>0</v>
      </c>
      <c r="BF895" s="141">
        <f>IF(N895="snížená",J895,0)</f>
        <v>0</v>
      </c>
      <c r="BG895" s="141">
        <f>IF(N895="zákl. přenesená",J895,0)</f>
        <v>0</v>
      </c>
      <c r="BH895" s="141">
        <f>IF(N895="sníž. přenesená",J895,0)</f>
        <v>0</v>
      </c>
      <c r="BI895" s="141">
        <f>IF(N895="nulová",J895,0)</f>
        <v>0</v>
      </c>
      <c r="BJ895" s="18" t="s">
        <v>40</v>
      </c>
      <c r="BK895" s="141">
        <f>ROUND(I895*H895,2)</f>
        <v>0</v>
      </c>
      <c r="BL895" s="18" t="s">
        <v>157</v>
      </c>
      <c r="BM895" s="140" t="s">
        <v>4101</v>
      </c>
    </row>
    <row r="896" spans="2:65" s="1" customFormat="1">
      <c r="B896" s="34"/>
      <c r="D896" s="163" t="s">
        <v>174</v>
      </c>
      <c r="F896" s="164" t="s">
        <v>4102</v>
      </c>
      <c r="I896" s="165"/>
      <c r="L896" s="34"/>
      <c r="M896" s="166"/>
      <c r="T896" s="55"/>
      <c r="AT896" s="18" t="s">
        <v>174</v>
      </c>
      <c r="AU896" s="18" t="s">
        <v>89</v>
      </c>
    </row>
    <row r="897" spans="2:65" s="13" customFormat="1">
      <c r="B897" s="149"/>
      <c r="D897" s="143" t="s">
        <v>159</v>
      </c>
      <c r="F897" s="151" t="s">
        <v>4103</v>
      </c>
      <c r="H897" s="152">
        <v>7910.16</v>
      </c>
      <c r="I897" s="153"/>
      <c r="L897" s="149"/>
      <c r="M897" s="154"/>
      <c r="T897" s="155"/>
      <c r="AT897" s="150" t="s">
        <v>159</v>
      </c>
      <c r="AU897" s="150" t="s">
        <v>89</v>
      </c>
      <c r="AV897" s="13" t="s">
        <v>89</v>
      </c>
      <c r="AW897" s="13" t="s">
        <v>4</v>
      </c>
      <c r="AX897" s="13" t="s">
        <v>40</v>
      </c>
      <c r="AY897" s="150" t="s">
        <v>150</v>
      </c>
    </row>
    <row r="898" spans="2:65" s="1" customFormat="1" ht="44.25" customHeight="1">
      <c r="B898" s="34"/>
      <c r="C898" s="129" t="s">
        <v>858</v>
      </c>
      <c r="D898" s="129" t="s">
        <v>152</v>
      </c>
      <c r="E898" s="130" t="s">
        <v>4104</v>
      </c>
      <c r="F898" s="131" t="s">
        <v>4105</v>
      </c>
      <c r="G898" s="132" t="s">
        <v>282</v>
      </c>
      <c r="H898" s="133">
        <v>6.0389999999999997</v>
      </c>
      <c r="I898" s="134"/>
      <c r="J898" s="135">
        <f>ROUND(I898*H898,2)</f>
        <v>0</v>
      </c>
      <c r="K898" s="131" t="s">
        <v>172</v>
      </c>
      <c r="L898" s="34"/>
      <c r="M898" s="136" t="s">
        <v>32</v>
      </c>
      <c r="N898" s="137" t="s">
        <v>51</v>
      </c>
      <c r="P898" s="138">
        <f>O898*H898</f>
        <v>0</v>
      </c>
      <c r="Q898" s="138">
        <v>0</v>
      </c>
      <c r="R898" s="138">
        <f>Q898*H898</f>
        <v>0</v>
      </c>
      <c r="S898" s="138">
        <v>0</v>
      </c>
      <c r="T898" s="139">
        <f>S898*H898</f>
        <v>0</v>
      </c>
      <c r="AR898" s="140" t="s">
        <v>157</v>
      </c>
      <c r="AT898" s="140" t="s">
        <v>152</v>
      </c>
      <c r="AU898" s="140" t="s">
        <v>89</v>
      </c>
      <c r="AY898" s="18" t="s">
        <v>150</v>
      </c>
      <c r="BE898" s="141">
        <f>IF(N898="základní",J898,0)</f>
        <v>0</v>
      </c>
      <c r="BF898" s="141">
        <f>IF(N898="snížená",J898,0)</f>
        <v>0</v>
      </c>
      <c r="BG898" s="141">
        <f>IF(N898="zákl. přenesená",J898,0)</f>
        <v>0</v>
      </c>
      <c r="BH898" s="141">
        <f>IF(N898="sníž. přenesená",J898,0)</f>
        <v>0</v>
      </c>
      <c r="BI898" s="141">
        <f>IF(N898="nulová",J898,0)</f>
        <v>0</v>
      </c>
      <c r="BJ898" s="18" t="s">
        <v>40</v>
      </c>
      <c r="BK898" s="141">
        <f>ROUND(I898*H898,2)</f>
        <v>0</v>
      </c>
      <c r="BL898" s="18" t="s">
        <v>157</v>
      </c>
      <c r="BM898" s="140" t="s">
        <v>4106</v>
      </c>
    </row>
    <row r="899" spans="2:65" s="1" customFormat="1">
      <c r="B899" s="34"/>
      <c r="D899" s="163" t="s">
        <v>174</v>
      </c>
      <c r="F899" s="164" t="s">
        <v>4107</v>
      </c>
      <c r="I899" s="165"/>
      <c r="L899" s="34"/>
      <c r="M899" s="166"/>
      <c r="T899" s="55"/>
      <c r="AT899" s="18" t="s">
        <v>174</v>
      </c>
      <c r="AU899" s="18" t="s">
        <v>89</v>
      </c>
    </row>
    <row r="900" spans="2:65" s="12" customFormat="1">
      <c r="B900" s="142"/>
      <c r="D900" s="143" t="s">
        <v>159</v>
      </c>
      <c r="E900" s="144" t="s">
        <v>32</v>
      </c>
      <c r="F900" s="145" t="s">
        <v>4108</v>
      </c>
      <c r="H900" s="144" t="s">
        <v>32</v>
      </c>
      <c r="I900" s="146"/>
      <c r="L900" s="142"/>
      <c r="M900" s="147"/>
      <c r="T900" s="148"/>
      <c r="AT900" s="144" t="s">
        <v>159</v>
      </c>
      <c r="AU900" s="144" t="s">
        <v>89</v>
      </c>
      <c r="AV900" s="12" t="s">
        <v>40</v>
      </c>
      <c r="AW900" s="12" t="s">
        <v>38</v>
      </c>
      <c r="AX900" s="12" t="s">
        <v>80</v>
      </c>
      <c r="AY900" s="144" t="s">
        <v>150</v>
      </c>
    </row>
    <row r="901" spans="2:65" s="13" customFormat="1">
      <c r="B901" s="149"/>
      <c r="D901" s="143" t="s">
        <v>159</v>
      </c>
      <c r="E901" s="150" t="s">
        <v>32</v>
      </c>
      <c r="F901" s="151" t="s">
        <v>4109</v>
      </c>
      <c r="H901" s="152">
        <v>6.0389999999999997</v>
      </c>
      <c r="I901" s="153"/>
      <c r="L901" s="149"/>
      <c r="M901" s="154"/>
      <c r="T901" s="155"/>
      <c r="AT901" s="150" t="s">
        <v>159</v>
      </c>
      <c r="AU901" s="150" t="s">
        <v>89</v>
      </c>
      <c r="AV901" s="13" t="s">
        <v>89</v>
      </c>
      <c r="AW901" s="13" t="s">
        <v>38</v>
      </c>
      <c r="AX901" s="13" t="s">
        <v>40</v>
      </c>
      <c r="AY901" s="150" t="s">
        <v>150</v>
      </c>
    </row>
    <row r="902" spans="2:65" s="1" customFormat="1" ht="24.15" customHeight="1">
      <c r="B902" s="34"/>
      <c r="C902" s="129" t="s">
        <v>1070</v>
      </c>
      <c r="D902" s="129" t="s">
        <v>152</v>
      </c>
      <c r="E902" s="130" t="s">
        <v>4110</v>
      </c>
      <c r="F902" s="131" t="s">
        <v>4111</v>
      </c>
      <c r="G902" s="132" t="s">
        <v>282</v>
      </c>
      <c r="H902" s="133">
        <v>-4.6269999999999998</v>
      </c>
      <c r="I902" s="134"/>
      <c r="J902" s="135">
        <f>ROUND(I902*H902,2)</f>
        <v>0</v>
      </c>
      <c r="K902" s="131" t="s">
        <v>32</v>
      </c>
      <c r="L902" s="34"/>
      <c r="M902" s="136" t="s">
        <v>32</v>
      </c>
      <c r="N902" s="137" t="s">
        <v>51</v>
      </c>
      <c r="P902" s="138">
        <f>O902*H902</f>
        <v>0</v>
      </c>
      <c r="Q902" s="138">
        <v>0</v>
      </c>
      <c r="R902" s="138">
        <f>Q902*H902</f>
        <v>0</v>
      </c>
      <c r="S902" s="138">
        <v>0</v>
      </c>
      <c r="T902" s="139">
        <f>S902*H902</f>
        <v>0</v>
      </c>
      <c r="AR902" s="140" t="s">
        <v>157</v>
      </c>
      <c r="AT902" s="140" t="s">
        <v>152</v>
      </c>
      <c r="AU902" s="140" t="s">
        <v>89</v>
      </c>
      <c r="AY902" s="18" t="s">
        <v>150</v>
      </c>
      <c r="BE902" s="141">
        <f>IF(N902="základní",J902,0)</f>
        <v>0</v>
      </c>
      <c r="BF902" s="141">
        <f>IF(N902="snížená",J902,0)</f>
        <v>0</v>
      </c>
      <c r="BG902" s="141">
        <f>IF(N902="zákl. přenesená",J902,0)</f>
        <v>0</v>
      </c>
      <c r="BH902" s="141">
        <f>IF(N902="sníž. přenesená",J902,0)</f>
        <v>0</v>
      </c>
      <c r="BI902" s="141">
        <f>IF(N902="nulová",J902,0)</f>
        <v>0</v>
      </c>
      <c r="BJ902" s="18" t="s">
        <v>40</v>
      </c>
      <c r="BK902" s="141">
        <f>ROUND(I902*H902,2)</f>
        <v>0</v>
      </c>
      <c r="BL902" s="18" t="s">
        <v>157</v>
      </c>
      <c r="BM902" s="140" t="s">
        <v>4112</v>
      </c>
    </row>
    <row r="903" spans="2:65" s="12" customFormat="1">
      <c r="B903" s="142"/>
      <c r="D903" s="143" t="s">
        <v>159</v>
      </c>
      <c r="E903" s="144" t="s">
        <v>32</v>
      </c>
      <c r="F903" s="145" t="s">
        <v>4113</v>
      </c>
      <c r="H903" s="144" t="s">
        <v>32</v>
      </c>
      <c r="I903" s="146"/>
      <c r="L903" s="142"/>
      <c r="M903" s="147"/>
      <c r="T903" s="148"/>
      <c r="AT903" s="144" t="s">
        <v>159</v>
      </c>
      <c r="AU903" s="144" t="s">
        <v>89</v>
      </c>
      <c r="AV903" s="12" t="s">
        <v>40</v>
      </c>
      <c r="AW903" s="12" t="s">
        <v>38</v>
      </c>
      <c r="AX903" s="12" t="s">
        <v>80</v>
      </c>
      <c r="AY903" s="144" t="s">
        <v>150</v>
      </c>
    </row>
    <row r="904" spans="2:65" s="13" customFormat="1">
      <c r="B904" s="149"/>
      <c r="D904" s="143" t="s">
        <v>159</v>
      </c>
      <c r="E904" s="150" t="s">
        <v>32</v>
      </c>
      <c r="F904" s="151" t="s">
        <v>4114</v>
      </c>
      <c r="H904" s="152">
        <v>-4.6269999999999998</v>
      </c>
      <c r="I904" s="153"/>
      <c r="L904" s="149"/>
      <c r="M904" s="154"/>
      <c r="T904" s="155"/>
      <c r="AT904" s="150" t="s">
        <v>159</v>
      </c>
      <c r="AU904" s="150" t="s">
        <v>89</v>
      </c>
      <c r="AV904" s="13" t="s">
        <v>89</v>
      </c>
      <c r="AW904" s="13" t="s">
        <v>38</v>
      </c>
      <c r="AX904" s="13" t="s">
        <v>40</v>
      </c>
      <c r="AY904" s="150" t="s">
        <v>150</v>
      </c>
    </row>
    <row r="905" spans="2:65" s="1" customFormat="1" ht="37.799999999999997" customHeight="1">
      <c r="B905" s="34"/>
      <c r="C905" s="129" t="s">
        <v>1076</v>
      </c>
      <c r="D905" s="129" t="s">
        <v>152</v>
      </c>
      <c r="E905" s="130" t="s">
        <v>320</v>
      </c>
      <c r="F905" s="131" t="s">
        <v>321</v>
      </c>
      <c r="G905" s="132" t="s">
        <v>282</v>
      </c>
      <c r="H905" s="133">
        <v>1.9370000000000001</v>
      </c>
      <c r="I905" s="134"/>
      <c r="J905" s="135">
        <f>ROUND(I905*H905,2)</f>
        <v>0</v>
      </c>
      <c r="K905" s="131" t="s">
        <v>172</v>
      </c>
      <c r="L905" s="34"/>
      <c r="M905" s="136" t="s">
        <v>32</v>
      </c>
      <c r="N905" s="137" t="s">
        <v>51</v>
      </c>
      <c r="P905" s="138">
        <f>O905*H905</f>
        <v>0</v>
      </c>
      <c r="Q905" s="138">
        <v>0</v>
      </c>
      <c r="R905" s="138">
        <f>Q905*H905</f>
        <v>0</v>
      </c>
      <c r="S905" s="138">
        <v>0</v>
      </c>
      <c r="T905" s="139">
        <f>S905*H905</f>
        <v>0</v>
      </c>
      <c r="AR905" s="140" t="s">
        <v>157</v>
      </c>
      <c r="AT905" s="140" t="s">
        <v>152</v>
      </c>
      <c r="AU905" s="140" t="s">
        <v>89</v>
      </c>
      <c r="AY905" s="18" t="s">
        <v>150</v>
      </c>
      <c r="BE905" s="141">
        <f>IF(N905="základní",J905,0)</f>
        <v>0</v>
      </c>
      <c r="BF905" s="141">
        <f>IF(N905="snížená",J905,0)</f>
        <v>0</v>
      </c>
      <c r="BG905" s="141">
        <f>IF(N905="zákl. přenesená",J905,0)</f>
        <v>0</v>
      </c>
      <c r="BH905" s="141">
        <f>IF(N905="sníž. přenesená",J905,0)</f>
        <v>0</v>
      </c>
      <c r="BI905" s="141">
        <f>IF(N905="nulová",J905,0)</f>
        <v>0</v>
      </c>
      <c r="BJ905" s="18" t="s">
        <v>40</v>
      </c>
      <c r="BK905" s="141">
        <f>ROUND(I905*H905,2)</f>
        <v>0</v>
      </c>
      <c r="BL905" s="18" t="s">
        <v>157</v>
      </c>
      <c r="BM905" s="140" t="s">
        <v>4115</v>
      </c>
    </row>
    <row r="906" spans="2:65" s="1" customFormat="1">
      <c r="B906" s="34"/>
      <c r="D906" s="163" t="s">
        <v>174</v>
      </c>
      <c r="F906" s="164" t="s">
        <v>323</v>
      </c>
      <c r="I906" s="165"/>
      <c r="L906" s="34"/>
      <c r="M906" s="166"/>
      <c r="T906" s="55"/>
      <c r="AT906" s="18" t="s">
        <v>174</v>
      </c>
      <c r="AU906" s="18" t="s">
        <v>89</v>
      </c>
    </row>
    <row r="907" spans="2:65" s="12" customFormat="1">
      <c r="B907" s="142"/>
      <c r="D907" s="143" t="s">
        <v>159</v>
      </c>
      <c r="E907" s="144" t="s">
        <v>32</v>
      </c>
      <c r="F907" s="145" t="s">
        <v>4116</v>
      </c>
      <c r="H907" s="144" t="s">
        <v>32</v>
      </c>
      <c r="I907" s="146"/>
      <c r="L907" s="142"/>
      <c r="M907" s="147"/>
      <c r="T907" s="148"/>
      <c r="AT907" s="144" t="s">
        <v>159</v>
      </c>
      <c r="AU907" s="144" t="s">
        <v>89</v>
      </c>
      <c r="AV907" s="12" t="s">
        <v>40</v>
      </c>
      <c r="AW907" s="12" t="s">
        <v>38</v>
      </c>
      <c r="AX907" s="12" t="s">
        <v>80</v>
      </c>
      <c r="AY907" s="144" t="s">
        <v>150</v>
      </c>
    </row>
    <row r="908" spans="2:65" s="13" customFormat="1">
      <c r="B908" s="149"/>
      <c r="D908" s="143" t="s">
        <v>159</v>
      </c>
      <c r="E908" s="150" t="s">
        <v>32</v>
      </c>
      <c r="F908" s="151" t="s">
        <v>4117</v>
      </c>
      <c r="H908" s="152">
        <v>1.9370000000000001</v>
      </c>
      <c r="I908" s="153"/>
      <c r="L908" s="149"/>
      <c r="M908" s="154"/>
      <c r="T908" s="155"/>
      <c r="AT908" s="150" t="s">
        <v>159</v>
      </c>
      <c r="AU908" s="150" t="s">
        <v>89</v>
      </c>
      <c r="AV908" s="13" t="s">
        <v>89</v>
      </c>
      <c r="AW908" s="13" t="s">
        <v>38</v>
      </c>
      <c r="AX908" s="13" t="s">
        <v>40</v>
      </c>
      <c r="AY908" s="150" t="s">
        <v>150</v>
      </c>
    </row>
    <row r="909" spans="2:65" s="1" customFormat="1" ht="44.25" customHeight="1">
      <c r="B909" s="34"/>
      <c r="C909" s="129" t="s">
        <v>1081</v>
      </c>
      <c r="D909" s="129" t="s">
        <v>152</v>
      </c>
      <c r="E909" s="130" t="s">
        <v>4118</v>
      </c>
      <c r="F909" s="131" t="s">
        <v>4119</v>
      </c>
      <c r="G909" s="132" t="s">
        <v>282</v>
      </c>
      <c r="H909" s="133">
        <v>0.27400000000000002</v>
      </c>
      <c r="I909" s="134"/>
      <c r="J909" s="135">
        <f>ROUND(I909*H909,2)</f>
        <v>0</v>
      </c>
      <c r="K909" s="131" t="s">
        <v>172</v>
      </c>
      <c r="L909" s="34"/>
      <c r="M909" s="136" t="s">
        <v>32</v>
      </c>
      <c r="N909" s="137" t="s">
        <v>51</v>
      </c>
      <c r="P909" s="138">
        <f>O909*H909</f>
        <v>0</v>
      </c>
      <c r="Q909" s="138">
        <v>0</v>
      </c>
      <c r="R909" s="138">
        <f>Q909*H909</f>
        <v>0</v>
      </c>
      <c r="S909" s="138">
        <v>0</v>
      </c>
      <c r="T909" s="139">
        <f>S909*H909</f>
        <v>0</v>
      </c>
      <c r="AR909" s="140" t="s">
        <v>157</v>
      </c>
      <c r="AT909" s="140" t="s">
        <v>152</v>
      </c>
      <c r="AU909" s="140" t="s">
        <v>89</v>
      </c>
      <c r="AY909" s="18" t="s">
        <v>150</v>
      </c>
      <c r="BE909" s="141">
        <f>IF(N909="základní",J909,0)</f>
        <v>0</v>
      </c>
      <c r="BF909" s="141">
        <f>IF(N909="snížená",J909,0)</f>
        <v>0</v>
      </c>
      <c r="BG909" s="141">
        <f>IF(N909="zákl. přenesená",J909,0)</f>
        <v>0</v>
      </c>
      <c r="BH909" s="141">
        <f>IF(N909="sníž. přenesená",J909,0)</f>
        <v>0</v>
      </c>
      <c r="BI909" s="141">
        <f>IF(N909="nulová",J909,0)</f>
        <v>0</v>
      </c>
      <c r="BJ909" s="18" t="s">
        <v>40</v>
      </c>
      <c r="BK909" s="141">
        <f>ROUND(I909*H909,2)</f>
        <v>0</v>
      </c>
      <c r="BL909" s="18" t="s">
        <v>157</v>
      </c>
      <c r="BM909" s="140" t="s">
        <v>4120</v>
      </c>
    </row>
    <row r="910" spans="2:65" s="1" customFormat="1">
      <c r="B910" s="34"/>
      <c r="D910" s="163" t="s">
        <v>174</v>
      </c>
      <c r="F910" s="164" t="s">
        <v>4121</v>
      </c>
      <c r="I910" s="165"/>
      <c r="L910" s="34"/>
      <c r="M910" s="166"/>
      <c r="T910" s="55"/>
      <c r="AT910" s="18" t="s">
        <v>174</v>
      </c>
      <c r="AU910" s="18" t="s">
        <v>89</v>
      </c>
    </row>
    <row r="911" spans="2:65" s="12" customFormat="1">
      <c r="B911" s="142"/>
      <c r="D911" s="143" t="s">
        <v>159</v>
      </c>
      <c r="E911" s="144" t="s">
        <v>32</v>
      </c>
      <c r="F911" s="145" t="s">
        <v>4122</v>
      </c>
      <c r="H911" s="144" t="s">
        <v>32</v>
      </c>
      <c r="I911" s="146"/>
      <c r="L911" s="142"/>
      <c r="M911" s="147"/>
      <c r="T911" s="148"/>
      <c r="AT911" s="144" t="s">
        <v>159</v>
      </c>
      <c r="AU911" s="144" t="s">
        <v>89</v>
      </c>
      <c r="AV911" s="12" t="s">
        <v>40</v>
      </c>
      <c r="AW911" s="12" t="s">
        <v>38</v>
      </c>
      <c r="AX911" s="12" t="s">
        <v>80</v>
      </c>
      <c r="AY911" s="144" t="s">
        <v>150</v>
      </c>
    </row>
    <row r="912" spans="2:65" s="13" customFormat="1">
      <c r="B912" s="149"/>
      <c r="D912" s="143" t="s">
        <v>159</v>
      </c>
      <c r="E912" s="150" t="s">
        <v>32</v>
      </c>
      <c r="F912" s="151" t="s">
        <v>4123</v>
      </c>
      <c r="H912" s="152">
        <v>0.27400000000000002</v>
      </c>
      <c r="I912" s="153"/>
      <c r="L912" s="149"/>
      <c r="M912" s="154"/>
      <c r="T912" s="155"/>
      <c r="AT912" s="150" t="s">
        <v>159</v>
      </c>
      <c r="AU912" s="150" t="s">
        <v>89</v>
      </c>
      <c r="AV912" s="13" t="s">
        <v>89</v>
      </c>
      <c r="AW912" s="13" t="s">
        <v>38</v>
      </c>
      <c r="AX912" s="13" t="s">
        <v>40</v>
      </c>
      <c r="AY912" s="150" t="s">
        <v>150</v>
      </c>
    </row>
    <row r="913" spans="2:65" s="1" customFormat="1" ht="44.25" customHeight="1">
      <c r="B913" s="34"/>
      <c r="C913" s="129" t="s">
        <v>1087</v>
      </c>
      <c r="D913" s="129" t="s">
        <v>152</v>
      </c>
      <c r="E913" s="130" t="s">
        <v>4124</v>
      </c>
      <c r="F913" s="131" t="s">
        <v>4125</v>
      </c>
      <c r="G913" s="132" t="s">
        <v>282</v>
      </c>
      <c r="H913" s="133">
        <v>1.8340000000000001</v>
      </c>
      <c r="I913" s="134"/>
      <c r="J913" s="135">
        <f>ROUND(I913*H913,2)</f>
        <v>0</v>
      </c>
      <c r="K913" s="131" t="s">
        <v>172</v>
      </c>
      <c r="L913" s="34"/>
      <c r="M913" s="136" t="s">
        <v>32</v>
      </c>
      <c r="N913" s="137" t="s">
        <v>51</v>
      </c>
      <c r="P913" s="138">
        <f>O913*H913</f>
        <v>0</v>
      </c>
      <c r="Q913" s="138">
        <v>0</v>
      </c>
      <c r="R913" s="138">
        <f>Q913*H913</f>
        <v>0</v>
      </c>
      <c r="S913" s="138">
        <v>0</v>
      </c>
      <c r="T913" s="139">
        <f>S913*H913</f>
        <v>0</v>
      </c>
      <c r="AR913" s="140" t="s">
        <v>157</v>
      </c>
      <c r="AT913" s="140" t="s">
        <v>152</v>
      </c>
      <c r="AU913" s="140" t="s">
        <v>89</v>
      </c>
      <c r="AY913" s="18" t="s">
        <v>150</v>
      </c>
      <c r="BE913" s="141">
        <f>IF(N913="základní",J913,0)</f>
        <v>0</v>
      </c>
      <c r="BF913" s="141">
        <f>IF(N913="snížená",J913,0)</f>
        <v>0</v>
      </c>
      <c r="BG913" s="141">
        <f>IF(N913="zákl. přenesená",J913,0)</f>
        <v>0</v>
      </c>
      <c r="BH913" s="141">
        <f>IF(N913="sníž. přenesená",J913,0)</f>
        <v>0</v>
      </c>
      <c r="BI913" s="141">
        <f>IF(N913="nulová",J913,0)</f>
        <v>0</v>
      </c>
      <c r="BJ913" s="18" t="s">
        <v>40</v>
      </c>
      <c r="BK913" s="141">
        <f>ROUND(I913*H913,2)</f>
        <v>0</v>
      </c>
      <c r="BL913" s="18" t="s">
        <v>157</v>
      </c>
      <c r="BM913" s="140" t="s">
        <v>4126</v>
      </c>
    </row>
    <row r="914" spans="2:65" s="1" customFormat="1">
      <c r="B914" s="34"/>
      <c r="D914" s="163" t="s">
        <v>174</v>
      </c>
      <c r="F914" s="164" t="s">
        <v>4127</v>
      </c>
      <c r="I914" s="165"/>
      <c r="L914" s="34"/>
      <c r="M914" s="166"/>
      <c r="T914" s="55"/>
      <c r="AT914" s="18" t="s">
        <v>174</v>
      </c>
      <c r="AU914" s="18" t="s">
        <v>89</v>
      </c>
    </row>
    <row r="915" spans="2:65" s="12" customFormat="1">
      <c r="B915" s="142"/>
      <c r="D915" s="143" t="s">
        <v>159</v>
      </c>
      <c r="E915" s="144" t="s">
        <v>32</v>
      </c>
      <c r="F915" s="145" t="s">
        <v>4128</v>
      </c>
      <c r="H915" s="144" t="s">
        <v>32</v>
      </c>
      <c r="I915" s="146"/>
      <c r="L915" s="142"/>
      <c r="M915" s="147"/>
      <c r="T915" s="148"/>
      <c r="AT915" s="144" t="s">
        <v>159</v>
      </c>
      <c r="AU915" s="144" t="s">
        <v>89</v>
      </c>
      <c r="AV915" s="12" t="s">
        <v>40</v>
      </c>
      <c r="AW915" s="12" t="s">
        <v>38</v>
      </c>
      <c r="AX915" s="12" t="s">
        <v>80</v>
      </c>
      <c r="AY915" s="144" t="s">
        <v>150</v>
      </c>
    </row>
    <row r="916" spans="2:65" s="13" customFormat="1">
      <c r="B916" s="149"/>
      <c r="D916" s="143" t="s">
        <v>159</v>
      </c>
      <c r="E916" s="150" t="s">
        <v>32</v>
      </c>
      <c r="F916" s="151" t="s">
        <v>4129</v>
      </c>
      <c r="H916" s="152">
        <v>0.46200000000000002</v>
      </c>
      <c r="I916" s="153"/>
      <c r="L916" s="149"/>
      <c r="M916" s="154"/>
      <c r="T916" s="155"/>
      <c r="AT916" s="150" t="s">
        <v>159</v>
      </c>
      <c r="AU916" s="150" t="s">
        <v>89</v>
      </c>
      <c r="AV916" s="13" t="s">
        <v>89</v>
      </c>
      <c r="AW916" s="13" t="s">
        <v>38</v>
      </c>
      <c r="AX916" s="13" t="s">
        <v>80</v>
      </c>
      <c r="AY916" s="150" t="s">
        <v>150</v>
      </c>
    </row>
    <row r="917" spans="2:65" s="12" customFormat="1">
      <c r="B917" s="142"/>
      <c r="D917" s="143" t="s">
        <v>159</v>
      </c>
      <c r="E917" s="144" t="s">
        <v>32</v>
      </c>
      <c r="F917" s="145" t="s">
        <v>4130</v>
      </c>
      <c r="H917" s="144" t="s">
        <v>32</v>
      </c>
      <c r="I917" s="146"/>
      <c r="L917" s="142"/>
      <c r="M917" s="147"/>
      <c r="T917" s="148"/>
      <c r="AT917" s="144" t="s">
        <v>159</v>
      </c>
      <c r="AU917" s="144" t="s">
        <v>89</v>
      </c>
      <c r="AV917" s="12" t="s">
        <v>40</v>
      </c>
      <c r="AW917" s="12" t="s">
        <v>38</v>
      </c>
      <c r="AX917" s="12" t="s">
        <v>80</v>
      </c>
      <c r="AY917" s="144" t="s">
        <v>150</v>
      </c>
    </row>
    <row r="918" spans="2:65" s="13" customFormat="1">
      <c r="B918" s="149"/>
      <c r="D918" s="143" t="s">
        <v>159</v>
      </c>
      <c r="E918" s="150" t="s">
        <v>32</v>
      </c>
      <c r="F918" s="151" t="s">
        <v>4131</v>
      </c>
      <c r="H918" s="152">
        <v>1.3720000000000001</v>
      </c>
      <c r="I918" s="153"/>
      <c r="L918" s="149"/>
      <c r="M918" s="154"/>
      <c r="T918" s="155"/>
      <c r="AT918" s="150" t="s">
        <v>159</v>
      </c>
      <c r="AU918" s="150" t="s">
        <v>89</v>
      </c>
      <c r="AV918" s="13" t="s">
        <v>89</v>
      </c>
      <c r="AW918" s="13" t="s">
        <v>38</v>
      </c>
      <c r="AX918" s="13" t="s">
        <v>80</v>
      </c>
      <c r="AY918" s="150" t="s">
        <v>150</v>
      </c>
    </row>
    <row r="919" spans="2:65" s="14" customFormat="1">
      <c r="B919" s="156"/>
      <c r="D919" s="143" t="s">
        <v>159</v>
      </c>
      <c r="E919" s="157" t="s">
        <v>32</v>
      </c>
      <c r="F919" s="158" t="s">
        <v>162</v>
      </c>
      <c r="H919" s="159">
        <v>1.8340000000000001</v>
      </c>
      <c r="I919" s="160"/>
      <c r="L919" s="156"/>
      <c r="M919" s="161"/>
      <c r="T919" s="162"/>
      <c r="AT919" s="157" t="s">
        <v>159</v>
      </c>
      <c r="AU919" s="157" t="s">
        <v>89</v>
      </c>
      <c r="AV919" s="14" t="s">
        <v>157</v>
      </c>
      <c r="AW919" s="14" t="s">
        <v>38</v>
      </c>
      <c r="AX919" s="14" t="s">
        <v>40</v>
      </c>
      <c r="AY919" s="157" t="s">
        <v>150</v>
      </c>
    </row>
    <row r="920" spans="2:65" s="1" customFormat="1" ht="44.25" customHeight="1">
      <c r="B920" s="34"/>
      <c r="C920" s="129" t="s">
        <v>378</v>
      </c>
      <c r="D920" s="129" t="s">
        <v>152</v>
      </c>
      <c r="E920" s="130" t="s">
        <v>4132</v>
      </c>
      <c r="F920" s="131" t="s">
        <v>4133</v>
      </c>
      <c r="G920" s="132" t="s">
        <v>282</v>
      </c>
      <c r="H920" s="133">
        <v>169.22399999999999</v>
      </c>
      <c r="I920" s="134"/>
      <c r="J920" s="135">
        <f>ROUND(I920*H920,2)</f>
        <v>0</v>
      </c>
      <c r="K920" s="131" t="s">
        <v>172</v>
      </c>
      <c r="L920" s="34"/>
      <c r="M920" s="136" t="s">
        <v>32</v>
      </c>
      <c r="N920" s="137" t="s">
        <v>51</v>
      </c>
      <c r="P920" s="138">
        <f>O920*H920</f>
        <v>0</v>
      </c>
      <c r="Q920" s="138">
        <v>0</v>
      </c>
      <c r="R920" s="138">
        <f>Q920*H920</f>
        <v>0</v>
      </c>
      <c r="S920" s="138">
        <v>0</v>
      </c>
      <c r="T920" s="139">
        <f>S920*H920</f>
        <v>0</v>
      </c>
      <c r="AR920" s="140" t="s">
        <v>157</v>
      </c>
      <c r="AT920" s="140" t="s">
        <v>152</v>
      </c>
      <c r="AU920" s="140" t="s">
        <v>89</v>
      </c>
      <c r="AY920" s="18" t="s">
        <v>150</v>
      </c>
      <c r="BE920" s="141">
        <f>IF(N920="základní",J920,0)</f>
        <v>0</v>
      </c>
      <c r="BF920" s="141">
        <f>IF(N920="snížená",J920,0)</f>
        <v>0</v>
      </c>
      <c r="BG920" s="141">
        <f>IF(N920="zákl. přenesená",J920,0)</f>
        <v>0</v>
      </c>
      <c r="BH920" s="141">
        <f>IF(N920="sníž. přenesená",J920,0)</f>
        <v>0</v>
      </c>
      <c r="BI920" s="141">
        <f>IF(N920="nulová",J920,0)</f>
        <v>0</v>
      </c>
      <c r="BJ920" s="18" t="s">
        <v>40</v>
      </c>
      <c r="BK920" s="141">
        <f>ROUND(I920*H920,2)</f>
        <v>0</v>
      </c>
      <c r="BL920" s="18" t="s">
        <v>157</v>
      </c>
      <c r="BM920" s="140" t="s">
        <v>4134</v>
      </c>
    </row>
    <row r="921" spans="2:65" s="1" customFormat="1">
      <c r="B921" s="34"/>
      <c r="D921" s="163" t="s">
        <v>174</v>
      </c>
      <c r="F921" s="164" t="s">
        <v>4135</v>
      </c>
      <c r="I921" s="165"/>
      <c r="L921" s="34"/>
      <c r="M921" s="166"/>
      <c r="T921" s="55"/>
      <c r="AT921" s="18" t="s">
        <v>174</v>
      </c>
      <c r="AU921" s="18" t="s">
        <v>89</v>
      </c>
    </row>
    <row r="922" spans="2:65" s="12" customFormat="1">
      <c r="B922" s="142"/>
      <c r="D922" s="143" t="s">
        <v>159</v>
      </c>
      <c r="E922" s="144" t="s">
        <v>32</v>
      </c>
      <c r="F922" s="145" t="s">
        <v>4136</v>
      </c>
      <c r="H922" s="144" t="s">
        <v>32</v>
      </c>
      <c r="I922" s="146"/>
      <c r="L922" s="142"/>
      <c r="M922" s="147"/>
      <c r="T922" s="148"/>
      <c r="AT922" s="144" t="s">
        <v>159</v>
      </c>
      <c r="AU922" s="144" t="s">
        <v>89</v>
      </c>
      <c r="AV922" s="12" t="s">
        <v>40</v>
      </c>
      <c r="AW922" s="12" t="s">
        <v>38</v>
      </c>
      <c r="AX922" s="12" t="s">
        <v>80</v>
      </c>
      <c r="AY922" s="144" t="s">
        <v>150</v>
      </c>
    </row>
    <row r="923" spans="2:65" s="13" customFormat="1">
      <c r="B923" s="149"/>
      <c r="D923" s="143" t="s">
        <v>159</v>
      </c>
      <c r="E923" s="150" t="s">
        <v>32</v>
      </c>
      <c r="F923" s="151" t="s">
        <v>4137</v>
      </c>
      <c r="H923" s="152">
        <v>169.22399999999999</v>
      </c>
      <c r="I923" s="153"/>
      <c r="L923" s="149"/>
      <c r="M923" s="154"/>
      <c r="T923" s="155"/>
      <c r="AT923" s="150" t="s">
        <v>159</v>
      </c>
      <c r="AU923" s="150" t="s">
        <v>89</v>
      </c>
      <c r="AV923" s="13" t="s">
        <v>89</v>
      </c>
      <c r="AW923" s="13" t="s">
        <v>38</v>
      </c>
      <c r="AX923" s="13" t="s">
        <v>40</v>
      </c>
      <c r="AY923" s="150" t="s">
        <v>150</v>
      </c>
    </row>
    <row r="924" spans="2:65" s="1" customFormat="1" ht="44.25" customHeight="1">
      <c r="B924" s="34"/>
      <c r="C924" s="129" t="s">
        <v>1098</v>
      </c>
      <c r="D924" s="129" t="s">
        <v>152</v>
      </c>
      <c r="E924" s="130" t="s">
        <v>4138</v>
      </c>
      <c r="F924" s="131" t="s">
        <v>4139</v>
      </c>
      <c r="G924" s="132" t="s">
        <v>282</v>
      </c>
      <c r="H924" s="133">
        <v>7.9790000000000001</v>
      </c>
      <c r="I924" s="134"/>
      <c r="J924" s="135">
        <f>ROUND(I924*H924,2)</f>
        <v>0</v>
      </c>
      <c r="K924" s="131" t="s">
        <v>172</v>
      </c>
      <c r="L924" s="34"/>
      <c r="M924" s="136" t="s">
        <v>32</v>
      </c>
      <c r="N924" s="137" t="s">
        <v>51</v>
      </c>
      <c r="P924" s="138">
        <f>O924*H924</f>
        <v>0</v>
      </c>
      <c r="Q924" s="138">
        <v>0</v>
      </c>
      <c r="R924" s="138">
        <f>Q924*H924</f>
        <v>0</v>
      </c>
      <c r="S924" s="138">
        <v>0</v>
      </c>
      <c r="T924" s="139">
        <f>S924*H924</f>
        <v>0</v>
      </c>
      <c r="AR924" s="140" t="s">
        <v>157</v>
      </c>
      <c r="AT924" s="140" t="s">
        <v>152</v>
      </c>
      <c r="AU924" s="140" t="s">
        <v>89</v>
      </c>
      <c r="AY924" s="18" t="s">
        <v>150</v>
      </c>
      <c r="BE924" s="141">
        <f>IF(N924="základní",J924,0)</f>
        <v>0</v>
      </c>
      <c r="BF924" s="141">
        <f>IF(N924="snížená",J924,0)</f>
        <v>0</v>
      </c>
      <c r="BG924" s="141">
        <f>IF(N924="zákl. přenesená",J924,0)</f>
        <v>0</v>
      </c>
      <c r="BH924" s="141">
        <f>IF(N924="sníž. přenesená",J924,0)</f>
        <v>0</v>
      </c>
      <c r="BI924" s="141">
        <f>IF(N924="nulová",J924,0)</f>
        <v>0</v>
      </c>
      <c r="BJ924" s="18" t="s">
        <v>40</v>
      </c>
      <c r="BK924" s="141">
        <f>ROUND(I924*H924,2)</f>
        <v>0</v>
      </c>
      <c r="BL924" s="18" t="s">
        <v>157</v>
      </c>
      <c r="BM924" s="140" t="s">
        <v>4140</v>
      </c>
    </row>
    <row r="925" spans="2:65" s="1" customFormat="1">
      <c r="B925" s="34"/>
      <c r="D925" s="163" t="s">
        <v>174</v>
      </c>
      <c r="F925" s="164" t="s">
        <v>4141</v>
      </c>
      <c r="I925" s="165"/>
      <c r="L925" s="34"/>
      <c r="M925" s="166"/>
      <c r="T925" s="55"/>
      <c r="AT925" s="18" t="s">
        <v>174</v>
      </c>
      <c r="AU925" s="18" t="s">
        <v>89</v>
      </c>
    </row>
    <row r="926" spans="2:65" s="12" customFormat="1">
      <c r="B926" s="142"/>
      <c r="D926" s="143" t="s">
        <v>159</v>
      </c>
      <c r="E926" s="144" t="s">
        <v>32</v>
      </c>
      <c r="F926" s="145" t="s">
        <v>4142</v>
      </c>
      <c r="H926" s="144" t="s">
        <v>32</v>
      </c>
      <c r="I926" s="146"/>
      <c r="L926" s="142"/>
      <c r="M926" s="147"/>
      <c r="T926" s="148"/>
      <c r="AT926" s="144" t="s">
        <v>159</v>
      </c>
      <c r="AU926" s="144" t="s">
        <v>89</v>
      </c>
      <c r="AV926" s="12" t="s">
        <v>40</v>
      </c>
      <c r="AW926" s="12" t="s">
        <v>38</v>
      </c>
      <c r="AX926" s="12" t="s">
        <v>80</v>
      </c>
      <c r="AY926" s="144" t="s">
        <v>150</v>
      </c>
    </row>
    <row r="927" spans="2:65" s="13" customFormat="1">
      <c r="B927" s="149"/>
      <c r="D927" s="143" t="s">
        <v>159</v>
      </c>
      <c r="E927" s="150" t="s">
        <v>32</v>
      </c>
      <c r="F927" s="151" t="s">
        <v>4143</v>
      </c>
      <c r="H927" s="152">
        <v>7.3810000000000002</v>
      </c>
      <c r="I927" s="153"/>
      <c r="L927" s="149"/>
      <c r="M927" s="154"/>
      <c r="T927" s="155"/>
      <c r="AT927" s="150" t="s">
        <v>159</v>
      </c>
      <c r="AU927" s="150" t="s">
        <v>89</v>
      </c>
      <c r="AV927" s="13" t="s">
        <v>89</v>
      </c>
      <c r="AW927" s="13" t="s">
        <v>38</v>
      </c>
      <c r="AX927" s="13" t="s">
        <v>80</v>
      </c>
      <c r="AY927" s="150" t="s">
        <v>150</v>
      </c>
    </row>
    <row r="928" spans="2:65" s="12" customFormat="1">
      <c r="B928" s="142"/>
      <c r="D928" s="143" t="s">
        <v>159</v>
      </c>
      <c r="E928" s="144" t="s">
        <v>32</v>
      </c>
      <c r="F928" s="145" t="s">
        <v>4144</v>
      </c>
      <c r="H928" s="144" t="s">
        <v>32</v>
      </c>
      <c r="I928" s="146"/>
      <c r="L928" s="142"/>
      <c r="M928" s="147"/>
      <c r="T928" s="148"/>
      <c r="AT928" s="144" t="s">
        <v>159</v>
      </c>
      <c r="AU928" s="144" t="s">
        <v>89</v>
      </c>
      <c r="AV928" s="12" t="s">
        <v>40</v>
      </c>
      <c r="AW928" s="12" t="s">
        <v>38</v>
      </c>
      <c r="AX928" s="12" t="s">
        <v>80</v>
      </c>
      <c r="AY928" s="144" t="s">
        <v>150</v>
      </c>
    </row>
    <row r="929" spans="2:65" s="13" customFormat="1">
      <c r="B929" s="149"/>
      <c r="D929" s="143" t="s">
        <v>159</v>
      </c>
      <c r="E929" s="150" t="s">
        <v>32</v>
      </c>
      <c r="F929" s="151" t="s">
        <v>4145</v>
      </c>
      <c r="H929" s="152">
        <v>0.59799999999999998</v>
      </c>
      <c r="I929" s="153"/>
      <c r="L929" s="149"/>
      <c r="M929" s="154"/>
      <c r="T929" s="155"/>
      <c r="AT929" s="150" t="s">
        <v>159</v>
      </c>
      <c r="AU929" s="150" t="s">
        <v>89</v>
      </c>
      <c r="AV929" s="13" t="s">
        <v>89</v>
      </c>
      <c r="AW929" s="13" t="s">
        <v>38</v>
      </c>
      <c r="AX929" s="13" t="s">
        <v>80</v>
      </c>
      <c r="AY929" s="150" t="s">
        <v>150</v>
      </c>
    </row>
    <row r="930" spans="2:65" s="14" customFormat="1">
      <c r="B930" s="156"/>
      <c r="D930" s="143" t="s">
        <v>159</v>
      </c>
      <c r="E930" s="157" t="s">
        <v>32</v>
      </c>
      <c r="F930" s="158" t="s">
        <v>162</v>
      </c>
      <c r="H930" s="159">
        <v>7.9790000000000001</v>
      </c>
      <c r="I930" s="160"/>
      <c r="L930" s="156"/>
      <c r="M930" s="161"/>
      <c r="T930" s="162"/>
      <c r="AT930" s="157" t="s">
        <v>159</v>
      </c>
      <c r="AU930" s="157" t="s">
        <v>89</v>
      </c>
      <c r="AV930" s="14" t="s">
        <v>157</v>
      </c>
      <c r="AW930" s="14" t="s">
        <v>38</v>
      </c>
      <c r="AX930" s="14" t="s">
        <v>40</v>
      </c>
      <c r="AY930" s="157" t="s">
        <v>150</v>
      </c>
    </row>
    <row r="931" spans="2:65" s="1" customFormat="1" ht="44.25" customHeight="1">
      <c r="B931" s="34"/>
      <c r="C931" s="129" t="s">
        <v>1104</v>
      </c>
      <c r="D931" s="129" t="s">
        <v>152</v>
      </c>
      <c r="E931" s="130" t="s">
        <v>4146</v>
      </c>
      <c r="F931" s="131" t="s">
        <v>4147</v>
      </c>
      <c r="G931" s="132" t="s">
        <v>282</v>
      </c>
      <c r="H931" s="133">
        <v>127.78</v>
      </c>
      <c r="I931" s="134"/>
      <c r="J931" s="135">
        <f>ROUND(I931*H931,2)</f>
        <v>0</v>
      </c>
      <c r="K931" s="131" t="s">
        <v>172</v>
      </c>
      <c r="L931" s="34"/>
      <c r="M931" s="136" t="s">
        <v>32</v>
      </c>
      <c r="N931" s="137" t="s">
        <v>51</v>
      </c>
      <c r="P931" s="138">
        <f>O931*H931</f>
        <v>0</v>
      </c>
      <c r="Q931" s="138">
        <v>0</v>
      </c>
      <c r="R931" s="138">
        <f>Q931*H931</f>
        <v>0</v>
      </c>
      <c r="S931" s="138">
        <v>0</v>
      </c>
      <c r="T931" s="139">
        <f>S931*H931</f>
        <v>0</v>
      </c>
      <c r="AR931" s="140" t="s">
        <v>157</v>
      </c>
      <c r="AT931" s="140" t="s">
        <v>152</v>
      </c>
      <c r="AU931" s="140" t="s">
        <v>89</v>
      </c>
      <c r="AY931" s="18" t="s">
        <v>150</v>
      </c>
      <c r="BE931" s="141">
        <f>IF(N931="základní",J931,0)</f>
        <v>0</v>
      </c>
      <c r="BF931" s="141">
        <f>IF(N931="snížená",J931,0)</f>
        <v>0</v>
      </c>
      <c r="BG931" s="141">
        <f>IF(N931="zákl. přenesená",J931,0)</f>
        <v>0</v>
      </c>
      <c r="BH931" s="141">
        <f>IF(N931="sníž. přenesená",J931,0)</f>
        <v>0</v>
      </c>
      <c r="BI931" s="141">
        <f>IF(N931="nulová",J931,0)</f>
        <v>0</v>
      </c>
      <c r="BJ931" s="18" t="s">
        <v>40</v>
      </c>
      <c r="BK931" s="141">
        <f>ROUND(I931*H931,2)</f>
        <v>0</v>
      </c>
      <c r="BL931" s="18" t="s">
        <v>157</v>
      </c>
      <c r="BM931" s="140" t="s">
        <v>4148</v>
      </c>
    </row>
    <row r="932" spans="2:65" s="1" customFormat="1">
      <c r="B932" s="34"/>
      <c r="D932" s="163" t="s">
        <v>174</v>
      </c>
      <c r="F932" s="164" t="s">
        <v>4149</v>
      </c>
      <c r="I932" s="165"/>
      <c r="L932" s="34"/>
      <c r="M932" s="166"/>
      <c r="T932" s="55"/>
      <c r="AT932" s="18" t="s">
        <v>174</v>
      </c>
      <c r="AU932" s="18" t="s">
        <v>89</v>
      </c>
    </row>
    <row r="933" spans="2:65" s="12" customFormat="1">
      <c r="B933" s="142"/>
      <c r="D933" s="143" t="s">
        <v>159</v>
      </c>
      <c r="E933" s="144" t="s">
        <v>32</v>
      </c>
      <c r="F933" s="145" t="s">
        <v>4150</v>
      </c>
      <c r="H933" s="144" t="s">
        <v>32</v>
      </c>
      <c r="I933" s="146"/>
      <c r="L933" s="142"/>
      <c r="M933" s="147"/>
      <c r="T933" s="148"/>
      <c r="AT933" s="144" t="s">
        <v>159</v>
      </c>
      <c r="AU933" s="144" t="s">
        <v>89</v>
      </c>
      <c r="AV933" s="12" t="s">
        <v>40</v>
      </c>
      <c r="AW933" s="12" t="s">
        <v>38</v>
      </c>
      <c r="AX933" s="12" t="s">
        <v>80</v>
      </c>
      <c r="AY933" s="144" t="s">
        <v>150</v>
      </c>
    </row>
    <row r="934" spans="2:65" s="13" customFormat="1">
      <c r="B934" s="149"/>
      <c r="D934" s="143" t="s">
        <v>159</v>
      </c>
      <c r="E934" s="150" t="s">
        <v>32</v>
      </c>
      <c r="F934" s="151" t="s">
        <v>4151</v>
      </c>
      <c r="H934" s="152">
        <v>29.454000000000001</v>
      </c>
      <c r="I934" s="153"/>
      <c r="L934" s="149"/>
      <c r="M934" s="154"/>
      <c r="T934" s="155"/>
      <c r="AT934" s="150" t="s">
        <v>159</v>
      </c>
      <c r="AU934" s="150" t="s">
        <v>89</v>
      </c>
      <c r="AV934" s="13" t="s">
        <v>89</v>
      </c>
      <c r="AW934" s="13" t="s">
        <v>38</v>
      </c>
      <c r="AX934" s="13" t="s">
        <v>80</v>
      </c>
      <c r="AY934" s="150" t="s">
        <v>150</v>
      </c>
    </row>
    <row r="935" spans="2:65" s="12" customFormat="1">
      <c r="B935" s="142"/>
      <c r="D935" s="143" t="s">
        <v>159</v>
      </c>
      <c r="E935" s="144" t="s">
        <v>32</v>
      </c>
      <c r="F935" s="145" t="s">
        <v>4152</v>
      </c>
      <c r="H935" s="144" t="s">
        <v>32</v>
      </c>
      <c r="I935" s="146"/>
      <c r="L935" s="142"/>
      <c r="M935" s="147"/>
      <c r="T935" s="148"/>
      <c r="AT935" s="144" t="s">
        <v>159</v>
      </c>
      <c r="AU935" s="144" t="s">
        <v>89</v>
      </c>
      <c r="AV935" s="12" t="s">
        <v>40</v>
      </c>
      <c r="AW935" s="12" t="s">
        <v>38</v>
      </c>
      <c r="AX935" s="12" t="s">
        <v>80</v>
      </c>
      <c r="AY935" s="144" t="s">
        <v>150</v>
      </c>
    </row>
    <row r="936" spans="2:65" s="13" customFormat="1">
      <c r="B936" s="149"/>
      <c r="D936" s="143" t="s">
        <v>159</v>
      </c>
      <c r="E936" s="150" t="s">
        <v>32</v>
      </c>
      <c r="F936" s="151" t="s">
        <v>4153</v>
      </c>
      <c r="H936" s="152">
        <v>98.325999999999993</v>
      </c>
      <c r="I936" s="153"/>
      <c r="L936" s="149"/>
      <c r="M936" s="154"/>
      <c r="T936" s="155"/>
      <c r="AT936" s="150" t="s">
        <v>159</v>
      </c>
      <c r="AU936" s="150" t="s">
        <v>89</v>
      </c>
      <c r="AV936" s="13" t="s">
        <v>89</v>
      </c>
      <c r="AW936" s="13" t="s">
        <v>38</v>
      </c>
      <c r="AX936" s="13" t="s">
        <v>80</v>
      </c>
      <c r="AY936" s="150" t="s">
        <v>150</v>
      </c>
    </row>
    <row r="937" spans="2:65" s="14" customFormat="1">
      <c r="B937" s="156"/>
      <c r="D937" s="143" t="s">
        <v>159</v>
      </c>
      <c r="E937" s="157" t="s">
        <v>32</v>
      </c>
      <c r="F937" s="158" t="s">
        <v>162</v>
      </c>
      <c r="H937" s="159">
        <v>127.78</v>
      </c>
      <c r="I937" s="160"/>
      <c r="L937" s="156"/>
      <c r="M937" s="161"/>
      <c r="T937" s="162"/>
      <c r="AT937" s="157" t="s">
        <v>159</v>
      </c>
      <c r="AU937" s="157" t="s">
        <v>89</v>
      </c>
      <c r="AV937" s="14" t="s">
        <v>157</v>
      </c>
      <c r="AW937" s="14" t="s">
        <v>38</v>
      </c>
      <c r="AX937" s="14" t="s">
        <v>40</v>
      </c>
      <c r="AY937" s="157" t="s">
        <v>150</v>
      </c>
    </row>
    <row r="938" spans="2:65" s="11" customFormat="1" ht="22.8" customHeight="1">
      <c r="B938" s="117"/>
      <c r="D938" s="118" t="s">
        <v>79</v>
      </c>
      <c r="E938" s="127" t="s">
        <v>2490</v>
      </c>
      <c r="F938" s="127" t="s">
        <v>2491</v>
      </c>
      <c r="I938" s="120"/>
      <c r="J938" s="128">
        <f>BK938</f>
        <v>0</v>
      </c>
      <c r="L938" s="117"/>
      <c r="M938" s="122"/>
      <c r="P938" s="123">
        <f>SUM(P939:P940)</f>
        <v>0</v>
      </c>
      <c r="R938" s="123">
        <f>SUM(R939:R940)</f>
        <v>0</v>
      </c>
      <c r="T938" s="124">
        <f>SUM(T939:T940)</f>
        <v>0</v>
      </c>
      <c r="AR938" s="118" t="s">
        <v>40</v>
      </c>
      <c r="AT938" s="125" t="s">
        <v>79</v>
      </c>
      <c r="AU938" s="125" t="s">
        <v>40</v>
      </c>
      <c r="AY938" s="118" t="s">
        <v>150</v>
      </c>
      <c r="BK938" s="126">
        <f>SUM(BK939:BK940)</f>
        <v>0</v>
      </c>
    </row>
    <row r="939" spans="2:65" s="1" customFormat="1" ht="55.5" customHeight="1">
      <c r="B939" s="34"/>
      <c r="C939" s="129" t="s">
        <v>1111</v>
      </c>
      <c r="D939" s="129" t="s">
        <v>152</v>
      </c>
      <c r="E939" s="130" t="s">
        <v>4154</v>
      </c>
      <c r="F939" s="131" t="s">
        <v>4155</v>
      </c>
      <c r="G939" s="132" t="s">
        <v>282</v>
      </c>
      <c r="H939" s="133">
        <v>268.68900000000002</v>
      </c>
      <c r="I939" s="134"/>
      <c r="J939" s="135">
        <f>ROUND(I939*H939,2)</f>
        <v>0</v>
      </c>
      <c r="K939" s="131" t="s">
        <v>172</v>
      </c>
      <c r="L939" s="34"/>
      <c r="M939" s="136" t="s">
        <v>32</v>
      </c>
      <c r="N939" s="137" t="s">
        <v>51</v>
      </c>
      <c r="P939" s="138">
        <f>O939*H939</f>
        <v>0</v>
      </c>
      <c r="Q939" s="138">
        <v>0</v>
      </c>
      <c r="R939" s="138">
        <f>Q939*H939</f>
        <v>0</v>
      </c>
      <c r="S939" s="138">
        <v>0</v>
      </c>
      <c r="T939" s="139">
        <f>S939*H939</f>
        <v>0</v>
      </c>
      <c r="AR939" s="140" t="s">
        <v>157</v>
      </c>
      <c r="AT939" s="140" t="s">
        <v>152</v>
      </c>
      <c r="AU939" s="140" t="s">
        <v>89</v>
      </c>
      <c r="AY939" s="18" t="s">
        <v>150</v>
      </c>
      <c r="BE939" s="141">
        <f>IF(N939="základní",J939,0)</f>
        <v>0</v>
      </c>
      <c r="BF939" s="141">
        <f>IF(N939="snížená",J939,0)</f>
        <v>0</v>
      </c>
      <c r="BG939" s="141">
        <f>IF(N939="zákl. přenesená",J939,0)</f>
        <v>0</v>
      </c>
      <c r="BH939" s="141">
        <f>IF(N939="sníž. přenesená",J939,0)</f>
        <v>0</v>
      </c>
      <c r="BI939" s="141">
        <f>IF(N939="nulová",J939,0)</f>
        <v>0</v>
      </c>
      <c r="BJ939" s="18" t="s">
        <v>40</v>
      </c>
      <c r="BK939" s="141">
        <f>ROUND(I939*H939,2)</f>
        <v>0</v>
      </c>
      <c r="BL939" s="18" t="s">
        <v>157</v>
      </c>
      <c r="BM939" s="140" t="s">
        <v>4156</v>
      </c>
    </row>
    <row r="940" spans="2:65" s="1" customFormat="1">
      <c r="B940" s="34"/>
      <c r="D940" s="163" t="s">
        <v>174</v>
      </c>
      <c r="F940" s="164" t="s">
        <v>4157</v>
      </c>
      <c r="I940" s="165"/>
      <c r="L940" s="34"/>
      <c r="M940" s="166"/>
      <c r="T940" s="55"/>
      <c r="AT940" s="18" t="s">
        <v>174</v>
      </c>
      <c r="AU940" s="18" t="s">
        <v>89</v>
      </c>
    </row>
    <row r="941" spans="2:65" s="11" customFormat="1" ht="25.95" customHeight="1">
      <c r="B941" s="117"/>
      <c r="D941" s="118" t="s">
        <v>79</v>
      </c>
      <c r="E941" s="119" t="s">
        <v>2497</v>
      </c>
      <c r="F941" s="119" t="s">
        <v>2498</v>
      </c>
      <c r="I941" s="120"/>
      <c r="J941" s="121">
        <f>BK941</f>
        <v>0</v>
      </c>
      <c r="L941" s="117"/>
      <c r="M941" s="122"/>
      <c r="P941" s="123">
        <f>P942+P973+P1004+P1016+P1030+P1177+P1339+P1349+P1579</f>
        <v>0</v>
      </c>
      <c r="R941" s="123">
        <f>R942+R973+R1004+R1016+R1030+R1177+R1339+R1349+R1579</f>
        <v>81.008080419999999</v>
      </c>
      <c r="T941" s="124">
        <f>T942+T973+T1004+T1016+T1030+T1177+T1339+T1349+T1579</f>
        <v>9.4221675200000021</v>
      </c>
      <c r="AR941" s="118" t="s">
        <v>89</v>
      </c>
      <c r="AT941" s="125" t="s">
        <v>79</v>
      </c>
      <c r="AU941" s="125" t="s">
        <v>80</v>
      </c>
      <c r="AY941" s="118" t="s">
        <v>150</v>
      </c>
      <c r="BK941" s="126">
        <f>BK942+BK973+BK1004+BK1016+BK1030+BK1177+BK1339+BK1349+BK1579</f>
        <v>0</v>
      </c>
    </row>
    <row r="942" spans="2:65" s="11" customFormat="1" ht="22.8" customHeight="1">
      <c r="B942" s="117"/>
      <c r="D942" s="118" t="s">
        <v>79</v>
      </c>
      <c r="E942" s="127" t="s">
        <v>2499</v>
      </c>
      <c r="F942" s="127" t="s">
        <v>2500</v>
      </c>
      <c r="I942" s="120"/>
      <c r="J942" s="128">
        <f>BK942</f>
        <v>0</v>
      </c>
      <c r="L942" s="117"/>
      <c r="M942" s="122"/>
      <c r="P942" s="123">
        <f>SUM(P943:P972)</f>
        <v>0</v>
      </c>
      <c r="R942" s="123">
        <f>SUM(R943:R972)</f>
        <v>6.6816952999999994</v>
      </c>
      <c r="T942" s="124">
        <f>SUM(T943:T972)</f>
        <v>6.0385600000000004</v>
      </c>
      <c r="AR942" s="118" t="s">
        <v>89</v>
      </c>
      <c r="AT942" s="125" t="s">
        <v>79</v>
      </c>
      <c r="AU942" s="125" t="s">
        <v>40</v>
      </c>
      <c r="AY942" s="118" t="s">
        <v>150</v>
      </c>
      <c r="BK942" s="126">
        <f>SUM(BK943:BK972)</f>
        <v>0</v>
      </c>
    </row>
    <row r="943" spans="2:65" s="1" customFormat="1" ht="33" customHeight="1">
      <c r="B943" s="34"/>
      <c r="C943" s="129" t="s">
        <v>1116</v>
      </c>
      <c r="D943" s="129" t="s">
        <v>152</v>
      </c>
      <c r="E943" s="130" t="s">
        <v>4158</v>
      </c>
      <c r="F943" s="131" t="s">
        <v>4159</v>
      </c>
      <c r="G943" s="132" t="s">
        <v>155</v>
      </c>
      <c r="H943" s="133">
        <v>548.96</v>
      </c>
      <c r="I943" s="134"/>
      <c r="J943" s="135">
        <f>ROUND(I943*H943,2)</f>
        <v>0</v>
      </c>
      <c r="K943" s="131" t="s">
        <v>172</v>
      </c>
      <c r="L943" s="34"/>
      <c r="M943" s="136" t="s">
        <v>32</v>
      </c>
      <c r="N943" s="137" t="s">
        <v>51</v>
      </c>
      <c r="P943" s="138">
        <f>O943*H943</f>
        <v>0</v>
      </c>
      <c r="Q943" s="138">
        <v>0</v>
      </c>
      <c r="R943" s="138">
        <f>Q943*H943</f>
        <v>0</v>
      </c>
      <c r="S943" s="138">
        <v>0</v>
      </c>
      <c r="T943" s="139">
        <f>S943*H943</f>
        <v>0</v>
      </c>
      <c r="AR943" s="140" t="s">
        <v>244</v>
      </c>
      <c r="AT943" s="140" t="s">
        <v>152</v>
      </c>
      <c r="AU943" s="140" t="s">
        <v>89</v>
      </c>
      <c r="AY943" s="18" t="s">
        <v>150</v>
      </c>
      <c r="BE943" s="141">
        <f>IF(N943="základní",J943,0)</f>
        <v>0</v>
      </c>
      <c r="BF943" s="141">
        <f>IF(N943="snížená",J943,0)</f>
        <v>0</v>
      </c>
      <c r="BG943" s="141">
        <f>IF(N943="zákl. přenesená",J943,0)</f>
        <v>0</v>
      </c>
      <c r="BH943" s="141">
        <f>IF(N943="sníž. přenesená",J943,0)</f>
        <v>0</v>
      </c>
      <c r="BI943" s="141">
        <f>IF(N943="nulová",J943,0)</f>
        <v>0</v>
      </c>
      <c r="BJ943" s="18" t="s">
        <v>40</v>
      </c>
      <c r="BK943" s="141">
        <f>ROUND(I943*H943,2)</f>
        <v>0</v>
      </c>
      <c r="BL943" s="18" t="s">
        <v>244</v>
      </c>
      <c r="BM943" s="140" t="s">
        <v>4160</v>
      </c>
    </row>
    <row r="944" spans="2:65" s="1" customFormat="1">
      <c r="B944" s="34"/>
      <c r="D944" s="163" t="s">
        <v>174</v>
      </c>
      <c r="F944" s="164" t="s">
        <v>4161</v>
      </c>
      <c r="I944" s="165"/>
      <c r="L944" s="34"/>
      <c r="M944" s="166"/>
      <c r="T944" s="55"/>
      <c r="AT944" s="18" t="s">
        <v>174</v>
      </c>
      <c r="AU944" s="18" t="s">
        <v>89</v>
      </c>
    </row>
    <row r="945" spans="2:65" s="12" customFormat="1">
      <c r="B945" s="142"/>
      <c r="D945" s="143" t="s">
        <v>159</v>
      </c>
      <c r="E945" s="144" t="s">
        <v>32</v>
      </c>
      <c r="F945" s="145" t="s">
        <v>702</v>
      </c>
      <c r="H945" s="144" t="s">
        <v>32</v>
      </c>
      <c r="I945" s="146"/>
      <c r="L945" s="142"/>
      <c r="M945" s="147"/>
      <c r="T945" s="148"/>
      <c r="AT945" s="144" t="s">
        <v>159</v>
      </c>
      <c r="AU945" s="144" t="s">
        <v>89</v>
      </c>
      <c r="AV945" s="12" t="s">
        <v>40</v>
      </c>
      <c r="AW945" s="12" t="s">
        <v>38</v>
      </c>
      <c r="AX945" s="12" t="s">
        <v>80</v>
      </c>
      <c r="AY945" s="144" t="s">
        <v>150</v>
      </c>
    </row>
    <row r="946" spans="2:65" s="12" customFormat="1">
      <c r="B946" s="142"/>
      <c r="D946" s="143" t="s">
        <v>159</v>
      </c>
      <c r="E946" s="144" t="s">
        <v>32</v>
      </c>
      <c r="F946" s="145" t="s">
        <v>3825</v>
      </c>
      <c r="H946" s="144" t="s">
        <v>32</v>
      </c>
      <c r="I946" s="146"/>
      <c r="L946" s="142"/>
      <c r="M946" s="147"/>
      <c r="T946" s="148"/>
      <c r="AT946" s="144" t="s">
        <v>159</v>
      </c>
      <c r="AU946" s="144" t="s">
        <v>89</v>
      </c>
      <c r="AV946" s="12" t="s">
        <v>40</v>
      </c>
      <c r="AW946" s="12" t="s">
        <v>38</v>
      </c>
      <c r="AX946" s="12" t="s">
        <v>80</v>
      </c>
      <c r="AY946" s="144" t="s">
        <v>150</v>
      </c>
    </row>
    <row r="947" spans="2:65" s="12" customFormat="1">
      <c r="B947" s="142"/>
      <c r="D947" s="143" t="s">
        <v>159</v>
      </c>
      <c r="E947" s="144" t="s">
        <v>32</v>
      </c>
      <c r="F947" s="145" t="s">
        <v>4162</v>
      </c>
      <c r="H947" s="144" t="s">
        <v>32</v>
      </c>
      <c r="I947" s="146"/>
      <c r="L947" s="142"/>
      <c r="M947" s="147"/>
      <c r="T947" s="148"/>
      <c r="AT947" s="144" t="s">
        <v>159</v>
      </c>
      <c r="AU947" s="144" t="s">
        <v>89</v>
      </c>
      <c r="AV947" s="12" t="s">
        <v>40</v>
      </c>
      <c r="AW947" s="12" t="s">
        <v>38</v>
      </c>
      <c r="AX947" s="12" t="s">
        <v>80</v>
      </c>
      <c r="AY947" s="144" t="s">
        <v>150</v>
      </c>
    </row>
    <row r="948" spans="2:65" s="12" customFormat="1">
      <c r="B948" s="142"/>
      <c r="D948" s="143" t="s">
        <v>159</v>
      </c>
      <c r="E948" s="144" t="s">
        <v>32</v>
      </c>
      <c r="F948" s="145" t="s">
        <v>4163</v>
      </c>
      <c r="H948" s="144" t="s">
        <v>32</v>
      </c>
      <c r="I948" s="146"/>
      <c r="L948" s="142"/>
      <c r="M948" s="147"/>
      <c r="T948" s="148"/>
      <c r="AT948" s="144" t="s">
        <v>159</v>
      </c>
      <c r="AU948" s="144" t="s">
        <v>89</v>
      </c>
      <c r="AV948" s="12" t="s">
        <v>40</v>
      </c>
      <c r="AW948" s="12" t="s">
        <v>38</v>
      </c>
      <c r="AX948" s="12" t="s">
        <v>80</v>
      </c>
      <c r="AY948" s="144" t="s">
        <v>150</v>
      </c>
    </row>
    <row r="949" spans="2:65" s="12" customFormat="1">
      <c r="B949" s="142"/>
      <c r="D949" s="143" t="s">
        <v>159</v>
      </c>
      <c r="E949" s="144" t="s">
        <v>32</v>
      </c>
      <c r="F949" s="145" t="s">
        <v>4164</v>
      </c>
      <c r="H949" s="144" t="s">
        <v>32</v>
      </c>
      <c r="I949" s="146"/>
      <c r="L949" s="142"/>
      <c r="M949" s="147"/>
      <c r="T949" s="148"/>
      <c r="AT949" s="144" t="s">
        <v>159</v>
      </c>
      <c r="AU949" s="144" t="s">
        <v>89</v>
      </c>
      <c r="AV949" s="12" t="s">
        <v>40</v>
      </c>
      <c r="AW949" s="12" t="s">
        <v>38</v>
      </c>
      <c r="AX949" s="12" t="s">
        <v>80</v>
      </c>
      <c r="AY949" s="144" t="s">
        <v>150</v>
      </c>
    </row>
    <row r="950" spans="2:65" s="13" customFormat="1">
      <c r="B950" s="149"/>
      <c r="D950" s="143" t="s">
        <v>159</v>
      </c>
      <c r="E950" s="150" t="s">
        <v>32</v>
      </c>
      <c r="F950" s="151" t="s">
        <v>856</v>
      </c>
      <c r="H950" s="152">
        <v>548.96</v>
      </c>
      <c r="I950" s="153"/>
      <c r="L950" s="149"/>
      <c r="M950" s="154"/>
      <c r="T950" s="155"/>
      <c r="AT950" s="150" t="s">
        <v>159</v>
      </c>
      <c r="AU950" s="150" t="s">
        <v>89</v>
      </c>
      <c r="AV950" s="13" t="s">
        <v>89</v>
      </c>
      <c r="AW950" s="13" t="s">
        <v>38</v>
      </c>
      <c r="AX950" s="13" t="s">
        <v>40</v>
      </c>
      <c r="AY950" s="150" t="s">
        <v>150</v>
      </c>
    </row>
    <row r="951" spans="2:65" s="1" customFormat="1" ht="49.05" customHeight="1">
      <c r="B951" s="34"/>
      <c r="C951" s="184" t="s">
        <v>1121</v>
      </c>
      <c r="D951" s="184" t="s">
        <v>874</v>
      </c>
      <c r="E951" s="186" t="s">
        <v>2540</v>
      </c>
      <c r="F951" s="187" t="s">
        <v>2541</v>
      </c>
      <c r="G951" s="188" t="s">
        <v>155</v>
      </c>
      <c r="H951" s="189">
        <v>639.81299999999999</v>
      </c>
      <c r="I951" s="190"/>
      <c r="J951" s="191">
        <f>ROUND(I951*H951,2)</f>
        <v>0</v>
      </c>
      <c r="K951" s="187" t="s">
        <v>172</v>
      </c>
      <c r="L951" s="192"/>
      <c r="M951" s="193" t="s">
        <v>32</v>
      </c>
      <c r="N951" s="194" t="s">
        <v>51</v>
      </c>
      <c r="P951" s="138">
        <f>O951*H951</f>
        <v>0</v>
      </c>
      <c r="Q951" s="138">
        <v>4.7999999999999996E-3</v>
      </c>
      <c r="R951" s="138">
        <f>Q951*H951</f>
        <v>3.0711023999999996</v>
      </c>
      <c r="S951" s="138">
        <v>0</v>
      </c>
      <c r="T951" s="139">
        <f>S951*H951</f>
        <v>0</v>
      </c>
      <c r="AR951" s="140" t="s">
        <v>1027</v>
      </c>
      <c r="AT951" s="140" t="s">
        <v>874</v>
      </c>
      <c r="AU951" s="140" t="s">
        <v>89</v>
      </c>
      <c r="AY951" s="18" t="s">
        <v>150</v>
      </c>
      <c r="BE951" s="141">
        <f>IF(N951="základní",J951,0)</f>
        <v>0</v>
      </c>
      <c r="BF951" s="141">
        <f>IF(N951="snížená",J951,0)</f>
        <v>0</v>
      </c>
      <c r="BG951" s="141">
        <f>IF(N951="zákl. přenesená",J951,0)</f>
        <v>0</v>
      </c>
      <c r="BH951" s="141">
        <f>IF(N951="sníž. přenesená",J951,0)</f>
        <v>0</v>
      </c>
      <c r="BI951" s="141">
        <f>IF(N951="nulová",J951,0)</f>
        <v>0</v>
      </c>
      <c r="BJ951" s="18" t="s">
        <v>40</v>
      </c>
      <c r="BK951" s="141">
        <f>ROUND(I951*H951,2)</f>
        <v>0</v>
      </c>
      <c r="BL951" s="18" t="s">
        <v>244</v>
      </c>
      <c r="BM951" s="140" t="s">
        <v>4165</v>
      </c>
    </row>
    <row r="952" spans="2:65" s="13" customFormat="1">
      <c r="B952" s="149"/>
      <c r="D952" s="143" t="s">
        <v>159</v>
      </c>
      <c r="F952" s="151" t="s">
        <v>4166</v>
      </c>
      <c r="H952" s="152">
        <v>639.81299999999999</v>
      </c>
      <c r="I952" s="153"/>
      <c r="L952" s="149"/>
      <c r="M952" s="154"/>
      <c r="T952" s="155"/>
      <c r="AT952" s="150" t="s">
        <v>159</v>
      </c>
      <c r="AU952" s="150" t="s">
        <v>89</v>
      </c>
      <c r="AV952" s="13" t="s">
        <v>89</v>
      </c>
      <c r="AW952" s="13" t="s">
        <v>4</v>
      </c>
      <c r="AX952" s="13" t="s">
        <v>40</v>
      </c>
      <c r="AY952" s="150" t="s">
        <v>150</v>
      </c>
    </row>
    <row r="953" spans="2:65" s="1" customFormat="1" ht="24.15" customHeight="1">
      <c r="B953" s="34"/>
      <c r="C953" s="129" t="s">
        <v>1126</v>
      </c>
      <c r="D953" s="129" t="s">
        <v>152</v>
      </c>
      <c r="E953" s="130" t="s">
        <v>4167</v>
      </c>
      <c r="F953" s="131" t="s">
        <v>4168</v>
      </c>
      <c r="G953" s="132" t="s">
        <v>155</v>
      </c>
      <c r="H953" s="133">
        <v>548.96</v>
      </c>
      <c r="I953" s="134"/>
      <c r="J953" s="135">
        <f>ROUND(I953*H953,2)</f>
        <v>0</v>
      </c>
      <c r="K953" s="131" t="s">
        <v>172</v>
      </c>
      <c r="L953" s="34"/>
      <c r="M953" s="136" t="s">
        <v>32</v>
      </c>
      <c r="N953" s="137" t="s">
        <v>51</v>
      </c>
      <c r="P953" s="138">
        <f>O953*H953</f>
        <v>0</v>
      </c>
      <c r="Q953" s="138">
        <v>4.0000000000000002E-4</v>
      </c>
      <c r="R953" s="138">
        <f>Q953*H953</f>
        <v>0.21958400000000003</v>
      </c>
      <c r="S953" s="138">
        <v>0</v>
      </c>
      <c r="T953" s="139">
        <f>S953*H953</f>
        <v>0</v>
      </c>
      <c r="AR953" s="140" t="s">
        <v>244</v>
      </c>
      <c r="AT953" s="140" t="s">
        <v>152</v>
      </c>
      <c r="AU953" s="140" t="s">
        <v>89</v>
      </c>
      <c r="AY953" s="18" t="s">
        <v>150</v>
      </c>
      <c r="BE953" s="141">
        <f>IF(N953="základní",J953,0)</f>
        <v>0</v>
      </c>
      <c r="BF953" s="141">
        <f>IF(N953="snížená",J953,0)</f>
        <v>0</v>
      </c>
      <c r="BG953" s="141">
        <f>IF(N953="zákl. přenesená",J953,0)</f>
        <v>0</v>
      </c>
      <c r="BH953" s="141">
        <f>IF(N953="sníž. přenesená",J953,0)</f>
        <v>0</v>
      </c>
      <c r="BI953" s="141">
        <f>IF(N953="nulová",J953,0)</f>
        <v>0</v>
      </c>
      <c r="BJ953" s="18" t="s">
        <v>40</v>
      </c>
      <c r="BK953" s="141">
        <f>ROUND(I953*H953,2)</f>
        <v>0</v>
      </c>
      <c r="BL953" s="18" t="s">
        <v>244</v>
      </c>
      <c r="BM953" s="140" t="s">
        <v>4169</v>
      </c>
    </row>
    <row r="954" spans="2:65" s="1" customFormat="1">
      <c r="B954" s="34"/>
      <c r="D954" s="163" t="s">
        <v>174</v>
      </c>
      <c r="F954" s="164" t="s">
        <v>4170</v>
      </c>
      <c r="I954" s="165"/>
      <c r="L954" s="34"/>
      <c r="M954" s="166"/>
      <c r="T954" s="55"/>
      <c r="AT954" s="18" t="s">
        <v>174</v>
      </c>
      <c r="AU954" s="18" t="s">
        <v>89</v>
      </c>
    </row>
    <row r="955" spans="2:65" s="12" customFormat="1">
      <c r="B955" s="142"/>
      <c r="D955" s="143" t="s">
        <v>159</v>
      </c>
      <c r="E955" s="144" t="s">
        <v>32</v>
      </c>
      <c r="F955" s="145" t="s">
        <v>702</v>
      </c>
      <c r="H955" s="144" t="s">
        <v>32</v>
      </c>
      <c r="I955" s="146"/>
      <c r="L955" s="142"/>
      <c r="M955" s="147"/>
      <c r="T955" s="148"/>
      <c r="AT955" s="144" t="s">
        <v>159</v>
      </c>
      <c r="AU955" s="144" t="s">
        <v>89</v>
      </c>
      <c r="AV955" s="12" t="s">
        <v>40</v>
      </c>
      <c r="AW955" s="12" t="s">
        <v>38</v>
      </c>
      <c r="AX955" s="12" t="s">
        <v>80</v>
      </c>
      <c r="AY955" s="144" t="s">
        <v>150</v>
      </c>
    </row>
    <row r="956" spans="2:65" s="12" customFormat="1">
      <c r="B956" s="142"/>
      <c r="D956" s="143" t="s">
        <v>159</v>
      </c>
      <c r="E956" s="144" t="s">
        <v>32</v>
      </c>
      <c r="F956" s="145" t="s">
        <v>3825</v>
      </c>
      <c r="H956" s="144" t="s">
        <v>32</v>
      </c>
      <c r="I956" s="146"/>
      <c r="L956" s="142"/>
      <c r="M956" s="147"/>
      <c r="T956" s="148"/>
      <c r="AT956" s="144" t="s">
        <v>159</v>
      </c>
      <c r="AU956" s="144" t="s">
        <v>89</v>
      </c>
      <c r="AV956" s="12" t="s">
        <v>40</v>
      </c>
      <c r="AW956" s="12" t="s">
        <v>38</v>
      </c>
      <c r="AX956" s="12" t="s">
        <v>80</v>
      </c>
      <c r="AY956" s="144" t="s">
        <v>150</v>
      </c>
    </row>
    <row r="957" spans="2:65" s="12" customFormat="1">
      <c r="B957" s="142"/>
      <c r="D957" s="143" t="s">
        <v>159</v>
      </c>
      <c r="E957" s="144" t="s">
        <v>32</v>
      </c>
      <c r="F957" s="145" t="s">
        <v>4162</v>
      </c>
      <c r="H957" s="144" t="s">
        <v>32</v>
      </c>
      <c r="I957" s="146"/>
      <c r="L957" s="142"/>
      <c r="M957" s="147"/>
      <c r="T957" s="148"/>
      <c r="AT957" s="144" t="s">
        <v>159</v>
      </c>
      <c r="AU957" s="144" t="s">
        <v>89</v>
      </c>
      <c r="AV957" s="12" t="s">
        <v>40</v>
      </c>
      <c r="AW957" s="12" t="s">
        <v>38</v>
      </c>
      <c r="AX957" s="12" t="s">
        <v>80</v>
      </c>
      <c r="AY957" s="144" t="s">
        <v>150</v>
      </c>
    </row>
    <row r="958" spans="2:65" s="12" customFormat="1">
      <c r="B958" s="142"/>
      <c r="D958" s="143" t="s">
        <v>159</v>
      </c>
      <c r="E958" s="144" t="s">
        <v>32</v>
      </c>
      <c r="F958" s="145" t="s">
        <v>4163</v>
      </c>
      <c r="H958" s="144" t="s">
        <v>32</v>
      </c>
      <c r="I958" s="146"/>
      <c r="L958" s="142"/>
      <c r="M958" s="147"/>
      <c r="T958" s="148"/>
      <c r="AT958" s="144" t="s">
        <v>159</v>
      </c>
      <c r="AU958" s="144" t="s">
        <v>89</v>
      </c>
      <c r="AV958" s="12" t="s">
        <v>40</v>
      </c>
      <c r="AW958" s="12" t="s">
        <v>38</v>
      </c>
      <c r="AX958" s="12" t="s">
        <v>80</v>
      </c>
      <c r="AY958" s="144" t="s">
        <v>150</v>
      </c>
    </row>
    <row r="959" spans="2:65" s="12" customFormat="1">
      <c r="B959" s="142"/>
      <c r="D959" s="143" t="s">
        <v>159</v>
      </c>
      <c r="E959" s="144" t="s">
        <v>32</v>
      </c>
      <c r="F959" s="145" t="s">
        <v>4164</v>
      </c>
      <c r="H959" s="144" t="s">
        <v>32</v>
      </c>
      <c r="I959" s="146"/>
      <c r="L959" s="142"/>
      <c r="M959" s="147"/>
      <c r="T959" s="148"/>
      <c r="AT959" s="144" t="s">
        <v>159</v>
      </c>
      <c r="AU959" s="144" t="s">
        <v>89</v>
      </c>
      <c r="AV959" s="12" t="s">
        <v>40</v>
      </c>
      <c r="AW959" s="12" t="s">
        <v>38</v>
      </c>
      <c r="AX959" s="12" t="s">
        <v>80</v>
      </c>
      <c r="AY959" s="144" t="s">
        <v>150</v>
      </c>
    </row>
    <row r="960" spans="2:65" s="13" customFormat="1">
      <c r="B960" s="149"/>
      <c r="D960" s="143" t="s">
        <v>159</v>
      </c>
      <c r="E960" s="150" t="s">
        <v>32</v>
      </c>
      <c r="F960" s="151" t="s">
        <v>856</v>
      </c>
      <c r="H960" s="152">
        <v>548.96</v>
      </c>
      <c r="I960" s="153"/>
      <c r="L960" s="149"/>
      <c r="M960" s="154"/>
      <c r="T960" s="155"/>
      <c r="AT960" s="150" t="s">
        <v>159</v>
      </c>
      <c r="AU960" s="150" t="s">
        <v>89</v>
      </c>
      <c r="AV960" s="13" t="s">
        <v>89</v>
      </c>
      <c r="AW960" s="13" t="s">
        <v>38</v>
      </c>
      <c r="AX960" s="13" t="s">
        <v>40</v>
      </c>
      <c r="AY960" s="150" t="s">
        <v>150</v>
      </c>
    </row>
    <row r="961" spans="2:65" s="1" customFormat="1" ht="49.05" customHeight="1">
      <c r="B961" s="34"/>
      <c r="C961" s="184" t="s">
        <v>1131</v>
      </c>
      <c r="D961" s="184" t="s">
        <v>874</v>
      </c>
      <c r="E961" s="186" t="s">
        <v>4171</v>
      </c>
      <c r="F961" s="187" t="s">
        <v>4172</v>
      </c>
      <c r="G961" s="188" t="s">
        <v>155</v>
      </c>
      <c r="H961" s="189">
        <v>639.81299999999999</v>
      </c>
      <c r="I961" s="190"/>
      <c r="J961" s="191">
        <f>ROUND(I961*H961,2)</f>
        <v>0</v>
      </c>
      <c r="K961" s="187" t="s">
        <v>172</v>
      </c>
      <c r="L961" s="192"/>
      <c r="M961" s="193" t="s">
        <v>32</v>
      </c>
      <c r="N961" s="194" t="s">
        <v>51</v>
      </c>
      <c r="P961" s="138">
        <f>O961*H961</f>
        <v>0</v>
      </c>
      <c r="Q961" s="138">
        <v>5.3E-3</v>
      </c>
      <c r="R961" s="138">
        <f>Q961*H961</f>
        <v>3.3910089000000001</v>
      </c>
      <c r="S961" s="138">
        <v>0</v>
      </c>
      <c r="T961" s="139">
        <f>S961*H961</f>
        <v>0</v>
      </c>
      <c r="AR961" s="140" t="s">
        <v>1027</v>
      </c>
      <c r="AT961" s="140" t="s">
        <v>874</v>
      </c>
      <c r="AU961" s="140" t="s">
        <v>89</v>
      </c>
      <c r="AY961" s="18" t="s">
        <v>150</v>
      </c>
      <c r="BE961" s="141">
        <f>IF(N961="základní",J961,0)</f>
        <v>0</v>
      </c>
      <c r="BF961" s="141">
        <f>IF(N961="snížená",J961,0)</f>
        <v>0</v>
      </c>
      <c r="BG961" s="141">
        <f>IF(N961="zákl. přenesená",J961,0)</f>
        <v>0</v>
      </c>
      <c r="BH961" s="141">
        <f>IF(N961="sníž. přenesená",J961,0)</f>
        <v>0</v>
      </c>
      <c r="BI961" s="141">
        <f>IF(N961="nulová",J961,0)</f>
        <v>0</v>
      </c>
      <c r="BJ961" s="18" t="s">
        <v>40</v>
      </c>
      <c r="BK961" s="141">
        <f>ROUND(I961*H961,2)</f>
        <v>0</v>
      </c>
      <c r="BL961" s="18" t="s">
        <v>244</v>
      </c>
      <c r="BM961" s="140" t="s">
        <v>4173</v>
      </c>
    </row>
    <row r="962" spans="2:65" s="13" customFormat="1">
      <c r="B962" s="149"/>
      <c r="D962" s="143" t="s">
        <v>159</v>
      </c>
      <c r="F962" s="151" t="s">
        <v>4166</v>
      </c>
      <c r="H962" s="152">
        <v>639.81299999999999</v>
      </c>
      <c r="I962" s="153"/>
      <c r="L962" s="149"/>
      <c r="M962" s="154"/>
      <c r="T962" s="155"/>
      <c r="AT962" s="150" t="s">
        <v>159</v>
      </c>
      <c r="AU962" s="150" t="s">
        <v>89</v>
      </c>
      <c r="AV962" s="13" t="s">
        <v>89</v>
      </c>
      <c r="AW962" s="13" t="s">
        <v>4</v>
      </c>
      <c r="AX962" s="13" t="s">
        <v>40</v>
      </c>
      <c r="AY962" s="150" t="s">
        <v>150</v>
      </c>
    </row>
    <row r="963" spans="2:65" s="1" customFormat="1" ht="33" customHeight="1">
      <c r="B963" s="34"/>
      <c r="C963" s="129" t="s">
        <v>1136</v>
      </c>
      <c r="D963" s="129" t="s">
        <v>152</v>
      </c>
      <c r="E963" s="130" t="s">
        <v>4174</v>
      </c>
      <c r="F963" s="131" t="s">
        <v>4175</v>
      </c>
      <c r="G963" s="132" t="s">
        <v>155</v>
      </c>
      <c r="H963" s="133">
        <v>548.96</v>
      </c>
      <c r="I963" s="134"/>
      <c r="J963" s="135">
        <f>ROUND(I963*H963,2)</f>
        <v>0</v>
      </c>
      <c r="K963" s="131" t="s">
        <v>172</v>
      </c>
      <c r="L963" s="34"/>
      <c r="M963" s="136" t="s">
        <v>32</v>
      </c>
      <c r="N963" s="137" t="s">
        <v>51</v>
      </c>
      <c r="P963" s="138">
        <f>O963*H963</f>
        <v>0</v>
      </c>
      <c r="Q963" s="138">
        <v>0</v>
      </c>
      <c r="R963" s="138">
        <f>Q963*H963</f>
        <v>0</v>
      </c>
      <c r="S963" s="138">
        <v>1.0999999999999999E-2</v>
      </c>
      <c r="T963" s="139">
        <f>S963*H963</f>
        <v>6.0385600000000004</v>
      </c>
      <c r="AR963" s="140" t="s">
        <v>244</v>
      </c>
      <c r="AT963" s="140" t="s">
        <v>152</v>
      </c>
      <c r="AU963" s="140" t="s">
        <v>89</v>
      </c>
      <c r="AY963" s="18" t="s">
        <v>150</v>
      </c>
      <c r="BE963" s="141">
        <f>IF(N963="základní",J963,0)</f>
        <v>0</v>
      </c>
      <c r="BF963" s="141">
        <f>IF(N963="snížená",J963,0)</f>
        <v>0</v>
      </c>
      <c r="BG963" s="141">
        <f>IF(N963="zákl. přenesená",J963,0)</f>
        <v>0</v>
      </c>
      <c r="BH963" s="141">
        <f>IF(N963="sníž. přenesená",J963,0)</f>
        <v>0</v>
      </c>
      <c r="BI963" s="141">
        <f>IF(N963="nulová",J963,0)</f>
        <v>0</v>
      </c>
      <c r="BJ963" s="18" t="s">
        <v>40</v>
      </c>
      <c r="BK963" s="141">
        <f>ROUND(I963*H963,2)</f>
        <v>0</v>
      </c>
      <c r="BL963" s="18" t="s">
        <v>244</v>
      </c>
      <c r="BM963" s="140" t="s">
        <v>4176</v>
      </c>
    </row>
    <row r="964" spans="2:65" s="1" customFormat="1">
      <c r="B964" s="34"/>
      <c r="D964" s="163" t="s">
        <v>174</v>
      </c>
      <c r="F964" s="164" t="s">
        <v>4177</v>
      </c>
      <c r="I964" s="165"/>
      <c r="L964" s="34"/>
      <c r="M964" s="166"/>
      <c r="T964" s="55"/>
      <c r="AT964" s="18" t="s">
        <v>174</v>
      </c>
      <c r="AU964" s="18" t="s">
        <v>89</v>
      </c>
    </row>
    <row r="965" spans="2:65" s="12" customFormat="1">
      <c r="B965" s="142"/>
      <c r="D965" s="143" t="s">
        <v>159</v>
      </c>
      <c r="E965" s="144" t="s">
        <v>32</v>
      </c>
      <c r="F965" s="145" t="s">
        <v>702</v>
      </c>
      <c r="H965" s="144" t="s">
        <v>32</v>
      </c>
      <c r="I965" s="146"/>
      <c r="L965" s="142"/>
      <c r="M965" s="147"/>
      <c r="T965" s="148"/>
      <c r="AT965" s="144" t="s">
        <v>159</v>
      </c>
      <c r="AU965" s="144" t="s">
        <v>89</v>
      </c>
      <c r="AV965" s="12" t="s">
        <v>40</v>
      </c>
      <c r="AW965" s="12" t="s">
        <v>38</v>
      </c>
      <c r="AX965" s="12" t="s">
        <v>80</v>
      </c>
      <c r="AY965" s="144" t="s">
        <v>150</v>
      </c>
    </row>
    <row r="966" spans="2:65" s="12" customFormat="1">
      <c r="B966" s="142"/>
      <c r="D966" s="143" t="s">
        <v>159</v>
      </c>
      <c r="E966" s="144" t="s">
        <v>32</v>
      </c>
      <c r="F966" s="145" t="s">
        <v>4178</v>
      </c>
      <c r="H966" s="144" t="s">
        <v>32</v>
      </c>
      <c r="I966" s="146"/>
      <c r="L966" s="142"/>
      <c r="M966" s="147"/>
      <c r="T966" s="148"/>
      <c r="AT966" s="144" t="s">
        <v>159</v>
      </c>
      <c r="AU966" s="144" t="s">
        <v>89</v>
      </c>
      <c r="AV966" s="12" t="s">
        <v>40</v>
      </c>
      <c r="AW966" s="12" t="s">
        <v>38</v>
      </c>
      <c r="AX966" s="12" t="s">
        <v>80</v>
      </c>
      <c r="AY966" s="144" t="s">
        <v>150</v>
      </c>
    </row>
    <row r="967" spans="2:65" s="12" customFormat="1">
      <c r="B967" s="142"/>
      <c r="D967" s="143" t="s">
        <v>159</v>
      </c>
      <c r="E967" s="144" t="s">
        <v>32</v>
      </c>
      <c r="F967" s="145" t="s">
        <v>4179</v>
      </c>
      <c r="H967" s="144" t="s">
        <v>32</v>
      </c>
      <c r="I967" s="146"/>
      <c r="L967" s="142"/>
      <c r="M967" s="147"/>
      <c r="T967" s="148"/>
      <c r="AT967" s="144" t="s">
        <v>159</v>
      </c>
      <c r="AU967" s="144" t="s">
        <v>89</v>
      </c>
      <c r="AV967" s="12" t="s">
        <v>40</v>
      </c>
      <c r="AW967" s="12" t="s">
        <v>38</v>
      </c>
      <c r="AX967" s="12" t="s">
        <v>80</v>
      </c>
      <c r="AY967" s="144" t="s">
        <v>150</v>
      </c>
    </row>
    <row r="968" spans="2:65" s="12" customFormat="1">
      <c r="B968" s="142"/>
      <c r="D968" s="143" t="s">
        <v>159</v>
      </c>
      <c r="E968" s="144" t="s">
        <v>32</v>
      </c>
      <c r="F968" s="145" t="s">
        <v>4163</v>
      </c>
      <c r="H968" s="144" t="s">
        <v>32</v>
      </c>
      <c r="I968" s="146"/>
      <c r="L968" s="142"/>
      <c r="M968" s="147"/>
      <c r="T968" s="148"/>
      <c r="AT968" s="144" t="s">
        <v>159</v>
      </c>
      <c r="AU968" s="144" t="s">
        <v>89</v>
      </c>
      <c r="AV968" s="12" t="s">
        <v>40</v>
      </c>
      <c r="AW968" s="12" t="s">
        <v>38</v>
      </c>
      <c r="AX968" s="12" t="s">
        <v>80</v>
      </c>
      <c r="AY968" s="144" t="s">
        <v>150</v>
      </c>
    </row>
    <row r="969" spans="2:65" s="12" customFormat="1">
      <c r="B969" s="142"/>
      <c r="D969" s="143" t="s">
        <v>159</v>
      </c>
      <c r="E969" s="144" t="s">
        <v>32</v>
      </c>
      <c r="F969" s="145" t="s">
        <v>4164</v>
      </c>
      <c r="H969" s="144" t="s">
        <v>32</v>
      </c>
      <c r="I969" s="146"/>
      <c r="L969" s="142"/>
      <c r="M969" s="147"/>
      <c r="T969" s="148"/>
      <c r="AT969" s="144" t="s">
        <v>159</v>
      </c>
      <c r="AU969" s="144" t="s">
        <v>89</v>
      </c>
      <c r="AV969" s="12" t="s">
        <v>40</v>
      </c>
      <c r="AW969" s="12" t="s">
        <v>38</v>
      </c>
      <c r="AX969" s="12" t="s">
        <v>80</v>
      </c>
      <c r="AY969" s="144" t="s">
        <v>150</v>
      </c>
    </row>
    <row r="970" spans="2:65" s="13" customFormat="1">
      <c r="B970" s="149"/>
      <c r="D970" s="143" t="s">
        <v>159</v>
      </c>
      <c r="E970" s="150" t="s">
        <v>32</v>
      </c>
      <c r="F970" s="151" t="s">
        <v>860</v>
      </c>
      <c r="H970" s="152">
        <v>548.96</v>
      </c>
      <c r="I970" s="153"/>
      <c r="L970" s="149"/>
      <c r="M970" s="154"/>
      <c r="T970" s="155"/>
      <c r="AT970" s="150" t="s">
        <v>159</v>
      </c>
      <c r="AU970" s="150" t="s">
        <v>89</v>
      </c>
      <c r="AV970" s="13" t="s">
        <v>89</v>
      </c>
      <c r="AW970" s="13" t="s">
        <v>38</v>
      </c>
      <c r="AX970" s="13" t="s">
        <v>40</v>
      </c>
      <c r="AY970" s="150" t="s">
        <v>150</v>
      </c>
    </row>
    <row r="971" spans="2:65" s="1" customFormat="1" ht="55.5" customHeight="1">
      <c r="B971" s="34"/>
      <c r="C971" s="129" t="s">
        <v>1142</v>
      </c>
      <c r="D971" s="129" t="s">
        <v>152</v>
      </c>
      <c r="E971" s="130" t="s">
        <v>4180</v>
      </c>
      <c r="F971" s="131" t="s">
        <v>4181</v>
      </c>
      <c r="G971" s="132" t="s">
        <v>282</v>
      </c>
      <c r="H971" s="133">
        <v>6.6820000000000004</v>
      </c>
      <c r="I971" s="134"/>
      <c r="J971" s="135">
        <f>ROUND(I971*H971,2)</f>
        <v>0</v>
      </c>
      <c r="K971" s="131" t="s">
        <v>172</v>
      </c>
      <c r="L971" s="34"/>
      <c r="M971" s="136" t="s">
        <v>32</v>
      </c>
      <c r="N971" s="137" t="s">
        <v>51</v>
      </c>
      <c r="P971" s="138">
        <f>O971*H971</f>
        <v>0</v>
      </c>
      <c r="Q971" s="138">
        <v>0</v>
      </c>
      <c r="R971" s="138">
        <f>Q971*H971</f>
        <v>0</v>
      </c>
      <c r="S971" s="138">
        <v>0</v>
      </c>
      <c r="T971" s="139">
        <f>S971*H971</f>
        <v>0</v>
      </c>
      <c r="AR971" s="140" t="s">
        <v>244</v>
      </c>
      <c r="AT971" s="140" t="s">
        <v>152</v>
      </c>
      <c r="AU971" s="140" t="s">
        <v>89</v>
      </c>
      <c r="AY971" s="18" t="s">
        <v>150</v>
      </c>
      <c r="BE971" s="141">
        <f>IF(N971="základní",J971,0)</f>
        <v>0</v>
      </c>
      <c r="BF971" s="141">
        <f>IF(N971="snížená",J971,0)</f>
        <v>0</v>
      </c>
      <c r="BG971" s="141">
        <f>IF(N971="zákl. přenesená",J971,0)</f>
        <v>0</v>
      </c>
      <c r="BH971" s="141">
        <f>IF(N971="sníž. přenesená",J971,0)</f>
        <v>0</v>
      </c>
      <c r="BI971" s="141">
        <f>IF(N971="nulová",J971,0)</f>
        <v>0</v>
      </c>
      <c r="BJ971" s="18" t="s">
        <v>40</v>
      </c>
      <c r="BK971" s="141">
        <f>ROUND(I971*H971,2)</f>
        <v>0</v>
      </c>
      <c r="BL971" s="18" t="s">
        <v>244</v>
      </c>
      <c r="BM971" s="140" t="s">
        <v>4182</v>
      </c>
    </row>
    <row r="972" spans="2:65" s="1" customFormat="1">
      <c r="B972" s="34"/>
      <c r="D972" s="163" t="s">
        <v>174</v>
      </c>
      <c r="F972" s="164" t="s">
        <v>4183</v>
      </c>
      <c r="I972" s="165"/>
      <c r="L972" s="34"/>
      <c r="M972" s="166"/>
      <c r="T972" s="55"/>
      <c r="AT972" s="18" t="s">
        <v>174</v>
      </c>
      <c r="AU972" s="18" t="s">
        <v>89</v>
      </c>
    </row>
    <row r="973" spans="2:65" s="11" customFormat="1" ht="22.8" customHeight="1">
      <c r="B973" s="117"/>
      <c r="D973" s="118" t="s">
        <v>79</v>
      </c>
      <c r="E973" s="127" t="s">
        <v>2741</v>
      </c>
      <c r="F973" s="127" t="s">
        <v>2742</v>
      </c>
      <c r="I973" s="120"/>
      <c r="J973" s="128">
        <f>BK973</f>
        <v>0</v>
      </c>
      <c r="L973" s="117"/>
      <c r="M973" s="122"/>
      <c r="P973" s="123">
        <f>SUM(P974:P1003)</f>
        <v>0</v>
      </c>
      <c r="R973" s="123">
        <f>SUM(R974:R1003)</f>
        <v>2.733276</v>
      </c>
      <c r="T973" s="124">
        <f>SUM(T974:T1003)</f>
        <v>1.3724000000000001</v>
      </c>
      <c r="AR973" s="118" t="s">
        <v>89</v>
      </c>
      <c r="AT973" s="125" t="s">
        <v>79</v>
      </c>
      <c r="AU973" s="125" t="s">
        <v>40</v>
      </c>
      <c r="AY973" s="118" t="s">
        <v>150</v>
      </c>
      <c r="BK973" s="126">
        <f>SUM(BK974:BK1003)</f>
        <v>0</v>
      </c>
    </row>
    <row r="974" spans="2:65" s="1" customFormat="1" ht="55.5" customHeight="1">
      <c r="B974" s="34"/>
      <c r="C974" s="129" t="s">
        <v>1147</v>
      </c>
      <c r="D974" s="129" t="s">
        <v>152</v>
      </c>
      <c r="E974" s="130" t="s">
        <v>4184</v>
      </c>
      <c r="F974" s="131" t="s">
        <v>4185</v>
      </c>
      <c r="G974" s="132" t="s">
        <v>155</v>
      </c>
      <c r="H974" s="133">
        <v>548.96</v>
      </c>
      <c r="I974" s="134"/>
      <c r="J974" s="135">
        <f>ROUND(I974*H974,2)</f>
        <v>0</v>
      </c>
      <c r="K974" s="131" t="s">
        <v>172</v>
      </c>
      <c r="L974" s="34"/>
      <c r="M974" s="136" t="s">
        <v>32</v>
      </c>
      <c r="N974" s="137" t="s">
        <v>51</v>
      </c>
      <c r="P974" s="138">
        <f>O974*H974</f>
        <v>0</v>
      </c>
      <c r="Q974" s="138">
        <v>0</v>
      </c>
      <c r="R974" s="138">
        <f>Q974*H974</f>
        <v>0</v>
      </c>
      <c r="S974" s="138">
        <v>2.5000000000000001E-3</v>
      </c>
      <c r="T974" s="139">
        <f>S974*H974</f>
        <v>1.3724000000000001</v>
      </c>
      <c r="AR974" s="140" t="s">
        <v>244</v>
      </c>
      <c r="AT974" s="140" t="s">
        <v>152</v>
      </c>
      <c r="AU974" s="140" t="s">
        <v>89</v>
      </c>
      <c r="AY974" s="18" t="s">
        <v>150</v>
      </c>
      <c r="BE974" s="141">
        <f>IF(N974="základní",J974,0)</f>
        <v>0</v>
      </c>
      <c r="BF974" s="141">
        <f>IF(N974="snížená",J974,0)</f>
        <v>0</v>
      </c>
      <c r="BG974" s="141">
        <f>IF(N974="zákl. přenesená",J974,0)</f>
        <v>0</v>
      </c>
      <c r="BH974" s="141">
        <f>IF(N974="sníž. přenesená",J974,0)</f>
        <v>0</v>
      </c>
      <c r="BI974" s="141">
        <f>IF(N974="nulová",J974,0)</f>
        <v>0</v>
      </c>
      <c r="BJ974" s="18" t="s">
        <v>40</v>
      </c>
      <c r="BK974" s="141">
        <f>ROUND(I974*H974,2)</f>
        <v>0</v>
      </c>
      <c r="BL974" s="18" t="s">
        <v>244</v>
      </c>
      <c r="BM974" s="140" t="s">
        <v>4186</v>
      </c>
    </row>
    <row r="975" spans="2:65" s="1" customFormat="1">
      <c r="B975" s="34"/>
      <c r="D975" s="163" t="s">
        <v>174</v>
      </c>
      <c r="F975" s="164" t="s">
        <v>4187</v>
      </c>
      <c r="I975" s="165"/>
      <c r="L975" s="34"/>
      <c r="M975" s="166"/>
      <c r="T975" s="55"/>
      <c r="AT975" s="18" t="s">
        <v>174</v>
      </c>
      <c r="AU975" s="18" t="s">
        <v>89</v>
      </c>
    </row>
    <row r="976" spans="2:65" s="12" customFormat="1">
      <c r="B976" s="142"/>
      <c r="D976" s="143" t="s">
        <v>159</v>
      </c>
      <c r="E976" s="144" t="s">
        <v>32</v>
      </c>
      <c r="F976" s="145" t="s">
        <v>702</v>
      </c>
      <c r="H976" s="144" t="s">
        <v>32</v>
      </c>
      <c r="I976" s="146"/>
      <c r="L976" s="142"/>
      <c r="M976" s="147"/>
      <c r="T976" s="148"/>
      <c r="AT976" s="144" t="s">
        <v>159</v>
      </c>
      <c r="AU976" s="144" t="s">
        <v>89</v>
      </c>
      <c r="AV976" s="12" t="s">
        <v>40</v>
      </c>
      <c r="AW976" s="12" t="s">
        <v>38</v>
      </c>
      <c r="AX976" s="12" t="s">
        <v>80</v>
      </c>
      <c r="AY976" s="144" t="s">
        <v>150</v>
      </c>
    </row>
    <row r="977" spans="2:65" s="12" customFormat="1">
      <c r="B977" s="142"/>
      <c r="D977" s="143" t="s">
        <v>159</v>
      </c>
      <c r="E977" s="144" t="s">
        <v>32</v>
      </c>
      <c r="F977" s="145" t="s">
        <v>3825</v>
      </c>
      <c r="H977" s="144" t="s">
        <v>32</v>
      </c>
      <c r="I977" s="146"/>
      <c r="L977" s="142"/>
      <c r="M977" s="147"/>
      <c r="T977" s="148"/>
      <c r="AT977" s="144" t="s">
        <v>159</v>
      </c>
      <c r="AU977" s="144" t="s">
        <v>89</v>
      </c>
      <c r="AV977" s="12" t="s">
        <v>40</v>
      </c>
      <c r="AW977" s="12" t="s">
        <v>38</v>
      </c>
      <c r="AX977" s="12" t="s">
        <v>80</v>
      </c>
      <c r="AY977" s="144" t="s">
        <v>150</v>
      </c>
    </row>
    <row r="978" spans="2:65" s="12" customFormat="1">
      <c r="B978" s="142"/>
      <c r="D978" s="143" t="s">
        <v>159</v>
      </c>
      <c r="E978" s="144" t="s">
        <v>32</v>
      </c>
      <c r="F978" s="145" t="s">
        <v>4162</v>
      </c>
      <c r="H978" s="144" t="s">
        <v>32</v>
      </c>
      <c r="I978" s="146"/>
      <c r="L978" s="142"/>
      <c r="M978" s="147"/>
      <c r="T978" s="148"/>
      <c r="AT978" s="144" t="s">
        <v>159</v>
      </c>
      <c r="AU978" s="144" t="s">
        <v>89</v>
      </c>
      <c r="AV978" s="12" t="s">
        <v>40</v>
      </c>
      <c r="AW978" s="12" t="s">
        <v>38</v>
      </c>
      <c r="AX978" s="12" t="s">
        <v>80</v>
      </c>
      <c r="AY978" s="144" t="s">
        <v>150</v>
      </c>
    </row>
    <row r="979" spans="2:65" s="12" customFormat="1">
      <c r="B979" s="142"/>
      <c r="D979" s="143" t="s">
        <v>159</v>
      </c>
      <c r="E979" s="144" t="s">
        <v>32</v>
      </c>
      <c r="F979" s="145" t="s">
        <v>4163</v>
      </c>
      <c r="H979" s="144" t="s">
        <v>32</v>
      </c>
      <c r="I979" s="146"/>
      <c r="L979" s="142"/>
      <c r="M979" s="147"/>
      <c r="T979" s="148"/>
      <c r="AT979" s="144" t="s">
        <v>159</v>
      </c>
      <c r="AU979" s="144" t="s">
        <v>89</v>
      </c>
      <c r="AV979" s="12" t="s">
        <v>40</v>
      </c>
      <c r="AW979" s="12" t="s">
        <v>38</v>
      </c>
      <c r="AX979" s="12" t="s">
        <v>80</v>
      </c>
      <c r="AY979" s="144" t="s">
        <v>150</v>
      </c>
    </row>
    <row r="980" spans="2:65" s="12" customFormat="1">
      <c r="B980" s="142"/>
      <c r="D980" s="143" t="s">
        <v>159</v>
      </c>
      <c r="E980" s="144" t="s">
        <v>32</v>
      </c>
      <c r="F980" s="145" t="s">
        <v>4164</v>
      </c>
      <c r="H980" s="144" t="s">
        <v>32</v>
      </c>
      <c r="I980" s="146"/>
      <c r="L980" s="142"/>
      <c r="M980" s="147"/>
      <c r="T980" s="148"/>
      <c r="AT980" s="144" t="s">
        <v>159</v>
      </c>
      <c r="AU980" s="144" t="s">
        <v>89</v>
      </c>
      <c r="AV980" s="12" t="s">
        <v>40</v>
      </c>
      <c r="AW980" s="12" t="s">
        <v>38</v>
      </c>
      <c r="AX980" s="12" t="s">
        <v>80</v>
      </c>
      <c r="AY980" s="144" t="s">
        <v>150</v>
      </c>
    </row>
    <row r="981" spans="2:65" s="13" customFormat="1">
      <c r="B981" s="149"/>
      <c r="D981" s="143" t="s">
        <v>159</v>
      </c>
      <c r="E981" s="150" t="s">
        <v>32</v>
      </c>
      <c r="F981" s="151" t="s">
        <v>728</v>
      </c>
      <c r="H981" s="152">
        <v>548.96</v>
      </c>
      <c r="I981" s="153"/>
      <c r="L981" s="149"/>
      <c r="M981" s="154"/>
      <c r="T981" s="155"/>
      <c r="AT981" s="150" t="s">
        <v>159</v>
      </c>
      <c r="AU981" s="150" t="s">
        <v>89</v>
      </c>
      <c r="AV981" s="13" t="s">
        <v>89</v>
      </c>
      <c r="AW981" s="13" t="s">
        <v>38</v>
      </c>
      <c r="AX981" s="13" t="s">
        <v>40</v>
      </c>
      <c r="AY981" s="150" t="s">
        <v>150</v>
      </c>
    </row>
    <row r="982" spans="2:65" s="1" customFormat="1" ht="37.799999999999997" customHeight="1">
      <c r="B982" s="34"/>
      <c r="C982" s="129" t="s">
        <v>1153</v>
      </c>
      <c r="D982" s="129" t="s">
        <v>152</v>
      </c>
      <c r="E982" s="130" t="s">
        <v>4188</v>
      </c>
      <c r="F982" s="131" t="s">
        <v>4189</v>
      </c>
      <c r="G982" s="132" t="s">
        <v>155</v>
      </c>
      <c r="H982" s="133">
        <v>548.96</v>
      </c>
      <c r="I982" s="134"/>
      <c r="J982" s="135">
        <f>ROUND(I982*H982,2)</f>
        <v>0</v>
      </c>
      <c r="K982" s="131" t="s">
        <v>172</v>
      </c>
      <c r="L982" s="34"/>
      <c r="M982" s="136" t="s">
        <v>32</v>
      </c>
      <c r="N982" s="137" t="s">
        <v>51</v>
      </c>
      <c r="P982" s="138">
        <f>O982*H982</f>
        <v>0</v>
      </c>
      <c r="Q982" s="138">
        <v>0</v>
      </c>
      <c r="R982" s="138">
        <f>Q982*H982</f>
        <v>0</v>
      </c>
      <c r="S982" s="138">
        <v>0</v>
      </c>
      <c r="T982" s="139">
        <f>S982*H982</f>
        <v>0</v>
      </c>
      <c r="AR982" s="140" t="s">
        <v>244</v>
      </c>
      <c r="AT982" s="140" t="s">
        <v>152</v>
      </c>
      <c r="AU982" s="140" t="s">
        <v>89</v>
      </c>
      <c r="AY982" s="18" t="s">
        <v>150</v>
      </c>
      <c r="BE982" s="141">
        <f>IF(N982="základní",J982,0)</f>
        <v>0</v>
      </c>
      <c r="BF982" s="141">
        <f>IF(N982="snížená",J982,0)</f>
        <v>0</v>
      </c>
      <c r="BG982" s="141">
        <f>IF(N982="zákl. přenesená",J982,0)</f>
        <v>0</v>
      </c>
      <c r="BH982" s="141">
        <f>IF(N982="sníž. přenesená",J982,0)</f>
        <v>0</v>
      </c>
      <c r="BI982" s="141">
        <f>IF(N982="nulová",J982,0)</f>
        <v>0</v>
      </c>
      <c r="BJ982" s="18" t="s">
        <v>40</v>
      </c>
      <c r="BK982" s="141">
        <f>ROUND(I982*H982,2)</f>
        <v>0</v>
      </c>
      <c r="BL982" s="18" t="s">
        <v>244</v>
      </c>
      <c r="BM982" s="140" t="s">
        <v>4190</v>
      </c>
    </row>
    <row r="983" spans="2:65" s="1" customFormat="1">
      <c r="B983" s="34"/>
      <c r="D983" s="163" t="s">
        <v>174</v>
      </c>
      <c r="F983" s="164" t="s">
        <v>4191</v>
      </c>
      <c r="I983" s="165"/>
      <c r="L983" s="34"/>
      <c r="M983" s="166"/>
      <c r="T983" s="55"/>
      <c r="AT983" s="18" t="s">
        <v>174</v>
      </c>
      <c r="AU983" s="18" t="s">
        <v>89</v>
      </c>
    </row>
    <row r="984" spans="2:65" s="12" customFormat="1">
      <c r="B984" s="142"/>
      <c r="D984" s="143" t="s">
        <v>159</v>
      </c>
      <c r="E984" s="144" t="s">
        <v>32</v>
      </c>
      <c r="F984" s="145" t="s">
        <v>702</v>
      </c>
      <c r="H984" s="144" t="s">
        <v>32</v>
      </c>
      <c r="I984" s="146"/>
      <c r="L984" s="142"/>
      <c r="M984" s="147"/>
      <c r="T984" s="148"/>
      <c r="AT984" s="144" t="s">
        <v>159</v>
      </c>
      <c r="AU984" s="144" t="s">
        <v>89</v>
      </c>
      <c r="AV984" s="12" t="s">
        <v>40</v>
      </c>
      <c r="AW984" s="12" t="s">
        <v>38</v>
      </c>
      <c r="AX984" s="12" t="s">
        <v>80</v>
      </c>
      <c r="AY984" s="144" t="s">
        <v>150</v>
      </c>
    </row>
    <row r="985" spans="2:65" s="12" customFormat="1">
      <c r="B985" s="142"/>
      <c r="D985" s="143" t="s">
        <v>159</v>
      </c>
      <c r="E985" s="144" t="s">
        <v>32</v>
      </c>
      <c r="F985" s="145" t="s">
        <v>3825</v>
      </c>
      <c r="H985" s="144" t="s">
        <v>32</v>
      </c>
      <c r="I985" s="146"/>
      <c r="L985" s="142"/>
      <c r="M985" s="147"/>
      <c r="T985" s="148"/>
      <c r="AT985" s="144" t="s">
        <v>159</v>
      </c>
      <c r="AU985" s="144" t="s">
        <v>89</v>
      </c>
      <c r="AV985" s="12" t="s">
        <v>40</v>
      </c>
      <c r="AW985" s="12" t="s">
        <v>38</v>
      </c>
      <c r="AX985" s="12" t="s">
        <v>80</v>
      </c>
      <c r="AY985" s="144" t="s">
        <v>150</v>
      </c>
    </row>
    <row r="986" spans="2:65" s="12" customFormat="1">
      <c r="B986" s="142"/>
      <c r="D986" s="143" t="s">
        <v>159</v>
      </c>
      <c r="E986" s="144" t="s">
        <v>32</v>
      </c>
      <c r="F986" s="145" t="s">
        <v>4162</v>
      </c>
      <c r="H986" s="144" t="s">
        <v>32</v>
      </c>
      <c r="I986" s="146"/>
      <c r="L986" s="142"/>
      <c r="M986" s="147"/>
      <c r="T986" s="148"/>
      <c r="AT986" s="144" t="s">
        <v>159</v>
      </c>
      <c r="AU986" s="144" t="s">
        <v>89</v>
      </c>
      <c r="AV986" s="12" t="s">
        <v>40</v>
      </c>
      <c r="AW986" s="12" t="s">
        <v>38</v>
      </c>
      <c r="AX986" s="12" t="s">
        <v>80</v>
      </c>
      <c r="AY986" s="144" t="s">
        <v>150</v>
      </c>
    </row>
    <row r="987" spans="2:65" s="12" customFormat="1">
      <c r="B987" s="142"/>
      <c r="D987" s="143" t="s">
        <v>159</v>
      </c>
      <c r="E987" s="144" t="s">
        <v>32</v>
      </c>
      <c r="F987" s="145" t="s">
        <v>4163</v>
      </c>
      <c r="H987" s="144" t="s">
        <v>32</v>
      </c>
      <c r="I987" s="146"/>
      <c r="L987" s="142"/>
      <c r="M987" s="147"/>
      <c r="T987" s="148"/>
      <c r="AT987" s="144" t="s">
        <v>159</v>
      </c>
      <c r="AU987" s="144" t="s">
        <v>89</v>
      </c>
      <c r="AV987" s="12" t="s">
        <v>40</v>
      </c>
      <c r="AW987" s="12" t="s">
        <v>38</v>
      </c>
      <c r="AX987" s="12" t="s">
        <v>80</v>
      </c>
      <c r="AY987" s="144" t="s">
        <v>150</v>
      </c>
    </row>
    <row r="988" spans="2:65" s="12" customFormat="1">
      <c r="B988" s="142"/>
      <c r="D988" s="143" t="s">
        <v>159</v>
      </c>
      <c r="E988" s="144" t="s">
        <v>32</v>
      </c>
      <c r="F988" s="145" t="s">
        <v>4164</v>
      </c>
      <c r="H988" s="144" t="s">
        <v>32</v>
      </c>
      <c r="I988" s="146"/>
      <c r="L988" s="142"/>
      <c r="M988" s="147"/>
      <c r="T988" s="148"/>
      <c r="AT988" s="144" t="s">
        <v>159</v>
      </c>
      <c r="AU988" s="144" t="s">
        <v>89</v>
      </c>
      <c r="AV988" s="12" t="s">
        <v>40</v>
      </c>
      <c r="AW988" s="12" t="s">
        <v>38</v>
      </c>
      <c r="AX988" s="12" t="s">
        <v>80</v>
      </c>
      <c r="AY988" s="144" t="s">
        <v>150</v>
      </c>
    </row>
    <row r="989" spans="2:65" s="13" customFormat="1">
      <c r="B989" s="149"/>
      <c r="D989" s="143" t="s">
        <v>159</v>
      </c>
      <c r="E989" s="150" t="s">
        <v>32</v>
      </c>
      <c r="F989" s="151" t="s">
        <v>728</v>
      </c>
      <c r="H989" s="152">
        <v>548.96</v>
      </c>
      <c r="I989" s="153"/>
      <c r="L989" s="149"/>
      <c r="M989" s="154"/>
      <c r="T989" s="155"/>
      <c r="AT989" s="150" t="s">
        <v>159</v>
      </c>
      <c r="AU989" s="150" t="s">
        <v>89</v>
      </c>
      <c r="AV989" s="13" t="s">
        <v>89</v>
      </c>
      <c r="AW989" s="13" t="s">
        <v>38</v>
      </c>
      <c r="AX989" s="13" t="s">
        <v>40</v>
      </c>
      <c r="AY989" s="150" t="s">
        <v>150</v>
      </c>
    </row>
    <row r="990" spans="2:65" s="1" customFormat="1" ht="24.15" customHeight="1">
      <c r="B990" s="34"/>
      <c r="C990" s="184" t="s">
        <v>1158</v>
      </c>
      <c r="D990" s="184" t="s">
        <v>874</v>
      </c>
      <c r="E990" s="186" t="s">
        <v>4192</v>
      </c>
      <c r="F990" s="187" t="s">
        <v>4193</v>
      </c>
      <c r="G990" s="188" t="s">
        <v>155</v>
      </c>
      <c r="H990" s="189">
        <v>576.40800000000002</v>
      </c>
      <c r="I990" s="190"/>
      <c r="J990" s="191">
        <f>ROUND(I990*H990,2)</f>
        <v>0</v>
      </c>
      <c r="K990" s="187" t="s">
        <v>172</v>
      </c>
      <c r="L990" s="192"/>
      <c r="M990" s="193" t="s">
        <v>32</v>
      </c>
      <c r="N990" s="194" t="s">
        <v>51</v>
      </c>
      <c r="P990" s="138">
        <f>O990*H990</f>
        <v>0</v>
      </c>
      <c r="Q990" s="138">
        <v>2.5000000000000001E-3</v>
      </c>
      <c r="R990" s="138">
        <f>Q990*H990</f>
        <v>1.44102</v>
      </c>
      <c r="S990" s="138">
        <v>0</v>
      </c>
      <c r="T990" s="139">
        <f>S990*H990</f>
        <v>0</v>
      </c>
      <c r="AR990" s="140" t="s">
        <v>1027</v>
      </c>
      <c r="AT990" s="140" t="s">
        <v>874</v>
      </c>
      <c r="AU990" s="140" t="s">
        <v>89</v>
      </c>
      <c r="AY990" s="18" t="s">
        <v>150</v>
      </c>
      <c r="BE990" s="141">
        <f>IF(N990="základní",J990,0)</f>
        <v>0</v>
      </c>
      <c r="BF990" s="141">
        <f>IF(N990="snížená",J990,0)</f>
        <v>0</v>
      </c>
      <c r="BG990" s="141">
        <f>IF(N990="zákl. přenesená",J990,0)</f>
        <v>0</v>
      </c>
      <c r="BH990" s="141">
        <f>IF(N990="sníž. přenesená",J990,0)</f>
        <v>0</v>
      </c>
      <c r="BI990" s="141">
        <f>IF(N990="nulová",J990,0)</f>
        <v>0</v>
      </c>
      <c r="BJ990" s="18" t="s">
        <v>40</v>
      </c>
      <c r="BK990" s="141">
        <f>ROUND(I990*H990,2)</f>
        <v>0</v>
      </c>
      <c r="BL990" s="18" t="s">
        <v>244</v>
      </c>
      <c r="BM990" s="140" t="s">
        <v>4194</v>
      </c>
    </row>
    <row r="991" spans="2:65" s="13" customFormat="1">
      <c r="B991" s="149"/>
      <c r="D991" s="143" t="s">
        <v>159</v>
      </c>
      <c r="F991" s="151" t="s">
        <v>4195</v>
      </c>
      <c r="H991" s="152">
        <v>576.40800000000002</v>
      </c>
      <c r="I991" s="153"/>
      <c r="L991" s="149"/>
      <c r="M991" s="154"/>
      <c r="T991" s="155"/>
      <c r="AT991" s="150" t="s">
        <v>159</v>
      </c>
      <c r="AU991" s="150" t="s">
        <v>89</v>
      </c>
      <c r="AV991" s="13" t="s">
        <v>89</v>
      </c>
      <c r="AW991" s="13" t="s">
        <v>4</v>
      </c>
      <c r="AX991" s="13" t="s">
        <v>40</v>
      </c>
      <c r="AY991" s="150" t="s">
        <v>150</v>
      </c>
    </row>
    <row r="992" spans="2:65" s="1" customFormat="1" ht="37.799999999999997" customHeight="1">
      <c r="B992" s="34"/>
      <c r="C992" s="129" t="s">
        <v>1163</v>
      </c>
      <c r="D992" s="129" t="s">
        <v>152</v>
      </c>
      <c r="E992" s="130" t="s">
        <v>4196</v>
      </c>
      <c r="F992" s="131" t="s">
        <v>4197</v>
      </c>
      <c r="G992" s="132" t="s">
        <v>155</v>
      </c>
      <c r="H992" s="133">
        <v>769.2</v>
      </c>
      <c r="I992" s="134"/>
      <c r="J992" s="135">
        <f>ROUND(I992*H992,2)</f>
        <v>0</v>
      </c>
      <c r="K992" s="131" t="s">
        <v>172</v>
      </c>
      <c r="L992" s="34"/>
      <c r="M992" s="136" t="s">
        <v>32</v>
      </c>
      <c r="N992" s="137" t="s">
        <v>51</v>
      </c>
      <c r="P992" s="138">
        <f>O992*H992</f>
        <v>0</v>
      </c>
      <c r="Q992" s="138">
        <v>0</v>
      </c>
      <c r="R992" s="138">
        <f>Q992*H992</f>
        <v>0</v>
      </c>
      <c r="S992" s="138">
        <v>0</v>
      </c>
      <c r="T992" s="139">
        <f>S992*H992</f>
        <v>0</v>
      </c>
      <c r="AR992" s="140" t="s">
        <v>244</v>
      </c>
      <c r="AT992" s="140" t="s">
        <v>152</v>
      </c>
      <c r="AU992" s="140" t="s">
        <v>89</v>
      </c>
      <c r="AY992" s="18" t="s">
        <v>150</v>
      </c>
      <c r="BE992" s="141">
        <f>IF(N992="základní",J992,0)</f>
        <v>0</v>
      </c>
      <c r="BF992" s="141">
        <f>IF(N992="snížená",J992,0)</f>
        <v>0</v>
      </c>
      <c r="BG992" s="141">
        <f>IF(N992="zákl. přenesená",J992,0)</f>
        <v>0</v>
      </c>
      <c r="BH992" s="141">
        <f>IF(N992="sníž. přenesená",J992,0)</f>
        <v>0</v>
      </c>
      <c r="BI992" s="141">
        <f>IF(N992="nulová",J992,0)</f>
        <v>0</v>
      </c>
      <c r="BJ992" s="18" t="s">
        <v>40</v>
      </c>
      <c r="BK992" s="141">
        <f>ROUND(I992*H992,2)</f>
        <v>0</v>
      </c>
      <c r="BL992" s="18" t="s">
        <v>244</v>
      </c>
      <c r="BM992" s="140" t="s">
        <v>4198</v>
      </c>
    </row>
    <row r="993" spans="2:65" s="1" customFormat="1">
      <c r="B993" s="34"/>
      <c r="D993" s="163" t="s">
        <v>174</v>
      </c>
      <c r="F993" s="164" t="s">
        <v>4199</v>
      </c>
      <c r="I993" s="165"/>
      <c r="L993" s="34"/>
      <c r="M993" s="166"/>
      <c r="T993" s="55"/>
      <c r="AT993" s="18" t="s">
        <v>174</v>
      </c>
      <c r="AU993" s="18" t="s">
        <v>89</v>
      </c>
    </row>
    <row r="994" spans="2:65" s="12" customFormat="1">
      <c r="B994" s="142"/>
      <c r="D994" s="143" t="s">
        <v>159</v>
      </c>
      <c r="E994" s="144" t="s">
        <v>32</v>
      </c>
      <c r="F994" s="145" t="s">
        <v>702</v>
      </c>
      <c r="H994" s="144" t="s">
        <v>32</v>
      </c>
      <c r="I994" s="146"/>
      <c r="L994" s="142"/>
      <c r="M994" s="147"/>
      <c r="T994" s="148"/>
      <c r="AT994" s="144" t="s">
        <v>159</v>
      </c>
      <c r="AU994" s="144" t="s">
        <v>89</v>
      </c>
      <c r="AV994" s="12" t="s">
        <v>40</v>
      </c>
      <c r="AW994" s="12" t="s">
        <v>38</v>
      </c>
      <c r="AX994" s="12" t="s">
        <v>80</v>
      </c>
      <c r="AY994" s="144" t="s">
        <v>150</v>
      </c>
    </row>
    <row r="995" spans="2:65" s="12" customFormat="1">
      <c r="B995" s="142"/>
      <c r="D995" s="143" t="s">
        <v>159</v>
      </c>
      <c r="E995" s="144" t="s">
        <v>32</v>
      </c>
      <c r="F995" s="145" t="s">
        <v>3825</v>
      </c>
      <c r="H995" s="144" t="s">
        <v>32</v>
      </c>
      <c r="I995" s="146"/>
      <c r="L995" s="142"/>
      <c r="M995" s="147"/>
      <c r="T995" s="148"/>
      <c r="AT995" s="144" t="s">
        <v>159</v>
      </c>
      <c r="AU995" s="144" t="s">
        <v>89</v>
      </c>
      <c r="AV995" s="12" t="s">
        <v>40</v>
      </c>
      <c r="AW995" s="12" t="s">
        <v>38</v>
      </c>
      <c r="AX995" s="12" t="s">
        <v>80</v>
      </c>
      <c r="AY995" s="144" t="s">
        <v>150</v>
      </c>
    </row>
    <row r="996" spans="2:65" s="12" customFormat="1">
      <c r="B996" s="142"/>
      <c r="D996" s="143" t="s">
        <v>159</v>
      </c>
      <c r="E996" s="144" t="s">
        <v>32</v>
      </c>
      <c r="F996" s="145" t="s">
        <v>4200</v>
      </c>
      <c r="H996" s="144" t="s">
        <v>32</v>
      </c>
      <c r="I996" s="146"/>
      <c r="L996" s="142"/>
      <c r="M996" s="147"/>
      <c r="T996" s="148"/>
      <c r="AT996" s="144" t="s">
        <v>159</v>
      </c>
      <c r="AU996" s="144" t="s">
        <v>89</v>
      </c>
      <c r="AV996" s="12" t="s">
        <v>40</v>
      </c>
      <c r="AW996" s="12" t="s">
        <v>38</v>
      </c>
      <c r="AX996" s="12" t="s">
        <v>80</v>
      </c>
      <c r="AY996" s="144" t="s">
        <v>150</v>
      </c>
    </row>
    <row r="997" spans="2:65" s="12" customFormat="1">
      <c r="B997" s="142"/>
      <c r="D997" s="143" t="s">
        <v>159</v>
      </c>
      <c r="E997" s="144" t="s">
        <v>32</v>
      </c>
      <c r="F997" s="145" t="s">
        <v>3857</v>
      </c>
      <c r="H997" s="144" t="s">
        <v>32</v>
      </c>
      <c r="I997" s="146"/>
      <c r="L997" s="142"/>
      <c r="M997" s="147"/>
      <c r="T997" s="148"/>
      <c r="AT997" s="144" t="s">
        <v>159</v>
      </c>
      <c r="AU997" s="144" t="s">
        <v>89</v>
      </c>
      <c r="AV997" s="12" t="s">
        <v>40</v>
      </c>
      <c r="AW997" s="12" t="s">
        <v>38</v>
      </c>
      <c r="AX997" s="12" t="s">
        <v>80</v>
      </c>
      <c r="AY997" s="144" t="s">
        <v>150</v>
      </c>
    </row>
    <row r="998" spans="2:65" s="12" customFormat="1" ht="30.6">
      <c r="B998" s="142"/>
      <c r="D998" s="143" t="s">
        <v>159</v>
      </c>
      <c r="E998" s="144" t="s">
        <v>32</v>
      </c>
      <c r="F998" s="145" t="s">
        <v>3820</v>
      </c>
      <c r="H998" s="144" t="s">
        <v>32</v>
      </c>
      <c r="I998" s="146"/>
      <c r="L998" s="142"/>
      <c r="M998" s="147"/>
      <c r="T998" s="148"/>
      <c r="AT998" s="144" t="s">
        <v>159</v>
      </c>
      <c r="AU998" s="144" t="s">
        <v>89</v>
      </c>
      <c r="AV998" s="12" t="s">
        <v>40</v>
      </c>
      <c r="AW998" s="12" t="s">
        <v>38</v>
      </c>
      <c r="AX998" s="12" t="s">
        <v>80</v>
      </c>
      <c r="AY998" s="144" t="s">
        <v>150</v>
      </c>
    </row>
    <row r="999" spans="2:65" s="13" customFormat="1">
      <c r="B999" s="149"/>
      <c r="D999" s="143" t="s">
        <v>159</v>
      </c>
      <c r="E999" s="150" t="s">
        <v>32</v>
      </c>
      <c r="F999" s="151" t="s">
        <v>785</v>
      </c>
      <c r="H999" s="152">
        <v>769.2</v>
      </c>
      <c r="I999" s="153"/>
      <c r="L999" s="149"/>
      <c r="M999" s="154"/>
      <c r="T999" s="155"/>
      <c r="AT999" s="150" t="s">
        <v>159</v>
      </c>
      <c r="AU999" s="150" t="s">
        <v>89</v>
      </c>
      <c r="AV999" s="13" t="s">
        <v>89</v>
      </c>
      <c r="AW999" s="13" t="s">
        <v>38</v>
      </c>
      <c r="AX999" s="13" t="s">
        <v>40</v>
      </c>
      <c r="AY999" s="150" t="s">
        <v>150</v>
      </c>
    </row>
    <row r="1000" spans="2:65" s="1" customFormat="1" ht="24.15" customHeight="1">
      <c r="B1000" s="34"/>
      <c r="C1000" s="184" t="s">
        <v>1168</v>
      </c>
      <c r="D1000" s="184" t="s">
        <v>874</v>
      </c>
      <c r="E1000" s="186" t="s">
        <v>4201</v>
      </c>
      <c r="F1000" s="187" t="s">
        <v>4202</v>
      </c>
      <c r="G1000" s="188" t="s">
        <v>155</v>
      </c>
      <c r="H1000" s="189">
        <v>1615.32</v>
      </c>
      <c r="I1000" s="190"/>
      <c r="J1000" s="191">
        <f>ROUND(I1000*H1000,2)</f>
        <v>0</v>
      </c>
      <c r="K1000" s="187" t="s">
        <v>172</v>
      </c>
      <c r="L1000" s="192"/>
      <c r="M1000" s="193" t="s">
        <v>32</v>
      </c>
      <c r="N1000" s="194" t="s">
        <v>51</v>
      </c>
      <c r="P1000" s="138">
        <f>O1000*H1000</f>
        <v>0</v>
      </c>
      <c r="Q1000" s="138">
        <v>8.0000000000000004E-4</v>
      </c>
      <c r="R1000" s="138">
        <f>Q1000*H1000</f>
        <v>1.2922560000000001</v>
      </c>
      <c r="S1000" s="138">
        <v>0</v>
      </c>
      <c r="T1000" s="139">
        <f>S1000*H1000</f>
        <v>0</v>
      </c>
      <c r="AR1000" s="140" t="s">
        <v>1027</v>
      </c>
      <c r="AT1000" s="140" t="s">
        <v>874</v>
      </c>
      <c r="AU1000" s="140" t="s">
        <v>89</v>
      </c>
      <c r="AY1000" s="18" t="s">
        <v>150</v>
      </c>
      <c r="BE1000" s="141">
        <f>IF(N1000="základní",J1000,0)</f>
        <v>0</v>
      </c>
      <c r="BF1000" s="141">
        <f>IF(N1000="snížená",J1000,0)</f>
        <v>0</v>
      </c>
      <c r="BG1000" s="141">
        <f>IF(N1000="zákl. přenesená",J1000,0)</f>
        <v>0</v>
      </c>
      <c r="BH1000" s="141">
        <f>IF(N1000="sníž. přenesená",J1000,0)</f>
        <v>0</v>
      </c>
      <c r="BI1000" s="141">
        <f>IF(N1000="nulová",J1000,0)</f>
        <v>0</v>
      </c>
      <c r="BJ1000" s="18" t="s">
        <v>40</v>
      </c>
      <c r="BK1000" s="141">
        <f>ROUND(I1000*H1000,2)</f>
        <v>0</v>
      </c>
      <c r="BL1000" s="18" t="s">
        <v>244</v>
      </c>
      <c r="BM1000" s="140" t="s">
        <v>4203</v>
      </c>
    </row>
    <row r="1001" spans="2:65" s="13" customFormat="1">
      <c r="B1001" s="149"/>
      <c r="D1001" s="143" t="s">
        <v>159</v>
      </c>
      <c r="F1001" s="151" t="s">
        <v>4204</v>
      </c>
      <c r="H1001" s="152">
        <v>1615.32</v>
      </c>
      <c r="I1001" s="153"/>
      <c r="L1001" s="149"/>
      <c r="M1001" s="154"/>
      <c r="T1001" s="155"/>
      <c r="AT1001" s="150" t="s">
        <v>159</v>
      </c>
      <c r="AU1001" s="150" t="s">
        <v>89</v>
      </c>
      <c r="AV1001" s="13" t="s">
        <v>89</v>
      </c>
      <c r="AW1001" s="13" t="s">
        <v>4</v>
      </c>
      <c r="AX1001" s="13" t="s">
        <v>40</v>
      </c>
      <c r="AY1001" s="150" t="s">
        <v>150</v>
      </c>
    </row>
    <row r="1002" spans="2:65" s="1" customFormat="1" ht="49.05" customHeight="1">
      <c r="B1002" s="34"/>
      <c r="C1002" s="129" t="s">
        <v>1173</v>
      </c>
      <c r="D1002" s="129" t="s">
        <v>152</v>
      </c>
      <c r="E1002" s="130" t="s">
        <v>4205</v>
      </c>
      <c r="F1002" s="131" t="s">
        <v>4206</v>
      </c>
      <c r="G1002" s="132" t="s">
        <v>282</v>
      </c>
      <c r="H1002" s="133">
        <v>2.7330000000000001</v>
      </c>
      <c r="I1002" s="134"/>
      <c r="J1002" s="135">
        <f>ROUND(I1002*H1002,2)</f>
        <v>0</v>
      </c>
      <c r="K1002" s="131" t="s">
        <v>172</v>
      </c>
      <c r="L1002" s="34"/>
      <c r="M1002" s="136" t="s">
        <v>32</v>
      </c>
      <c r="N1002" s="137" t="s">
        <v>51</v>
      </c>
      <c r="P1002" s="138">
        <f>O1002*H1002</f>
        <v>0</v>
      </c>
      <c r="Q1002" s="138">
        <v>0</v>
      </c>
      <c r="R1002" s="138">
        <f>Q1002*H1002</f>
        <v>0</v>
      </c>
      <c r="S1002" s="138">
        <v>0</v>
      </c>
      <c r="T1002" s="139">
        <f>S1002*H1002</f>
        <v>0</v>
      </c>
      <c r="AR1002" s="140" t="s">
        <v>244</v>
      </c>
      <c r="AT1002" s="140" t="s">
        <v>152</v>
      </c>
      <c r="AU1002" s="140" t="s">
        <v>89</v>
      </c>
      <c r="AY1002" s="18" t="s">
        <v>150</v>
      </c>
      <c r="BE1002" s="141">
        <f>IF(N1002="základní",J1002,0)</f>
        <v>0</v>
      </c>
      <c r="BF1002" s="141">
        <f>IF(N1002="snížená",J1002,0)</f>
        <v>0</v>
      </c>
      <c r="BG1002" s="141">
        <f>IF(N1002="zákl. přenesená",J1002,0)</f>
        <v>0</v>
      </c>
      <c r="BH1002" s="141">
        <f>IF(N1002="sníž. přenesená",J1002,0)</f>
        <v>0</v>
      </c>
      <c r="BI1002" s="141">
        <f>IF(N1002="nulová",J1002,0)</f>
        <v>0</v>
      </c>
      <c r="BJ1002" s="18" t="s">
        <v>40</v>
      </c>
      <c r="BK1002" s="141">
        <f>ROUND(I1002*H1002,2)</f>
        <v>0</v>
      </c>
      <c r="BL1002" s="18" t="s">
        <v>244</v>
      </c>
      <c r="BM1002" s="140" t="s">
        <v>4207</v>
      </c>
    </row>
    <row r="1003" spans="2:65" s="1" customFormat="1">
      <c r="B1003" s="34"/>
      <c r="D1003" s="163" t="s">
        <v>174</v>
      </c>
      <c r="F1003" s="164" t="s">
        <v>4208</v>
      </c>
      <c r="I1003" s="165"/>
      <c r="L1003" s="34"/>
      <c r="M1003" s="166"/>
      <c r="T1003" s="55"/>
      <c r="AT1003" s="18" t="s">
        <v>174</v>
      </c>
      <c r="AU1003" s="18" t="s">
        <v>89</v>
      </c>
    </row>
    <row r="1004" spans="2:65" s="11" customFormat="1" ht="22.8" customHeight="1">
      <c r="B1004" s="117"/>
      <c r="D1004" s="118" t="s">
        <v>79</v>
      </c>
      <c r="E1004" s="127" t="s">
        <v>2848</v>
      </c>
      <c r="F1004" s="127" t="s">
        <v>2849</v>
      </c>
      <c r="I1004" s="120"/>
      <c r="J1004" s="128">
        <f>BK1004</f>
        <v>0</v>
      </c>
      <c r="L1004" s="117"/>
      <c r="M1004" s="122"/>
      <c r="P1004" s="123">
        <f>SUM(P1005:P1015)</f>
        <v>0</v>
      </c>
      <c r="R1004" s="123">
        <f>SUM(R1005:R1015)</f>
        <v>0.11224000000000001</v>
      </c>
      <c r="T1004" s="124">
        <f>SUM(T1005:T1015)</f>
        <v>0</v>
      </c>
      <c r="AR1004" s="118" t="s">
        <v>89</v>
      </c>
      <c r="AT1004" s="125" t="s">
        <v>79</v>
      </c>
      <c r="AU1004" s="125" t="s">
        <v>40</v>
      </c>
      <c r="AY1004" s="118" t="s">
        <v>150</v>
      </c>
      <c r="BK1004" s="126">
        <f>SUM(BK1005:BK1015)</f>
        <v>0</v>
      </c>
    </row>
    <row r="1005" spans="2:65" s="1" customFormat="1" ht="24.15" customHeight="1">
      <c r="B1005" s="34"/>
      <c r="C1005" s="129" t="s">
        <v>1201</v>
      </c>
      <c r="D1005" s="129" t="s">
        <v>152</v>
      </c>
      <c r="E1005" s="130" t="s">
        <v>4209</v>
      </c>
      <c r="F1005" s="131" t="s">
        <v>4210</v>
      </c>
      <c r="G1005" s="132" t="s">
        <v>171</v>
      </c>
      <c r="H1005" s="133">
        <v>61</v>
      </c>
      <c r="I1005" s="134"/>
      <c r="J1005" s="135">
        <f>ROUND(I1005*H1005,2)</f>
        <v>0</v>
      </c>
      <c r="K1005" s="131" t="s">
        <v>172</v>
      </c>
      <c r="L1005" s="34"/>
      <c r="M1005" s="136" t="s">
        <v>32</v>
      </c>
      <c r="N1005" s="137" t="s">
        <v>51</v>
      </c>
      <c r="P1005" s="138">
        <f>O1005*H1005</f>
        <v>0</v>
      </c>
      <c r="Q1005" s="138">
        <v>1.8400000000000001E-3</v>
      </c>
      <c r="R1005" s="138">
        <f>Q1005*H1005</f>
        <v>0.11224000000000001</v>
      </c>
      <c r="S1005" s="138">
        <v>0</v>
      </c>
      <c r="T1005" s="139">
        <f>S1005*H1005</f>
        <v>0</v>
      </c>
      <c r="AR1005" s="140" t="s">
        <v>244</v>
      </c>
      <c r="AT1005" s="140" t="s">
        <v>152</v>
      </c>
      <c r="AU1005" s="140" t="s">
        <v>89</v>
      </c>
      <c r="AY1005" s="18" t="s">
        <v>150</v>
      </c>
      <c r="BE1005" s="141">
        <f>IF(N1005="základní",J1005,0)</f>
        <v>0</v>
      </c>
      <c r="BF1005" s="141">
        <f>IF(N1005="snížená",J1005,0)</f>
        <v>0</v>
      </c>
      <c r="BG1005" s="141">
        <f>IF(N1005="zákl. přenesená",J1005,0)</f>
        <v>0</v>
      </c>
      <c r="BH1005" s="141">
        <f>IF(N1005="sníž. přenesená",J1005,0)</f>
        <v>0</v>
      </c>
      <c r="BI1005" s="141">
        <f>IF(N1005="nulová",J1005,0)</f>
        <v>0</v>
      </c>
      <c r="BJ1005" s="18" t="s">
        <v>40</v>
      </c>
      <c r="BK1005" s="141">
        <f>ROUND(I1005*H1005,2)</f>
        <v>0</v>
      </c>
      <c r="BL1005" s="18" t="s">
        <v>244</v>
      </c>
      <c r="BM1005" s="140" t="s">
        <v>4211</v>
      </c>
    </row>
    <row r="1006" spans="2:65" s="1" customFormat="1">
      <c r="B1006" s="34"/>
      <c r="D1006" s="163" t="s">
        <v>174</v>
      </c>
      <c r="F1006" s="164" t="s">
        <v>4212</v>
      </c>
      <c r="I1006" s="165"/>
      <c r="L1006" s="34"/>
      <c r="M1006" s="166"/>
      <c r="T1006" s="55"/>
      <c r="AT1006" s="18" t="s">
        <v>174</v>
      </c>
      <c r="AU1006" s="18" t="s">
        <v>89</v>
      </c>
    </row>
    <row r="1007" spans="2:65" s="12" customFormat="1">
      <c r="B1007" s="142"/>
      <c r="D1007" s="143" t="s">
        <v>159</v>
      </c>
      <c r="E1007" s="144" t="s">
        <v>32</v>
      </c>
      <c r="F1007" s="145" t="s">
        <v>702</v>
      </c>
      <c r="H1007" s="144" t="s">
        <v>32</v>
      </c>
      <c r="I1007" s="146"/>
      <c r="L1007" s="142"/>
      <c r="M1007" s="147"/>
      <c r="T1007" s="148"/>
      <c r="AT1007" s="144" t="s">
        <v>159</v>
      </c>
      <c r="AU1007" s="144" t="s">
        <v>89</v>
      </c>
      <c r="AV1007" s="12" t="s">
        <v>40</v>
      </c>
      <c r="AW1007" s="12" t="s">
        <v>38</v>
      </c>
      <c r="AX1007" s="12" t="s">
        <v>80</v>
      </c>
      <c r="AY1007" s="144" t="s">
        <v>150</v>
      </c>
    </row>
    <row r="1008" spans="2:65" s="12" customFormat="1">
      <c r="B1008" s="142"/>
      <c r="D1008" s="143" t="s">
        <v>159</v>
      </c>
      <c r="E1008" s="144" t="s">
        <v>32</v>
      </c>
      <c r="F1008" s="145" t="s">
        <v>4213</v>
      </c>
      <c r="H1008" s="144" t="s">
        <v>32</v>
      </c>
      <c r="I1008" s="146"/>
      <c r="L1008" s="142"/>
      <c r="M1008" s="147"/>
      <c r="T1008" s="148"/>
      <c r="AT1008" s="144" t="s">
        <v>159</v>
      </c>
      <c r="AU1008" s="144" t="s">
        <v>89</v>
      </c>
      <c r="AV1008" s="12" t="s">
        <v>40</v>
      </c>
      <c r="AW1008" s="12" t="s">
        <v>38</v>
      </c>
      <c r="AX1008" s="12" t="s">
        <v>80</v>
      </c>
      <c r="AY1008" s="144" t="s">
        <v>150</v>
      </c>
    </row>
    <row r="1009" spans="2:65" s="12" customFormat="1">
      <c r="B1009" s="142"/>
      <c r="D1009" s="143" t="s">
        <v>159</v>
      </c>
      <c r="E1009" s="144" t="s">
        <v>32</v>
      </c>
      <c r="F1009" s="145" t="s">
        <v>4214</v>
      </c>
      <c r="H1009" s="144" t="s">
        <v>32</v>
      </c>
      <c r="I1009" s="146"/>
      <c r="L1009" s="142"/>
      <c r="M1009" s="147"/>
      <c r="T1009" s="148"/>
      <c r="AT1009" s="144" t="s">
        <v>159</v>
      </c>
      <c r="AU1009" s="144" t="s">
        <v>89</v>
      </c>
      <c r="AV1009" s="12" t="s">
        <v>40</v>
      </c>
      <c r="AW1009" s="12" t="s">
        <v>38</v>
      </c>
      <c r="AX1009" s="12" t="s">
        <v>80</v>
      </c>
      <c r="AY1009" s="144" t="s">
        <v>150</v>
      </c>
    </row>
    <row r="1010" spans="2:65" s="12" customFormat="1">
      <c r="B1010" s="142"/>
      <c r="D1010" s="143" t="s">
        <v>159</v>
      </c>
      <c r="E1010" s="144" t="s">
        <v>32</v>
      </c>
      <c r="F1010" s="145" t="s">
        <v>4215</v>
      </c>
      <c r="H1010" s="144" t="s">
        <v>32</v>
      </c>
      <c r="I1010" s="146"/>
      <c r="L1010" s="142"/>
      <c r="M1010" s="147"/>
      <c r="T1010" s="148"/>
      <c r="AT1010" s="144" t="s">
        <v>159</v>
      </c>
      <c r="AU1010" s="144" t="s">
        <v>89</v>
      </c>
      <c r="AV1010" s="12" t="s">
        <v>40</v>
      </c>
      <c r="AW1010" s="12" t="s">
        <v>38</v>
      </c>
      <c r="AX1010" s="12" t="s">
        <v>80</v>
      </c>
      <c r="AY1010" s="144" t="s">
        <v>150</v>
      </c>
    </row>
    <row r="1011" spans="2:65" s="12" customFormat="1">
      <c r="B1011" s="142"/>
      <c r="D1011" s="143" t="s">
        <v>159</v>
      </c>
      <c r="E1011" s="144" t="s">
        <v>32</v>
      </c>
      <c r="F1011" s="145" t="s">
        <v>4216</v>
      </c>
      <c r="H1011" s="144" t="s">
        <v>32</v>
      </c>
      <c r="I1011" s="146"/>
      <c r="L1011" s="142"/>
      <c r="M1011" s="147"/>
      <c r="T1011" s="148"/>
      <c r="AT1011" s="144" t="s">
        <v>159</v>
      </c>
      <c r="AU1011" s="144" t="s">
        <v>89</v>
      </c>
      <c r="AV1011" s="12" t="s">
        <v>40</v>
      </c>
      <c r="AW1011" s="12" t="s">
        <v>38</v>
      </c>
      <c r="AX1011" s="12" t="s">
        <v>80</v>
      </c>
      <c r="AY1011" s="144" t="s">
        <v>150</v>
      </c>
    </row>
    <row r="1012" spans="2:65" s="12" customFormat="1">
      <c r="B1012" s="142"/>
      <c r="D1012" s="143" t="s">
        <v>159</v>
      </c>
      <c r="E1012" s="144" t="s">
        <v>32</v>
      </c>
      <c r="F1012" s="145" t="s">
        <v>4217</v>
      </c>
      <c r="H1012" s="144" t="s">
        <v>32</v>
      </c>
      <c r="I1012" s="146"/>
      <c r="L1012" s="142"/>
      <c r="M1012" s="147"/>
      <c r="T1012" s="148"/>
      <c r="AT1012" s="144" t="s">
        <v>159</v>
      </c>
      <c r="AU1012" s="144" t="s">
        <v>89</v>
      </c>
      <c r="AV1012" s="12" t="s">
        <v>40</v>
      </c>
      <c r="AW1012" s="12" t="s">
        <v>38</v>
      </c>
      <c r="AX1012" s="12" t="s">
        <v>80</v>
      </c>
      <c r="AY1012" s="144" t="s">
        <v>150</v>
      </c>
    </row>
    <row r="1013" spans="2:65" s="12" customFormat="1">
      <c r="B1013" s="142"/>
      <c r="D1013" s="143" t="s">
        <v>159</v>
      </c>
      <c r="E1013" s="144" t="s">
        <v>32</v>
      </c>
      <c r="F1013" s="145" t="s">
        <v>4218</v>
      </c>
      <c r="H1013" s="144" t="s">
        <v>32</v>
      </c>
      <c r="I1013" s="146"/>
      <c r="L1013" s="142"/>
      <c r="M1013" s="147"/>
      <c r="T1013" s="148"/>
      <c r="AT1013" s="144" t="s">
        <v>159</v>
      </c>
      <c r="AU1013" s="144" t="s">
        <v>89</v>
      </c>
      <c r="AV1013" s="12" t="s">
        <v>40</v>
      </c>
      <c r="AW1013" s="12" t="s">
        <v>38</v>
      </c>
      <c r="AX1013" s="12" t="s">
        <v>80</v>
      </c>
      <c r="AY1013" s="144" t="s">
        <v>150</v>
      </c>
    </row>
    <row r="1014" spans="2:65" s="12" customFormat="1">
      <c r="B1014" s="142"/>
      <c r="D1014" s="143" t="s">
        <v>159</v>
      </c>
      <c r="E1014" s="144" t="s">
        <v>32</v>
      </c>
      <c r="F1014" s="145" t="s">
        <v>4219</v>
      </c>
      <c r="H1014" s="144" t="s">
        <v>32</v>
      </c>
      <c r="I1014" s="146"/>
      <c r="L1014" s="142"/>
      <c r="M1014" s="147"/>
      <c r="T1014" s="148"/>
      <c r="AT1014" s="144" t="s">
        <v>159</v>
      </c>
      <c r="AU1014" s="144" t="s">
        <v>89</v>
      </c>
      <c r="AV1014" s="12" t="s">
        <v>40</v>
      </c>
      <c r="AW1014" s="12" t="s">
        <v>38</v>
      </c>
      <c r="AX1014" s="12" t="s">
        <v>80</v>
      </c>
      <c r="AY1014" s="144" t="s">
        <v>150</v>
      </c>
    </row>
    <row r="1015" spans="2:65" s="13" customFormat="1">
      <c r="B1015" s="149"/>
      <c r="D1015" s="143" t="s">
        <v>159</v>
      </c>
      <c r="E1015" s="150" t="s">
        <v>32</v>
      </c>
      <c r="F1015" s="151" t="s">
        <v>740</v>
      </c>
      <c r="H1015" s="152">
        <v>61</v>
      </c>
      <c r="I1015" s="153"/>
      <c r="L1015" s="149"/>
      <c r="M1015" s="154"/>
      <c r="T1015" s="155"/>
      <c r="AT1015" s="150" t="s">
        <v>159</v>
      </c>
      <c r="AU1015" s="150" t="s">
        <v>89</v>
      </c>
      <c r="AV1015" s="13" t="s">
        <v>89</v>
      </c>
      <c r="AW1015" s="13" t="s">
        <v>38</v>
      </c>
      <c r="AX1015" s="13" t="s">
        <v>40</v>
      </c>
      <c r="AY1015" s="150" t="s">
        <v>150</v>
      </c>
    </row>
    <row r="1016" spans="2:65" s="11" customFormat="1" ht="22.8" customHeight="1">
      <c r="B1016" s="117"/>
      <c r="D1016" s="118" t="s">
        <v>79</v>
      </c>
      <c r="E1016" s="127" t="s">
        <v>4220</v>
      </c>
      <c r="F1016" s="127" t="s">
        <v>4221</v>
      </c>
      <c r="I1016" s="120"/>
      <c r="J1016" s="128">
        <f>BK1016</f>
        <v>0</v>
      </c>
      <c r="L1016" s="117"/>
      <c r="M1016" s="122"/>
      <c r="P1016" s="123">
        <f>SUM(P1017:P1029)</f>
        <v>0</v>
      </c>
      <c r="R1016" s="123">
        <f>SUM(R1017:R1029)</f>
        <v>8.8000000000000005E-3</v>
      </c>
      <c r="T1016" s="124">
        <f>SUM(T1017:T1029)</f>
        <v>0</v>
      </c>
      <c r="AR1016" s="118" t="s">
        <v>89</v>
      </c>
      <c r="AT1016" s="125" t="s">
        <v>79</v>
      </c>
      <c r="AU1016" s="125" t="s">
        <v>40</v>
      </c>
      <c r="AY1016" s="118" t="s">
        <v>150</v>
      </c>
      <c r="BK1016" s="126">
        <f>SUM(BK1017:BK1029)</f>
        <v>0</v>
      </c>
    </row>
    <row r="1017" spans="2:65" s="1" customFormat="1" ht="24.15" customHeight="1">
      <c r="B1017" s="34"/>
      <c r="C1017" s="129" t="s">
        <v>1208</v>
      </c>
      <c r="D1017" s="129" t="s">
        <v>152</v>
      </c>
      <c r="E1017" s="130" t="s">
        <v>4222</v>
      </c>
      <c r="F1017" s="131" t="s">
        <v>4223</v>
      </c>
      <c r="G1017" s="132" t="s">
        <v>171</v>
      </c>
      <c r="H1017" s="133">
        <v>88</v>
      </c>
      <c r="I1017" s="134"/>
      <c r="J1017" s="135">
        <f>ROUND(I1017*H1017,2)</f>
        <v>0</v>
      </c>
      <c r="K1017" s="131" t="s">
        <v>172</v>
      </c>
      <c r="L1017" s="34"/>
      <c r="M1017" s="136" t="s">
        <v>32</v>
      </c>
      <c r="N1017" s="137" t="s">
        <v>51</v>
      </c>
      <c r="P1017" s="138">
        <f>O1017*H1017</f>
        <v>0</v>
      </c>
      <c r="Q1017" s="138">
        <v>1E-4</v>
      </c>
      <c r="R1017" s="138">
        <f>Q1017*H1017</f>
        <v>8.8000000000000005E-3</v>
      </c>
      <c r="S1017" s="138">
        <v>0</v>
      </c>
      <c r="T1017" s="139">
        <f>S1017*H1017</f>
        <v>0</v>
      </c>
      <c r="AR1017" s="140" t="s">
        <v>244</v>
      </c>
      <c r="AT1017" s="140" t="s">
        <v>152</v>
      </c>
      <c r="AU1017" s="140" t="s">
        <v>89</v>
      </c>
      <c r="AY1017" s="18" t="s">
        <v>150</v>
      </c>
      <c r="BE1017" s="141">
        <f>IF(N1017="základní",J1017,0)</f>
        <v>0</v>
      </c>
      <c r="BF1017" s="141">
        <f>IF(N1017="snížená",J1017,0)</f>
        <v>0</v>
      </c>
      <c r="BG1017" s="141">
        <f>IF(N1017="zákl. přenesená",J1017,0)</f>
        <v>0</v>
      </c>
      <c r="BH1017" s="141">
        <f>IF(N1017="sníž. přenesená",J1017,0)</f>
        <v>0</v>
      </c>
      <c r="BI1017" s="141">
        <f>IF(N1017="nulová",J1017,0)</f>
        <v>0</v>
      </c>
      <c r="BJ1017" s="18" t="s">
        <v>40</v>
      </c>
      <c r="BK1017" s="141">
        <f>ROUND(I1017*H1017,2)</f>
        <v>0</v>
      </c>
      <c r="BL1017" s="18" t="s">
        <v>244</v>
      </c>
      <c r="BM1017" s="140" t="s">
        <v>4224</v>
      </c>
    </row>
    <row r="1018" spans="2:65" s="1" customFormat="1">
      <c r="B1018" s="34"/>
      <c r="D1018" s="163" t="s">
        <v>174</v>
      </c>
      <c r="F1018" s="164" t="s">
        <v>4225</v>
      </c>
      <c r="I1018" s="165"/>
      <c r="L1018" s="34"/>
      <c r="M1018" s="166"/>
      <c r="T1018" s="55"/>
      <c r="AT1018" s="18" t="s">
        <v>174</v>
      </c>
      <c r="AU1018" s="18" t="s">
        <v>89</v>
      </c>
    </row>
    <row r="1019" spans="2:65" s="12" customFormat="1">
      <c r="B1019" s="142"/>
      <c r="D1019" s="143" t="s">
        <v>159</v>
      </c>
      <c r="E1019" s="144" t="s">
        <v>32</v>
      </c>
      <c r="F1019" s="145" t="s">
        <v>702</v>
      </c>
      <c r="H1019" s="144" t="s">
        <v>32</v>
      </c>
      <c r="I1019" s="146"/>
      <c r="L1019" s="142"/>
      <c r="M1019" s="147"/>
      <c r="T1019" s="148"/>
      <c r="AT1019" s="144" t="s">
        <v>159</v>
      </c>
      <c r="AU1019" s="144" t="s">
        <v>89</v>
      </c>
      <c r="AV1019" s="12" t="s">
        <v>40</v>
      </c>
      <c r="AW1019" s="12" t="s">
        <v>38</v>
      </c>
      <c r="AX1019" s="12" t="s">
        <v>80</v>
      </c>
      <c r="AY1019" s="144" t="s">
        <v>150</v>
      </c>
    </row>
    <row r="1020" spans="2:65" s="12" customFormat="1">
      <c r="B1020" s="142"/>
      <c r="D1020" s="143" t="s">
        <v>159</v>
      </c>
      <c r="E1020" s="144" t="s">
        <v>32</v>
      </c>
      <c r="F1020" s="145" t="s">
        <v>4226</v>
      </c>
      <c r="H1020" s="144" t="s">
        <v>32</v>
      </c>
      <c r="I1020" s="146"/>
      <c r="L1020" s="142"/>
      <c r="M1020" s="147"/>
      <c r="T1020" s="148"/>
      <c r="AT1020" s="144" t="s">
        <v>159</v>
      </c>
      <c r="AU1020" s="144" t="s">
        <v>89</v>
      </c>
      <c r="AV1020" s="12" t="s">
        <v>40</v>
      </c>
      <c r="AW1020" s="12" t="s">
        <v>38</v>
      </c>
      <c r="AX1020" s="12" t="s">
        <v>80</v>
      </c>
      <c r="AY1020" s="144" t="s">
        <v>150</v>
      </c>
    </row>
    <row r="1021" spans="2:65" s="12" customFormat="1">
      <c r="B1021" s="142"/>
      <c r="D1021" s="143" t="s">
        <v>159</v>
      </c>
      <c r="E1021" s="144" t="s">
        <v>32</v>
      </c>
      <c r="F1021" s="145" t="s">
        <v>4227</v>
      </c>
      <c r="H1021" s="144" t="s">
        <v>32</v>
      </c>
      <c r="I1021" s="146"/>
      <c r="L1021" s="142"/>
      <c r="M1021" s="147"/>
      <c r="T1021" s="148"/>
      <c r="AT1021" s="144" t="s">
        <v>159</v>
      </c>
      <c r="AU1021" s="144" t="s">
        <v>89</v>
      </c>
      <c r="AV1021" s="12" t="s">
        <v>40</v>
      </c>
      <c r="AW1021" s="12" t="s">
        <v>38</v>
      </c>
      <c r="AX1021" s="12" t="s">
        <v>80</v>
      </c>
      <c r="AY1021" s="144" t="s">
        <v>150</v>
      </c>
    </row>
    <row r="1022" spans="2:65" s="12" customFormat="1">
      <c r="B1022" s="142"/>
      <c r="D1022" s="143" t="s">
        <v>159</v>
      </c>
      <c r="E1022" s="144" t="s">
        <v>32</v>
      </c>
      <c r="F1022" s="145" t="s">
        <v>4228</v>
      </c>
      <c r="H1022" s="144" t="s">
        <v>32</v>
      </c>
      <c r="I1022" s="146"/>
      <c r="L1022" s="142"/>
      <c r="M1022" s="147"/>
      <c r="T1022" s="148"/>
      <c r="AT1022" s="144" t="s">
        <v>159</v>
      </c>
      <c r="AU1022" s="144" t="s">
        <v>89</v>
      </c>
      <c r="AV1022" s="12" t="s">
        <v>40</v>
      </c>
      <c r="AW1022" s="12" t="s">
        <v>38</v>
      </c>
      <c r="AX1022" s="12" t="s">
        <v>80</v>
      </c>
      <c r="AY1022" s="144" t="s">
        <v>150</v>
      </c>
    </row>
    <row r="1023" spans="2:65" s="12" customFormat="1">
      <c r="B1023" s="142"/>
      <c r="D1023" s="143" t="s">
        <v>159</v>
      </c>
      <c r="E1023" s="144" t="s">
        <v>32</v>
      </c>
      <c r="F1023" s="145" t="s">
        <v>4229</v>
      </c>
      <c r="H1023" s="144" t="s">
        <v>32</v>
      </c>
      <c r="I1023" s="146"/>
      <c r="L1023" s="142"/>
      <c r="M1023" s="147"/>
      <c r="T1023" s="148"/>
      <c r="AT1023" s="144" t="s">
        <v>159</v>
      </c>
      <c r="AU1023" s="144" t="s">
        <v>89</v>
      </c>
      <c r="AV1023" s="12" t="s">
        <v>40</v>
      </c>
      <c r="AW1023" s="12" t="s">
        <v>38</v>
      </c>
      <c r="AX1023" s="12" t="s">
        <v>80</v>
      </c>
      <c r="AY1023" s="144" t="s">
        <v>150</v>
      </c>
    </row>
    <row r="1024" spans="2:65" s="12" customFormat="1">
      <c r="B1024" s="142"/>
      <c r="D1024" s="143" t="s">
        <v>159</v>
      </c>
      <c r="E1024" s="144" t="s">
        <v>32</v>
      </c>
      <c r="F1024" s="145" t="s">
        <v>4230</v>
      </c>
      <c r="H1024" s="144" t="s">
        <v>32</v>
      </c>
      <c r="I1024" s="146"/>
      <c r="L1024" s="142"/>
      <c r="M1024" s="147"/>
      <c r="T1024" s="148"/>
      <c r="AT1024" s="144" t="s">
        <v>159</v>
      </c>
      <c r="AU1024" s="144" t="s">
        <v>89</v>
      </c>
      <c r="AV1024" s="12" t="s">
        <v>40</v>
      </c>
      <c r="AW1024" s="12" t="s">
        <v>38</v>
      </c>
      <c r="AX1024" s="12" t="s">
        <v>80</v>
      </c>
      <c r="AY1024" s="144" t="s">
        <v>150</v>
      </c>
    </row>
    <row r="1025" spans="2:65" s="12" customFormat="1">
      <c r="B1025" s="142"/>
      <c r="D1025" s="143" t="s">
        <v>159</v>
      </c>
      <c r="E1025" s="144" t="s">
        <v>32</v>
      </c>
      <c r="F1025" s="145" t="s">
        <v>4231</v>
      </c>
      <c r="H1025" s="144" t="s">
        <v>32</v>
      </c>
      <c r="I1025" s="146"/>
      <c r="L1025" s="142"/>
      <c r="M1025" s="147"/>
      <c r="T1025" s="148"/>
      <c r="AT1025" s="144" t="s">
        <v>159</v>
      </c>
      <c r="AU1025" s="144" t="s">
        <v>89</v>
      </c>
      <c r="AV1025" s="12" t="s">
        <v>40</v>
      </c>
      <c r="AW1025" s="12" t="s">
        <v>38</v>
      </c>
      <c r="AX1025" s="12" t="s">
        <v>80</v>
      </c>
      <c r="AY1025" s="144" t="s">
        <v>150</v>
      </c>
    </row>
    <row r="1026" spans="2:65" s="12" customFormat="1">
      <c r="B1026" s="142"/>
      <c r="D1026" s="143" t="s">
        <v>159</v>
      </c>
      <c r="E1026" s="144" t="s">
        <v>32</v>
      </c>
      <c r="F1026" s="145" t="s">
        <v>4232</v>
      </c>
      <c r="H1026" s="144" t="s">
        <v>32</v>
      </c>
      <c r="I1026" s="146"/>
      <c r="L1026" s="142"/>
      <c r="M1026" s="147"/>
      <c r="T1026" s="148"/>
      <c r="AT1026" s="144" t="s">
        <v>159</v>
      </c>
      <c r="AU1026" s="144" t="s">
        <v>89</v>
      </c>
      <c r="AV1026" s="12" t="s">
        <v>40</v>
      </c>
      <c r="AW1026" s="12" t="s">
        <v>38</v>
      </c>
      <c r="AX1026" s="12" t="s">
        <v>80</v>
      </c>
      <c r="AY1026" s="144" t="s">
        <v>150</v>
      </c>
    </row>
    <row r="1027" spans="2:65" s="13" customFormat="1">
      <c r="B1027" s="149"/>
      <c r="D1027" s="143" t="s">
        <v>159</v>
      </c>
      <c r="E1027" s="150" t="s">
        <v>32</v>
      </c>
      <c r="F1027" s="151" t="s">
        <v>744</v>
      </c>
      <c r="H1027" s="152">
        <v>88</v>
      </c>
      <c r="I1027" s="153"/>
      <c r="L1027" s="149"/>
      <c r="M1027" s="154"/>
      <c r="T1027" s="155"/>
      <c r="AT1027" s="150" t="s">
        <v>159</v>
      </c>
      <c r="AU1027" s="150" t="s">
        <v>89</v>
      </c>
      <c r="AV1027" s="13" t="s">
        <v>89</v>
      </c>
      <c r="AW1027" s="13" t="s">
        <v>38</v>
      </c>
      <c r="AX1027" s="13" t="s">
        <v>40</v>
      </c>
      <c r="AY1027" s="150" t="s">
        <v>150</v>
      </c>
    </row>
    <row r="1028" spans="2:65" s="1" customFormat="1" ht="33" customHeight="1">
      <c r="B1028" s="34"/>
      <c r="C1028" s="129" t="s">
        <v>1215</v>
      </c>
      <c r="D1028" s="129" t="s">
        <v>152</v>
      </c>
      <c r="E1028" s="130" t="s">
        <v>4233</v>
      </c>
      <c r="F1028" s="131" t="s">
        <v>4234</v>
      </c>
      <c r="G1028" s="132" t="s">
        <v>171</v>
      </c>
      <c r="H1028" s="133">
        <v>20</v>
      </c>
      <c r="I1028" s="134"/>
      <c r="J1028" s="135">
        <f>ROUND(I1028*H1028,2)</f>
        <v>0</v>
      </c>
      <c r="K1028" s="131" t="s">
        <v>172</v>
      </c>
      <c r="L1028" s="34"/>
      <c r="M1028" s="136" t="s">
        <v>32</v>
      </c>
      <c r="N1028" s="137" t="s">
        <v>51</v>
      </c>
      <c r="P1028" s="138">
        <f>O1028*H1028</f>
        <v>0</v>
      </c>
      <c r="Q1028" s="138">
        <v>0</v>
      </c>
      <c r="R1028" s="138">
        <f>Q1028*H1028</f>
        <v>0</v>
      </c>
      <c r="S1028" s="138">
        <v>0</v>
      </c>
      <c r="T1028" s="139">
        <f>S1028*H1028</f>
        <v>0</v>
      </c>
      <c r="AR1028" s="140" t="s">
        <v>244</v>
      </c>
      <c r="AT1028" s="140" t="s">
        <v>152</v>
      </c>
      <c r="AU1028" s="140" t="s">
        <v>89</v>
      </c>
      <c r="AY1028" s="18" t="s">
        <v>150</v>
      </c>
      <c r="BE1028" s="141">
        <f>IF(N1028="základní",J1028,0)</f>
        <v>0</v>
      </c>
      <c r="BF1028" s="141">
        <f>IF(N1028="snížená",J1028,0)</f>
        <v>0</v>
      </c>
      <c r="BG1028" s="141">
        <f>IF(N1028="zákl. přenesená",J1028,0)</f>
        <v>0</v>
      </c>
      <c r="BH1028" s="141">
        <f>IF(N1028="sníž. přenesená",J1028,0)</f>
        <v>0</v>
      </c>
      <c r="BI1028" s="141">
        <f>IF(N1028="nulová",J1028,0)</f>
        <v>0</v>
      </c>
      <c r="BJ1028" s="18" t="s">
        <v>40</v>
      </c>
      <c r="BK1028" s="141">
        <f>ROUND(I1028*H1028,2)</f>
        <v>0</v>
      </c>
      <c r="BL1028" s="18" t="s">
        <v>244</v>
      </c>
      <c r="BM1028" s="140" t="s">
        <v>4235</v>
      </c>
    </row>
    <row r="1029" spans="2:65" s="1" customFormat="1">
      <c r="B1029" s="34"/>
      <c r="D1029" s="163" t="s">
        <v>174</v>
      </c>
      <c r="F1029" s="164" t="s">
        <v>4236</v>
      </c>
      <c r="I1029" s="165"/>
      <c r="L1029" s="34"/>
      <c r="M1029" s="166"/>
      <c r="T1029" s="55"/>
      <c r="AT1029" s="18" t="s">
        <v>174</v>
      </c>
      <c r="AU1029" s="18" t="s">
        <v>89</v>
      </c>
    </row>
    <row r="1030" spans="2:65" s="11" customFormat="1" ht="22.8" customHeight="1">
      <c r="B1030" s="117"/>
      <c r="D1030" s="118" t="s">
        <v>79</v>
      </c>
      <c r="E1030" s="127" t="s">
        <v>2858</v>
      </c>
      <c r="F1030" s="127" t="s">
        <v>2859</v>
      </c>
      <c r="I1030" s="120"/>
      <c r="J1030" s="128">
        <f>BK1030</f>
        <v>0</v>
      </c>
      <c r="L1030" s="117"/>
      <c r="M1030" s="122"/>
      <c r="P1030" s="123">
        <f>SUM(P1031:P1176)</f>
        <v>0</v>
      </c>
      <c r="R1030" s="123">
        <f>SUM(R1031:R1176)</f>
        <v>0.16027000000000005</v>
      </c>
      <c r="T1030" s="124">
        <f>SUM(T1031:T1176)</f>
        <v>1.1387500000000002</v>
      </c>
      <c r="AR1030" s="118" t="s">
        <v>89</v>
      </c>
      <c r="AT1030" s="125" t="s">
        <v>79</v>
      </c>
      <c r="AU1030" s="125" t="s">
        <v>40</v>
      </c>
      <c r="AY1030" s="118" t="s">
        <v>150</v>
      </c>
      <c r="BK1030" s="126">
        <f>SUM(BK1031:BK1176)</f>
        <v>0</v>
      </c>
    </row>
    <row r="1031" spans="2:65" s="1" customFormat="1" ht="24.15" customHeight="1">
      <c r="B1031" s="34"/>
      <c r="C1031" s="129" t="s">
        <v>1224</v>
      </c>
      <c r="D1031" s="129" t="s">
        <v>152</v>
      </c>
      <c r="E1031" s="130" t="s">
        <v>4237</v>
      </c>
      <c r="F1031" s="131" t="s">
        <v>4238</v>
      </c>
      <c r="G1031" s="132" t="s">
        <v>2924</v>
      </c>
      <c r="H1031" s="133">
        <v>17</v>
      </c>
      <c r="I1031" s="134"/>
      <c r="J1031" s="135">
        <f>ROUND(I1031*H1031,2)</f>
        <v>0</v>
      </c>
      <c r="K1031" s="131" t="s">
        <v>172</v>
      </c>
      <c r="L1031" s="34"/>
      <c r="M1031" s="136" t="s">
        <v>32</v>
      </c>
      <c r="N1031" s="137" t="s">
        <v>51</v>
      </c>
      <c r="P1031" s="138">
        <f>O1031*H1031</f>
        <v>0</v>
      </c>
      <c r="Q1031" s="138">
        <v>0</v>
      </c>
      <c r="R1031" s="138">
        <f>Q1031*H1031</f>
        <v>0</v>
      </c>
      <c r="S1031" s="138">
        <v>1.933E-2</v>
      </c>
      <c r="T1031" s="139">
        <f>S1031*H1031</f>
        <v>0.32861000000000001</v>
      </c>
      <c r="AR1031" s="140" t="s">
        <v>244</v>
      </c>
      <c r="AT1031" s="140" t="s">
        <v>152</v>
      </c>
      <c r="AU1031" s="140" t="s">
        <v>89</v>
      </c>
      <c r="AY1031" s="18" t="s">
        <v>150</v>
      </c>
      <c r="BE1031" s="141">
        <f>IF(N1031="základní",J1031,0)</f>
        <v>0</v>
      </c>
      <c r="BF1031" s="141">
        <f>IF(N1031="snížená",J1031,0)</f>
        <v>0</v>
      </c>
      <c r="BG1031" s="141">
        <f>IF(N1031="zákl. přenesená",J1031,0)</f>
        <v>0</v>
      </c>
      <c r="BH1031" s="141">
        <f>IF(N1031="sníž. přenesená",J1031,0)</f>
        <v>0</v>
      </c>
      <c r="BI1031" s="141">
        <f>IF(N1031="nulová",J1031,0)</f>
        <v>0</v>
      </c>
      <c r="BJ1031" s="18" t="s">
        <v>40</v>
      </c>
      <c r="BK1031" s="141">
        <f>ROUND(I1031*H1031,2)</f>
        <v>0</v>
      </c>
      <c r="BL1031" s="18" t="s">
        <v>244</v>
      </c>
      <c r="BM1031" s="140" t="s">
        <v>4239</v>
      </c>
    </row>
    <row r="1032" spans="2:65" s="1" customFormat="1">
      <c r="B1032" s="34"/>
      <c r="D1032" s="163" t="s">
        <v>174</v>
      </c>
      <c r="F1032" s="164" t="s">
        <v>4240</v>
      </c>
      <c r="I1032" s="165"/>
      <c r="L1032" s="34"/>
      <c r="M1032" s="166"/>
      <c r="T1032" s="55"/>
      <c r="AT1032" s="18" t="s">
        <v>174</v>
      </c>
      <c r="AU1032" s="18" t="s">
        <v>89</v>
      </c>
    </row>
    <row r="1033" spans="2:65" s="12" customFormat="1">
      <c r="B1033" s="142"/>
      <c r="D1033" s="143" t="s">
        <v>159</v>
      </c>
      <c r="E1033" s="144" t="s">
        <v>32</v>
      </c>
      <c r="F1033" s="145" t="s">
        <v>702</v>
      </c>
      <c r="H1033" s="144" t="s">
        <v>32</v>
      </c>
      <c r="I1033" s="146"/>
      <c r="L1033" s="142"/>
      <c r="M1033" s="147"/>
      <c r="T1033" s="148"/>
      <c r="AT1033" s="144" t="s">
        <v>159</v>
      </c>
      <c r="AU1033" s="144" t="s">
        <v>89</v>
      </c>
      <c r="AV1033" s="12" t="s">
        <v>40</v>
      </c>
      <c r="AW1033" s="12" t="s">
        <v>38</v>
      </c>
      <c r="AX1033" s="12" t="s">
        <v>80</v>
      </c>
      <c r="AY1033" s="144" t="s">
        <v>150</v>
      </c>
    </row>
    <row r="1034" spans="2:65" s="12" customFormat="1">
      <c r="B1034" s="142"/>
      <c r="D1034" s="143" t="s">
        <v>159</v>
      </c>
      <c r="E1034" s="144" t="s">
        <v>32</v>
      </c>
      <c r="F1034" s="145" t="s">
        <v>4215</v>
      </c>
      <c r="H1034" s="144" t="s">
        <v>32</v>
      </c>
      <c r="I1034" s="146"/>
      <c r="L1034" s="142"/>
      <c r="M1034" s="147"/>
      <c r="T1034" s="148"/>
      <c r="AT1034" s="144" t="s">
        <v>159</v>
      </c>
      <c r="AU1034" s="144" t="s">
        <v>89</v>
      </c>
      <c r="AV1034" s="12" t="s">
        <v>40</v>
      </c>
      <c r="AW1034" s="12" t="s">
        <v>38</v>
      </c>
      <c r="AX1034" s="12" t="s">
        <v>80</v>
      </c>
      <c r="AY1034" s="144" t="s">
        <v>150</v>
      </c>
    </row>
    <row r="1035" spans="2:65" s="13" customFormat="1">
      <c r="B1035" s="149"/>
      <c r="D1035" s="143" t="s">
        <v>159</v>
      </c>
      <c r="E1035" s="150" t="s">
        <v>32</v>
      </c>
      <c r="F1035" s="151" t="s">
        <v>747</v>
      </c>
      <c r="H1035" s="152">
        <v>17</v>
      </c>
      <c r="I1035" s="153"/>
      <c r="L1035" s="149"/>
      <c r="M1035" s="154"/>
      <c r="T1035" s="155"/>
      <c r="AT1035" s="150" t="s">
        <v>159</v>
      </c>
      <c r="AU1035" s="150" t="s">
        <v>89</v>
      </c>
      <c r="AV1035" s="13" t="s">
        <v>89</v>
      </c>
      <c r="AW1035" s="13" t="s">
        <v>38</v>
      </c>
      <c r="AX1035" s="13" t="s">
        <v>40</v>
      </c>
      <c r="AY1035" s="150" t="s">
        <v>150</v>
      </c>
    </row>
    <row r="1036" spans="2:65" s="1" customFormat="1" ht="24.15" customHeight="1">
      <c r="B1036" s="34"/>
      <c r="C1036" s="129" t="s">
        <v>1233</v>
      </c>
      <c r="D1036" s="129" t="s">
        <v>152</v>
      </c>
      <c r="E1036" s="130" t="s">
        <v>4241</v>
      </c>
      <c r="F1036" s="131" t="s">
        <v>4242</v>
      </c>
      <c r="G1036" s="132" t="s">
        <v>171</v>
      </c>
      <c r="H1036" s="133">
        <v>17</v>
      </c>
      <c r="I1036" s="134"/>
      <c r="J1036" s="135">
        <f>ROUND(I1036*H1036,2)</f>
        <v>0</v>
      </c>
      <c r="K1036" s="131" t="s">
        <v>172</v>
      </c>
      <c r="L1036" s="34"/>
      <c r="M1036" s="136" t="s">
        <v>32</v>
      </c>
      <c r="N1036" s="137" t="s">
        <v>51</v>
      </c>
      <c r="P1036" s="138">
        <f>O1036*H1036</f>
        <v>0</v>
      </c>
      <c r="Q1036" s="138">
        <v>1.2700000000000001E-3</v>
      </c>
      <c r="R1036" s="138">
        <f>Q1036*H1036</f>
        <v>2.1590000000000002E-2</v>
      </c>
      <c r="S1036" s="138">
        <v>0</v>
      </c>
      <c r="T1036" s="139">
        <f>S1036*H1036</f>
        <v>0</v>
      </c>
      <c r="AR1036" s="140" t="s">
        <v>244</v>
      </c>
      <c r="AT1036" s="140" t="s">
        <v>152</v>
      </c>
      <c r="AU1036" s="140" t="s">
        <v>89</v>
      </c>
      <c r="AY1036" s="18" t="s">
        <v>150</v>
      </c>
      <c r="BE1036" s="141">
        <f>IF(N1036="základní",J1036,0)</f>
        <v>0</v>
      </c>
      <c r="BF1036" s="141">
        <f>IF(N1036="snížená",J1036,0)</f>
        <v>0</v>
      </c>
      <c r="BG1036" s="141">
        <f>IF(N1036="zákl. přenesená",J1036,0)</f>
        <v>0</v>
      </c>
      <c r="BH1036" s="141">
        <f>IF(N1036="sníž. přenesená",J1036,0)</f>
        <v>0</v>
      </c>
      <c r="BI1036" s="141">
        <f>IF(N1036="nulová",J1036,0)</f>
        <v>0</v>
      </c>
      <c r="BJ1036" s="18" t="s">
        <v>40</v>
      </c>
      <c r="BK1036" s="141">
        <f>ROUND(I1036*H1036,2)</f>
        <v>0</v>
      </c>
      <c r="BL1036" s="18" t="s">
        <v>244</v>
      </c>
      <c r="BM1036" s="140" t="s">
        <v>4243</v>
      </c>
    </row>
    <row r="1037" spans="2:65" s="1" customFormat="1">
      <c r="B1037" s="34"/>
      <c r="D1037" s="163" t="s">
        <v>174</v>
      </c>
      <c r="F1037" s="164" t="s">
        <v>4244</v>
      </c>
      <c r="I1037" s="165"/>
      <c r="L1037" s="34"/>
      <c r="M1037" s="166"/>
      <c r="T1037" s="55"/>
      <c r="AT1037" s="18" t="s">
        <v>174</v>
      </c>
      <c r="AU1037" s="18" t="s">
        <v>89</v>
      </c>
    </row>
    <row r="1038" spans="2:65" s="12" customFormat="1">
      <c r="B1038" s="142"/>
      <c r="D1038" s="143" t="s">
        <v>159</v>
      </c>
      <c r="E1038" s="144" t="s">
        <v>32</v>
      </c>
      <c r="F1038" s="145" t="s">
        <v>702</v>
      </c>
      <c r="H1038" s="144" t="s">
        <v>32</v>
      </c>
      <c r="I1038" s="146"/>
      <c r="L1038" s="142"/>
      <c r="M1038" s="147"/>
      <c r="T1038" s="148"/>
      <c r="AT1038" s="144" t="s">
        <v>159</v>
      </c>
      <c r="AU1038" s="144" t="s">
        <v>89</v>
      </c>
      <c r="AV1038" s="12" t="s">
        <v>40</v>
      </c>
      <c r="AW1038" s="12" t="s">
        <v>38</v>
      </c>
      <c r="AX1038" s="12" t="s">
        <v>80</v>
      </c>
      <c r="AY1038" s="144" t="s">
        <v>150</v>
      </c>
    </row>
    <row r="1039" spans="2:65" s="12" customFormat="1">
      <c r="B1039" s="142"/>
      <c r="D1039" s="143" t="s">
        <v>159</v>
      </c>
      <c r="E1039" s="144" t="s">
        <v>32</v>
      </c>
      <c r="F1039" s="145" t="s">
        <v>4215</v>
      </c>
      <c r="H1039" s="144" t="s">
        <v>32</v>
      </c>
      <c r="I1039" s="146"/>
      <c r="L1039" s="142"/>
      <c r="M1039" s="147"/>
      <c r="T1039" s="148"/>
      <c r="AT1039" s="144" t="s">
        <v>159</v>
      </c>
      <c r="AU1039" s="144" t="s">
        <v>89</v>
      </c>
      <c r="AV1039" s="12" t="s">
        <v>40</v>
      </c>
      <c r="AW1039" s="12" t="s">
        <v>38</v>
      </c>
      <c r="AX1039" s="12" t="s">
        <v>80</v>
      </c>
      <c r="AY1039" s="144" t="s">
        <v>150</v>
      </c>
    </row>
    <row r="1040" spans="2:65" s="13" customFormat="1">
      <c r="B1040" s="149"/>
      <c r="D1040" s="143" t="s">
        <v>159</v>
      </c>
      <c r="E1040" s="150" t="s">
        <v>32</v>
      </c>
      <c r="F1040" s="151" t="s">
        <v>540</v>
      </c>
      <c r="H1040" s="152">
        <v>17</v>
      </c>
      <c r="I1040" s="153"/>
      <c r="L1040" s="149"/>
      <c r="M1040" s="154"/>
      <c r="T1040" s="155"/>
      <c r="AT1040" s="150" t="s">
        <v>159</v>
      </c>
      <c r="AU1040" s="150" t="s">
        <v>89</v>
      </c>
      <c r="AV1040" s="13" t="s">
        <v>89</v>
      </c>
      <c r="AW1040" s="13" t="s">
        <v>38</v>
      </c>
      <c r="AX1040" s="13" t="s">
        <v>40</v>
      </c>
      <c r="AY1040" s="150" t="s">
        <v>150</v>
      </c>
    </row>
    <row r="1041" spans="2:65" s="1" customFormat="1" ht="24.15" customHeight="1">
      <c r="B1041" s="34"/>
      <c r="C1041" s="129" t="s">
        <v>1240</v>
      </c>
      <c r="D1041" s="129" t="s">
        <v>152</v>
      </c>
      <c r="E1041" s="130" t="s">
        <v>4245</v>
      </c>
      <c r="F1041" s="131" t="s">
        <v>4246</v>
      </c>
      <c r="G1041" s="132" t="s">
        <v>171</v>
      </c>
      <c r="H1041" s="133">
        <v>17</v>
      </c>
      <c r="I1041" s="134"/>
      <c r="J1041" s="135">
        <f>ROUND(I1041*H1041,2)</f>
        <v>0</v>
      </c>
      <c r="K1041" s="131" t="s">
        <v>172</v>
      </c>
      <c r="L1041" s="34"/>
      <c r="M1041" s="136" t="s">
        <v>32</v>
      </c>
      <c r="N1041" s="137" t="s">
        <v>51</v>
      </c>
      <c r="P1041" s="138">
        <f>O1041*H1041</f>
        <v>0</v>
      </c>
      <c r="Q1041" s="138">
        <v>0</v>
      </c>
      <c r="R1041" s="138">
        <f>Q1041*H1041</f>
        <v>0</v>
      </c>
      <c r="S1041" s="138">
        <v>0</v>
      </c>
      <c r="T1041" s="139">
        <f>S1041*H1041</f>
        <v>0</v>
      </c>
      <c r="AR1041" s="140" t="s">
        <v>244</v>
      </c>
      <c r="AT1041" s="140" t="s">
        <v>152</v>
      </c>
      <c r="AU1041" s="140" t="s">
        <v>89</v>
      </c>
      <c r="AY1041" s="18" t="s">
        <v>150</v>
      </c>
      <c r="BE1041" s="141">
        <f>IF(N1041="základní",J1041,0)</f>
        <v>0</v>
      </c>
      <c r="BF1041" s="141">
        <f>IF(N1041="snížená",J1041,0)</f>
        <v>0</v>
      </c>
      <c r="BG1041" s="141">
        <f>IF(N1041="zákl. přenesená",J1041,0)</f>
        <v>0</v>
      </c>
      <c r="BH1041" s="141">
        <f>IF(N1041="sníž. přenesená",J1041,0)</f>
        <v>0</v>
      </c>
      <c r="BI1041" s="141">
        <f>IF(N1041="nulová",J1041,0)</f>
        <v>0</v>
      </c>
      <c r="BJ1041" s="18" t="s">
        <v>40</v>
      </c>
      <c r="BK1041" s="141">
        <f>ROUND(I1041*H1041,2)</f>
        <v>0</v>
      </c>
      <c r="BL1041" s="18" t="s">
        <v>244</v>
      </c>
      <c r="BM1041" s="140" t="s">
        <v>4247</v>
      </c>
    </row>
    <row r="1042" spans="2:65" s="1" customFormat="1">
      <c r="B1042" s="34"/>
      <c r="D1042" s="163" t="s">
        <v>174</v>
      </c>
      <c r="F1042" s="164" t="s">
        <v>4248</v>
      </c>
      <c r="I1042" s="165"/>
      <c r="L1042" s="34"/>
      <c r="M1042" s="166"/>
      <c r="T1042" s="55"/>
      <c r="AT1042" s="18" t="s">
        <v>174</v>
      </c>
      <c r="AU1042" s="18" t="s">
        <v>89</v>
      </c>
    </row>
    <row r="1043" spans="2:65" s="12" customFormat="1">
      <c r="B1043" s="142"/>
      <c r="D1043" s="143" t="s">
        <v>159</v>
      </c>
      <c r="E1043" s="144" t="s">
        <v>32</v>
      </c>
      <c r="F1043" s="145" t="s">
        <v>702</v>
      </c>
      <c r="H1043" s="144" t="s">
        <v>32</v>
      </c>
      <c r="I1043" s="146"/>
      <c r="L1043" s="142"/>
      <c r="M1043" s="147"/>
      <c r="T1043" s="148"/>
      <c r="AT1043" s="144" t="s">
        <v>159</v>
      </c>
      <c r="AU1043" s="144" t="s">
        <v>89</v>
      </c>
      <c r="AV1043" s="12" t="s">
        <v>40</v>
      </c>
      <c r="AW1043" s="12" t="s">
        <v>38</v>
      </c>
      <c r="AX1043" s="12" t="s">
        <v>80</v>
      </c>
      <c r="AY1043" s="144" t="s">
        <v>150</v>
      </c>
    </row>
    <row r="1044" spans="2:65" s="12" customFormat="1">
      <c r="B1044" s="142"/>
      <c r="D1044" s="143" t="s">
        <v>159</v>
      </c>
      <c r="E1044" s="144" t="s">
        <v>32</v>
      </c>
      <c r="F1044" s="145" t="s">
        <v>4215</v>
      </c>
      <c r="H1044" s="144" t="s">
        <v>32</v>
      </c>
      <c r="I1044" s="146"/>
      <c r="L1044" s="142"/>
      <c r="M1044" s="147"/>
      <c r="T1044" s="148"/>
      <c r="AT1044" s="144" t="s">
        <v>159</v>
      </c>
      <c r="AU1044" s="144" t="s">
        <v>89</v>
      </c>
      <c r="AV1044" s="12" t="s">
        <v>40</v>
      </c>
      <c r="AW1044" s="12" t="s">
        <v>38</v>
      </c>
      <c r="AX1044" s="12" t="s">
        <v>80</v>
      </c>
      <c r="AY1044" s="144" t="s">
        <v>150</v>
      </c>
    </row>
    <row r="1045" spans="2:65" s="13" customFormat="1">
      <c r="B1045" s="149"/>
      <c r="D1045" s="143" t="s">
        <v>159</v>
      </c>
      <c r="E1045" s="150" t="s">
        <v>32</v>
      </c>
      <c r="F1045" s="151" t="s">
        <v>540</v>
      </c>
      <c r="H1045" s="152">
        <v>17</v>
      </c>
      <c r="I1045" s="153"/>
      <c r="L1045" s="149"/>
      <c r="M1045" s="154"/>
      <c r="T1045" s="155"/>
      <c r="AT1045" s="150" t="s">
        <v>159</v>
      </c>
      <c r="AU1045" s="150" t="s">
        <v>89</v>
      </c>
      <c r="AV1045" s="13" t="s">
        <v>89</v>
      </c>
      <c r="AW1045" s="13" t="s">
        <v>38</v>
      </c>
      <c r="AX1045" s="13" t="s">
        <v>40</v>
      </c>
      <c r="AY1045" s="150" t="s">
        <v>150</v>
      </c>
    </row>
    <row r="1046" spans="2:65" s="1" customFormat="1" ht="16.5" customHeight="1">
      <c r="B1046" s="34"/>
      <c r="C1046" s="184" t="s">
        <v>1249</v>
      </c>
      <c r="D1046" s="184" t="s">
        <v>874</v>
      </c>
      <c r="E1046" s="186" t="s">
        <v>4249</v>
      </c>
      <c r="F1046" s="187" t="s">
        <v>4250</v>
      </c>
      <c r="G1046" s="188" t="s">
        <v>171</v>
      </c>
      <c r="H1046" s="189">
        <v>17</v>
      </c>
      <c r="I1046" s="190"/>
      <c r="J1046" s="191">
        <f>ROUND(I1046*H1046,2)</f>
        <v>0</v>
      </c>
      <c r="K1046" s="187" t="s">
        <v>172</v>
      </c>
      <c r="L1046" s="192"/>
      <c r="M1046" s="193" t="s">
        <v>32</v>
      </c>
      <c r="N1046" s="194" t="s">
        <v>51</v>
      </c>
      <c r="P1046" s="138">
        <f>O1046*H1046</f>
        <v>0</v>
      </c>
      <c r="Q1046" s="138">
        <v>1.2800000000000001E-3</v>
      </c>
      <c r="R1046" s="138">
        <f>Q1046*H1046</f>
        <v>2.1760000000000002E-2</v>
      </c>
      <c r="S1046" s="138">
        <v>0</v>
      </c>
      <c r="T1046" s="139">
        <f>S1046*H1046</f>
        <v>0</v>
      </c>
      <c r="AR1046" s="140" t="s">
        <v>1027</v>
      </c>
      <c r="AT1046" s="140" t="s">
        <v>874</v>
      </c>
      <c r="AU1046" s="140" t="s">
        <v>89</v>
      </c>
      <c r="AY1046" s="18" t="s">
        <v>150</v>
      </c>
      <c r="BE1046" s="141">
        <f>IF(N1046="základní",J1046,0)</f>
        <v>0</v>
      </c>
      <c r="BF1046" s="141">
        <f>IF(N1046="snížená",J1046,0)</f>
        <v>0</v>
      </c>
      <c r="BG1046" s="141">
        <f>IF(N1046="zákl. přenesená",J1046,0)</f>
        <v>0</v>
      </c>
      <c r="BH1046" s="141">
        <f>IF(N1046="sníž. přenesená",J1046,0)</f>
        <v>0</v>
      </c>
      <c r="BI1046" s="141">
        <f>IF(N1046="nulová",J1046,0)</f>
        <v>0</v>
      </c>
      <c r="BJ1046" s="18" t="s">
        <v>40</v>
      </c>
      <c r="BK1046" s="141">
        <f>ROUND(I1046*H1046,2)</f>
        <v>0</v>
      </c>
      <c r="BL1046" s="18" t="s">
        <v>244</v>
      </c>
      <c r="BM1046" s="140" t="s">
        <v>4251</v>
      </c>
    </row>
    <row r="1047" spans="2:65" s="1" customFormat="1" ht="21.75" customHeight="1">
      <c r="B1047" s="34"/>
      <c r="C1047" s="129" t="s">
        <v>422</v>
      </c>
      <c r="D1047" s="129" t="s">
        <v>152</v>
      </c>
      <c r="E1047" s="130" t="s">
        <v>4252</v>
      </c>
      <c r="F1047" s="131" t="s">
        <v>4253</v>
      </c>
      <c r="G1047" s="132" t="s">
        <v>171</v>
      </c>
      <c r="H1047" s="133">
        <v>10</v>
      </c>
      <c r="I1047" s="134"/>
      <c r="J1047" s="135">
        <f>ROUND(I1047*H1047,2)</f>
        <v>0</v>
      </c>
      <c r="K1047" s="131" t="s">
        <v>172</v>
      </c>
      <c r="L1047" s="34"/>
      <c r="M1047" s="136" t="s">
        <v>32</v>
      </c>
      <c r="N1047" s="137" t="s">
        <v>51</v>
      </c>
      <c r="P1047" s="138">
        <f>O1047*H1047</f>
        <v>0</v>
      </c>
      <c r="Q1047" s="138">
        <v>6.8999999999999997E-4</v>
      </c>
      <c r="R1047" s="138">
        <f>Q1047*H1047</f>
        <v>6.8999999999999999E-3</v>
      </c>
      <c r="S1047" s="138">
        <v>0</v>
      </c>
      <c r="T1047" s="139">
        <f>S1047*H1047</f>
        <v>0</v>
      </c>
      <c r="AR1047" s="140" t="s">
        <v>244</v>
      </c>
      <c r="AT1047" s="140" t="s">
        <v>152</v>
      </c>
      <c r="AU1047" s="140" t="s">
        <v>89</v>
      </c>
      <c r="AY1047" s="18" t="s">
        <v>150</v>
      </c>
      <c r="BE1047" s="141">
        <f>IF(N1047="základní",J1047,0)</f>
        <v>0</v>
      </c>
      <c r="BF1047" s="141">
        <f>IF(N1047="snížená",J1047,0)</f>
        <v>0</v>
      </c>
      <c r="BG1047" s="141">
        <f>IF(N1047="zákl. přenesená",J1047,0)</f>
        <v>0</v>
      </c>
      <c r="BH1047" s="141">
        <f>IF(N1047="sníž. přenesená",J1047,0)</f>
        <v>0</v>
      </c>
      <c r="BI1047" s="141">
        <f>IF(N1047="nulová",J1047,0)</f>
        <v>0</v>
      </c>
      <c r="BJ1047" s="18" t="s">
        <v>40</v>
      </c>
      <c r="BK1047" s="141">
        <f>ROUND(I1047*H1047,2)</f>
        <v>0</v>
      </c>
      <c r="BL1047" s="18" t="s">
        <v>244</v>
      </c>
      <c r="BM1047" s="140" t="s">
        <v>4254</v>
      </c>
    </row>
    <row r="1048" spans="2:65" s="1" customFormat="1">
      <c r="B1048" s="34"/>
      <c r="D1048" s="163" t="s">
        <v>174</v>
      </c>
      <c r="F1048" s="164" t="s">
        <v>4255</v>
      </c>
      <c r="I1048" s="165"/>
      <c r="L1048" s="34"/>
      <c r="M1048" s="166"/>
      <c r="T1048" s="55"/>
      <c r="AT1048" s="18" t="s">
        <v>174</v>
      </c>
      <c r="AU1048" s="18" t="s">
        <v>89</v>
      </c>
    </row>
    <row r="1049" spans="2:65" s="12" customFormat="1">
      <c r="B1049" s="142"/>
      <c r="D1049" s="143" t="s">
        <v>159</v>
      </c>
      <c r="E1049" s="144" t="s">
        <v>32</v>
      </c>
      <c r="F1049" s="145" t="s">
        <v>702</v>
      </c>
      <c r="H1049" s="144" t="s">
        <v>32</v>
      </c>
      <c r="I1049" s="146"/>
      <c r="L1049" s="142"/>
      <c r="M1049" s="147"/>
      <c r="T1049" s="148"/>
      <c r="AT1049" s="144" t="s">
        <v>159</v>
      </c>
      <c r="AU1049" s="144" t="s">
        <v>89</v>
      </c>
      <c r="AV1049" s="12" t="s">
        <v>40</v>
      </c>
      <c r="AW1049" s="12" t="s">
        <v>38</v>
      </c>
      <c r="AX1049" s="12" t="s">
        <v>80</v>
      </c>
      <c r="AY1049" s="144" t="s">
        <v>150</v>
      </c>
    </row>
    <row r="1050" spans="2:65" s="12" customFormat="1">
      <c r="B1050" s="142"/>
      <c r="D1050" s="143" t="s">
        <v>159</v>
      </c>
      <c r="E1050" s="144" t="s">
        <v>32</v>
      </c>
      <c r="F1050" s="145" t="s">
        <v>4217</v>
      </c>
      <c r="H1050" s="144" t="s">
        <v>32</v>
      </c>
      <c r="I1050" s="146"/>
      <c r="L1050" s="142"/>
      <c r="M1050" s="147"/>
      <c r="T1050" s="148"/>
      <c r="AT1050" s="144" t="s">
        <v>159</v>
      </c>
      <c r="AU1050" s="144" t="s">
        <v>89</v>
      </c>
      <c r="AV1050" s="12" t="s">
        <v>40</v>
      </c>
      <c r="AW1050" s="12" t="s">
        <v>38</v>
      </c>
      <c r="AX1050" s="12" t="s">
        <v>80</v>
      </c>
      <c r="AY1050" s="144" t="s">
        <v>150</v>
      </c>
    </row>
    <row r="1051" spans="2:65" s="13" customFormat="1">
      <c r="B1051" s="149"/>
      <c r="D1051" s="143" t="s">
        <v>159</v>
      </c>
      <c r="E1051" s="150" t="s">
        <v>32</v>
      </c>
      <c r="F1051" s="151" t="s">
        <v>3569</v>
      </c>
      <c r="H1051" s="152">
        <v>10</v>
      </c>
      <c r="I1051" s="153"/>
      <c r="L1051" s="149"/>
      <c r="M1051" s="154"/>
      <c r="T1051" s="155"/>
      <c r="AT1051" s="150" t="s">
        <v>159</v>
      </c>
      <c r="AU1051" s="150" t="s">
        <v>89</v>
      </c>
      <c r="AV1051" s="13" t="s">
        <v>89</v>
      </c>
      <c r="AW1051" s="13" t="s">
        <v>38</v>
      </c>
      <c r="AX1051" s="13" t="s">
        <v>40</v>
      </c>
      <c r="AY1051" s="150" t="s">
        <v>150</v>
      </c>
    </row>
    <row r="1052" spans="2:65" s="1" customFormat="1" ht="21.75" customHeight="1">
      <c r="B1052" s="34"/>
      <c r="C1052" s="129" t="s">
        <v>752</v>
      </c>
      <c r="D1052" s="129" t="s">
        <v>152</v>
      </c>
      <c r="E1052" s="130" t="s">
        <v>4256</v>
      </c>
      <c r="F1052" s="131" t="s">
        <v>4257</v>
      </c>
      <c r="G1052" s="132" t="s">
        <v>2924</v>
      </c>
      <c r="H1052" s="133">
        <v>22</v>
      </c>
      <c r="I1052" s="134"/>
      <c r="J1052" s="135">
        <f>ROUND(I1052*H1052,2)</f>
        <v>0</v>
      </c>
      <c r="K1052" s="131" t="s">
        <v>172</v>
      </c>
      <c r="L1052" s="34"/>
      <c r="M1052" s="136" t="s">
        <v>32</v>
      </c>
      <c r="N1052" s="137" t="s">
        <v>51</v>
      </c>
      <c r="P1052" s="138">
        <f>O1052*H1052</f>
        <v>0</v>
      </c>
      <c r="Q1052" s="138">
        <v>0</v>
      </c>
      <c r="R1052" s="138">
        <f>Q1052*H1052</f>
        <v>0</v>
      </c>
      <c r="S1052" s="138">
        <v>1.9460000000000002E-2</v>
      </c>
      <c r="T1052" s="139">
        <f>S1052*H1052</f>
        <v>0.42812000000000006</v>
      </c>
      <c r="AR1052" s="140" t="s">
        <v>244</v>
      </c>
      <c r="AT1052" s="140" t="s">
        <v>152</v>
      </c>
      <c r="AU1052" s="140" t="s">
        <v>89</v>
      </c>
      <c r="AY1052" s="18" t="s">
        <v>150</v>
      </c>
      <c r="BE1052" s="141">
        <f>IF(N1052="základní",J1052,0)</f>
        <v>0</v>
      </c>
      <c r="BF1052" s="141">
        <f>IF(N1052="snížená",J1052,0)</f>
        <v>0</v>
      </c>
      <c r="BG1052" s="141">
        <f>IF(N1052="zákl. přenesená",J1052,0)</f>
        <v>0</v>
      </c>
      <c r="BH1052" s="141">
        <f>IF(N1052="sníž. přenesená",J1052,0)</f>
        <v>0</v>
      </c>
      <c r="BI1052" s="141">
        <f>IF(N1052="nulová",J1052,0)</f>
        <v>0</v>
      </c>
      <c r="BJ1052" s="18" t="s">
        <v>40</v>
      </c>
      <c r="BK1052" s="141">
        <f>ROUND(I1052*H1052,2)</f>
        <v>0</v>
      </c>
      <c r="BL1052" s="18" t="s">
        <v>244</v>
      </c>
      <c r="BM1052" s="140" t="s">
        <v>4258</v>
      </c>
    </row>
    <row r="1053" spans="2:65" s="1" customFormat="1">
      <c r="B1053" s="34"/>
      <c r="D1053" s="163" t="s">
        <v>174</v>
      </c>
      <c r="F1053" s="164" t="s">
        <v>4259</v>
      </c>
      <c r="I1053" s="165"/>
      <c r="L1053" s="34"/>
      <c r="M1053" s="166"/>
      <c r="T1053" s="55"/>
      <c r="AT1053" s="18" t="s">
        <v>174</v>
      </c>
      <c r="AU1053" s="18" t="s">
        <v>89</v>
      </c>
    </row>
    <row r="1054" spans="2:65" s="12" customFormat="1">
      <c r="B1054" s="142"/>
      <c r="D1054" s="143" t="s">
        <v>159</v>
      </c>
      <c r="E1054" s="144" t="s">
        <v>32</v>
      </c>
      <c r="F1054" s="145" t="s">
        <v>702</v>
      </c>
      <c r="H1054" s="144" t="s">
        <v>32</v>
      </c>
      <c r="I1054" s="146"/>
      <c r="L1054" s="142"/>
      <c r="M1054" s="147"/>
      <c r="T1054" s="148"/>
      <c r="AT1054" s="144" t="s">
        <v>159</v>
      </c>
      <c r="AU1054" s="144" t="s">
        <v>89</v>
      </c>
      <c r="AV1054" s="12" t="s">
        <v>40</v>
      </c>
      <c r="AW1054" s="12" t="s">
        <v>38</v>
      </c>
      <c r="AX1054" s="12" t="s">
        <v>80</v>
      </c>
      <c r="AY1054" s="144" t="s">
        <v>150</v>
      </c>
    </row>
    <row r="1055" spans="2:65" s="12" customFormat="1">
      <c r="B1055" s="142"/>
      <c r="D1055" s="143" t="s">
        <v>159</v>
      </c>
      <c r="E1055" s="144" t="s">
        <v>32</v>
      </c>
      <c r="F1055" s="145" t="s">
        <v>4213</v>
      </c>
      <c r="H1055" s="144" t="s">
        <v>32</v>
      </c>
      <c r="I1055" s="146"/>
      <c r="L1055" s="142"/>
      <c r="M1055" s="147"/>
      <c r="T1055" s="148"/>
      <c r="AT1055" s="144" t="s">
        <v>159</v>
      </c>
      <c r="AU1055" s="144" t="s">
        <v>89</v>
      </c>
      <c r="AV1055" s="12" t="s">
        <v>40</v>
      </c>
      <c r="AW1055" s="12" t="s">
        <v>38</v>
      </c>
      <c r="AX1055" s="12" t="s">
        <v>80</v>
      </c>
      <c r="AY1055" s="144" t="s">
        <v>150</v>
      </c>
    </row>
    <row r="1056" spans="2:65" s="13" customFormat="1">
      <c r="B1056" s="149"/>
      <c r="D1056" s="143" t="s">
        <v>159</v>
      </c>
      <c r="E1056" s="150" t="s">
        <v>32</v>
      </c>
      <c r="F1056" s="151" t="s">
        <v>750</v>
      </c>
      <c r="H1056" s="152">
        <v>22</v>
      </c>
      <c r="I1056" s="153"/>
      <c r="L1056" s="149"/>
      <c r="M1056" s="154"/>
      <c r="T1056" s="155"/>
      <c r="AT1056" s="150" t="s">
        <v>159</v>
      </c>
      <c r="AU1056" s="150" t="s">
        <v>89</v>
      </c>
      <c r="AV1056" s="13" t="s">
        <v>89</v>
      </c>
      <c r="AW1056" s="13" t="s">
        <v>38</v>
      </c>
      <c r="AX1056" s="13" t="s">
        <v>40</v>
      </c>
      <c r="AY1056" s="150" t="s">
        <v>150</v>
      </c>
    </row>
    <row r="1057" spans="2:65" s="1" customFormat="1" ht="21.75" customHeight="1">
      <c r="B1057" s="34"/>
      <c r="C1057" s="129" t="s">
        <v>1269</v>
      </c>
      <c r="D1057" s="129" t="s">
        <v>152</v>
      </c>
      <c r="E1057" s="130" t="s">
        <v>4260</v>
      </c>
      <c r="F1057" s="131" t="s">
        <v>4261</v>
      </c>
      <c r="G1057" s="132" t="s">
        <v>2924</v>
      </c>
      <c r="H1057" s="133">
        <v>3</v>
      </c>
      <c r="I1057" s="134"/>
      <c r="J1057" s="135">
        <f>ROUND(I1057*H1057,2)</f>
        <v>0</v>
      </c>
      <c r="K1057" s="131" t="s">
        <v>172</v>
      </c>
      <c r="L1057" s="34"/>
      <c r="M1057" s="136" t="s">
        <v>32</v>
      </c>
      <c r="N1057" s="137" t="s">
        <v>51</v>
      </c>
      <c r="P1057" s="138">
        <f>O1057*H1057</f>
        <v>0</v>
      </c>
      <c r="Q1057" s="138">
        <v>0</v>
      </c>
      <c r="R1057" s="138">
        <f>Q1057*H1057</f>
        <v>0</v>
      </c>
      <c r="S1057" s="138">
        <v>6.6E-3</v>
      </c>
      <c r="T1057" s="139">
        <f>S1057*H1057</f>
        <v>1.9799999999999998E-2</v>
      </c>
      <c r="AR1057" s="140" t="s">
        <v>244</v>
      </c>
      <c r="AT1057" s="140" t="s">
        <v>152</v>
      </c>
      <c r="AU1057" s="140" t="s">
        <v>89</v>
      </c>
      <c r="AY1057" s="18" t="s">
        <v>150</v>
      </c>
      <c r="BE1057" s="141">
        <f>IF(N1057="základní",J1057,0)</f>
        <v>0</v>
      </c>
      <c r="BF1057" s="141">
        <f>IF(N1057="snížená",J1057,0)</f>
        <v>0</v>
      </c>
      <c r="BG1057" s="141">
        <f>IF(N1057="zákl. přenesená",J1057,0)</f>
        <v>0</v>
      </c>
      <c r="BH1057" s="141">
        <f>IF(N1057="sníž. přenesená",J1057,0)</f>
        <v>0</v>
      </c>
      <c r="BI1057" s="141">
        <f>IF(N1057="nulová",J1057,0)</f>
        <v>0</v>
      </c>
      <c r="BJ1057" s="18" t="s">
        <v>40</v>
      </c>
      <c r="BK1057" s="141">
        <f>ROUND(I1057*H1057,2)</f>
        <v>0</v>
      </c>
      <c r="BL1057" s="18" t="s">
        <v>244</v>
      </c>
      <c r="BM1057" s="140" t="s">
        <v>4262</v>
      </c>
    </row>
    <row r="1058" spans="2:65" s="1" customFormat="1">
      <c r="B1058" s="34"/>
      <c r="D1058" s="163" t="s">
        <v>174</v>
      </c>
      <c r="F1058" s="164" t="s">
        <v>4263</v>
      </c>
      <c r="I1058" s="165"/>
      <c r="L1058" s="34"/>
      <c r="M1058" s="166"/>
      <c r="T1058" s="55"/>
      <c r="AT1058" s="18" t="s">
        <v>174</v>
      </c>
      <c r="AU1058" s="18" t="s">
        <v>89</v>
      </c>
    </row>
    <row r="1059" spans="2:65" s="12" customFormat="1">
      <c r="B1059" s="142"/>
      <c r="D1059" s="143" t="s">
        <v>159</v>
      </c>
      <c r="E1059" s="144" t="s">
        <v>32</v>
      </c>
      <c r="F1059" s="145" t="s">
        <v>702</v>
      </c>
      <c r="H1059" s="144" t="s">
        <v>32</v>
      </c>
      <c r="I1059" s="146"/>
      <c r="L1059" s="142"/>
      <c r="M1059" s="147"/>
      <c r="T1059" s="148"/>
      <c r="AT1059" s="144" t="s">
        <v>159</v>
      </c>
      <c r="AU1059" s="144" t="s">
        <v>89</v>
      </c>
      <c r="AV1059" s="12" t="s">
        <v>40</v>
      </c>
      <c r="AW1059" s="12" t="s">
        <v>38</v>
      </c>
      <c r="AX1059" s="12" t="s">
        <v>80</v>
      </c>
      <c r="AY1059" s="144" t="s">
        <v>150</v>
      </c>
    </row>
    <row r="1060" spans="2:65" s="12" customFormat="1">
      <c r="B1060" s="142"/>
      <c r="D1060" s="143" t="s">
        <v>159</v>
      </c>
      <c r="E1060" s="144" t="s">
        <v>32</v>
      </c>
      <c r="F1060" s="145" t="s">
        <v>4214</v>
      </c>
      <c r="H1060" s="144" t="s">
        <v>32</v>
      </c>
      <c r="I1060" s="146"/>
      <c r="L1060" s="142"/>
      <c r="M1060" s="147"/>
      <c r="T1060" s="148"/>
      <c r="AT1060" s="144" t="s">
        <v>159</v>
      </c>
      <c r="AU1060" s="144" t="s">
        <v>89</v>
      </c>
      <c r="AV1060" s="12" t="s">
        <v>40</v>
      </c>
      <c r="AW1060" s="12" t="s">
        <v>38</v>
      </c>
      <c r="AX1060" s="12" t="s">
        <v>80</v>
      </c>
      <c r="AY1060" s="144" t="s">
        <v>150</v>
      </c>
    </row>
    <row r="1061" spans="2:65" s="13" customFormat="1">
      <c r="B1061" s="149"/>
      <c r="D1061" s="143" t="s">
        <v>159</v>
      </c>
      <c r="E1061" s="150" t="s">
        <v>32</v>
      </c>
      <c r="F1061" s="151" t="s">
        <v>661</v>
      </c>
      <c r="H1061" s="152">
        <v>3</v>
      </c>
      <c r="I1061" s="153"/>
      <c r="L1061" s="149"/>
      <c r="M1061" s="154"/>
      <c r="T1061" s="155"/>
      <c r="AT1061" s="150" t="s">
        <v>159</v>
      </c>
      <c r="AU1061" s="150" t="s">
        <v>89</v>
      </c>
      <c r="AV1061" s="13" t="s">
        <v>89</v>
      </c>
      <c r="AW1061" s="13" t="s">
        <v>38</v>
      </c>
      <c r="AX1061" s="13" t="s">
        <v>40</v>
      </c>
      <c r="AY1061" s="150" t="s">
        <v>150</v>
      </c>
    </row>
    <row r="1062" spans="2:65" s="1" customFormat="1" ht="21.75" customHeight="1">
      <c r="B1062" s="34"/>
      <c r="C1062" s="129" t="s">
        <v>1275</v>
      </c>
      <c r="D1062" s="129" t="s">
        <v>152</v>
      </c>
      <c r="E1062" s="130" t="s">
        <v>4264</v>
      </c>
      <c r="F1062" s="131" t="s">
        <v>4265</v>
      </c>
      <c r="G1062" s="132" t="s">
        <v>2924</v>
      </c>
      <c r="H1062" s="133">
        <v>25</v>
      </c>
      <c r="I1062" s="134"/>
      <c r="J1062" s="135">
        <f>ROUND(I1062*H1062,2)</f>
        <v>0</v>
      </c>
      <c r="K1062" s="131" t="s">
        <v>172</v>
      </c>
      <c r="L1062" s="34"/>
      <c r="M1062" s="136" t="s">
        <v>32</v>
      </c>
      <c r="N1062" s="137" t="s">
        <v>51</v>
      </c>
      <c r="P1062" s="138">
        <f>O1062*H1062</f>
        <v>0</v>
      </c>
      <c r="Q1062" s="138">
        <v>2.2300000000000002E-3</v>
      </c>
      <c r="R1062" s="138">
        <f>Q1062*H1062</f>
        <v>5.5750000000000008E-2</v>
      </c>
      <c r="S1062" s="138">
        <v>0</v>
      </c>
      <c r="T1062" s="139">
        <f>S1062*H1062</f>
        <v>0</v>
      </c>
      <c r="AR1062" s="140" t="s">
        <v>244</v>
      </c>
      <c r="AT1062" s="140" t="s">
        <v>152</v>
      </c>
      <c r="AU1062" s="140" t="s">
        <v>89</v>
      </c>
      <c r="AY1062" s="18" t="s">
        <v>150</v>
      </c>
      <c r="BE1062" s="141">
        <f>IF(N1062="základní",J1062,0)</f>
        <v>0</v>
      </c>
      <c r="BF1062" s="141">
        <f>IF(N1062="snížená",J1062,0)</f>
        <v>0</v>
      </c>
      <c r="BG1062" s="141">
        <f>IF(N1062="zákl. přenesená",J1062,0)</f>
        <v>0</v>
      </c>
      <c r="BH1062" s="141">
        <f>IF(N1062="sníž. přenesená",J1062,0)</f>
        <v>0</v>
      </c>
      <c r="BI1062" s="141">
        <f>IF(N1062="nulová",J1062,0)</f>
        <v>0</v>
      </c>
      <c r="BJ1062" s="18" t="s">
        <v>40</v>
      </c>
      <c r="BK1062" s="141">
        <f>ROUND(I1062*H1062,2)</f>
        <v>0</v>
      </c>
      <c r="BL1062" s="18" t="s">
        <v>244</v>
      </c>
      <c r="BM1062" s="140" t="s">
        <v>4266</v>
      </c>
    </row>
    <row r="1063" spans="2:65" s="1" customFormat="1">
      <c r="B1063" s="34"/>
      <c r="D1063" s="163" t="s">
        <v>174</v>
      </c>
      <c r="F1063" s="164" t="s">
        <v>4267</v>
      </c>
      <c r="I1063" s="165"/>
      <c r="L1063" s="34"/>
      <c r="M1063" s="166"/>
      <c r="T1063" s="55"/>
      <c r="AT1063" s="18" t="s">
        <v>174</v>
      </c>
      <c r="AU1063" s="18" t="s">
        <v>89</v>
      </c>
    </row>
    <row r="1064" spans="2:65" s="12" customFormat="1">
      <c r="B1064" s="142"/>
      <c r="D1064" s="143" t="s">
        <v>159</v>
      </c>
      <c r="E1064" s="144" t="s">
        <v>32</v>
      </c>
      <c r="F1064" s="145" t="s">
        <v>702</v>
      </c>
      <c r="H1064" s="144" t="s">
        <v>32</v>
      </c>
      <c r="I1064" s="146"/>
      <c r="L1064" s="142"/>
      <c r="M1064" s="147"/>
      <c r="T1064" s="148"/>
      <c r="AT1064" s="144" t="s">
        <v>159</v>
      </c>
      <c r="AU1064" s="144" t="s">
        <v>89</v>
      </c>
      <c r="AV1064" s="12" t="s">
        <v>40</v>
      </c>
      <c r="AW1064" s="12" t="s">
        <v>38</v>
      </c>
      <c r="AX1064" s="12" t="s">
        <v>80</v>
      </c>
      <c r="AY1064" s="144" t="s">
        <v>150</v>
      </c>
    </row>
    <row r="1065" spans="2:65" s="12" customFormat="1">
      <c r="B1065" s="142"/>
      <c r="D1065" s="143" t="s">
        <v>159</v>
      </c>
      <c r="E1065" s="144" t="s">
        <v>32</v>
      </c>
      <c r="F1065" s="145" t="s">
        <v>4213</v>
      </c>
      <c r="H1065" s="144" t="s">
        <v>32</v>
      </c>
      <c r="I1065" s="146"/>
      <c r="L1065" s="142"/>
      <c r="M1065" s="147"/>
      <c r="T1065" s="148"/>
      <c r="AT1065" s="144" t="s">
        <v>159</v>
      </c>
      <c r="AU1065" s="144" t="s">
        <v>89</v>
      </c>
      <c r="AV1065" s="12" t="s">
        <v>40</v>
      </c>
      <c r="AW1065" s="12" t="s">
        <v>38</v>
      </c>
      <c r="AX1065" s="12" t="s">
        <v>80</v>
      </c>
      <c r="AY1065" s="144" t="s">
        <v>150</v>
      </c>
    </row>
    <row r="1066" spans="2:65" s="12" customFormat="1">
      <c r="B1066" s="142"/>
      <c r="D1066" s="143" t="s">
        <v>159</v>
      </c>
      <c r="E1066" s="144" t="s">
        <v>32</v>
      </c>
      <c r="F1066" s="145" t="s">
        <v>4214</v>
      </c>
      <c r="H1066" s="144" t="s">
        <v>32</v>
      </c>
      <c r="I1066" s="146"/>
      <c r="L1066" s="142"/>
      <c r="M1066" s="147"/>
      <c r="T1066" s="148"/>
      <c r="AT1066" s="144" t="s">
        <v>159</v>
      </c>
      <c r="AU1066" s="144" t="s">
        <v>89</v>
      </c>
      <c r="AV1066" s="12" t="s">
        <v>40</v>
      </c>
      <c r="AW1066" s="12" t="s">
        <v>38</v>
      </c>
      <c r="AX1066" s="12" t="s">
        <v>80</v>
      </c>
      <c r="AY1066" s="144" t="s">
        <v>150</v>
      </c>
    </row>
    <row r="1067" spans="2:65" s="13" customFormat="1">
      <c r="B1067" s="149"/>
      <c r="D1067" s="143" t="s">
        <v>159</v>
      </c>
      <c r="E1067" s="150" t="s">
        <v>32</v>
      </c>
      <c r="F1067" s="151" t="s">
        <v>3571</v>
      </c>
      <c r="H1067" s="152">
        <v>25</v>
      </c>
      <c r="I1067" s="153"/>
      <c r="L1067" s="149"/>
      <c r="M1067" s="154"/>
      <c r="T1067" s="155"/>
      <c r="AT1067" s="150" t="s">
        <v>159</v>
      </c>
      <c r="AU1067" s="150" t="s">
        <v>89</v>
      </c>
      <c r="AV1067" s="13" t="s">
        <v>89</v>
      </c>
      <c r="AW1067" s="13" t="s">
        <v>38</v>
      </c>
      <c r="AX1067" s="13" t="s">
        <v>40</v>
      </c>
      <c r="AY1067" s="150" t="s">
        <v>150</v>
      </c>
    </row>
    <row r="1068" spans="2:65" s="1" customFormat="1" ht="16.5" customHeight="1">
      <c r="B1068" s="34"/>
      <c r="C1068" s="129" t="s">
        <v>1280</v>
      </c>
      <c r="D1068" s="129" t="s">
        <v>152</v>
      </c>
      <c r="E1068" s="130" t="s">
        <v>4268</v>
      </c>
      <c r="F1068" s="131" t="s">
        <v>4269</v>
      </c>
      <c r="G1068" s="132" t="s">
        <v>2924</v>
      </c>
      <c r="H1068" s="133">
        <v>1</v>
      </c>
      <c r="I1068" s="134"/>
      <c r="J1068" s="135">
        <f>ROUND(I1068*H1068,2)</f>
        <v>0</v>
      </c>
      <c r="K1068" s="131" t="s">
        <v>172</v>
      </c>
      <c r="L1068" s="34"/>
      <c r="M1068" s="136" t="s">
        <v>32</v>
      </c>
      <c r="N1068" s="137" t="s">
        <v>51</v>
      </c>
      <c r="P1068" s="138">
        <f>O1068*H1068</f>
        <v>0</v>
      </c>
      <c r="Q1068" s="138">
        <v>0</v>
      </c>
      <c r="R1068" s="138">
        <f>Q1068*H1068</f>
        <v>0</v>
      </c>
      <c r="S1068" s="138">
        <v>1.7600000000000001E-2</v>
      </c>
      <c r="T1068" s="139">
        <f>S1068*H1068</f>
        <v>1.7600000000000001E-2</v>
      </c>
      <c r="AR1068" s="140" t="s">
        <v>244</v>
      </c>
      <c r="AT1068" s="140" t="s">
        <v>152</v>
      </c>
      <c r="AU1068" s="140" t="s">
        <v>89</v>
      </c>
      <c r="AY1068" s="18" t="s">
        <v>150</v>
      </c>
      <c r="BE1068" s="141">
        <f>IF(N1068="základní",J1068,0)</f>
        <v>0</v>
      </c>
      <c r="BF1068" s="141">
        <f>IF(N1068="snížená",J1068,0)</f>
        <v>0</v>
      </c>
      <c r="BG1068" s="141">
        <f>IF(N1068="zákl. přenesená",J1068,0)</f>
        <v>0</v>
      </c>
      <c r="BH1068" s="141">
        <f>IF(N1068="sníž. přenesená",J1068,0)</f>
        <v>0</v>
      </c>
      <c r="BI1068" s="141">
        <f>IF(N1068="nulová",J1068,0)</f>
        <v>0</v>
      </c>
      <c r="BJ1068" s="18" t="s">
        <v>40</v>
      </c>
      <c r="BK1068" s="141">
        <f>ROUND(I1068*H1068,2)</f>
        <v>0</v>
      </c>
      <c r="BL1068" s="18" t="s">
        <v>244</v>
      </c>
      <c r="BM1068" s="140" t="s">
        <v>4270</v>
      </c>
    </row>
    <row r="1069" spans="2:65" s="1" customFormat="1">
      <c r="B1069" s="34"/>
      <c r="D1069" s="163" t="s">
        <v>174</v>
      </c>
      <c r="F1069" s="164" t="s">
        <v>4271</v>
      </c>
      <c r="I1069" s="165"/>
      <c r="L1069" s="34"/>
      <c r="M1069" s="166"/>
      <c r="T1069" s="55"/>
      <c r="AT1069" s="18" t="s">
        <v>174</v>
      </c>
      <c r="AU1069" s="18" t="s">
        <v>89</v>
      </c>
    </row>
    <row r="1070" spans="2:65" s="12" customFormat="1">
      <c r="B1070" s="142"/>
      <c r="D1070" s="143" t="s">
        <v>159</v>
      </c>
      <c r="E1070" s="144" t="s">
        <v>32</v>
      </c>
      <c r="F1070" s="145" t="s">
        <v>702</v>
      </c>
      <c r="H1070" s="144" t="s">
        <v>32</v>
      </c>
      <c r="I1070" s="146"/>
      <c r="L1070" s="142"/>
      <c r="M1070" s="147"/>
      <c r="T1070" s="148"/>
      <c r="AT1070" s="144" t="s">
        <v>159</v>
      </c>
      <c r="AU1070" s="144" t="s">
        <v>89</v>
      </c>
      <c r="AV1070" s="12" t="s">
        <v>40</v>
      </c>
      <c r="AW1070" s="12" t="s">
        <v>38</v>
      </c>
      <c r="AX1070" s="12" t="s">
        <v>80</v>
      </c>
      <c r="AY1070" s="144" t="s">
        <v>150</v>
      </c>
    </row>
    <row r="1071" spans="2:65" s="12" customFormat="1">
      <c r="B1071" s="142"/>
      <c r="D1071" s="143" t="s">
        <v>159</v>
      </c>
      <c r="E1071" s="144" t="s">
        <v>32</v>
      </c>
      <c r="F1071" s="145" t="s">
        <v>4216</v>
      </c>
      <c r="H1071" s="144" t="s">
        <v>32</v>
      </c>
      <c r="I1071" s="146"/>
      <c r="L1071" s="142"/>
      <c r="M1071" s="147"/>
      <c r="T1071" s="148"/>
      <c r="AT1071" s="144" t="s">
        <v>159</v>
      </c>
      <c r="AU1071" s="144" t="s">
        <v>89</v>
      </c>
      <c r="AV1071" s="12" t="s">
        <v>40</v>
      </c>
      <c r="AW1071" s="12" t="s">
        <v>38</v>
      </c>
      <c r="AX1071" s="12" t="s">
        <v>80</v>
      </c>
      <c r="AY1071" s="144" t="s">
        <v>150</v>
      </c>
    </row>
    <row r="1072" spans="2:65" s="13" customFormat="1">
      <c r="B1072" s="149"/>
      <c r="D1072" s="143" t="s">
        <v>159</v>
      </c>
      <c r="E1072" s="150" t="s">
        <v>32</v>
      </c>
      <c r="F1072" s="151" t="s">
        <v>3572</v>
      </c>
      <c r="H1072" s="152">
        <v>1</v>
      </c>
      <c r="I1072" s="153"/>
      <c r="L1072" s="149"/>
      <c r="M1072" s="154"/>
      <c r="T1072" s="155"/>
      <c r="AT1072" s="150" t="s">
        <v>159</v>
      </c>
      <c r="AU1072" s="150" t="s">
        <v>89</v>
      </c>
      <c r="AV1072" s="13" t="s">
        <v>89</v>
      </c>
      <c r="AW1072" s="13" t="s">
        <v>38</v>
      </c>
      <c r="AX1072" s="13" t="s">
        <v>40</v>
      </c>
      <c r="AY1072" s="150" t="s">
        <v>150</v>
      </c>
    </row>
    <row r="1073" spans="2:65" s="1" customFormat="1" ht="16.5" customHeight="1">
      <c r="B1073" s="34"/>
      <c r="C1073" s="129" t="s">
        <v>1285</v>
      </c>
      <c r="D1073" s="129" t="s">
        <v>152</v>
      </c>
      <c r="E1073" s="130" t="s">
        <v>4272</v>
      </c>
      <c r="F1073" s="131" t="s">
        <v>4273</v>
      </c>
      <c r="G1073" s="132" t="s">
        <v>171</v>
      </c>
      <c r="H1073" s="133">
        <v>1</v>
      </c>
      <c r="I1073" s="134"/>
      <c r="J1073" s="135">
        <f>ROUND(I1073*H1073,2)</f>
        <v>0</v>
      </c>
      <c r="K1073" s="131" t="s">
        <v>172</v>
      </c>
      <c r="L1073" s="34"/>
      <c r="M1073" s="136" t="s">
        <v>32</v>
      </c>
      <c r="N1073" s="137" t="s">
        <v>51</v>
      </c>
      <c r="P1073" s="138">
        <f>O1073*H1073</f>
        <v>0</v>
      </c>
      <c r="Q1073" s="138">
        <v>1.89E-3</v>
      </c>
      <c r="R1073" s="138">
        <f>Q1073*H1073</f>
        <v>1.89E-3</v>
      </c>
      <c r="S1073" s="138">
        <v>0</v>
      </c>
      <c r="T1073" s="139">
        <f>S1073*H1073</f>
        <v>0</v>
      </c>
      <c r="AR1073" s="140" t="s">
        <v>244</v>
      </c>
      <c r="AT1073" s="140" t="s">
        <v>152</v>
      </c>
      <c r="AU1073" s="140" t="s">
        <v>89</v>
      </c>
      <c r="AY1073" s="18" t="s">
        <v>150</v>
      </c>
      <c r="BE1073" s="141">
        <f>IF(N1073="základní",J1073,0)</f>
        <v>0</v>
      </c>
      <c r="BF1073" s="141">
        <f>IF(N1073="snížená",J1073,0)</f>
        <v>0</v>
      </c>
      <c r="BG1073" s="141">
        <f>IF(N1073="zákl. přenesená",J1073,0)</f>
        <v>0</v>
      </c>
      <c r="BH1073" s="141">
        <f>IF(N1073="sníž. přenesená",J1073,0)</f>
        <v>0</v>
      </c>
      <c r="BI1073" s="141">
        <f>IF(N1073="nulová",J1073,0)</f>
        <v>0</v>
      </c>
      <c r="BJ1073" s="18" t="s">
        <v>40</v>
      </c>
      <c r="BK1073" s="141">
        <f>ROUND(I1073*H1073,2)</f>
        <v>0</v>
      </c>
      <c r="BL1073" s="18" t="s">
        <v>244</v>
      </c>
      <c r="BM1073" s="140" t="s">
        <v>4274</v>
      </c>
    </row>
    <row r="1074" spans="2:65" s="1" customFormat="1">
      <c r="B1074" s="34"/>
      <c r="D1074" s="163" t="s">
        <v>174</v>
      </c>
      <c r="F1074" s="164" t="s">
        <v>4275</v>
      </c>
      <c r="I1074" s="165"/>
      <c r="L1074" s="34"/>
      <c r="M1074" s="166"/>
      <c r="T1074" s="55"/>
      <c r="AT1074" s="18" t="s">
        <v>174</v>
      </c>
      <c r="AU1074" s="18" t="s">
        <v>89</v>
      </c>
    </row>
    <row r="1075" spans="2:65" s="12" customFormat="1">
      <c r="B1075" s="142"/>
      <c r="D1075" s="143" t="s">
        <v>159</v>
      </c>
      <c r="E1075" s="144" t="s">
        <v>32</v>
      </c>
      <c r="F1075" s="145" t="s">
        <v>702</v>
      </c>
      <c r="H1075" s="144" t="s">
        <v>32</v>
      </c>
      <c r="I1075" s="146"/>
      <c r="L1075" s="142"/>
      <c r="M1075" s="147"/>
      <c r="T1075" s="148"/>
      <c r="AT1075" s="144" t="s">
        <v>159</v>
      </c>
      <c r="AU1075" s="144" t="s">
        <v>89</v>
      </c>
      <c r="AV1075" s="12" t="s">
        <v>40</v>
      </c>
      <c r="AW1075" s="12" t="s">
        <v>38</v>
      </c>
      <c r="AX1075" s="12" t="s">
        <v>80</v>
      </c>
      <c r="AY1075" s="144" t="s">
        <v>150</v>
      </c>
    </row>
    <row r="1076" spans="2:65" s="12" customFormat="1">
      <c r="B1076" s="142"/>
      <c r="D1076" s="143" t="s">
        <v>159</v>
      </c>
      <c r="E1076" s="144" t="s">
        <v>32</v>
      </c>
      <c r="F1076" s="145" t="s">
        <v>4216</v>
      </c>
      <c r="H1076" s="144" t="s">
        <v>32</v>
      </c>
      <c r="I1076" s="146"/>
      <c r="L1076" s="142"/>
      <c r="M1076" s="147"/>
      <c r="T1076" s="148"/>
      <c r="AT1076" s="144" t="s">
        <v>159</v>
      </c>
      <c r="AU1076" s="144" t="s">
        <v>89</v>
      </c>
      <c r="AV1076" s="12" t="s">
        <v>40</v>
      </c>
      <c r="AW1076" s="12" t="s">
        <v>38</v>
      </c>
      <c r="AX1076" s="12" t="s">
        <v>80</v>
      </c>
      <c r="AY1076" s="144" t="s">
        <v>150</v>
      </c>
    </row>
    <row r="1077" spans="2:65" s="13" customFormat="1">
      <c r="B1077" s="149"/>
      <c r="D1077" s="143" t="s">
        <v>159</v>
      </c>
      <c r="E1077" s="150" t="s">
        <v>32</v>
      </c>
      <c r="F1077" s="151" t="s">
        <v>3573</v>
      </c>
      <c r="H1077" s="152">
        <v>1</v>
      </c>
      <c r="I1077" s="153"/>
      <c r="L1077" s="149"/>
      <c r="M1077" s="154"/>
      <c r="T1077" s="155"/>
      <c r="AT1077" s="150" t="s">
        <v>159</v>
      </c>
      <c r="AU1077" s="150" t="s">
        <v>89</v>
      </c>
      <c r="AV1077" s="13" t="s">
        <v>89</v>
      </c>
      <c r="AW1077" s="13" t="s">
        <v>38</v>
      </c>
      <c r="AX1077" s="13" t="s">
        <v>40</v>
      </c>
      <c r="AY1077" s="150" t="s">
        <v>150</v>
      </c>
    </row>
    <row r="1078" spans="2:65" s="1" customFormat="1" ht="24.15" customHeight="1">
      <c r="B1078" s="34"/>
      <c r="C1078" s="129" t="s">
        <v>1287</v>
      </c>
      <c r="D1078" s="129" t="s">
        <v>152</v>
      </c>
      <c r="E1078" s="130" t="s">
        <v>4276</v>
      </c>
      <c r="F1078" s="131" t="s">
        <v>4277</v>
      </c>
      <c r="G1078" s="132" t="s">
        <v>2924</v>
      </c>
      <c r="H1078" s="133">
        <v>1</v>
      </c>
      <c r="I1078" s="134"/>
      <c r="J1078" s="135">
        <f>ROUND(I1078*H1078,2)</f>
        <v>0</v>
      </c>
      <c r="K1078" s="131" t="s">
        <v>172</v>
      </c>
      <c r="L1078" s="34"/>
      <c r="M1078" s="136" t="s">
        <v>32</v>
      </c>
      <c r="N1078" s="137" t="s">
        <v>51</v>
      </c>
      <c r="P1078" s="138">
        <f>O1078*H1078</f>
        <v>0</v>
      </c>
      <c r="Q1078" s="138">
        <v>0</v>
      </c>
      <c r="R1078" s="138">
        <f>Q1078*H1078</f>
        <v>0</v>
      </c>
      <c r="S1078" s="138">
        <v>2.4500000000000001E-2</v>
      </c>
      <c r="T1078" s="139">
        <f>S1078*H1078</f>
        <v>2.4500000000000001E-2</v>
      </c>
      <c r="AR1078" s="140" t="s">
        <v>244</v>
      </c>
      <c r="AT1078" s="140" t="s">
        <v>152</v>
      </c>
      <c r="AU1078" s="140" t="s">
        <v>89</v>
      </c>
      <c r="AY1078" s="18" t="s">
        <v>150</v>
      </c>
      <c r="BE1078" s="141">
        <f>IF(N1078="základní",J1078,0)</f>
        <v>0</v>
      </c>
      <c r="BF1078" s="141">
        <f>IF(N1078="snížená",J1078,0)</f>
        <v>0</v>
      </c>
      <c r="BG1078" s="141">
        <f>IF(N1078="zákl. přenesená",J1078,0)</f>
        <v>0</v>
      </c>
      <c r="BH1078" s="141">
        <f>IF(N1078="sníž. přenesená",J1078,0)</f>
        <v>0</v>
      </c>
      <c r="BI1078" s="141">
        <f>IF(N1078="nulová",J1078,0)</f>
        <v>0</v>
      </c>
      <c r="BJ1078" s="18" t="s">
        <v>40</v>
      </c>
      <c r="BK1078" s="141">
        <f>ROUND(I1078*H1078,2)</f>
        <v>0</v>
      </c>
      <c r="BL1078" s="18" t="s">
        <v>244</v>
      </c>
      <c r="BM1078" s="140" t="s">
        <v>4278</v>
      </c>
    </row>
    <row r="1079" spans="2:65" s="1" customFormat="1">
      <c r="B1079" s="34"/>
      <c r="D1079" s="163" t="s">
        <v>174</v>
      </c>
      <c r="F1079" s="164" t="s">
        <v>4279</v>
      </c>
      <c r="I1079" s="165"/>
      <c r="L1079" s="34"/>
      <c r="M1079" s="166"/>
      <c r="T1079" s="55"/>
      <c r="AT1079" s="18" t="s">
        <v>174</v>
      </c>
      <c r="AU1079" s="18" t="s">
        <v>89</v>
      </c>
    </row>
    <row r="1080" spans="2:65" s="12" customFormat="1">
      <c r="B1080" s="142"/>
      <c r="D1080" s="143" t="s">
        <v>159</v>
      </c>
      <c r="E1080" s="144" t="s">
        <v>32</v>
      </c>
      <c r="F1080" s="145" t="s">
        <v>702</v>
      </c>
      <c r="H1080" s="144" t="s">
        <v>32</v>
      </c>
      <c r="I1080" s="146"/>
      <c r="L1080" s="142"/>
      <c r="M1080" s="147"/>
      <c r="T1080" s="148"/>
      <c r="AT1080" s="144" t="s">
        <v>159</v>
      </c>
      <c r="AU1080" s="144" t="s">
        <v>89</v>
      </c>
      <c r="AV1080" s="12" t="s">
        <v>40</v>
      </c>
      <c r="AW1080" s="12" t="s">
        <v>38</v>
      </c>
      <c r="AX1080" s="12" t="s">
        <v>80</v>
      </c>
      <c r="AY1080" s="144" t="s">
        <v>150</v>
      </c>
    </row>
    <row r="1081" spans="2:65" s="12" customFormat="1">
      <c r="B1081" s="142"/>
      <c r="D1081" s="143" t="s">
        <v>159</v>
      </c>
      <c r="E1081" s="144" t="s">
        <v>32</v>
      </c>
      <c r="F1081" s="145" t="s">
        <v>4219</v>
      </c>
      <c r="H1081" s="144" t="s">
        <v>32</v>
      </c>
      <c r="I1081" s="146"/>
      <c r="L1081" s="142"/>
      <c r="M1081" s="147"/>
      <c r="T1081" s="148"/>
      <c r="AT1081" s="144" t="s">
        <v>159</v>
      </c>
      <c r="AU1081" s="144" t="s">
        <v>89</v>
      </c>
      <c r="AV1081" s="12" t="s">
        <v>40</v>
      </c>
      <c r="AW1081" s="12" t="s">
        <v>38</v>
      </c>
      <c r="AX1081" s="12" t="s">
        <v>80</v>
      </c>
      <c r="AY1081" s="144" t="s">
        <v>150</v>
      </c>
    </row>
    <row r="1082" spans="2:65" s="13" customFormat="1">
      <c r="B1082" s="149"/>
      <c r="D1082" s="143" t="s">
        <v>159</v>
      </c>
      <c r="E1082" s="150" t="s">
        <v>32</v>
      </c>
      <c r="F1082" s="151" t="s">
        <v>3575</v>
      </c>
      <c r="H1082" s="152">
        <v>1</v>
      </c>
      <c r="I1082" s="153"/>
      <c r="L1082" s="149"/>
      <c r="M1082" s="154"/>
      <c r="T1082" s="155"/>
      <c r="AT1082" s="150" t="s">
        <v>159</v>
      </c>
      <c r="AU1082" s="150" t="s">
        <v>89</v>
      </c>
      <c r="AV1082" s="13" t="s">
        <v>89</v>
      </c>
      <c r="AW1082" s="13" t="s">
        <v>38</v>
      </c>
      <c r="AX1082" s="13" t="s">
        <v>40</v>
      </c>
      <c r="AY1082" s="150" t="s">
        <v>150</v>
      </c>
    </row>
    <row r="1083" spans="2:65" s="1" customFormat="1" ht="16.5" customHeight="1">
      <c r="B1083" s="34"/>
      <c r="C1083" s="129" t="s">
        <v>1293</v>
      </c>
      <c r="D1083" s="129" t="s">
        <v>152</v>
      </c>
      <c r="E1083" s="130" t="s">
        <v>4280</v>
      </c>
      <c r="F1083" s="131" t="s">
        <v>4281</v>
      </c>
      <c r="G1083" s="132" t="s">
        <v>2924</v>
      </c>
      <c r="H1083" s="133">
        <v>1</v>
      </c>
      <c r="I1083" s="134"/>
      <c r="J1083" s="135">
        <f>ROUND(I1083*H1083,2)</f>
        <v>0</v>
      </c>
      <c r="K1083" s="131" t="s">
        <v>172</v>
      </c>
      <c r="L1083" s="34"/>
      <c r="M1083" s="136" t="s">
        <v>32</v>
      </c>
      <c r="N1083" s="137" t="s">
        <v>51</v>
      </c>
      <c r="P1083" s="138">
        <f>O1083*H1083</f>
        <v>0</v>
      </c>
      <c r="Q1083" s="138">
        <v>6.3299999999999997E-3</v>
      </c>
      <c r="R1083" s="138">
        <f>Q1083*H1083</f>
        <v>6.3299999999999997E-3</v>
      </c>
      <c r="S1083" s="138">
        <v>0</v>
      </c>
      <c r="T1083" s="139">
        <f>S1083*H1083</f>
        <v>0</v>
      </c>
      <c r="AR1083" s="140" t="s">
        <v>244</v>
      </c>
      <c r="AT1083" s="140" t="s">
        <v>152</v>
      </c>
      <c r="AU1083" s="140" t="s">
        <v>89</v>
      </c>
      <c r="AY1083" s="18" t="s">
        <v>150</v>
      </c>
      <c r="BE1083" s="141">
        <f>IF(N1083="základní",J1083,0)</f>
        <v>0</v>
      </c>
      <c r="BF1083" s="141">
        <f>IF(N1083="snížená",J1083,0)</f>
        <v>0</v>
      </c>
      <c r="BG1083" s="141">
        <f>IF(N1083="zákl. přenesená",J1083,0)</f>
        <v>0</v>
      </c>
      <c r="BH1083" s="141">
        <f>IF(N1083="sníž. přenesená",J1083,0)</f>
        <v>0</v>
      </c>
      <c r="BI1083" s="141">
        <f>IF(N1083="nulová",J1083,0)</f>
        <v>0</v>
      </c>
      <c r="BJ1083" s="18" t="s">
        <v>40</v>
      </c>
      <c r="BK1083" s="141">
        <f>ROUND(I1083*H1083,2)</f>
        <v>0</v>
      </c>
      <c r="BL1083" s="18" t="s">
        <v>244</v>
      </c>
      <c r="BM1083" s="140" t="s">
        <v>4282</v>
      </c>
    </row>
    <row r="1084" spans="2:65" s="1" customFormat="1">
      <c r="B1084" s="34"/>
      <c r="D1084" s="163" t="s">
        <v>174</v>
      </c>
      <c r="F1084" s="164" t="s">
        <v>4283</v>
      </c>
      <c r="I1084" s="165"/>
      <c r="L1084" s="34"/>
      <c r="M1084" s="166"/>
      <c r="T1084" s="55"/>
      <c r="AT1084" s="18" t="s">
        <v>174</v>
      </c>
      <c r="AU1084" s="18" t="s">
        <v>89</v>
      </c>
    </row>
    <row r="1085" spans="2:65" s="12" customFormat="1">
      <c r="B1085" s="142"/>
      <c r="D1085" s="143" t="s">
        <v>159</v>
      </c>
      <c r="E1085" s="144" t="s">
        <v>32</v>
      </c>
      <c r="F1085" s="145" t="s">
        <v>702</v>
      </c>
      <c r="H1085" s="144" t="s">
        <v>32</v>
      </c>
      <c r="I1085" s="146"/>
      <c r="L1085" s="142"/>
      <c r="M1085" s="147"/>
      <c r="T1085" s="148"/>
      <c r="AT1085" s="144" t="s">
        <v>159</v>
      </c>
      <c r="AU1085" s="144" t="s">
        <v>89</v>
      </c>
      <c r="AV1085" s="12" t="s">
        <v>40</v>
      </c>
      <c r="AW1085" s="12" t="s">
        <v>38</v>
      </c>
      <c r="AX1085" s="12" t="s">
        <v>80</v>
      </c>
      <c r="AY1085" s="144" t="s">
        <v>150</v>
      </c>
    </row>
    <row r="1086" spans="2:65" s="12" customFormat="1">
      <c r="B1086" s="142"/>
      <c r="D1086" s="143" t="s">
        <v>159</v>
      </c>
      <c r="E1086" s="144" t="s">
        <v>32</v>
      </c>
      <c r="F1086" s="145" t="s">
        <v>4219</v>
      </c>
      <c r="H1086" s="144" t="s">
        <v>32</v>
      </c>
      <c r="I1086" s="146"/>
      <c r="L1086" s="142"/>
      <c r="M1086" s="147"/>
      <c r="T1086" s="148"/>
      <c r="AT1086" s="144" t="s">
        <v>159</v>
      </c>
      <c r="AU1086" s="144" t="s">
        <v>89</v>
      </c>
      <c r="AV1086" s="12" t="s">
        <v>40</v>
      </c>
      <c r="AW1086" s="12" t="s">
        <v>38</v>
      </c>
      <c r="AX1086" s="12" t="s">
        <v>80</v>
      </c>
      <c r="AY1086" s="144" t="s">
        <v>150</v>
      </c>
    </row>
    <row r="1087" spans="2:65" s="13" customFormat="1">
      <c r="B1087" s="149"/>
      <c r="D1087" s="143" t="s">
        <v>159</v>
      </c>
      <c r="E1087" s="150" t="s">
        <v>32</v>
      </c>
      <c r="F1087" s="151" t="s">
        <v>3576</v>
      </c>
      <c r="H1087" s="152">
        <v>1</v>
      </c>
      <c r="I1087" s="153"/>
      <c r="L1087" s="149"/>
      <c r="M1087" s="154"/>
      <c r="T1087" s="155"/>
      <c r="AT1087" s="150" t="s">
        <v>159</v>
      </c>
      <c r="AU1087" s="150" t="s">
        <v>89</v>
      </c>
      <c r="AV1087" s="13" t="s">
        <v>89</v>
      </c>
      <c r="AW1087" s="13" t="s">
        <v>38</v>
      </c>
      <c r="AX1087" s="13" t="s">
        <v>40</v>
      </c>
      <c r="AY1087" s="150" t="s">
        <v>150</v>
      </c>
    </row>
    <row r="1088" spans="2:65" s="1" customFormat="1" ht="24.15" customHeight="1">
      <c r="B1088" s="34"/>
      <c r="C1088" s="129" t="s">
        <v>742</v>
      </c>
      <c r="D1088" s="129" t="s">
        <v>152</v>
      </c>
      <c r="E1088" s="130" t="s">
        <v>4284</v>
      </c>
      <c r="F1088" s="131" t="s">
        <v>4285</v>
      </c>
      <c r="G1088" s="132" t="s">
        <v>2924</v>
      </c>
      <c r="H1088" s="133">
        <v>1</v>
      </c>
      <c r="I1088" s="134"/>
      <c r="J1088" s="135">
        <f>ROUND(I1088*H1088,2)</f>
        <v>0</v>
      </c>
      <c r="K1088" s="131" t="s">
        <v>172</v>
      </c>
      <c r="L1088" s="34"/>
      <c r="M1088" s="136" t="s">
        <v>32</v>
      </c>
      <c r="N1088" s="137" t="s">
        <v>51</v>
      </c>
      <c r="P1088" s="138">
        <f>O1088*H1088</f>
        <v>0</v>
      </c>
      <c r="Q1088" s="138">
        <v>4.2000000000000002E-4</v>
      </c>
      <c r="R1088" s="138">
        <f>Q1088*H1088</f>
        <v>4.2000000000000002E-4</v>
      </c>
      <c r="S1088" s="138">
        <v>0</v>
      </c>
      <c r="T1088" s="139">
        <f>S1088*H1088</f>
        <v>0</v>
      </c>
      <c r="AR1088" s="140" t="s">
        <v>244</v>
      </c>
      <c r="AT1088" s="140" t="s">
        <v>152</v>
      </c>
      <c r="AU1088" s="140" t="s">
        <v>89</v>
      </c>
      <c r="AY1088" s="18" t="s">
        <v>150</v>
      </c>
      <c r="BE1088" s="141">
        <f>IF(N1088="základní",J1088,0)</f>
        <v>0</v>
      </c>
      <c r="BF1088" s="141">
        <f>IF(N1088="snížená",J1088,0)</f>
        <v>0</v>
      </c>
      <c r="BG1088" s="141">
        <f>IF(N1088="zákl. přenesená",J1088,0)</f>
        <v>0</v>
      </c>
      <c r="BH1088" s="141">
        <f>IF(N1088="sníž. přenesená",J1088,0)</f>
        <v>0</v>
      </c>
      <c r="BI1088" s="141">
        <f>IF(N1088="nulová",J1088,0)</f>
        <v>0</v>
      </c>
      <c r="BJ1088" s="18" t="s">
        <v>40</v>
      </c>
      <c r="BK1088" s="141">
        <f>ROUND(I1088*H1088,2)</f>
        <v>0</v>
      </c>
      <c r="BL1088" s="18" t="s">
        <v>244</v>
      </c>
      <c r="BM1088" s="140" t="s">
        <v>4286</v>
      </c>
    </row>
    <row r="1089" spans="2:65" s="1" customFormat="1">
      <c r="B1089" s="34"/>
      <c r="D1089" s="163" t="s">
        <v>174</v>
      </c>
      <c r="F1089" s="164" t="s">
        <v>4287</v>
      </c>
      <c r="I1089" s="165"/>
      <c r="L1089" s="34"/>
      <c r="M1089" s="166"/>
      <c r="T1089" s="55"/>
      <c r="AT1089" s="18" t="s">
        <v>174</v>
      </c>
      <c r="AU1089" s="18" t="s">
        <v>89</v>
      </c>
    </row>
    <row r="1090" spans="2:65" s="12" customFormat="1">
      <c r="B1090" s="142"/>
      <c r="D1090" s="143" t="s">
        <v>159</v>
      </c>
      <c r="E1090" s="144" t="s">
        <v>32</v>
      </c>
      <c r="F1090" s="145" t="s">
        <v>702</v>
      </c>
      <c r="H1090" s="144" t="s">
        <v>32</v>
      </c>
      <c r="I1090" s="146"/>
      <c r="L1090" s="142"/>
      <c r="M1090" s="147"/>
      <c r="T1090" s="148"/>
      <c r="AT1090" s="144" t="s">
        <v>159</v>
      </c>
      <c r="AU1090" s="144" t="s">
        <v>89</v>
      </c>
      <c r="AV1090" s="12" t="s">
        <v>40</v>
      </c>
      <c r="AW1090" s="12" t="s">
        <v>38</v>
      </c>
      <c r="AX1090" s="12" t="s">
        <v>80</v>
      </c>
      <c r="AY1090" s="144" t="s">
        <v>150</v>
      </c>
    </row>
    <row r="1091" spans="2:65" s="12" customFormat="1">
      <c r="B1091" s="142"/>
      <c r="D1091" s="143" t="s">
        <v>159</v>
      </c>
      <c r="E1091" s="144" t="s">
        <v>32</v>
      </c>
      <c r="F1091" s="145" t="s">
        <v>4219</v>
      </c>
      <c r="H1091" s="144" t="s">
        <v>32</v>
      </c>
      <c r="I1091" s="146"/>
      <c r="L1091" s="142"/>
      <c r="M1091" s="147"/>
      <c r="T1091" s="148"/>
      <c r="AT1091" s="144" t="s">
        <v>159</v>
      </c>
      <c r="AU1091" s="144" t="s">
        <v>89</v>
      </c>
      <c r="AV1091" s="12" t="s">
        <v>40</v>
      </c>
      <c r="AW1091" s="12" t="s">
        <v>38</v>
      </c>
      <c r="AX1091" s="12" t="s">
        <v>80</v>
      </c>
      <c r="AY1091" s="144" t="s">
        <v>150</v>
      </c>
    </row>
    <row r="1092" spans="2:65" s="13" customFormat="1">
      <c r="B1092" s="149"/>
      <c r="D1092" s="143" t="s">
        <v>159</v>
      </c>
      <c r="E1092" s="150" t="s">
        <v>32</v>
      </c>
      <c r="F1092" s="151" t="s">
        <v>3576</v>
      </c>
      <c r="H1092" s="152">
        <v>1</v>
      </c>
      <c r="I1092" s="153"/>
      <c r="L1092" s="149"/>
      <c r="M1092" s="154"/>
      <c r="T1092" s="155"/>
      <c r="AT1092" s="150" t="s">
        <v>159</v>
      </c>
      <c r="AU1092" s="150" t="s">
        <v>89</v>
      </c>
      <c r="AV1092" s="13" t="s">
        <v>89</v>
      </c>
      <c r="AW1092" s="13" t="s">
        <v>38</v>
      </c>
      <c r="AX1092" s="13" t="s">
        <v>40</v>
      </c>
      <c r="AY1092" s="150" t="s">
        <v>150</v>
      </c>
    </row>
    <row r="1093" spans="2:65" s="1" customFormat="1" ht="24.15" customHeight="1">
      <c r="B1093" s="34"/>
      <c r="C1093" s="129" t="s">
        <v>1311</v>
      </c>
      <c r="D1093" s="129" t="s">
        <v>152</v>
      </c>
      <c r="E1093" s="130" t="s">
        <v>4288</v>
      </c>
      <c r="F1093" s="131" t="s">
        <v>4289</v>
      </c>
      <c r="G1093" s="132" t="s">
        <v>2924</v>
      </c>
      <c r="H1093" s="133">
        <v>7</v>
      </c>
      <c r="I1093" s="134"/>
      <c r="J1093" s="135">
        <f>ROUND(I1093*H1093,2)</f>
        <v>0</v>
      </c>
      <c r="K1093" s="131" t="s">
        <v>172</v>
      </c>
      <c r="L1093" s="34"/>
      <c r="M1093" s="136" t="s">
        <v>32</v>
      </c>
      <c r="N1093" s="137" t="s">
        <v>51</v>
      </c>
      <c r="P1093" s="138">
        <f>O1093*H1093</f>
        <v>0</v>
      </c>
      <c r="Q1093" s="138">
        <v>0</v>
      </c>
      <c r="R1093" s="138">
        <f>Q1093*H1093</f>
        <v>0</v>
      </c>
      <c r="S1093" s="138">
        <v>3.4700000000000002E-2</v>
      </c>
      <c r="T1093" s="139">
        <f>S1093*H1093</f>
        <v>0.2429</v>
      </c>
      <c r="AR1093" s="140" t="s">
        <v>244</v>
      </c>
      <c r="AT1093" s="140" t="s">
        <v>152</v>
      </c>
      <c r="AU1093" s="140" t="s">
        <v>89</v>
      </c>
      <c r="AY1093" s="18" t="s">
        <v>150</v>
      </c>
      <c r="BE1093" s="141">
        <f>IF(N1093="základní",J1093,0)</f>
        <v>0</v>
      </c>
      <c r="BF1093" s="141">
        <f>IF(N1093="snížená",J1093,0)</f>
        <v>0</v>
      </c>
      <c r="BG1093" s="141">
        <f>IF(N1093="zákl. přenesená",J1093,0)</f>
        <v>0</v>
      </c>
      <c r="BH1093" s="141">
        <f>IF(N1093="sníž. přenesená",J1093,0)</f>
        <v>0</v>
      </c>
      <c r="BI1093" s="141">
        <f>IF(N1093="nulová",J1093,0)</f>
        <v>0</v>
      </c>
      <c r="BJ1093" s="18" t="s">
        <v>40</v>
      </c>
      <c r="BK1093" s="141">
        <f>ROUND(I1093*H1093,2)</f>
        <v>0</v>
      </c>
      <c r="BL1093" s="18" t="s">
        <v>244</v>
      </c>
      <c r="BM1093" s="140" t="s">
        <v>4290</v>
      </c>
    </row>
    <row r="1094" spans="2:65" s="1" customFormat="1">
      <c r="B1094" s="34"/>
      <c r="D1094" s="163" t="s">
        <v>174</v>
      </c>
      <c r="F1094" s="164" t="s">
        <v>4291</v>
      </c>
      <c r="I1094" s="165"/>
      <c r="L1094" s="34"/>
      <c r="M1094" s="166"/>
      <c r="T1094" s="55"/>
      <c r="AT1094" s="18" t="s">
        <v>174</v>
      </c>
      <c r="AU1094" s="18" t="s">
        <v>89</v>
      </c>
    </row>
    <row r="1095" spans="2:65" s="12" customFormat="1">
      <c r="B1095" s="142"/>
      <c r="D1095" s="143" t="s">
        <v>159</v>
      </c>
      <c r="E1095" s="144" t="s">
        <v>32</v>
      </c>
      <c r="F1095" s="145" t="s">
        <v>702</v>
      </c>
      <c r="H1095" s="144" t="s">
        <v>32</v>
      </c>
      <c r="I1095" s="146"/>
      <c r="L1095" s="142"/>
      <c r="M1095" s="147"/>
      <c r="T1095" s="148"/>
      <c r="AT1095" s="144" t="s">
        <v>159</v>
      </c>
      <c r="AU1095" s="144" t="s">
        <v>89</v>
      </c>
      <c r="AV1095" s="12" t="s">
        <v>40</v>
      </c>
      <c r="AW1095" s="12" t="s">
        <v>38</v>
      </c>
      <c r="AX1095" s="12" t="s">
        <v>80</v>
      </c>
      <c r="AY1095" s="144" t="s">
        <v>150</v>
      </c>
    </row>
    <row r="1096" spans="2:65" s="12" customFormat="1">
      <c r="B1096" s="142"/>
      <c r="D1096" s="143" t="s">
        <v>159</v>
      </c>
      <c r="E1096" s="144" t="s">
        <v>32</v>
      </c>
      <c r="F1096" s="145" t="s">
        <v>4218</v>
      </c>
      <c r="H1096" s="144" t="s">
        <v>32</v>
      </c>
      <c r="I1096" s="146"/>
      <c r="L1096" s="142"/>
      <c r="M1096" s="147"/>
      <c r="T1096" s="148"/>
      <c r="AT1096" s="144" t="s">
        <v>159</v>
      </c>
      <c r="AU1096" s="144" t="s">
        <v>89</v>
      </c>
      <c r="AV1096" s="12" t="s">
        <v>40</v>
      </c>
      <c r="AW1096" s="12" t="s">
        <v>38</v>
      </c>
      <c r="AX1096" s="12" t="s">
        <v>80</v>
      </c>
      <c r="AY1096" s="144" t="s">
        <v>150</v>
      </c>
    </row>
    <row r="1097" spans="2:65" s="13" customFormat="1">
      <c r="B1097" s="149"/>
      <c r="D1097" s="143" t="s">
        <v>159</v>
      </c>
      <c r="E1097" s="150" t="s">
        <v>32</v>
      </c>
      <c r="F1097" s="151" t="s">
        <v>3578</v>
      </c>
      <c r="H1097" s="152">
        <v>7</v>
      </c>
      <c r="I1097" s="153"/>
      <c r="L1097" s="149"/>
      <c r="M1097" s="154"/>
      <c r="T1097" s="155"/>
      <c r="AT1097" s="150" t="s">
        <v>159</v>
      </c>
      <c r="AU1097" s="150" t="s">
        <v>89</v>
      </c>
      <c r="AV1097" s="13" t="s">
        <v>89</v>
      </c>
      <c r="AW1097" s="13" t="s">
        <v>38</v>
      </c>
      <c r="AX1097" s="13" t="s">
        <v>40</v>
      </c>
      <c r="AY1097" s="150" t="s">
        <v>150</v>
      </c>
    </row>
    <row r="1098" spans="2:65" s="1" customFormat="1" ht="16.5" customHeight="1">
      <c r="B1098" s="34"/>
      <c r="C1098" s="129" t="s">
        <v>1318</v>
      </c>
      <c r="D1098" s="129" t="s">
        <v>152</v>
      </c>
      <c r="E1098" s="130" t="s">
        <v>4292</v>
      </c>
      <c r="F1098" s="131" t="s">
        <v>4293</v>
      </c>
      <c r="G1098" s="132" t="s">
        <v>2924</v>
      </c>
      <c r="H1098" s="133">
        <v>7</v>
      </c>
      <c r="I1098" s="134"/>
      <c r="J1098" s="135">
        <f>ROUND(I1098*H1098,2)</f>
        <v>0</v>
      </c>
      <c r="K1098" s="131" t="s">
        <v>172</v>
      </c>
      <c r="L1098" s="34"/>
      <c r="M1098" s="136" t="s">
        <v>32</v>
      </c>
      <c r="N1098" s="137" t="s">
        <v>51</v>
      </c>
      <c r="P1098" s="138">
        <f>O1098*H1098</f>
        <v>0</v>
      </c>
      <c r="Q1098" s="138">
        <v>1.14E-3</v>
      </c>
      <c r="R1098" s="138">
        <f>Q1098*H1098</f>
        <v>7.9799999999999992E-3</v>
      </c>
      <c r="S1098" s="138">
        <v>0</v>
      </c>
      <c r="T1098" s="139">
        <f>S1098*H1098</f>
        <v>0</v>
      </c>
      <c r="AR1098" s="140" t="s">
        <v>244</v>
      </c>
      <c r="AT1098" s="140" t="s">
        <v>152</v>
      </c>
      <c r="AU1098" s="140" t="s">
        <v>89</v>
      </c>
      <c r="AY1098" s="18" t="s">
        <v>150</v>
      </c>
      <c r="BE1098" s="141">
        <f>IF(N1098="základní",J1098,0)</f>
        <v>0</v>
      </c>
      <c r="BF1098" s="141">
        <f>IF(N1098="snížená",J1098,0)</f>
        <v>0</v>
      </c>
      <c r="BG1098" s="141">
        <f>IF(N1098="zákl. přenesená",J1098,0)</f>
        <v>0</v>
      </c>
      <c r="BH1098" s="141">
        <f>IF(N1098="sníž. přenesená",J1098,0)</f>
        <v>0</v>
      </c>
      <c r="BI1098" s="141">
        <f>IF(N1098="nulová",J1098,0)</f>
        <v>0</v>
      </c>
      <c r="BJ1098" s="18" t="s">
        <v>40</v>
      </c>
      <c r="BK1098" s="141">
        <f>ROUND(I1098*H1098,2)</f>
        <v>0</v>
      </c>
      <c r="BL1098" s="18" t="s">
        <v>244</v>
      </c>
      <c r="BM1098" s="140" t="s">
        <v>4294</v>
      </c>
    </row>
    <row r="1099" spans="2:65" s="1" customFormat="1">
      <c r="B1099" s="34"/>
      <c r="D1099" s="163" t="s">
        <v>174</v>
      </c>
      <c r="F1099" s="164" t="s">
        <v>4295</v>
      </c>
      <c r="I1099" s="165"/>
      <c r="L1099" s="34"/>
      <c r="M1099" s="166"/>
      <c r="T1099" s="55"/>
      <c r="AT1099" s="18" t="s">
        <v>174</v>
      </c>
      <c r="AU1099" s="18" t="s">
        <v>89</v>
      </c>
    </row>
    <row r="1100" spans="2:65" s="12" customFormat="1">
      <c r="B1100" s="142"/>
      <c r="D1100" s="143" t="s">
        <v>159</v>
      </c>
      <c r="E1100" s="144" t="s">
        <v>32</v>
      </c>
      <c r="F1100" s="145" t="s">
        <v>702</v>
      </c>
      <c r="H1100" s="144" t="s">
        <v>32</v>
      </c>
      <c r="I1100" s="146"/>
      <c r="L1100" s="142"/>
      <c r="M1100" s="147"/>
      <c r="T1100" s="148"/>
      <c r="AT1100" s="144" t="s">
        <v>159</v>
      </c>
      <c r="AU1100" s="144" t="s">
        <v>89</v>
      </c>
      <c r="AV1100" s="12" t="s">
        <v>40</v>
      </c>
      <c r="AW1100" s="12" t="s">
        <v>38</v>
      </c>
      <c r="AX1100" s="12" t="s">
        <v>80</v>
      </c>
      <c r="AY1100" s="144" t="s">
        <v>150</v>
      </c>
    </row>
    <row r="1101" spans="2:65" s="12" customFormat="1">
      <c r="B1101" s="142"/>
      <c r="D1101" s="143" t="s">
        <v>159</v>
      </c>
      <c r="E1101" s="144" t="s">
        <v>32</v>
      </c>
      <c r="F1101" s="145" t="s">
        <v>4218</v>
      </c>
      <c r="H1101" s="144" t="s">
        <v>32</v>
      </c>
      <c r="I1101" s="146"/>
      <c r="L1101" s="142"/>
      <c r="M1101" s="147"/>
      <c r="T1101" s="148"/>
      <c r="AT1101" s="144" t="s">
        <v>159</v>
      </c>
      <c r="AU1101" s="144" t="s">
        <v>89</v>
      </c>
      <c r="AV1101" s="12" t="s">
        <v>40</v>
      </c>
      <c r="AW1101" s="12" t="s">
        <v>38</v>
      </c>
      <c r="AX1101" s="12" t="s">
        <v>80</v>
      </c>
      <c r="AY1101" s="144" t="s">
        <v>150</v>
      </c>
    </row>
    <row r="1102" spans="2:65" s="13" customFormat="1">
      <c r="B1102" s="149"/>
      <c r="D1102" s="143" t="s">
        <v>159</v>
      </c>
      <c r="E1102" s="150" t="s">
        <v>32</v>
      </c>
      <c r="F1102" s="151" t="s">
        <v>3580</v>
      </c>
      <c r="H1102" s="152">
        <v>7</v>
      </c>
      <c r="I1102" s="153"/>
      <c r="L1102" s="149"/>
      <c r="M1102" s="154"/>
      <c r="T1102" s="155"/>
      <c r="AT1102" s="150" t="s">
        <v>159</v>
      </c>
      <c r="AU1102" s="150" t="s">
        <v>89</v>
      </c>
      <c r="AV1102" s="13" t="s">
        <v>89</v>
      </c>
      <c r="AW1102" s="13" t="s">
        <v>38</v>
      </c>
      <c r="AX1102" s="13" t="s">
        <v>40</v>
      </c>
      <c r="AY1102" s="150" t="s">
        <v>150</v>
      </c>
    </row>
    <row r="1103" spans="2:65" s="1" customFormat="1" ht="24.15" customHeight="1">
      <c r="B1103" s="34"/>
      <c r="C1103" s="129" t="s">
        <v>1328</v>
      </c>
      <c r="D1103" s="129" t="s">
        <v>152</v>
      </c>
      <c r="E1103" s="130" t="s">
        <v>4296</v>
      </c>
      <c r="F1103" s="131" t="s">
        <v>4297</v>
      </c>
      <c r="G1103" s="132" t="s">
        <v>2924</v>
      </c>
      <c r="H1103" s="133">
        <v>52</v>
      </c>
      <c r="I1103" s="134"/>
      <c r="J1103" s="135">
        <f>ROUND(I1103*H1103,2)</f>
        <v>0</v>
      </c>
      <c r="K1103" s="131" t="s">
        <v>172</v>
      </c>
      <c r="L1103" s="34"/>
      <c r="M1103" s="136" t="s">
        <v>32</v>
      </c>
      <c r="N1103" s="137" t="s">
        <v>51</v>
      </c>
      <c r="P1103" s="138">
        <f>O1103*H1103</f>
        <v>0</v>
      </c>
      <c r="Q1103" s="138">
        <v>9.0000000000000006E-5</v>
      </c>
      <c r="R1103" s="138">
        <f>Q1103*H1103</f>
        <v>4.6800000000000001E-3</v>
      </c>
      <c r="S1103" s="138">
        <v>0</v>
      </c>
      <c r="T1103" s="139">
        <f>S1103*H1103</f>
        <v>0</v>
      </c>
      <c r="AR1103" s="140" t="s">
        <v>244</v>
      </c>
      <c r="AT1103" s="140" t="s">
        <v>152</v>
      </c>
      <c r="AU1103" s="140" t="s">
        <v>89</v>
      </c>
      <c r="AY1103" s="18" t="s">
        <v>150</v>
      </c>
      <c r="BE1103" s="141">
        <f>IF(N1103="základní",J1103,0)</f>
        <v>0</v>
      </c>
      <c r="BF1103" s="141">
        <f>IF(N1103="snížená",J1103,0)</f>
        <v>0</v>
      </c>
      <c r="BG1103" s="141">
        <f>IF(N1103="zákl. přenesená",J1103,0)</f>
        <v>0</v>
      </c>
      <c r="BH1103" s="141">
        <f>IF(N1103="sníž. přenesená",J1103,0)</f>
        <v>0</v>
      </c>
      <c r="BI1103" s="141">
        <f>IF(N1103="nulová",J1103,0)</f>
        <v>0</v>
      </c>
      <c r="BJ1103" s="18" t="s">
        <v>40</v>
      </c>
      <c r="BK1103" s="141">
        <f>ROUND(I1103*H1103,2)</f>
        <v>0</v>
      </c>
      <c r="BL1103" s="18" t="s">
        <v>244</v>
      </c>
      <c r="BM1103" s="140" t="s">
        <v>4298</v>
      </c>
    </row>
    <row r="1104" spans="2:65" s="1" customFormat="1">
      <c r="B1104" s="34"/>
      <c r="D1104" s="163" t="s">
        <v>174</v>
      </c>
      <c r="F1104" s="164" t="s">
        <v>4299</v>
      </c>
      <c r="I1104" s="165"/>
      <c r="L1104" s="34"/>
      <c r="M1104" s="166"/>
      <c r="T1104" s="55"/>
      <c r="AT1104" s="18" t="s">
        <v>174</v>
      </c>
      <c r="AU1104" s="18" t="s">
        <v>89</v>
      </c>
    </row>
    <row r="1105" spans="2:65" s="12" customFormat="1">
      <c r="B1105" s="142"/>
      <c r="D1105" s="143" t="s">
        <v>159</v>
      </c>
      <c r="E1105" s="144" t="s">
        <v>32</v>
      </c>
      <c r="F1105" s="145" t="s">
        <v>702</v>
      </c>
      <c r="H1105" s="144" t="s">
        <v>32</v>
      </c>
      <c r="I1105" s="146"/>
      <c r="L1105" s="142"/>
      <c r="M1105" s="147"/>
      <c r="T1105" s="148"/>
      <c r="AT1105" s="144" t="s">
        <v>159</v>
      </c>
      <c r="AU1105" s="144" t="s">
        <v>89</v>
      </c>
      <c r="AV1105" s="12" t="s">
        <v>40</v>
      </c>
      <c r="AW1105" s="12" t="s">
        <v>38</v>
      </c>
      <c r="AX1105" s="12" t="s">
        <v>80</v>
      </c>
      <c r="AY1105" s="144" t="s">
        <v>150</v>
      </c>
    </row>
    <row r="1106" spans="2:65" s="12" customFormat="1">
      <c r="B1106" s="142"/>
      <c r="D1106" s="143" t="s">
        <v>159</v>
      </c>
      <c r="E1106" s="144" t="s">
        <v>32</v>
      </c>
      <c r="F1106" s="145" t="s">
        <v>4226</v>
      </c>
      <c r="H1106" s="144" t="s">
        <v>32</v>
      </c>
      <c r="I1106" s="146"/>
      <c r="L1106" s="142"/>
      <c r="M1106" s="147"/>
      <c r="T1106" s="148"/>
      <c r="AT1106" s="144" t="s">
        <v>159</v>
      </c>
      <c r="AU1106" s="144" t="s">
        <v>89</v>
      </c>
      <c r="AV1106" s="12" t="s">
        <v>40</v>
      </c>
      <c r="AW1106" s="12" t="s">
        <v>38</v>
      </c>
      <c r="AX1106" s="12" t="s">
        <v>80</v>
      </c>
      <c r="AY1106" s="144" t="s">
        <v>150</v>
      </c>
    </row>
    <row r="1107" spans="2:65" s="12" customFormat="1">
      <c r="B1107" s="142"/>
      <c r="D1107" s="143" t="s">
        <v>159</v>
      </c>
      <c r="E1107" s="144" t="s">
        <v>32</v>
      </c>
      <c r="F1107" s="145" t="s">
        <v>4227</v>
      </c>
      <c r="H1107" s="144" t="s">
        <v>32</v>
      </c>
      <c r="I1107" s="146"/>
      <c r="L1107" s="142"/>
      <c r="M1107" s="147"/>
      <c r="T1107" s="148"/>
      <c r="AT1107" s="144" t="s">
        <v>159</v>
      </c>
      <c r="AU1107" s="144" t="s">
        <v>89</v>
      </c>
      <c r="AV1107" s="12" t="s">
        <v>40</v>
      </c>
      <c r="AW1107" s="12" t="s">
        <v>38</v>
      </c>
      <c r="AX1107" s="12" t="s">
        <v>80</v>
      </c>
      <c r="AY1107" s="144" t="s">
        <v>150</v>
      </c>
    </row>
    <row r="1108" spans="2:65" s="12" customFormat="1">
      <c r="B1108" s="142"/>
      <c r="D1108" s="143" t="s">
        <v>159</v>
      </c>
      <c r="E1108" s="144" t="s">
        <v>32</v>
      </c>
      <c r="F1108" s="145" t="s">
        <v>4229</v>
      </c>
      <c r="H1108" s="144" t="s">
        <v>32</v>
      </c>
      <c r="I1108" s="146"/>
      <c r="L1108" s="142"/>
      <c r="M1108" s="147"/>
      <c r="T1108" s="148"/>
      <c r="AT1108" s="144" t="s">
        <v>159</v>
      </c>
      <c r="AU1108" s="144" t="s">
        <v>89</v>
      </c>
      <c r="AV1108" s="12" t="s">
        <v>40</v>
      </c>
      <c r="AW1108" s="12" t="s">
        <v>38</v>
      </c>
      <c r="AX1108" s="12" t="s">
        <v>80</v>
      </c>
      <c r="AY1108" s="144" t="s">
        <v>150</v>
      </c>
    </row>
    <row r="1109" spans="2:65" s="13" customFormat="1">
      <c r="B1109" s="149"/>
      <c r="D1109" s="143" t="s">
        <v>159</v>
      </c>
      <c r="E1109" s="150" t="s">
        <v>32</v>
      </c>
      <c r="F1109" s="151" t="s">
        <v>3582</v>
      </c>
      <c r="H1109" s="152">
        <v>52</v>
      </c>
      <c r="I1109" s="153"/>
      <c r="L1109" s="149"/>
      <c r="M1109" s="154"/>
      <c r="T1109" s="155"/>
      <c r="AT1109" s="150" t="s">
        <v>159</v>
      </c>
      <c r="AU1109" s="150" t="s">
        <v>89</v>
      </c>
      <c r="AV1109" s="13" t="s">
        <v>89</v>
      </c>
      <c r="AW1109" s="13" t="s">
        <v>38</v>
      </c>
      <c r="AX1109" s="13" t="s">
        <v>40</v>
      </c>
      <c r="AY1109" s="150" t="s">
        <v>150</v>
      </c>
    </row>
    <row r="1110" spans="2:65" s="1" customFormat="1" ht="24.15" customHeight="1">
      <c r="B1110" s="34"/>
      <c r="C1110" s="184" t="s">
        <v>679</v>
      </c>
      <c r="D1110" s="184" t="s">
        <v>874</v>
      </c>
      <c r="E1110" s="186" t="s">
        <v>4300</v>
      </c>
      <c r="F1110" s="187" t="s">
        <v>4301</v>
      </c>
      <c r="G1110" s="188" t="s">
        <v>171</v>
      </c>
      <c r="H1110" s="189">
        <v>52</v>
      </c>
      <c r="I1110" s="190"/>
      <c r="J1110" s="191">
        <f>ROUND(I1110*H1110,2)</f>
        <v>0</v>
      </c>
      <c r="K1110" s="187" t="s">
        <v>172</v>
      </c>
      <c r="L1110" s="192"/>
      <c r="M1110" s="193" t="s">
        <v>32</v>
      </c>
      <c r="N1110" s="194" t="s">
        <v>51</v>
      </c>
      <c r="P1110" s="138">
        <f>O1110*H1110</f>
        <v>0</v>
      </c>
      <c r="Q1110" s="138">
        <v>3.1E-4</v>
      </c>
      <c r="R1110" s="138">
        <f>Q1110*H1110</f>
        <v>1.6119999999999999E-2</v>
      </c>
      <c r="S1110" s="138">
        <v>0</v>
      </c>
      <c r="T1110" s="139">
        <f>S1110*H1110</f>
        <v>0</v>
      </c>
      <c r="AR1110" s="140" t="s">
        <v>1027</v>
      </c>
      <c r="AT1110" s="140" t="s">
        <v>874</v>
      </c>
      <c r="AU1110" s="140" t="s">
        <v>89</v>
      </c>
      <c r="AY1110" s="18" t="s">
        <v>150</v>
      </c>
      <c r="BE1110" s="141">
        <f>IF(N1110="základní",J1110,0)</f>
        <v>0</v>
      </c>
      <c r="BF1110" s="141">
        <f>IF(N1110="snížená",J1110,0)</f>
        <v>0</v>
      </c>
      <c r="BG1110" s="141">
        <f>IF(N1110="zákl. přenesená",J1110,0)</f>
        <v>0</v>
      </c>
      <c r="BH1110" s="141">
        <f>IF(N1110="sníž. přenesená",J1110,0)</f>
        <v>0</v>
      </c>
      <c r="BI1110" s="141">
        <f>IF(N1110="nulová",J1110,0)</f>
        <v>0</v>
      </c>
      <c r="BJ1110" s="18" t="s">
        <v>40</v>
      </c>
      <c r="BK1110" s="141">
        <f>ROUND(I1110*H1110,2)</f>
        <v>0</v>
      </c>
      <c r="BL1110" s="18" t="s">
        <v>244</v>
      </c>
      <c r="BM1110" s="140" t="s">
        <v>4302</v>
      </c>
    </row>
    <row r="1111" spans="2:65" s="1" customFormat="1" ht="16.5" customHeight="1">
      <c r="B1111" s="34"/>
      <c r="C1111" s="129" t="s">
        <v>1341</v>
      </c>
      <c r="D1111" s="129" t="s">
        <v>152</v>
      </c>
      <c r="E1111" s="130" t="s">
        <v>4303</v>
      </c>
      <c r="F1111" s="131" t="s">
        <v>4304</v>
      </c>
      <c r="G1111" s="132" t="s">
        <v>2924</v>
      </c>
      <c r="H1111" s="133">
        <v>25</v>
      </c>
      <c r="I1111" s="134"/>
      <c r="J1111" s="135">
        <f>ROUND(I1111*H1111,2)</f>
        <v>0</v>
      </c>
      <c r="K1111" s="131" t="s">
        <v>172</v>
      </c>
      <c r="L1111" s="34"/>
      <c r="M1111" s="136" t="s">
        <v>32</v>
      </c>
      <c r="N1111" s="137" t="s">
        <v>51</v>
      </c>
      <c r="P1111" s="138">
        <f>O1111*H1111</f>
        <v>0</v>
      </c>
      <c r="Q1111" s="138">
        <v>0</v>
      </c>
      <c r="R1111" s="138">
        <f>Q1111*H1111</f>
        <v>0</v>
      </c>
      <c r="S1111" s="138">
        <v>8.5999999999999998E-4</v>
      </c>
      <c r="T1111" s="139">
        <f>S1111*H1111</f>
        <v>2.1499999999999998E-2</v>
      </c>
      <c r="AR1111" s="140" t="s">
        <v>244</v>
      </c>
      <c r="AT1111" s="140" t="s">
        <v>152</v>
      </c>
      <c r="AU1111" s="140" t="s">
        <v>89</v>
      </c>
      <c r="AY1111" s="18" t="s">
        <v>150</v>
      </c>
      <c r="BE1111" s="141">
        <f>IF(N1111="základní",J1111,0)</f>
        <v>0</v>
      </c>
      <c r="BF1111" s="141">
        <f>IF(N1111="snížená",J1111,0)</f>
        <v>0</v>
      </c>
      <c r="BG1111" s="141">
        <f>IF(N1111="zákl. přenesená",J1111,0)</f>
        <v>0</v>
      </c>
      <c r="BH1111" s="141">
        <f>IF(N1111="sníž. přenesená",J1111,0)</f>
        <v>0</v>
      </c>
      <c r="BI1111" s="141">
        <f>IF(N1111="nulová",J1111,0)</f>
        <v>0</v>
      </c>
      <c r="BJ1111" s="18" t="s">
        <v>40</v>
      </c>
      <c r="BK1111" s="141">
        <f>ROUND(I1111*H1111,2)</f>
        <v>0</v>
      </c>
      <c r="BL1111" s="18" t="s">
        <v>244</v>
      </c>
      <c r="BM1111" s="140" t="s">
        <v>4305</v>
      </c>
    </row>
    <row r="1112" spans="2:65" s="1" customFormat="1">
      <c r="B1112" s="34"/>
      <c r="D1112" s="163" t="s">
        <v>174</v>
      </c>
      <c r="F1112" s="164" t="s">
        <v>4306</v>
      </c>
      <c r="I1112" s="165"/>
      <c r="L1112" s="34"/>
      <c r="M1112" s="166"/>
      <c r="T1112" s="55"/>
      <c r="AT1112" s="18" t="s">
        <v>174</v>
      </c>
      <c r="AU1112" s="18" t="s">
        <v>89</v>
      </c>
    </row>
    <row r="1113" spans="2:65" s="12" customFormat="1">
      <c r="B1113" s="142"/>
      <c r="D1113" s="143" t="s">
        <v>159</v>
      </c>
      <c r="E1113" s="144" t="s">
        <v>32</v>
      </c>
      <c r="F1113" s="145" t="s">
        <v>702</v>
      </c>
      <c r="H1113" s="144" t="s">
        <v>32</v>
      </c>
      <c r="I1113" s="146"/>
      <c r="L1113" s="142"/>
      <c r="M1113" s="147"/>
      <c r="T1113" s="148"/>
      <c r="AT1113" s="144" t="s">
        <v>159</v>
      </c>
      <c r="AU1113" s="144" t="s">
        <v>89</v>
      </c>
      <c r="AV1113" s="12" t="s">
        <v>40</v>
      </c>
      <c r="AW1113" s="12" t="s">
        <v>38</v>
      </c>
      <c r="AX1113" s="12" t="s">
        <v>80</v>
      </c>
      <c r="AY1113" s="144" t="s">
        <v>150</v>
      </c>
    </row>
    <row r="1114" spans="2:65" s="12" customFormat="1">
      <c r="B1114" s="142"/>
      <c r="D1114" s="143" t="s">
        <v>159</v>
      </c>
      <c r="E1114" s="144" t="s">
        <v>32</v>
      </c>
      <c r="F1114" s="145" t="s">
        <v>4213</v>
      </c>
      <c r="H1114" s="144" t="s">
        <v>32</v>
      </c>
      <c r="I1114" s="146"/>
      <c r="L1114" s="142"/>
      <c r="M1114" s="147"/>
      <c r="T1114" s="148"/>
      <c r="AT1114" s="144" t="s">
        <v>159</v>
      </c>
      <c r="AU1114" s="144" t="s">
        <v>89</v>
      </c>
      <c r="AV1114" s="12" t="s">
        <v>40</v>
      </c>
      <c r="AW1114" s="12" t="s">
        <v>38</v>
      </c>
      <c r="AX1114" s="12" t="s">
        <v>80</v>
      </c>
      <c r="AY1114" s="144" t="s">
        <v>150</v>
      </c>
    </row>
    <row r="1115" spans="2:65" s="12" customFormat="1">
      <c r="B1115" s="142"/>
      <c r="D1115" s="143" t="s">
        <v>159</v>
      </c>
      <c r="E1115" s="144" t="s">
        <v>32</v>
      </c>
      <c r="F1115" s="145" t="s">
        <v>4214</v>
      </c>
      <c r="H1115" s="144" t="s">
        <v>32</v>
      </c>
      <c r="I1115" s="146"/>
      <c r="L1115" s="142"/>
      <c r="M1115" s="147"/>
      <c r="T1115" s="148"/>
      <c r="AT1115" s="144" t="s">
        <v>159</v>
      </c>
      <c r="AU1115" s="144" t="s">
        <v>89</v>
      </c>
      <c r="AV1115" s="12" t="s">
        <v>40</v>
      </c>
      <c r="AW1115" s="12" t="s">
        <v>38</v>
      </c>
      <c r="AX1115" s="12" t="s">
        <v>80</v>
      </c>
      <c r="AY1115" s="144" t="s">
        <v>150</v>
      </c>
    </row>
    <row r="1116" spans="2:65" s="13" customFormat="1">
      <c r="B1116" s="149"/>
      <c r="D1116" s="143" t="s">
        <v>159</v>
      </c>
      <c r="E1116" s="150" t="s">
        <v>32</v>
      </c>
      <c r="F1116" s="151" t="s">
        <v>3584</v>
      </c>
      <c r="H1116" s="152">
        <v>25</v>
      </c>
      <c r="I1116" s="153"/>
      <c r="L1116" s="149"/>
      <c r="M1116" s="154"/>
      <c r="T1116" s="155"/>
      <c r="AT1116" s="150" t="s">
        <v>159</v>
      </c>
      <c r="AU1116" s="150" t="s">
        <v>89</v>
      </c>
      <c r="AV1116" s="13" t="s">
        <v>89</v>
      </c>
      <c r="AW1116" s="13" t="s">
        <v>38</v>
      </c>
      <c r="AX1116" s="13" t="s">
        <v>40</v>
      </c>
      <c r="AY1116" s="150" t="s">
        <v>150</v>
      </c>
    </row>
    <row r="1117" spans="2:65" s="1" customFormat="1" ht="24.15" customHeight="1">
      <c r="B1117" s="34"/>
      <c r="C1117" s="129" t="s">
        <v>1348</v>
      </c>
      <c r="D1117" s="129" t="s">
        <v>152</v>
      </c>
      <c r="E1117" s="130" t="s">
        <v>4307</v>
      </c>
      <c r="F1117" s="131" t="s">
        <v>4308</v>
      </c>
      <c r="G1117" s="132" t="s">
        <v>171</v>
      </c>
      <c r="H1117" s="133">
        <v>7</v>
      </c>
      <c r="I1117" s="134"/>
      <c r="J1117" s="135">
        <f>ROUND(I1117*H1117,2)</f>
        <v>0</v>
      </c>
      <c r="K1117" s="131" t="s">
        <v>172</v>
      </c>
      <c r="L1117" s="34"/>
      <c r="M1117" s="136" t="s">
        <v>32</v>
      </c>
      <c r="N1117" s="137" t="s">
        <v>51</v>
      </c>
      <c r="P1117" s="138">
        <f>O1117*H1117</f>
        <v>0</v>
      </c>
      <c r="Q1117" s="138">
        <v>1.6000000000000001E-4</v>
      </c>
      <c r="R1117" s="138">
        <f>Q1117*H1117</f>
        <v>1.1200000000000001E-3</v>
      </c>
      <c r="S1117" s="138">
        <v>0</v>
      </c>
      <c r="T1117" s="139">
        <f>S1117*H1117</f>
        <v>0</v>
      </c>
      <c r="AR1117" s="140" t="s">
        <v>244</v>
      </c>
      <c r="AT1117" s="140" t="s">
        <v>152</v>
      </c>
      <c r="AU1117" s="140" t="s">
        <v>89</v>
      </c>
      <c r="AY1117" s="18" t="s">
        <v>150</v>
      </c>
      <c r="BE1117" s="141">
        <f>IF(N1117="základní",J1117,0)</f>
        <v>0</v>
      </c>
      <c r="BF1117" s="141">
        <f>IF(N1117="snížená",J1117,0)</f>
        <v>0</v>
      </c>
      <c r="BG1117" s="141">
        <f>IF(N1117="zákl. přenesená",J1117,0)</f>
        <v>0</v>
      </c>
      <c r="BH1117" s="141">
        <f>IF(N1117="sníž. přenesená",J1117,0)</f>
        <v>0</v>
      </c>
      <c r="BI1117" s="141">
        <f>IF(N1117="nulová",J1117,0)</f>
        <v>0</v>
      </c>
      <c r="BJ1117" s="18" t="s">
        <v>40</v>
      </c>
      <c r="BK1117" s="141">
        <f>ROUND(I1117*H1117,2)</f>
        <v>0</v>
      </c>
      <c r="BL1117" s="18" t="s">
        <v>244</v>
      </c>
      <c r="BM1117" s="140" t="s">
        <v>4309</v>
      </c>
    </row>
    <row r="1118" spans="2:65" s="1" customFormat="1">
      <c r="B1118" s="34"/>
      <c r="D1118" s="163" t="s">
        <v>174</v>
      </c>
      <c r="F1118" s="164" t="s">
        <v>4310</v>
      </c>
      <c r="I1118" s="165"/>
      <c r="L1118" s="34"/>
      <c r="M1118" s="166"/>
      <c r="T1118" s="55"/>
      <c r="AT1118" s="18" t="s">
        <v>174</v>
      </c>
      <c r="AU1118" s="18" t="s">
        <v>89</v>
      </c>
    </row>
    <row r="1119" spans="2:65" s="12" customFormat="1">
      <c r="B1119" s="142"/>
      <c r="D1119" s="143" t="s">
        <v>159</v>
      </c>
      <c r="E1119" s="144" t="s">
        <v>32</v>
      </c>
      <c r="F1119" s="145" t="s">
        <v>702</v>
      </c>
      <c r="H1119" s="144" t="s">
        <v>32</v>
      </c>
      <c r="I1119" s="146"/>
      <c r="L1119" s="142"/>
      <c r="M1119" s="147"/>
      <c r="T1119" s="148"/>
      <c r="AT1119" s="144" t="s">
        <v>159</v>
      </c>
      <c r="AU1119" s="144" t="s">
        <v>89</v>
      </c>
      <c r="AV1119" s="12" t="s">
        <v>40</v>
      </c>
      <c r="AW1119" s="12" t="s">
        <v>38</v>
      </c>
      <c r="AX1119" s="12" t="s">
        <v>80</v>
      </c>
      <c r="AY1119" s="144" t="s">
        <v>150</v>
      </c>
    </row>
    <row r="1120" spans="2:65" s="12" customFormat="1">
      <c r="B1120" s="142"/>
      <c r="D1120" s="143" t="s">
        <v>159</v>
      </c>
      <c r="E1120" s="144" t="s">
        <v>32</v>
      </c>
      <c r="F1120" s="145" t="s">
        <v>4218</v>
      </c>
      <c r="H1120" s="144" t="s">
        <v>32</v>
      </c>
      <c r="I1120" s="146"/>
      <c r="L1120" s="142"/>
      <c r="M1120" s="147"/>
      <c r="T1120" s="148"/>
      <c r="AT1120" s="144" t="s">
        <v>159</v>
      </c>
      <c r="AU1120" s="144" t="s">
        <v>89</v>
      </c>
      <c r="AV1120" s="12" t="s">
        <v>40</v>
      </c>
      <c r="AW1120" s="12" t="s">
        <v>38</v>
      </c>
      <c r="AX1120" s="12" t="s">
        <v>80</v>
      </c>
      <c r="AY1120" s="144" t="s">
        <v>150</v>
      </c>
    </row>
    <row r="1121" spans="2:65" s="13" customFormat="1">
      <c r="B1121" s="149"/>
      <c r="D1121" s="143" t="s">
        <v>159</v>
      </c>
      <c r="E1121" s="150" t="s">
        <v>32</v>
      </c>
      <c r="F1121" s="151" t="s">
        <v>3586</v>
      </c>
      <c r="H1121" s="152">
        <v>7</v>
      </c>
      <c r="I1121" s="153"/>
      <c r="L1121" s="149"/>
      <c r="M1121" s="154"/>
      <c r="T1121" s="155"/>
      <c r="AT1121" s="150" t="s">
        <v>159</v>
      </c>
      <c r="AU1121" s="150" t="s">
        <v>89</v>
      </c>
      <c r="AV1121" s="13" t="s">
        <v>89</v>
      </c>
      <c r="AW1121" s="13" t="s">
        <v>38</v>
      </c>
      <c r="AX1121" s="13" t="s">
        <v>40</v>
      </c>
      <c r="AY1121" s="150" t="s">
        <v>150</v>
      </c>
    </row>
    <row r="1122" spans="2:65" s="1" customFormat="1" ht="24.15" customHeight="1">
      <c r="B1122" s="34"/>
      <c r="C1122" s="129" t="s">
        <v>1357</v>
      </c>
      <c r="D1122" s="129" t="s">
        <v>152</v>
      </c>
      <c r="E1122" s="130" t="s">
        <v>4311</v>
      </c>
      <c r="F1122" s="131" t="s">
        <v>4312</v>
      </c>
      <c r="G1122" s="132" t="s">
        <v>171</v>
      </c>
      <c r="H1122" s="133">
        <v>25</v>
      </c>
      <c r="I1122" s="134"/>
      <c r="J1122" s="135">
        <f>ROUND(I1122*H1122,2)</f>
        <v>0</v>
      </c>
      <c r="K1122" s="131" t="s">
        <v>172</v>
      </c>
      <c r="L1122" s="34"/>
      <c r="M1122" s="136" t="s">
        <v>32</v>
      </c>
      <c r="N1122" s="137" t="s">
        <v>51</v>
      </c>
      <c r="P1122" s="138">
        <f>O1122*H1122</f>
        <v>0</v>
      </c>
      <c r="Q1122" s="138">
        <v>4.0000000000000003E-5</v>
      </c>
      <c r="R1122" s="138">
        <f>Q1122*H1122</f>
        <v>1E-3</v>
      </c>
      <c r="S1122" s="138">
        <v>0</v>
      </c>
      <c r="T1122" s="139">
        <f>S1122*H1122</f>
        <v>0</v>
      </c>
      <c r="AR1122" s="140" t="s">
        <v>244</v>
      </c>
      <c r="AT1122" s="140" t="s">
        <v>152</v>
      </c>
      <c r="AU1122" s="140" t="s">
        <v>89</v>
      </c>
      <c r="AY1122" s="18" t="s">
        <v>150</v>
      </c>
      <c r="BE1122" s="141">
        <f>IF(N1122="základní",J1122,0)</f>
        <v>0</v>
      </c>
      <c r="BF1122" s="141">
        <f>IF(N1122="snížená",J1122,0)</f>
        <v>0</v>
      </c>
      <c r="BG1122" s="141">
        <f>IF(N1122="zákl. přenesená",J1122,0)</f>
        <v>0</v>
      </c>
      <c r="BH1122" s="141">
        <f>IF(N1122="sníž. přenesená",J1122,0)</f>
        <v>0</v>
      </c>
      <c r="BI1122" s="141">
        <f>IF(N1122="nulová",J1122,0)</f>
        <v>0</v>
      </c>
      <c r="BJ1122" s="18" t="s">
        <v>40</v>
      </c>
      <c r="BK1122" s="141">
        <f>ROUND(I1122*H1122,2)</f>
        <v>0</v>
      </c>
      <c r="BL1122" s="18" t="s">
        <v>244</v>
      </c>
      <c r="BM1122" s="140" t="s">
        <v>4313</v>
      </c>
    </row>
    <row r="1123" spans="2:65" s="1" customFormat="1">
      <c r="B1123" s="34"/>
      <c r="D1123" s="163" t="s">
        <v>174</v>
      </c>
      <c r="F1123" s="164" t="s">
        <v>4314</v>
      </c>
      <c r="I1123" s="165"/>
      <c r="L1123" s="34"/>
      <c r="M1123" s="166"/>
      <c r="T1123" s="55"/>
      <c r="AT1123" s="18" t="s">
        <v>174</v>
      </c>
      <c r="AU1123" s="18" t="s">
        <v>89</v>
      </c>
    </row>
    <row r="1124" spans="2:65" s="12" customFormat="1">
      <c r="B1124" s="142"/>
      <c r="D1124" s="143" t="s">
        <v>159</v>
      </c>
      <c r="E1124" s="144" t="s">
        <v>32</v>
      </c>
      <c r="F1124" s="145" t="s">
        <v>702</v>
      </c>
      <c r="H1124" s="144" t="s">
        <v>32</v>
      </c>
      <c r="I1124" s="146"/>
      <c r="L1124" s="142"/>
      <c r="M1124" s="147"/>
      <c r="T1124" s="148"/>
      <c r="AT1124" s="144" t="s">
        <v>159</v>
      </c>
      <c r="AU1124" s="144" t="s">
        <v>89</v>
      </c>
      <c r="AV1124" s="12" t="s">
        <v>40</v>
      </c>
      <c r="AW1124" s="12" t="s">
        <v>38</v>
      </c>
      <c r="AX1124" s="12" t="s">
        <v>80</v>
      </c>
      <c r="AY1124" s="144" t="s">
        <v>150</v>
      </c>
    </row>
    <row r="1125" spans="2:65" s="12" customFormat="1">
      <c r="B1125" s="142"/>
      <c r="D1125" s="143" t="s">
        <v>159</v>
      </c>
      <c r="E1125" s="144" t="s">
        <v>32</v>
      </c>
      <c r="F1125" s="145" t="s">
        <v>4213</v>
      </c>
      <c r="H1125" s="144" t="s">
        <v>32</v>
      </c>
      <c r="I1125" s="146"/>
      <c r="L1125" s="142"/>
      <c r="M1125" s="147"/>
      <c r="T1125" s="148"/>
      <c r="AT1125" s="144" t="s">
        <v>159</v>
      </c>
      <c r="AU1125" s="144" t="s">
        <v>89</v>
      </c>
      <c r="AV1125" s="12" t="s">
        <v>40</v>
      </c>
      <c r="AW1125" s="12" t="s">
        <v>38</v>
      </c>
      <c r="AX1125" s="12" t="s">
        <v>80</v>
      </c>
      <c r="AY1125" s="144" t="s">
        <v>150</v>
      </c>
    </row>
    <row r="1126" spans="2:65" s="12" customFormat="1">
      <c r="B1126" s="142"/>
      <c r="D1126" s="143" t="s">
        <v>159</v>
      </c>
      <c r="E1126" s="144" t="s">
        <v>32</v>
      </c>
      <c r="F1126" s="145" t="s">
        <v>4214</v>
      </c>
      <c r="H1126" s="144" t="s">
        <v>32</v>
      </c>
      <c r="I1126" s="146"/>
      <c r="L1126" s="142"/>
      <c r="M1126" s="147"/>
      <c r="T1126" s="148"/>
      <c r="AT1126" s="144" t="s">
        <v>159</v>
      </c>
      <c r="AU1126" s="144" t="s">
        <v>89</v>
      </c>
      <c r="AV1126" s="12" t="s">
        <v>40</v>
      </c>
      <c r="AW1126" s="12" t="s">
        <v>38</v>
      </c>
      <c r="AX1126" s="12" t="s">
        <v>80</v>
      </c>
      <c r="AY1126" s="144" t="s">
        <v>150</v>
      </c>
    </row>
    <row r="1127" spans="2:65" s="13" customFormat="1">
      <c r="B1127" s="149"/>
      <c r="D1127" s="143" t="s">
        <v>159</v>
      </c>
      <c r="E1127" s="150" t="s">
        <v>32</v>
      </c>
      <c r="F1127" s="151" t="s">
        <v>3588</v>
      </c>
      <c r="H1127" s="152">
        <v>25</v>
      </c>
      <c r="I1127" s="153"/>
      <c r="L1127" s="149"/>
      <c r="M1127" s="154"/>
      <c r="T1127" s="155"/>
      <c r="AT1127" s="150" t="s">
        <v>159</v>
      </c>
      <c r="AU1127" s="150" t="s">
        <v>89</v>
      </c>
      <c r="AV1127" s="13" t="s">
        <v>89</v>
      </c>
      <c r="AW1127" s="13" t="s">
        <v>38</v>
      </c>
      <c r="AX1127" s="13" t="s">
        <v>40</v>
      </c>
      <c r="AY1127" s="150" t="s">
        <v>150</v>
      </c>
    </row>
    <row r="1128" spans="2:65" s="1" customFormat="1" ht="24.15" customHeight="1">
      <c r="B1128" s="34"/>
      <c r="C1128" s="129" t="s">
        <v>1365</v>
      </c>
      <c r="D1128" s="129" t="s">
        <v>152</v>
      </c>
      <c r="E1128" s="130" t="s">
        <v>4315</v>
      </c>
      <c r="F1128" s="131" t="s">
        <v>4316</v>
      </c>
      <c r="G1128" s="132" t="s">
        <v>171</v>
      </c>
      <c r="H1128" s="133">
        <v>1</v>
      </c>
      <c r="I1128" s="134"/>
      <c r="J1128" s="135">
        <f>ROUND(I1128*H1128,2)</f>
        <v>0</v>
      </c>
      <c r="K1128" s="131" t="s">
        <v>172</v>
      </c>
      <c r="L1128" s="34"/>
      <c r="M1128" s="136" t="s">
        <v>32</v>
      </c>
      <c r="N1128" s="137" t="s">
        <v>51</v>
      </c>
      <c r="P1128" s="138">
        <f>O1128*H1128</f>
        <v>0</v>
      </c>
      <c r="Q1128" s="138">
        <v>4.0000000000000003E-5</v>
      </c>
      <c r="R1128" s="138">
        <f>Q1128*H1128</f>
        <v>4.0000000000000003E-5</v>
      </c>
      <c r="S1128" s="138">
        <v>0</v>
      </c>
      <c r="T1128" s="139">
        <f>S1128*H1128</f>
        <v>0</v>
      </c>
      <c r="AR1128" s="140" t="s">
        <v>244</v>
      </c>
      <c r="AT1128" s="140" t="s">
        <v>152</v>
      </c>
      <c r="AU1128" s="140" t="s">
        <v>89</v>
      </c>
      <c r="AY1128" s="18" t="s">
        <v>150</v>
      </c>
      <c r="BE1128" s="141">
        <f>IF(N1128="základní",J1128,0)</f>
        <v>0</v>
      </c>
      <c r="BF1128" s="141">
        <f>IF(N1128="snížená",J1128,0)</f>
        <v>0</v>
      </c>
      <c r="BG1128" s="141">
        <f>IF(N1128="zákl. přenesená",J1128,0)</f>
        <v>0</v>
      </c>
      <c r="BH1128" s="141">
        <f>IF(N1128="sníž. přenesená",J1128,0)</f>
        <v>0</v>
      </c>
      <c r="BI1128" s="141">
        <f>IF(N1128="nulová",J1128,0)</f>
        <v>0</v>
      </c>
      <c r="BJ1128" s="18" t="s">
        <v>40</v>
      </c>
      <c r="BK1128" s="141">
        <f>ROUND(I1128*H1128,2)</f>
        <v>0</v>
      </c>
      <c r="BL1128" s="18" t="s">
        <v>244</v>
      </c>
      <c r="BM1128" s="140" t="s">
        <v>4317</v>
      </c>
    </row>
    <row r="1129" spans="2:65" s="1" customFormat="1">
      <c r="B1129" s="34"/>
      <c r="D1129" s="163" t="s">
        <v>174</v>
      </c>
      <c r="F1129" s="164" t="s">
        <v>4318</v>
      </c>
      <c r="I1129" s="165"/>
      <c r="L1129" s="34"/>
      <c r="M1129" s="166"/>
      <c r="T1129" s="55"/>
      <c r="AT1129" s="18" t="s">
        <v>174</v>
      </c>
      <c r="AU1129" s="18" t="s">
        <v>89</v>
      </c>
    </row>
    <row r="1130" spans="2:65" s="12" customFormat="1">
      <c r="B1130" s="142"/>
      <c r="D1130" s="143" t="s">
        <v>159</v>
      </c>
      <c r="E1130" s="144" t="s">
        <v>32</v>
      </c>
      <c r="F1130" s="145" t="s">
        <v>702</v>
      </c>
      <c r="H1130" s="144" t="s">
        <v>32</v>
      </c>
      <c r="I1130" s="146"/>
      <c r="L1130" s="142"/>
      <c r="M1130" s="147"/>
      <c r="T1130" s="148"/>
      <c r="AT1130" s="144" t="s">
        <v>159</v>
      </c>
      <c r="AU1130" s="144" t="s">
        <v>89</v>
      </c>
      <c r="AV1130" s="12" t="s">
        <v>40</v>
      </c>
      <c r="AW1130" s="12" t="s">
        <v>38</v>
      </c>
      <c r="AX1130" s="12" t="s">
        <v>80</v>
      </c>
      <c r="AY1130" s="144" t="s">
        <v>150</v>
      </c>
    </row>
    <row r="1131" spans="2:65" s="12" customFormat="1">
      <c r="B1131" s="142"/>
      <c r="D1131" s="143" t="s">
        <v>159</v>
      </c>
      <c r="E1131" s="144" t="s">
        <v>32</v>
      </c>
      <c r="F1131" s="145" t="s">
        <v>4216</v>
      </c>
      <c r="H1131" s="144" t="s">
        <v>32</v>
      </c>
      <c r="I1131" s="146"/>
      <c r="L1131" s="142"/>
      <c r="M1131" s="147"/>
      <c r="T1131" s="148"/>
      <c r="AT1131" s="144" t="s">
        <v>159</v>
      </c>
      <c r="AU1131" s="144" t="s">
        <v>89</v>
      </c>
      <c r="AV1131" s="12" t="s">
        <v>40</v>
      </c>
      <c r="AW1131" s="12" t="s">
        <v>38</v>
      </c>
      <c r="AX1131" s="12" t="s">
        <v>80</v>
      </c>
      <c r="AY1131" s="144" t="s">
        <v>150</v>
      </c>
    </row>
    <row r="1132" spans="2:65" s="13" customFormat="1">
      <c r="B1132" s="149"/>
      <c r="D1132" s="143" t="s">
        <v>159</v>
      </c>
      <c r="E1132" s="150" t="s">
        <v>32</v>
      </c>
      <c r="F1132" s="151" t="s">
        <v>3590</v>
      </c>
      <c r="H1132" s="152">
        <v>1</v>
      </c>
      <c r="I1132" s="153"/>
      <c r="L1132" s="149"/>
      <c r="M1132" s="154"/>
      <c r="T1132" s="155"/>
      <c r="AT1132" s="150" t="s">
        <v>159</v>
      </c>
      <c r="AU1132" s="150" t="s">
        <v>89</v>
      </c>
      <c r="AV1132" s="13" t="s">
        <v>89</v>
      </c>
      <c r="AW1132" s="13" t="s">
        <v>38</v>
      </c>
      <c r="AX1132" s="13" t="s">
        <v>40</v>
      </c>
      <c r="AY1132" s="150" t="s">
        <v>150</v>
      </c>
    </row>
    <row r="1133" spans="2:65" s="1" customFormat="1" ht="24.15" customHeight="1">
      <c r="B1133" s="34"/>
      <c r="C1133" s="129" t="s">
        <v>1373</v>
      </c>
      <c r="D1133" s="129" t="s">
        <v>152</v>
      </c>
      <c r="E1133" s="130" t="s">
        <v>4319</v>
      </c>
      <c r="F1133" s="131" t="s">
        <v>4320</v>
      </c>
      <c r="G1133" s="132" t="s">
        <v>171</v>
      </c>
      <c r="H1133" s="133">
        <v>7</v>
      </c>
      <c r="I1133" s="134"/>
      <c r="J1133" s="135">
        <f>ROUND(I1133*H1133,2)</f>
        <v>0</v>
      </c>
      <c r="K1133" s="131" t="s">
        <v>172</v>
      </c>
      <c r="L1133" s="34"/>
      <c r="M1133" s="136" t="s">
        <v>32</v>
      </c>
      <c r="N1133" s="137" t="s">
        <v>51</v>
      </c>
      <c r="P1133" s="138">
        <f>O1133*H1133</f>
        <v>0</v>
      </c>
      <c r="Q1133" s="138">
        <v>0</v>
      </c>
      <c r="R1133" s="138">
        <f>Q1133*H1133</f>
        <v>0</v>
      </c>
      <c r="S1133" s="138">
        <v>2.2499999999999998E-3</v>
      </c>
      <c r="T1133" s="139">
        <f>S1133*H1133</f>
        <v>1.575E-2</v>
      </c>
      <c r="AR1133" s="140" t="s">
        <v>244</v>
      </c>
      <c r="AT1133" s="140" t="s">
        <v>152</v>
      </c>
      <c r="AU1133" s="140" t="s">
        <v>89</v>
      </c>
      <c r="AY1133" s="18" t="s">
        <v>150</v>
      </c>
      <c r="BE1133" s="141">
        <f>IF(N1133="základní",J1133,0)</f>
        <v>0</v>
      </c>
      <c r="BF1133" s="141">
        <f>IF(N1133="snížená",J1133,0)</f>
        <v>0</v>
      </c>
      <c r="BG1133" s="141">
        <f>IF(N1133="zákl. přenesená",J1133,0)</f>
        <v>0</v>
      </c>
      <c r="BH1133" s="141">
        <f>IF(N1133="sníž. přenesená",J1133,0)</f>
        <v>0</v>
      </c>
      <c r="BI1133" s="141">
        <f>IF(N1133="nulová",J1133,0)</f>
        <v>0</v>
      </c>
      <c r="BJ1133" s="18" t="s">
        <v>40</v>
      </c>
      <c r="BK1133" s="141">
        <f>ROUND(I1133*H1133,2)</f>
        <v>0</v>
      </c>
      <c r="BL1133" s="18" t="s">
        <v>244</v>
      </c>
      <c r="BM1133" s="140" t="s">
        <v>4321</v>
      </c>
    </row>
    <row r="1134" spans="2:65" s="1" customFormat="1">
      <c r="B1134" s="34"/>
      <c r="D1134" s="163" t="s">
        <v>174</v>
      </c>
      <c r="F1134" s="164" t="s">
        <v>4322</v>
      </c>
      <c r="I1134" s="165"/>
      <c r="L1134" s="34"/>
      <c r="M1134" s="166"/>
      <c r="T1134" s="55"/>
      <c r="AT1134" s="18" t="s">
        <v>174</v>
      </c>
      <c r="AU1134" s="18" t="s">
        <v>89</v>
      </c>
    </row>
    <row r="1135" spans="2:65" s="12" customFormat="1">
      <c r="B1135" s="142"/>
      <c r="D1135" s="143" t="s">
        <v>159</v>
      </c>
      <c r="E1135" s="144" t="s">
        <v>32</v>
      </c>
      <c r="F1135" s="145" t="s">
        <v>702</v>
      </c>
      <c r="H1135" s="144" t="s">
        <v>32</v>
      </c>
      <c r="I1135" s="146"/>
      <c r="L1135" s="142"/>
      <c r="M1135" s="147"/>
      <c r="T1135" s="148"/>
      <c r="AT1135" s="144" t="s">
        <v>159</v>
      </c>
      <c r="AU1135" s="144" t="s">
        <v>89</v>
      </c>
      <c r="AV1135" s="12" t="s">
        <v>40</v>
      </c>
      <c r="AW1135" s="12" t="s">
        <v>38</v>
      </c>
      <c r="AX1135" s="12" t="s">
        <v>80</v>
      </c>
      <c r="AY1135" s="144" t="s">
        <v>150</v>
      </c>
    </row>
    <row r="1136" spans="2:65" s="12" customFormat="1">
      <c r="B1136" s="142"/>
      <c r="D1136" s="143" t="s">
        <v>159</v>
      </c>
      <c r="E1136" s="144" t="s">
        <v>32</v>
      </c>
      <c r="F1136" s="145" t="s">
        <v>4218</v>
      </c>
      <c r="H1136" s="144" t="s">
        <v>32</v>
      </c>
      <c r="I1136" s="146"/>
      <c r="L1136" s="142"/>
      <c r="M1136" s="147"/>
      <c r="T1136" s="148"/>
      <c r="AT1136" s="144" t="s">
        <v>159</v>
      </c>
      <c r="AU1136" s="144" t="s">
        <v>89</v>
      </c>
      <c r="AV1136" s="12" t="s">
        <v>40</v>
      </c>
      <c r="AW1136" s="12" t="s">
        <v>38</v>
      </c>
      <c r="AX1136" s="12" t="s">
        <v>80</v>
      </c>
      <c r="AY1136" s="144" t="s">
        <v>150</v>
      </c>
    </row>
    <row r="1137" spans="2:65" s="13" customFormat="1">
      <c r="B1137" s="149"/>
      <c r="D1137" s="143" t="s">
        <v>159</v>
      </c>
      <c r="E1137" s="150" t="s">
        <v>32</v>
      </c>
      <c r="F1137" s="151" t="s">
        <v>3592</v>
      </c>
      <c r="H1137" s="152">
        <v>7</v>
      </c>
      <c r="I1137" s="153"/>
      <c r="L1137" s="149"/>
      <c r="M1137" s="154"/>
      <c r="T1137" s="155"/>
      <c r="AT1137" s="150" t="s">
        <v>159</v>
      </c>
      <c r="AU1137" s="150" t="s">
        <v>89</v>
      </c>
      <c r="AV1137" s="13" t="s">
        <v>89</v>
      </c>
      <c r="AW1137" s="13" t="s">
        <v>38</v>
      </c>
      <c r="AX1137" s="13" t="s">
        <v>40</v>
      </c>
      <c r="AY1137" s="150" t="s">
        <v>150</v>
      </c>
    </row>
    <row r="1138" spans="2:65" s="1" customFormat="1" ht="24.15" customHeight="1">
      <c r="B1138" s="34"/>
      <c r="C1138" s="129" t="s">
        <v>1380</v>
      </c>
      <c r="D1138" s="129" t="s">
        <v>152</v>
      </c>
      <c r="E1138" s="130" t="s">
        <v>4323</v>
      </c>
      <c r="F1138" s="131" t="s">
        <v>4324</v>
      </c>
      <c r="G1138" s="132" t="s">
        <v>171</v>
      </c>
      <c r="H1138" s="133">
        <v>36</v>
      </c>
      <c r="I1138" s="134"/>
      <c r="J1138" s="135">
        <f>ROUND(I1138*H1138,2)</f>
        <v>0</v>
      </c>
      <c r="K1138" s="131" t="s">
        <v>172</v>
      </c>
      <c r="L1138" s="34"/>
      <c r="M1138" s="136" t="s">
        <v>32</v>
      </c>
      <c r="N1138" s="137" t="s">
        <v>51</v>
      </c>
      <c r="P1138" s="138">
        <f>O1138*H1138</f>
        <v>0</v>
      </c>
      <c r="Q1138" s="138">
        <v>0</v>
      </c>
      <c r="R1138" s="138">
        <f>Q1138*H1138</f>
        <v>0</v>
      </c>
      <c r="S1138" s="138">
        <v>5.1999999999999995E-4</v>
      </c>
      <c r="T1138" s="139">
        <f>S1138*H1138</f>
        <v>1.8719999999999997E-2</v>
      </c>
      <c r="AR1138" s="140" t="s">
        <v>244</v>
      </c>
      <c r="AT1138" s="140" t="s">
        <v>152</v>
      </c>
      <c r="AU1138" s="140" t="s">
        <v>89</v>
      </c>
      <c r="AY1138" s="18" t="s">
        <v>150</v>
      </c>
      <c r="BE1138" s="141">
        <f>IF(N1138="základní",J1138,0)</f>
        <v>0</v>
      </c>
      <c r="BF1138" s="141">
        <f>IF(N1138="snížená",J1138,0)</f>
        <v>0</v>
      </c>
      <c r="BG1138" s="141">
        <f>IF(N1138="zákl. přenesená",J1138,0)</f>
        <v>0</v>
      </c>
      <c r="BH1138" s="141">
        <f>IF(N1138="sníž. přenesená",J1138,0)</f>
        <v>0</v>
      </c>
      <c r="BI1138" s="141">
        <f>IF(N1138="nulová",J1138,0)</f>
        <v>0</v>
      </c>
      <c r="BJ1138" s="18" t="s">
        <v>40</v>
      </c>
      <c r="BK1138" s="141">
        <f>ROUND(I1138*H1138,2)</f>
        <v>0</v>
      </c>
      <c r="BL1138" s="18" t="s">
        <v>244</v>
      </c>
      <c r="BM1138" s="140" t="s">
        <v>4325</v>
      </c>
    </row>
    <row r="1139" spans="2:65" s="1" customFormat="1">
      <c r="B1139" s="34"/>
      <c r="D1139" s="163" t="s">
        <v>174</v>
      </c>
      <c r="F1139" s="164" t="s">
        <v>4326</v>
      </c>
      <c r="I1139" s="165"/>
      <c r="L1139" s="34"/>
      <c r="M1139" s="166"/>
      <c r="T1139" s="55"/>
      <c r="AT1139" s="18" t="s">
        <v>174</v>
      </c>
      <c r="AU1139" s="18" t="s">
        <v>89</v>
      </c>
    </row>
    <row r="1140" spans="2:65" s="12" customFormat="1">
      <c r="B1140" s="142"/>
      <c r="D1140" s="143" t="s">
        <v>159</v>
      </c>
      <c r="E1140" s="144" t="s">
        <v>32</v>
      </c>
      <c r="F1140" s="145" t="s">
        <v>702</v>
      </c>
      <c r="H1140" s="144" t="s">
        <v>32</v>
      </c>
      <c r="I1140" s="146"/>
      <c r="L1140" s="142"/>
      <c r="M1140" s="147"/>
      <c r="T1140" s="148"/>
      <c r="AT1140" s="144" t="s">
        <v>159</v>
      </c>
      <c r="AU1140" s="144" t="s">
        <v>89</v>
      </c>
      <c r="AV1140" s="12" t="s">
        <v>40</v>
      </c>
      <c r="AW1140" s="12" t="s">
        <v>38</v>
      </c>
      <c r="AX1140" s="12" t="s">
        <v>80</v>
      </c>
      <c r="AY1140" s="144" t="s">
        <v>150</v>
      </c>
    </row>
    <row r="1141" spans="2:65" s="12" customFormat="1">
      <c r="B1141" s="142"/>
      <c r="D1141" s="143" t="s">
        <v>159</v>
      </c>
      <c r="E1141" s="144" t="s">
        <v>32</v>
      </c>
      <c r="F1141" s="145" t="s">
        <v>4219</v>
      </c>
      <c r="H1141" s="144" t="s">
        <v>32</v>
      </c>
      <c r="I1141" s="146"/>
      <c r="L1141" s="142"/>
      <c r="M1141" s="147"/>
      <c r="T1141" s="148"/>
      <c r="AT1141" s="144" t="s">
        <v>159</v>
      </c>
      <c r="AU1141" s="144" t="s">
        <v>89</v>
      </c>
      <c r="AV1141" s="12" t="s">
        <v>40</v>
      </c>
      <c r="AW1141" s="12" t="s">
        <v>38</v>
      </c>
      <c r="AX1141" s="12" t="s">
        <v>80</v>
      </c>
      <c r="AY1141" s="144" t="s">
        <v>150</v>
      </c>
    </row>
    <row r="1142" spans="2:65" s="12" customFormat="1">
      <c r="B1142" s="142"/>
      <c r="D1142" s="143" t="s">
        <v>159</v>
      </c>
      <c r="E1142" s="144" t="s">
        <v>32</v>
      </c>
      <c r="F1142" s="145" t="s">
        <v>4327</v>
      </c>
      <c r="H1142" s="144" t="s">
        <v>32</v>
      </c>
      <c r="I1142" s="146"/>
      <c r="L1142" s="142"/>
      <c r="M1142" s="147"/>
      <c r="T1142" s="148"/>
      <c r="AT1142" s="144" t="s">
        <v>159</v>
      </c>
      <c r="AU1142" s="144" t="s">
        <v>89</v>
      </c>
      <c r="AV1142" s="12" t="s">
        <v>40</v>
      </c>
      <c r="AW1142" s="12" t="s">
        <v>38</v>
      </c>
      <c r="AX1142" s="12" t="s">
        <v>80</v>
      </c>
      <c r="AY1142" s="144" t="s">
        <v>150</v>
      </c>
    </row>
    <row r="1143" spans="2:65" s="13" customFormat="1">
      <c r="B1143" s="149"/>
      <c r="D1143" s="143" t="s">
        <v>159</v>
      </c>
      <c r="E1143" s="150" t="s">
        <v>32</v>
      </c>
      <c r="F1143" s="151" t="s">
        <v>3594</v>
      </c>
      <c r="H1143" s="152">
        <v>36</v>
      </c>
      <c r="I1143" s="153"/>
      <c r="L1143" s="149"/>
      <c r="M1143" s="154"/>
      <c r="T1143" s="155"/>
      <c r="AT1143" s="150" t="s">
        <v>159</v>
      </c>
      <c r="AU1143" s="150" t="s">
        <v>89</v>
      </c>
      <c r="AV1143" s="13" t="s">
        <v>89</v>
      </c>
      <c r="AW1143" s="13" t="s">
        <v>38</v>
      </c>
      <c r="AX1143" s="13" t="s">
        <v>40</v>
      </c>
      <c r="AY1143" s="150" t="s">
        <v>150</v>
      </c>
    </row>
    <row r="1144" spans="2:65" s="1" customFormat="1" ht="24.15" customHeight="1">
      <c r="B1144" s="34"/>
      <c r="C1144" s="129" t="s">
        <v>1385</v>
      </c>
      <c r="D1144" s="129" t="s">
        <v>152</v>
      </c>
      <c r="E1144" s="130" t="s">
        <v>4328</v>
      </c>
      <c r="F1144" s="131" t="s">
        <v>4329</v>
      </c>
      <c r="G1144" s="132" t="s">
        <v>171</v>
      </c>
      <c r="H1144" s="133">
        <v>36</v>
      </c>
      <c r="I1144" s="134"/>
      <c r="J1144" s="135">
        <f>ROUND(I1144*H1144,2)</f>
        <v>0</v>
      </c>
      <c r="K1144" s="131" t="s">
        <v>172</v>
      </c>
      <c r="L1144" s="34"/>
      <c r="M1144" s="136" t="s">
        <v>32</v>
      </c>
      <c r="N1144" s="137" t="s">
        <v>51</v>
      </c>
      <c r="P1144" s="138">
        <f>O1144*H1144</f>
        <v>0</v>
      </c>
      <c r="Q1144" s="138">
        <v>1.3999999999999999E-4</v>
      </c>
      <c r="R1144" s="138">
        <f>Q1144*H1144</f>
        <v>5.0399999999999993E-3</v>
      </c>
      <c r="S1144" s="138">
        <v>0</v>
      </c>
      <c r="T1144" s="139">
        <f>S1144*H1144</f>
        <v>0</v>
      </c>
      <c r="AR1144" s="140" t="s">
        <v>244</v>
      </c>
      <c r="AT1144" s="140" t="s">
        <v>152</v>
      </c>
      <c r="AU1144" s="140" t="s">
        <v>89</v>
      </c>
      <c r="AY1144" s="18" t="s">
        <v>150</v>
      </c>
      <c r="BE1144" s="141">
        <f>IF(N1144="základní",J1144,0)</f>
        <v>0</v>
      </c>
      <c r="BF1144" s="141">
        <f>IF(N1144="snížená",J1144,0)</f>
        <v>0</v>
      </c>
      <c r="BG1144" s="141">
        <f>IF(N1144="zákl. přenesená",J1144,0)</f>
        <v>0</v>
      </c>
      <c r="BH1144" s="141">
        <f>IF(N1144="sníž. přenesená",J1144,0)</f>
        <v>0</v>
      </c>
      <c r="BI1144" s="141">
        <f>IF(N1144="nulová",J1144,0)</f>
        <v>0</v>
      </c>
      <c r="BJ1144" s="18" t="s">
        <v>40</v>
      </c>
      <c r="BK1144" s="141">
        <f>ROUND(I1144*H1144,2)</f>
        <v>0</v>
      </c>
      <c r="BL1144" s="18" t="s">
        <v>244</v>
      </c>
      <c r="BM1144" s="140" t="s">
        <v>4330</v>
      </c>
    </row>
    <row r="1145" spans="2:65" s="1" customFormat="1">
      <c r="B1145" s="34"/>
      <c r="D1145" s="163" t="s">
        <v>174</v>
      </c>
      <c r="F1145" s="164" t="s">
        <v>4331</v>
      </c>
      <c r="I1145" s="165"/>
      <c r="L1145" s="34"/>
      <c r="M1145" s="166"/>
      <c r="T1145" s="55"/>
      <c r="AT1145" s="18" t="s">
        <v>174</v>
      </c>
      <c r="AU1145" s="18" t="s">
        <v>89</v>
      </c>
    </row>
    <row r="1146" spans="2:65" s="12" customFormat="1">
      <c r="B1146" s="142"/>
      <c r="D1146" s="143" t="s">
        <v>159</v>
      </c>
      <c r="E1146" s="144" t="s">
        <v>32</v>
      </c>
      <c r="F1146" s="145" t="s">
        <v>702</v>
      </c>
      <c r="H1146" s="144" t="s">
        <v>32</v>
      </c>
      <c r="I1146" s="146"/>
      <c r="L1146" s="142"/>
      <c r="M1146" s="147"/>
      <c r="T1146" s="148"/>
      <c r="AT1146" s="144" t="s">
        <v>159</v>
      </c>
      <c r="AU1146" s="144" t="s">
        <v>89</v>
      </c>
      <c r="AV1146" s="12" t="s">
        <v>40</v>
      </c>
      <c r="AW1146" s="12" t="s">
        <v>38</v>
      </c>
      <c r="AX1146" s="12" t="s">
        <v>80</v>
      </c>
      <c r="AY1146" s="144" t="s">
        <v>150</v>
      </c>
    </row>
    <row r="1147" spans="2:65" s="12" customFormat="1">
      <c r="B1147" s="142"/>
      <c r="D1147" s="143" t="s">
        <v>159</v>
      </c>
      <c r="E1147" s="144" t="s">
        <v>32</v>
      </c>
      <c r="F1147" s="145" t="s">
        <v>4219</v>
      </c>
      <c r="H1147" s="144" t="s">
        <v>32</v>
      </c>
      <c r="I1147" s="146"/>
      <c r="L1147" s="142"/>
      <c r="M1147" s="147"/>
      <c r="T1147" s="148"/>
      <c r="AT1147" s="144" t="s">
        <v>159</v>
      </c>
      <c r="AU1147" s="144" t="s">
        <v>89</v>
      </c>
      <c r="AV1147" s="12" t="s">
        <v>40</v>
      </c>
      <c r="AW1147" s="12" t="s">
        <v>38</v>
      </c>
      <c r="AX1147" s="12" t="s">
        <v>80</v>
      </c>
      <c r="AY1147" s="144" t="s">
        <v>150</v>
      </c>
    </row>
    <row r="1148" spans="2:65" s="12" customFormat="1">
      <c r="B1148" s="142"/>
      <c r="D1148" s="143" t="s">
        <v>159</v>
      </c>
      <c r="E1148" s="144" t="s">
        <v>32</v>
      </c>
      <c r="F1148" s="145" t="s">
        <v>4327</v>
      </c>
      <c r="H1148" s="144" t="s">
        <v>32</v>
      </c>
      <c r="I1148" s="146"/>
      <c r="L1148" s="142"/>
      <c r="M1148" s="147"/>
      <c r="T1148" s="148"/>
      <c r="AT1148" s="144" t="s">
        <v>159</v>
      </c>
      <c r="AU1148" s="144" t="s">
        <v>89</v>
      </c>
      <c r="AV1148" s="12" t="s">
        <v>40</v>
      </c>
      <c r="AW1148" s="12" t="s">
        <v>38</v>
      </c>
      <c r="AX1148" s="12" t="s">
        <v>80</v>
      </c>
      <c r="AY1148" s="144" t="s">
        <v>150</v>
      </c>
    </row>
    <row r="1149" spans="2:65" s="13" customFormat="1">
      <c r="B1149" s="149"/>
      <c r="D1149" s="143" t="s">
        <v>159</v>
      </c>
      <c r="E1149" s="150" t="s">
        <v>32</v>
      </c>
      <c r="F1149" s="151" t="s">
        <v>3596</v>
      </c>
      <c r="H1149" s="152">
        <v>36</v>
      </c>
      <c r="I1149" s="153"/>
      <c r="L1149" s="149"/>
      <c r="M1149" s="154"/>
      <c r="T1149" s="155"/>
      <c r="AT1149" s="150" t="s">
        <v>159</v>
      </c>
      <c r="AU1149" s="150" t="s">
        <v>89</v>
      </c>
      <c r="AV1149" s="13" t="s">
        <v>89</v>
      </c>
      <c r="AW1149" s="13" t="s">
        <v>38</v>
      </c>
      <c r="AX1149" s="13" t="s">
        <v>40</v>
      </c>
      <c r="AY1149" s="150" t="s">
        <v>150</v>
      </c>
    </row>
    <row r="1150" spans="2:65" s="1" customFormat="1" ht="24.15" customHeight="1">
      <c r="B1150" s="34"/>
      <c r="C1150" s="129" t="s">
        <v>1391</v>
      </c>
      <c r="D1150" s="129" t="s">
        <v>152</v>
      </c>
      <c r="E1150" s="130" t="s">
        <v>4332</v>
      </c>
      <c r="F1150" s="131" t="s">
        <v>4333</v>
      </c>
      <c r="G1150" s="132" t="s">
        <v>171</v>
      </c>
      <c r="H1150" s="133">
        <v>25</v>
      </c>
      <c r="I1150" s="134"/>
      <c r="J1150" s="135">
        <f>ROUND(I1150*H1150,2)</f>
        <v>0</v>
      </c>
      <c r="K1150" s="131" t="s">
        <v>172</v>
      </c>
      <c r="L1150" s="34"/>
      <c r="M1150" s="136" t="s">
        <v>32</v>
      </c>
      <c r="N1150" s="137" t="s">
        <v>51</v>
      </c>
      <c r="P1150" s="138">
        <f>O1150*H1150</f>
        <v>0</v>
      </c>
      <c r="Q1150" s="138">
        <v>0</v>
      </c>
      <c r="R1150" s="138">
        <f>Q1150*H1150</f>
        <v>0</v>
      </c>
      <c r="S1150" s="138">
        <v>8.4999999999999995E-4</v>
      </c>
      <c r="T1150" s="139">
        <f>S1150*H1150</f>
        <v>2.1249999999999998E-2</v>
      </c>
      <c r="AR1150" s="140" t="s">
        <v>244</v>
      </c>
      <c r="AT1150" s="140" t="s">
        <v>152</v>
      </c>
      <c r="AU1150" s="140" t="s">
        <v>89</v>
      </c>
      <c r="AY1150" s="18" t="s">
        <v>150</v>
      </c>
      <c r="BE1150" s="141">
        <f>IF(N1150="základní",J1150,0)</f>
        <v>0</v>
      </c>
      <c r="BF1150" s="141">
        <f>IF(N1150="snížená",J1150,0)</f>
        <v>0</v>
      </c>
      <c r="BG1150" s="141">
        <f>IF(N1150="zákl. přenesená",J1150,0)</f>
        <v>0</v>
      </c>
      <c r="BH1150" s="141">
        <f>IF(N1150="sníž. přenesená",J1150,0)</f>
        <v>0</v>
      </c>
      <c r="BI1150" s="141">
        <f>IF(N1150="nulová",J1150,0)</f>
        <v>0</v>
      </c>
      <c r="BJ1150" s="18" t="s">
        <v>40</v>
      </c>
      <c r="BK1150" s="141">
        <f>ROUND(I1150*H1150,2)</f>
        <v>0</v>
      </c>
      <c r="BL1150" s="18" t="s">
        <v>244</v>
      </c>
      <c r="BM1150" s="140" t="s">
        <v>4334</v>
      </c>
    </row>
    <row r="1151" spans="2:65" s="1" customFormat="1">
      <c r="B1151" s="34"/>
      <c r="D1151" s="163" t="s">
        <v>174</v>
      </c>
      <c r="F1151" s="164" t="s">
        <v>4335</v>
      </c>
      <c r="I1151" s="165"/>
      <c r="L1151" s="34"/>
      <c r="M1151" s="166"/>
      <c r="T1151" s="55"/>
      <c r="AT1151" s="18" t="s">
        <v>174</v>
      </c>
      <c r="AU1151" s="18" t="s">
        <v>89</v>
      </c>
    </row>
    <row r="1152" spans="2:65" s="12" customFormat="1">
      <c r="B1152" s="142"/>
      <c r="D1152" s="143" t="s">
        <v>159</v>
      </c>
      <c r="E1152" s="144" t="s">
        <v>32</v>
      </c>
      <c r="F1152" s="145" t="s">
        <v>702</v>
      </c>
      <c r="H1152" s="144" t="s">
        <v>32</v>
      </c>
      <c r="I1152" s="146"/>
      <c r="L1152" s="142"/>
      <c r="M1152" s="147"/>
      <c r="T1152" s="148"/>
      <c r="AT1152" s="144" t="s">
        <v>159</v>
      </c>
      <c r="AU1152" s="144" t="s">
        <v>89</v>
      </c>
      <c r="AV1152" s="12" t="s">
        <v>40</v>
      </c>
      <c r="AW1152" s="12" t="s">
        <v>38</v>
      </c>
      <c r="AX1152" s="12" t="s">
        <v>80</v>
      </c>
      <c r="AY1152" s="144" t="s">
        <v>150</v>
      </c>
    </row>
    <row r="1153" spans="2:65" s="12" customFormat="1">
      <c r="B1153" s="142"/>
      <c r="D1153" s="143" t="s">
        <v>159</v>
      </c>
      <c r="E1153" s="144" t="s">
        <v>32</v>
      </c>
      <c r="F1153" s="145" t="s">
        <v>4213</v>
      </c>
      <c r="H1153" s="144" t="s">
        <v>32</v>
      </c>
      <c r="I1153" s="146"/>
      <c r="L1153" s="142"/>
      <c r="M1153" s="147"/>
      <c r="T1153" s="148"/>
      <c r="AT1153" s="144" t="s">
        <v>159</v>
      </c>
      <c r="AU1153" s="144" t="s">
        <v>89</v>
      </c>
      <c r="AV1153" s="12" t="s">
        <v>40</v>
      </c>
      <c r="AW1153" s="12" t="s">
        <v>38</v>
      </c>
      <c r="AX1153" s="12" t="s">
        <v>80</v>
      </c>
      <c r="AY1153" s="144" t="s">
        <v>150</v>
      </c>
    </row>
    <row r="1154" spans="2:65" s="12" customFormat="1">
      <c r="B1154" s="142"/>
      <c r="D1154" s="143" t="s">
        <v>159</v>
      </c>
      <c r="E1154" s="144" t="s">
        <v>32</v>
      </c>
      <c r="F1154" s="145" t="s">
        <v>4214</v>
      </c>
      <c r="H1154" s="144" t="s">
        <v>32</v>
      </c>
      <c r="I1154" s="146"/>
      <c r="L1154" s="142"/>
      <c r="M1154" s="147"/>
      <c r="T1154" s="148"/>
      <c r="AT1154" s="144" t="s">
        <v>159</v>
      </c>
      <c r="AU1154" s="144" t="s">
        <v>89</v>
      </c>
      <c r="AV1154" s="12" t="s">
        <v>40</v>
      </c>
      <c r="AW1154" s="12" t="s">
        <v>38</v>
      </c>
      <c r="AX1154" s="12" t="s">
        <v>80</v>
      </c>
      <c r="AY1154" s="144" t="s">
        <v>150</v>
      </c>
    </row>
    <row r="1155" spans="2:65" s="13" customFormat="1">
      <c r="B1155" s="149"/>
      <c r="D1155" s="143" t="s">
        <v>159</v>
      </c>
      <c r="E1155" s="150" t="s">
        <v>32</v>
      </c>
      <c r="F1155" s="151" t="s">
        <v>3598</v>
      </c>
      <c r="H1155" s="152">
        <v>25</v>
      </c>
      <c r="I1155" s="153"/>
      <c r="L1155" s="149"/>
      <c r="M1155" s="154"/>
      <c r="T1155" s="155"/>
      <c r="AT1155" s="150" t="s">
        <v>159</v>
      </c>
      <c r="AU1155" s="150" t="s">
        <v>89</v>
      </c>
      <c r="AV1155" s="13" t="s">
        <v>89</v>
      </c>
      <c r="AW1155" s="13" t="s">
        <v>38</v>
      </c>
      <c r="AX1155" s="13" t="s">
        <v>40</v>
      </c>
      <c r="AY1155" s="150" t="s">
        <v>150</v>
      </c>
    </row>
    <row r="1156" spans="2:65" s="1" customFormat="1" ht="24.15" customHeight="1">
      <c r="B1156" s="34"/>
      <c r="C1156" s="129" t="s">
        <v>1398</v>
      </c>
      <c r="D1156" s="129" t="s">
        <v>152</v>
      </c>
      <c r="E1156" s="130" t="s">
        <v>4336</v>
      </c>
      <c r="F1156" s="131" t="s">
        <v>4337</v>
      </c>
      <c r="G1156" s="132" t="s">
        <v>171</v>
      </c>
      <c r="H1156" s="133">
        <v>25</v>
      </c>
      <c r="I1156" s="134"/>
      <c r="J1156" s="135">
        <f>ROUND(I1156*H1156,2)</f>
        <v>0</v>
      </c>
      <c r="K1156" s="131" t="s">
        <v>172</v>
      </c>
      <c r="L1156" s="34"/>
      <c r="M1156" s="136" t="s">
        <v>32</v>
      </c>
      <c r="N1156" s="137" t="s">
        <v>51</v>
      </c>
      <c r="P1156" s="138">
        <f>O1156*H1156</f>
        <v>0</v>
      </c>
      <c r="Q1156" s="138">
        <v>2.4000000000000001E-4</v>
      </c>
      <c r="R1156" s="138">
        <f>Q1156*H1156</f>
        <v>6.0000000000000001E-3</v>
      </c>
      <c r="S1156" s="138">
        <v>0</v>
      </c>
      <c r="T1156" s="139">
        <f>S1156*H1156</f>
        <v>0</v>
      </c>
      <c r="AR1156" s="140" t="s">
        <v>244</v>
      </c>
      <c r="AT1156" s="140" t="s">
        <v>152</v>
      </c>
      <c r="AU1156" s="140" t="s">
        <v>89</v>
      </c>
      <c r="AY1156" s="18" t="s">
        <v>150</v>
      </c>
      <c r="BE1156" s="141">
        <f>IF(N1156="základní",J1156,0)</f>
        <v>0</v>
      </c>
      <c r="BF1156" s="141">
        <f>IF(N1156="snížená",J1156,0)</f>
        <v>0</v>
      </c>
      <c r="BG1156" s="141">
        <f>IF(N1156="zákl. přenesená",J1156,0)</f>
        <v>0</v>
      </c>
      <c r="BH1156" s="141">
        <f>IF(N1156="sníž. přenesená",J1156,0)</f>
        <v>0</v>
      </c>
      <c r="BI1156" s="141">
        <f>IF(N1156="nulová",J1156,0)</f>
        <v>0</v>
      </c>
      <c r="BJ1156" s="18" t="s">
        <v>40</v>
      </c>
      <c r="BK1156" s="141">
        <f>ROUND(I1156*H1156,2)</f>
        <v>0</v>
      </c>
      <c r="BL1156" s="18" t="s">
        <v>244</v>
      </c>
      <c r="BM1156" s="140" t="s">
        <v>4338</v>
      </c>
    </row>
    <row r="1157" spans="2:65" s="1" customFormat="1">
      <c r="B1157" s="34"/>
      <c r="D1157" s="163" t="s">
        <v>174</v>
      </c>
      <c r="F1157" s="164" t="s">
        <v>4339</v>
      </c>
      <c r="I1157" s="165"/>
      <c r="L1157" s="34"/>
      <c r="M1157" s="166"/>
      <c r="T1157" s="55"/>
      <c r="AT1157" s="18" t="s">
        <v>174</v>
      </c>
      <c r="AU1157" s="18" t="s">
        <v>89</v>
      </c>
    </row>
    <row r="1158" spans="2:65" s="12" customFormat="1">
      <c r="B1158" s="142"/>
      <c r="D1158" s="143" t="s">
        <v>159</v>
      </c>
      <c r="E1158" s="144" t="s">
        <v>32</v>
      </c>
      <c r="F1158" s="145" t="s">
        <v>702</v>
      </c>
      <c r="H1158" s="144" t="s">
        <v>32</v>
      </c>
      <c r="I1158" s="146"/>
      <c r="L1158" s="142"/>
      <c r="M1158" s="147"/>
      <c r="T1158" s="148"/>
      <c r="AT1158" s="144" t="s">
        <v>159</v>
      </c>
      <c r="AU1158" s="144" t="s">
        <v>89</v>
      </c>
      <c r="AV1158" s="12" t="s">
        <v>40</v>
      </c>
      <c r="AW1158" s="12" t="s">
        <v>38</v>
      </c>
      <c r="AX1158" s="12" t="s">
        <v>80</v>
      </c>
      <c r="AY1158" s="144" t="s">
        <v>150</v>
      </c>
    </row>
    <row r="1159" spans="2:65" s="12" customFormat="1">
      <c r="B1159" s="142"/>
      <c r="D1159" s="143" t="s">
        <v>159</v>
      </c>
      <c r="E1159" s="144" t="s">
        <v>32</v>
      </c>
      <c r="F1159" s="145" t="s">
        <v>4213</v>
      </c>
      <c r="H1159" s="144" t="s">
        <v>32</v>
      </c>
      <c r="I1159" s="146"/>
      <c r="L1159" s="142"/>
      <c r="M1159" s="147"/>
      <c r="T1159" s="148"/>
      <c r="AT1159" s="144" t="s">
        <v>159</v>
      </c>
      <c r="AU1159" s="144" t="s">
        <v>89</v>
      </c>
      <c r="AV1159" s="12" t="s">
        <v>40</v>
      </c>
      <c r="AW1159" s="12" t="s">
        <v>38</v>
      </c>
      <c r="AX1159" s="12" t="s">
        <v>80</v>
      </c>
      <c r="AY1159" s="144" t="s">
        <v>150</v>
      </c>
    </row>
    <row r="1160" spans="2:65" s="12" customFormat="1">
      <c r="B1160" s="142"/>
      <c r="D1160" s="143" t="s">
        <v>159</v>
      </c>
      <c r="E1160" s="144" t="s">
        <v>32</v>
      </c>
      <c r="F1160" s="145" t="s">
        <v>4214</v>
      </c>
      <c r="H1160" s="144" t="s">
        <v>32</v>
      </c>
      <c r="I1160" s="146"/>
      <c r="L1160" s="142"/>
      <c r="M1160" s="147"/>
      <c r="T1160" s="148"/>
      <c r="AT1160" s="144" t="s">
        <v>159</v>
      </c>
      <c r="AU1160" s="144" t="s">
        <v>89</v>
      </c>
      <c r="AV1160" s="12" t="s">
        <v>40</v>
      </c>
      <c r="AW1160" s="12" t="s">
        <v>38</v>
      </c>
      <c r="AX1160" s="12" t="s">
        <v>80</v>
      </c>
      <c r="AY1160" s="144" t="s">
        <v>150</v>
      </c>
    </row>
    <row r="1161" spans="2:65" s="13" customFormat="1">
      <c r="B1161" s="149"/>
      <c r="D1161" s="143" t="s">
        <v>159</v>
      </c>
      <c r="E1161" s="150" t="s">
        <v>32</v>
      </c>
      <c r="F1161" s="151" t="s">
        <v>3600</v>
      </c>
      <c r="H1161" s="152">
        <v>25</v>
      </c>
      <c r="I1161" s="153"/>
      <c r="L1161" s="149"/>
      <c r="M1161" s="154"/>
      <c r="T1161" s="155"/>
      <c r="AT1161" s="150" t="s">
        <v>159</v>
      </c>
      <c r="AU1161" s="150" t="s">
        <v>89</v>
      </c>
      <c r="AV1161" s="13" t="s">
        <v>89</v>
      </c>
      <c r="AW1161" s="13" t="s">
        <v>38</v>
      </c>
      <c r="AX1161" s="13" t="s">
        <v>40</v>
      </c>
      <c r="AY1161" s="150" t="s">
        <v>150</v>
      </c>
    </row>
    <row r="1162" spans="2:65" s="1" customFormat="1" ht="24.15" customHeight="1">
      <c r="B1162" s="34"/>
      <c r="C1162" s="129" t="s">
        <v>1405</v>
      </c>
      <c r="D1162" s="129" t="s">
        <v>152</v>
      </c>
      <c r="E1162" s="130" t="s">
        <v>4340</v>
      </c>
      <c r="F1162" s="131" t="s">
        <v>4341</v>
      </c>
      <c r="G1162" s="132" t="s">
        <v>171</v>
      </c>
      <c r="H1162" s="133">
        <v>1</v>
      </c>
      <c r="I1162" s="134"/>
      <c r="J1162" s="135">
        <f>ROUND(I1162*H1162,2)</f>
        <v>0</v>
      </c>
      <c r="K1162" s="131" t="s">
        <v>172</v>
      </c>
      <c r="L1162" s="34"/>
      <c r="M1162" s="136" t="s">
        <v>32</v>
      </c>
      <c r="N1162" s="137" t="s">
        <v>51</v>
      </c>
      <c r="P1162" s="138">
        <f>O1162*H1162</f>
        <v>0</v>
      </c>
      <c r="Q1162" s="138">
        <v>3.6999999999999999E-4</v>
      </c>
      <c r="R1162" s="138">
        <f>Q1162*H1162</f>
        <v>3.6999999999999999E-4</v>
      </c>
      <c r="S1162" s="138">
        <v>0</v>
      </c>
      <c r="T1162" s="139">
        <f>S1162*H1162</f>
        <v>0</v>
      </c>
      <c r="AR1162" s="140" t="s">
        <v>244</v>
      </c>
      <c r="AT1162" s="140" t="s">
        <v>152</v>
      </c>
      <c r="AU1162" s="140" t="s">
        <v>89</v>
      </c>
      <c r="AY1162" s="18" t="s">
        <v>150</v>
      </c>
      <c r="BE1162" s="141">
        <f>IF(N1162="základní",J1162,0)</f>
        <v>0</v>
      </c>
      <c r="BF1162" s="141">
        <f>IF(N1162="snížená",J1162,0)</f>
        <v>0</v>
      </c>
      <c r="BG1162" s="141">
        <f>IF(N1162="zákl. přenesená",J1162,0)</f>
        <v>0</v>
      </c>
      <c r="BH1162" s="141">
        <f>IF(N1162="sníž. přenesená",J1162,0)</f>
        <v>0</v>
      </c>
      <c r="BI1162" s="141">
        <f>IF(N1162="nulová",J1162,0)</f>
        <v>0</v>
      </c>
      <c r="BJ1162" s="18" t="s">
        <v>40</v>
      </c>
      <c r="BK1162" s="141">
        <f>ROUND(I1162*H1162,2)</f>
        <v>0</v>
      </c>
      <c r="BL1162" s="18" t="s">
        <v>244</v>
      </c>
      <c r="BM1162" s="140" t="s">
        <v>4342</v>
      </c>
    </row>
    <row r="1163" spans="2:65" s="1" customFormat="1">
      <c r="B1163" s="34"/>
      <c r="D1163" s="163" t="s">
        <v>174</v>
      </c>
      <c r="F1163" s="164" t="s">
        <v>4343</v>
      </c>
      <c r="I1163" s="165"/>
      <c r="L1163" s="34"/>
      <c r="M1163" s="166"/>
      <c r="T1163" s="55"/>
      <c r="AT1163" s="18" t="s">
        <v>174</v>
      </c>
      <c r="AU1163" s="18" t="s">
        <v>89</v>
      </c>
    </row>
    <row r="1164" spans="2:65" s="12" customFormat="1">
      <c r="B1164" s="142"/>
      <c r="D1164" s="143" t="s">
        <v>159</v>
      </c>
      <c r="E1164" s="144" t="s">
        <v>32</v>
      </c>
      <c r="F1164" s="145" t="s">
        <v>702</v>
      </c>
      <c r="H1164" s="144" t="s">
        <v>32</v>
      </c>
      <c r="I1164" s="146"/>
      <c r="L1164" s="142"/>
      <c r="M1164" s="147"/>
      <c r="T1164" s="148"/>
      <c r="AT1164" s="144" t="s">
        <v>159</v>
      </c>
      <c r="AU1164" s="144" t="s">
        <v>89</v>
      </c>
      <c r="AV1164" s="12" t="s">
        <v>40</v>
      </c>
      <c r="AW1164" s="12" t="s">
        <v>38</v>
      </c>
      <c r="AX1164" s="12" t="s">
        <v>80</v>
      </c>
      <c r="AY1164" s="144" t="s">
        <v>150</v>
      </c>
    </row>
    <row r="1165" spans="2:65" s="12" customFormat="1">
      <c r="B1165" s="142"/>
      <c r="D1165" s="143" t="s">
        <v>159</v>
      </c>
      <c r="E1165" s="144" t="s">
        <v>32</v>
      </c>
      <c r="F1165" s="145" t="s">
        <v>4216</v>
      </c>
      <c r="H1165" s="144" t="s">
        <v>32</v>
      </c>
      <c r="I1165" s="146"/>
      <c r="L1165" s="142"/>
      <c r="M1165" s="147"/>
      <c r="T1165" s="148"/>
      <c r="AT1165" s="144" t="s">
        <v>159</v>
      </c>
      <c r="AU1165" s="144" t="s">
        <v>89</v>
      </c>
      <c r="AV1165" s="12" t="s">
        <v>40</v>
      </c>
      <c r="AW1165" s="12" t="s">
        <v>38</v>
      </c>
      <c r="AX1165" s="12" t="s">
        <v>80</v>
      </c>
      <c r="AY1165" s="144" t="s">
        <v>150</v>
      </c>
    </row>
    <row r="1166" spans="2:65" s="13" customFormat="1">
      <c r="B1166" s="149"/>
      <c r="D1166" s="143" t="s">
        <v>159</v>
      </c>
      <c r="E1166" s="150" t="s">
        <v>32</v>
      </c>
      <c r="F1166" s="151" t="s">
        <v>3602</v>
      </c>
      <c r="H1166" s="152">
        <v>1</v>
      </c>
      <c r="I1166" s="153"/>
      <c r="L1166" s="149"/>
      <c r="M1166" s="154"/>
      <c r="T1166" s="155"/>
      <c r="AT1166" s="150" t="s">
        <v>159</v>
      </c>
      <c r="AU1166" s="150" t="s">
        <v>89</v>
      </c>
      <c r="AV1166" s="13" t="s">
        <v>89</v>
      </c>
      <c r="AW1166" s="13" t="s">
        <v>38</v>
      </c>
      <c r="AX1166" s="13" t="s">
        <v>40</v>
      </c>
      <c r="AY1166" s="150" t="s">
        <v>150</v>
      </c>
    </row>
    <row r="1167" spans="2:65" s="1" customFormat="1" ht="37.799999999999997" customHeight="1">
      <c r="B1167" s="34"/>
      <c r="C1167" s="129" t="s">
        <v>1418</v>
      </c>
      <c r="D1167" s="129" t="s">
        <v>152</v>
      </c>
      <c r="E1167" s="130" t="s">
        <v>4344</v>
      </c>
      <c r="F1167" s="131" t="s">
        <v>4345</v>
      </c>
      <c r="G1167" s="132" t="s">
        <v>171</v>
      </c>
      <c r="H1167" s="133">
        <v>1</v>
      </c>
      <c r="I1167" s="134"/>
      <c r="J1167" s="135">
        <f>ROUND(I1167*H1167,2)</f>
        <v>0</v>
      </c>
      <c r="K1167" s="131" t="s">
        <v>172</v>
      </c>
      <c r="L1167" s="34"/>
      <c r="M1167" s="136" t="s">
        <v>32</v>
      </c>
      <c r="N1167" s="137" t="s">
        <v>51</v>
      </c>
      <c r="P1167" s="138">
        <f>O1167*H1167</f>
        <v>0</v>
      </c>
      <c r="Q1167" s="138">
        <v>4.8000000000000001E-4</v>
      </c>
      <c r="R1167" s="138">
        <f>Q1167*H1167</f>
        <v>4.8000000000000001E-4</v>
      </c>
      <c r="S1167" s="138">
        <v>0</v>
      </c>
      <c r="T1167" s="139">
        <f>S1167*H1167</f>
        <v>0</v>
      </c>
      <c r="AR1167" s="140" t="s">
        <v>244</v>
      </c>
      <c r="AT1167" s="140" t="s">
        <v>152</v>
      </c>
      <c r="AU1167" s="140" t="s">
        <v>89</v>
      </c>
      <c r="AY1167" s="18" t="s">
        <v>150</v>
      </c>
      <c r="BE1167" s="141">
        <f>IF(N1167="základní",J1167,0)</f>
        <v>0</v>
      </c>
      <c r="BF1167" s="141">
        <f>IF(N1167="snížená",J1167,0)</f>
        <v>0</v>
      </c>
      <c r="BG1167" s="141">
        <f>IF(N1167="zákl. přenesená",J1167,0)</f>
        <v>0</v>
      </c>
      <c r="BH1167" s="141">
        <f>IF(N1167="sníž. přenesená",J1167,0)</f>
        <v>0</v>
      </c>
      <c r="BI1167" s="141">
        <f>IF(N1167="nulová",J1167,0)</f>
        <v>0</v>
      </c>
      <c r="BJ1167" s="18" t="s">
        <v>40</v>
      </c>
      <c r="BK1167" s="141">
        <f>ROUND(I1167*H1167,2)</f>
        <v>0</v>
      </c>
      <c r="BL1167" s="18" t="s">
        <v>244</v>
      </c>
      <c r="BM1167" s="140" t="s">
        <v>4346</v>
      </c>
    </row>
    <row r="1168" spans="2:65" s="1" customFormat="1">
      <c r="B1168" s="34"/>
      <c r="D1168" s="163" t="s">
        <v>174</v>
      </c>
      <c r="F1168" s="164" t="s">
        <v>4347</v>
      </c>
      <c r="I1168" s="165"/>
      <c r="L1168" s="34"/>
      <c r="M1168" s="166"/>
      <c r="T1168" s="55"/>
      <c r="AT1168" s="18" t="s">
        <v>174</v>
      </c>
      <c r="AU1168" s="18" t="s">
        <v>89</v>
      </c>
    </row>
    <row r="1169" spans="2:65" s="12" customFormat="1">
      <c r="B1169" s="142"/>
      <c r="D1169" s="143" t="s">
        <v>159</v>
      </c>
      <c r="E1169" s="144" t="s">
        <v>32</v>
      </c>
      <c r="F1169" s="145" t="s">
        <v>702</v>
      </c>
      <c r="H1169" s="144" t="s">
        <v>32</v>
      </c>
      <c r="I1169" s="146"/>
      <c r="L1169" s="142"/>
      <c r="M1169" s="147"/>
      <c r="T1169" s="148"/>
      <c r="AT1169" s="144" t="s">
        <v>159</v>
      </c>
      <c r="AU1169" s="144" t="s">
        <v>89</v>
      </c>
      <c r="AV1169" s="12" t="s">
        <v>40</v>
      </c>
      <c r="AW1169" s="12" t="s">
        <v>38</v>
      </c>
      <c r="AX1169" s="12" t="s">
        <v>80</v>
      </c>
      <c r="AY1169" s="144" t="s">
        <v>150</v>
      </c>
    </row>
    <row r="1170" spans="2:65" s="12" customFormat="1">
      <c r="B1170" s="142"/>
      <c r="D1170" s="143" t="s">
        <v>159</v>
      </c>
      <c r="E1170" s="144" t="s">
        <v>32</v>
      </c>
      <c r="F1170" s="145" t="s">
        <v>4219</v>
      </c>
      <c r="H1170" s="144" t="s">
        <v>32</v>
      </c>
      <c r="I1170" s="146"/>
      <c r="L1170" s="142"/>
      <c r="M1170" s="147"/>
      <c r="T1170" s="148"/>
      <c r="AT1170" s="144" t="s">
        <v>159</v>
      </c>
      <c r="AU1170" s="144" t="s">
        <v>89</v>
      </c>
      <c r="AV1170" s="12" t="s">
        <v>40</v>
      </c>
      <c r="AW1170" s="12" t="s">
        <v>38</v>
      </c>
      <c r="AX1170" s="12" t="s">
        <v>80</v>
      </c>
      <c r="AY1170" s="144" t="s">
        <v>150</v>
      </c>
    </row>
    <row r="1171" spans="2:65" s="13" customFormat="1">
      <c r="B1171" s="149"/>
      <c r="D1171" s="143" t="s">
        <v>159</v>
      </c>
      <c r="E1171" s="150" t="s">
        <v>32</v>
      </c>
      <c r="F1171" s="151" t="s">
        <v>3604</v>
      </c>
      <c r="H1171" s="152">
        <v>1</v>
      </c>
      <c r="I1171" s="153"/>
      <c r="L1171" s="149"/>
      <c r="M1171" s="154"/>
      <c r="T1171" s="155"/>
      <c r="AT1171" s="150" t="s">
        <v>159</v>
      </c>
      <c r="AU1171" s="150" t="s">
        <v>89</v>
      </c>
      <c r="AV1171" s="13" t="s">
        <v>89</v>
      </c>
      <c r="AW1171" s="13" t="s">
        <v>38</v>
      </c>
      <c r="AX1171" s="13" t="s">
        <v>40</v>
      </c>
      <c r="AY1171" s="150" t="s">
        <v>150</v>
      </c>
    </row>
    <row r="1172" spans="2:65" s="1" customFormat="1" ht="24.15" customHeight="1">
      <c r="B1172" s="34"/>
      <c r="C1172" s="129" t="s">
        <v>347</v>
      </c>
      <c r="D1172" s="129" t="s">
        <v>152</v>
      </c>
      <c r="E1172" s="130" t="s">
        <v>4348</v>
      </c>
      <c r="F1172" s="131" t="s">
        <v>4349</v>
      </c>
      <c r="G1172" s="132" t="s">
        <v>171</v>
      </c>
      <c r="H1172" s="133">
        <v>10</v>
      </c>
      <c r="I1172" s="134"/>
      <c r="J1172" s="135">
        <f>ROUND(I1172*H1172,2)</f>
        <v>0</v>
      </c>
      <c r="K1172" s="131" t="s">
        <v>172</v>
      </c>
      <c r="L1172" s="34"/>
      <c r="M1172" s="136" t="s">
        <v>32</v>
      </c>
      <c r="N1172" s="137" t="s">
        <v>51</v>
      </c>
      <c r="P1172" s="138">
        <f>O1172*H1172</f>
        <v>0</v>
      </c>
      <c r="Q1172" s="138">
        <v>2.7999999999999998E-4</v>
      </c>
      <c r="R1172" s="138">
        <f>Q1172*H1172</f>
        <v>2.7999999999999995E-3</v>
      </c>
      <c r="S1172" s="138">
        <v>0</v>
      </c>
      <c r="T1172" s="139">
        <f>S1172*H1172</f>
        <v>0</v>
      </c>
      <c r="AR1172" s="140" t="s">
        <v>244</v>
      </c>
      <c r="AT1172" s="140" t="s">
        <v>152</v>
      </c>
      <c r="AU1172" s="140" t="s">
        <v>89</v>
      </c>
      <c r="AY1172" s="18" t="s">
        <v>150</v>
      </c>
      <c r="BE1172" s="141">
        <f>IF(N1172="základní",J1172,0)</f>
        <v>0</v>
      </c>
      <c r="BF1172" s="141">
        <f>IF(N1172="snížená",J1172,0)</f>
        <v>0</v>
      </c>
      <c r="BG1172" s="141">
        <f>IF(N1172="zákl. přenesená",J1172,0)</f>
        <v>0</v>
      </c>
      <c r="BH1172" s="141">
        <f>IF(N1172="sníž. přenesená",J1172,0)</f>
        <v>0</v>
      </c>
      <c r="BI1172" s="141">
        <f>IF(N1172="nulová",J1172,0)</f>
        <v>0</v>
      </c>
      <c r="BJ1172" s="18" t="s">
        <v>40</v>
      </c>
      <c r="BK1172" s="141">
        <f>ROUND(I1172*H1172,2)</f>
        <v>0</v>
      </c>
      <c r="BL1172" s="18" t="s">
        <v>244</v>
      </c>
      <c r="BM1172" s="140" t="s">
        <v>4350</v>
      </c>
    </row>
    <row r="1173" spans="2:65" s="1" customFormat="1">
      <c r="B1173" s="34"/>
      <c r="D1173" s="163" t="s">
        <v>174</v>
      </c>
      <c r="F1173" s="164" t="s">
        <v>4351</v>
      </c>
      <c r="I1173" s="165"/>
      <c r="L1173" s="34"/>
      <c r="M1173" s="166"/>
      <c r="T1173" s="55"/>
      <c r="AT1173" s="18" t="s">
        <v>174</v>
      </c>
      <c r="AU1173" s="18" t="s">
        <v>89</v>
      </c>
    </row>
    <row r="1174" spans="2:65" s="12" customFormat="1">
      <c r="B1174" s="142"/>
      <c r="D1174" s="143" t="s">
        <v>159</v>
      </c>
      <c r="E1174" s="144" t="s">
        <v>32</v>
      </c>
      <c r="F1174" s="145" t="s">
        <v>702</v>
      </c>
      <c r="H1174" s="144" t="s">
        <v>32</v>
      </c>
      <c r="I1174" s="146"/>
      <c r="L1174" s="142"/>
      <c r="M1174" s="147"/>
      <c r="T1174" s="148"/>
      <c r="AT1174" s="144" t="s">
        <v>159</v>
      </c>
      <c r="AU1174" s="144" t="s">
        <v>89</v>
      </c>
      <c r="AV1174" s="12" t="s">
        <v>40</v>
      </c>
      <c r="AW1174" s="12" t="s">
        <v>38</v>
      </c>
      <c r="AX1174" s="12" t="s">
        <v>80</v>
      </c>
      <c r="AY1174" s="144" t="s">
        <v>150</v>
      </c>
    </row>
    <row r="1175" spans="2:65" s="12" customFormat="1">
      <c r="B1175" s="142"/>
      <c r="D1175" s="143" t="s">
        <v>159</v>
      </c>
      <c r="E1175" s="144" t="s">
        <v>32</v>
      </c>
      <c r="F1175" s="145" t="s">
        <v>4217</v>
      </c>
      <c r="H1175" s="144" t="s">
        <v>32</v>
      </c>
      <c r="I1175" s="146"/>
      <c r="L1175" s="142"/>
      <c r="M1175" s="147"/>
      <c r="T1175" s="148"/>
      <c r="AT1175" s="144" t="s">
        <v>159</v>
      </c>
      <c r="AU1175" s="144" t="s">
        <v>89</v>
      </c>
      <c r="AV1175" s="12" t="s">
        <v>40</v>
      </c>
      <c r="AW1175" s="12" t="s">
        <v>38</v>
      </c>
      <c r="AX1175" s="12" t="s">
        <v>80</v>
      </c>
      <c r="AY1175" s="144" t="s">
        <v>150</v>
      </c>
    </row>
    <row r="1176" spans="2:65" s="13" customFormat="1">
      <c r="B1176" s="149"/>
      <c r="D1176" s="143" t="s">
        <v>159</v>
      </c>
      <c r="E1176" s="150" t="s">
        <v>32</v>
      </c>
      <c r="F1176" s="151" t="s">
        <v>3606</v>
      </c>
      <c r="H1176" s="152">
        <v>10</v>
      </c>
      <c r="I1176" s="153"/>
      <c r="L1176" s="149"/>
      <c r="M1176" s="154"/>
      <c r="T1176" s="155"/>
      <c r="AT1176" s="150" t="s">
        <v>159</v>
      </c>
      <c r="AU1176" s="150" t="s">
        <v>89</v>
      </c>
      <c r="AV1176" s="13" t="s">
        <v>89</v>
      </c>
      <c r="AW1176" s="13" t="s">
        <v>38</v>
      </c>
      <c r="AX1176" s="13" t="s">
        <v>40</v>
      </c>
      <c r="AY1176" s="150" t="s">
        <v>150</v>
      </c>
    </row>
    <row r="1177" spans="2:65" s="11" customFormat="1" ht="22.8" customHeight="1">
      <c r="B1177" s="117"/>
      <c r="D1177" s="118" t="s">
        <v>79</v>
      </c>
      <c r="E1177" s="127" t="s">
        <v>3152</v>
      </c>
      <c r="F1177" s="127" t="s">
        <v>3153</v>
      </c>
      <c r="I1177" s="120"/>
      <c r="J1177" s="128">
        <f>BK1177</f>
        <v>0</v>
      </c>
      <c r="L1177" s="117"/>
      <c r="M1177" s="122"/>
      <c r="P1177" s="123">
        <f>SUM(P1178:P1338)</f>
        <v>0</v>
      </c>
      <c r="R1177" s="123">
        <f>SUM(R1178:R1338)</f>
        <v>32.044054539999998</v>
      </c>
      <c r="T1177" s="124">
        <f>SUM(T1178:T1338)</f>
        <v>0</v>
      </c>
      <c r="AR1177" s="118" t="s">
        <v>89</v>
      </c>
      <c r="AT1177" s="125" t="s">
        <v>79</v>
      </c>
      <c r="AU1177" s="125" t="s">
        <v>40</v>
      </c>
      <c r="AY1177" s="118" t="s">
        <v>150</v>
      </c>
      <c r="BK1177" s="126">
        <f>SUM(BK1178:BK1338)</f>
        <v>0</v>
      </c>
    </row>
    <row r="1178" spans="2:65" s="1" customFormat="1" ht="24.15" customHeight="1">
      <c r="B1178" s="34"/>
      <c r="C1178" s="129" t="s">
        <v>1439</v>
      </c>
      <c r="D1178" s="129" t="s">
        <v>152</v>
      </c>
      <c r="E1178" s="130" t="s">
        <v>4352</v>
      </c>
      <c r="F1178" s="131" t="s">
        <v>4353</v>
      </c>
      <c r="G1178" s="132" t="s">
        <v>155</v>
      </c>
      <c r="H1178" s="133">
        <v>769.2</v>
      </c>
      <c r="I1178" s="134"/>
      <c r="J1178" s="135">
        <f>ROUND(I1178*H1178,2)</f>
        <v>0</v>
      </c>
      <c r="K1178" s="131" t="s">
        <v>172</v>
      </c>
      <c r="L1178" s="34"/>
      <c r="M1178" s="136" t="s">
        <v>32</v>
      </c>
      <c r="N1178" s="137" t="s">
        <v>51</v>
      </c>
      <c r="P1178" s="138">
        <f>O1178*H1178</f>
        <v>0</v>
      </c>
      <c r="Q1178" s="138">
        <v>0</v>
      </c>
      <c r="R1178" s="138">
        <f>Q1178*H1178</f>
        <v>0</v>
      </c>
      <c r="S1178" s="138">
        <v>0</v>
      </c>
      <c r="T1178" s="139">
        <f>S1178*H1178</f>
        <v>0</v>
      </c>
      <c r="AR1178" s="140" t="s">
        <v>244</v>
      </c>
      <c r="AT1178" s="140" t="s">
        <v>152</v>
      </c>
      <c r="AU1178" s="140" t="s">
        <v>89</v>
      </c>
      <c r="AY1178" s="18" t="s">
        <v>150</v>
      </c>
      <c r="BE1178" s="141">
        <f>IF(N1178="základní",J1178,0)</f>
        <v>0</v>
      </c>
      <c r="BF1178" s="141">
        <f>IF(N1178="snížená",J1178,0)</f>
        <v>0</v>
      </c>
      <c r="BG1178" s="141">
        <f>IF(N1178="zákl. přenesená",J1178,0)</f>
        <v>0</v>
      </c>
      <c r="BH1178" s="141">
        <f>IF(N1178="sníž. přenesená",J1178,0)</f>
        <v>0</v>
      </c>
      <c r="BI1178" s="141">
        <f>IF(N1178="nulová",J1178,0)</f>
        <v>0</v>
      </c>
      <c r="BJ1178" s="18" t="s">
        <v>40</v>
      </c>
      <c r="BK1178" s="141">
        <f>ROUND(I1178*H1178,2)</f>
        <v>0</v>
      </c>
      <c r="BL1178" s="18" t="s">
        <v>244</v>
      </c>
      <c r="BM1178" s="140" t="s">
        <v>4354</v>
      </c>
    </row>
    <row r="1179" spans="2:65" s="1" customFormat="1">
      <c r="B1179" s="34"/>
      <c r="D1179" s="163" t="s">
        <v>174</v>
      </c>
      <c r="F1179" s="164" t="s">
        <v>4355</v>
      </c>
      <c r="I1179" s="165"/>
      <c r="L1179" s="34"/>
      <c r="M1179" s="166"/>
      <c r="T1179" s="55"/>
      <c r="AT1179" s="18" t="s">
        <v>174</v>
      </c>
      <c r="AU1179" s="18" t="s">
        <v>89</v>
      </c>
    </row>
    <row r="1180" spans="2:65" s="12" customFormat="1">
      <c r="B1180" s="142"/>
      <c r="D1180" s="143" t="s">
        <v>159</v>
      </c>
      <c r="E1180" s="144" t="s">
        <v>32</v>
      </c>
      <c r="F1180" s="145" t="s">
        <v>702</v>
      </c>
      <c r="H1180" s="144" t="s">
        <v>32</v>
      </c>
      <c r="I1180" s="146"/>
      <c r="L1180" s="142"/>
      <c r="M1180" s="147"/>
      <c r="T1180" s="148"/>
      <c r="AT1180" s="144" t="s">
        <v>159</v>
      </c>
      <c r="AU1180" s="144" t="s">
        <v>89</v>
      </c>
      <c r="AV1180" s="12" t="s">
        <v>40</v>
      </c>
      <c r="AW1180" s="12" t="s">
        <v>38</v>
      </c>
      <c r="AX1180" s="12" t="s">
        <v>80</v>
      </c>
      <c r="AY1180" s="144" t="s">
        <v>150</v>
      </c>
    </row>
    <row r="1181" spans="2:65" s="12" customFormat="1">
      <c r="B1181" s="142"/>
      <c r="D1181" s="143" t="s">
        <v>159</v>
      </c>
      <c r="E1181" s="144" t="s">
        <v>32</v>
      </c>
      <c r="F1181" s="145" t="s">
        <v>4356</v>
      </c>
      <c r="H1181" s="144" t="s">
        <v>32</v>
      </c>
      <c r="I1181" s="146"/>
      <c r="L1181" s="142"/>
      <c r="M1181" s="147"/>
      <c r="T1181" s="148"/>
      <c r="AT1181" s="144" t="s">
        <v>159</v>
      </c>
      <c r="AU1181" s="144" t="s">
        <v>89</v>
      </c>
      <c r="AV1181" s="12" t="s">
        <v>40</v>
      </c>
      <c r="AW1181" s="12" t="s">
        <v>38</v>
      </c>
      <c r="AX1181" s="12" t="s">
        <v>80</v>
      </c>
      <c r="AY1181" s="144" t="s">
        <v>150</v>
      </c>
    </row>
    <row r="1182" spans="2:65" s="12" customFormat="1">
      <c r="B1182" s="142"/>
      <c r="D1182" s="143" t="s">
        <v>159</v>
      </c>
      <c r="E1182" s="144" t="s">
        <v>32</v>
      </c>
      <c r="F1182" s="145" t="s">
        <v>4163</v>
      </c>
      <c r="H1182" s="144" t="s">
        <v>32</v>
      </c>
      <c r="I1182" s="146"/>
      <c r="L1182" s="142"/>
      <c r="M1182" s="147"/>
      <c r="T1182" s="148"/>
      <c r="AT1182" s="144" t="s">
        <v>159</v>
      </c>
      <c r="AU1182" s="144" t="s">
        <v>89</v>
      </c>
      <c r="AV1182" s="12" t="s">
        <v>40</v>
      </c>
      <c r="AW1182" s="12" t="s">
        <v>38</v>
      </c>
      <c r="AX1182" s="12" t="s">
        <v>80</v>
      </c>
      <c r="AY1182" s="144" t="s">
        <v>150</v>
      </c>
    </row>
    <row r="1183" spans="2:65" s="12" customFormat="1">
      <c r="B1183" s="142"/>
      <c r="D1183" s="143" t="s">
        <v>159</v>
      </c>
      <c r="E1183" s="144" t="s">
        <v>32</v>
      </c>
      <c r="F1183" s="145" t="s">
        <v>4164</v>
      </c>
      <c r="H1183" s="144" t="s">
        <v>32</v>
      </c>
      <c r="I1183" s="146"/>
      <c r="L1183" s="142"/>
      <c r="M1183" s="147"/>
      <c r="T1183" s="148"/>
      <c r="AT1183" s="144" t="s">
        <v>159</v>
      </c>
      <c r="AU1183" s="144" t="s">
        <v>89</v>
      </c>
      <c r="AV1183" s="12" t="s">
        <v>40</v>
      </c>
      <c r="AW1183" s="12" t="s">
        <v>38</v>
      </c>
      <c r="AX1183" s="12" t="s">
        <v>80</v>
      </c>
      <c r="AY1183" s="144" t="s">
        <v>150</v>
      </c>
    </row>
    <row r="1184" spans="2:65" s="13" customFormat="1">
      <c r="B1184" s="149"/>
      <c r="D1184" s="143" t="s">
        <v>159</v>
      </c>
      <c r="E1184" s="150" t="s">
        <v>32</v>
      </c>
      <c r="F1184" s="151" t="s">
        <v>794</v>
      </c>
      <c r="H1184" s="152">
        <v>769.2</v>
      </c>
      <c r="I1184" s="153"/>
      <c r="L1184" s="149"/>
      <c r="M1184" s="154"/>
      <c r="T1184" s="155"/>
      <c r="AT1184" s="150" t="s">
        <v>159</v>
      </c>
      <c r="AU1184" s="150" t="s">
        <v>89</v>
      </c>
      <c r="AV1184" s="13" t="s">
        <v>89</v>
      </c>
      <c r="AW1184" s="13" t="s">
        <v>38</v>
      </c>
      <c r="AX1184" s="13" t="s">
        <v>40</v>
      </c>
      <c r="AY1184" s="150" t="s">
        <v>150</v>
      </c>
    </row>
    <row r="1185" spans="2:65" s="1" customFormat="1" ht="24.15" customHeight="1">
      <c r="B1185" s="34"/>
      <c r="C1185" s="129" t="s">
        <v>1446</v>
      </c>
      <c r="D1185" s="129" t="s">
        <v>152</v>
      </c>
      <c r="E1185" s="130" t="s">
        <v>4357</v>
      </c>
      <c r="F1185" s="131" t="s">
        <v>4358</v>
      </c>
      <c r="G1185" s="132" t="s">
        <v>155</v>
      </c>
      <c r="H1185" s="133">
        <v>769.2</v>
      </c>
      <c r="I1185" s="134"/>
      <c r="J1185" s="135">
        <f>ROUND(I1185*H1185,2)</f>
        <v>0</v>
      </c>
      <c r="K1185" s="131" t="s">
        <v>172</v>
      </c>
      <c r="L1185" s="34"/>
      <c r="M1185" s="136" t="s">
        <v>32</v>
      </c>
      <c r="N1185" s="137" t="s">
        <v>51</v>
      </c>
      <c r="P1185" s="138">
        <f>O1185*H1185</f>
        <v>0</v>
      </c>
      <c r="Q1185" s="138">
        <v>2.9999999999999997E-4</v>
      </c>
      <c r="R1185" s="138">
        <f>Q1185*H1185</f>
        <v>0.23075999999999999</v>
      </c>
      <c r="S1185" s="138">
        <v>0</v>
      </c>
      <c r="T1185" s="139">
        <f>S1185*H1185</f>
        <v>0</v>
      </c>
      <c r="AR1185" s="140" t="s">
        <v>244</v>
      </c>
      <c r="AT1185" s="140" t="s">
        <v>152</v>
      </c>
      <c r="AU1185" s="140" t="s">
        <v>89</v>
      </c>
      <c r="AY1185" s="18" t="s">
        <v>150</v>
      </c>
      <c r="BE1185" s="141">
        <f>IF(N1185="základní",J1185,0)</f>
        <v>0</v>
      </c>
      <c r="BF1185" s="141">
        <f>IF(N1185="snížená",J1185,0)</f>
        <v>0</v>
      </c>
      <c r="BG1185" s="141">
        <f>IF(N1185="zákl. přenesená",J1185,0)</f>
        <v>0</v>
      </c>
      <c r="BH1185" s="141">
        <f>IF(N1185="sníž. přenesená",J1185,0)</f>
        <v>0</v>
      </c>
      <c r="BI1185" s="141">
        <f>IF(N1185="nulová",J1185,0)</f>
        <v>0</v>
      </c>
      <c r="BJ1185" s="18" t="s">
        <v>40</v>
      </c>
      <c r="BK1185" s="141">
        <f>ROUND(I1185*H1185,2)</f>
        <v>0</v>
      </c>
      <c r="BL1185" s="18" t="s">
        <v>244</v>
      </c>
      <c r="BM1185" s="140" t="s">
        <v>4359</v>
      </c>
    </row>
    <row r="1186" spans="2:65" s="1" customFormat="1">
      <c r="B1186" s="34"/>
      <c r="D1186" s="163" t="s">
        <v>174</v>
      </c>
      <c r="F1186" s="164" t="s">
        <v>4360</v>
      </c>
      <c r="I1186" s="165"/>
      <c r="L1186" s="34"/>
      <c r="M1186" s="166"/>
      <c r="T1186" s="55"/>
      <c r="AT1186" s="18" t="s">
        <v>174</v>
      </c>
      <c r="AU1186" s="18" t="s">
        <v>89</v>
      </c>
    </row>
    <row r="1187" spans="2:65" s="12" customFormat="1">
      <c r="B1187" s="142"/>
      <c r="D1187" s="143" t="s">
        <v>159</v>
      </c>
      <c r="E1187" s="144" t="s">
        <v>32</v>
      </c>
      <c r="F1187" s="145" t="s">
        <v>702</v>
      </c>
      <c r="H1187" s="144" t="s">
        <v>32</v>
      </c>
      <c r="I1187" s="146"/>
      <c r="L1187" s="142"/>
      <c r="M1187" s="147"/>
      <c r="T1187" s="148"/>
      <c r="AT1187" s="144" t="s">
        <v>159</v>
      </c>
      <c r="AU1187" s="144" t="s">
        <v>89</v>
      </c>
      <c r="AV1187" s="12" t="s">
        <v>40</v>
      </c>
      <c r="AW1187" s="12" t="s">
        <v>38</v>
      </c>
      <c r="AX1187" s="12" t="s">
        <v>80</v>
      </c>
      <c r="AY1187" s="144" t="s">
        <v>150</v>
      </c>
    </row>
    <row r="1188" spans="2:65" s="12" customFormat="1">
      <c r="B1188" s="142"/>
      <c r="D1188" s="143" t="s">
        <v>159</v>
      </c>
      <c r="E1188" s="144" t="s">
        <v>32</v>
      </c>
      <c r="F1188" s="145" t="s">
        <v>4356</v>
      </c>
      <c r="H1188" s="144" t="s">
        <v>32</v>
      </c>
      <c r="I1188" s="146"/>
      <c r="L1188" s="142"/>
      <c r="M1188" s="147"/>
      <c r="T1188" s="148"/>
      <c r="AT1188" s="144" t="s">
        <v>159</v>
      </c>
      <c r="AU1188" s="144" t="s">
        <v>89</v>
      </c>
      <c r="AV1188" s="12" t="s">
        <v>40</v>
      </c>
      <c r="AW1188" s="12" t="s">
        <v>38</v>
      </c>
      <c r="AX1188" s="12" t="s">
        <v>80</v>
      </c>
      <c r="AY1188" s="144" t="s">
        <v>150</v>
      </c>
    </row>
    <row r="1189" spans="2:65" s="12" customFormat="1">
      <c r="B1189" s="142"/>
      <c r="D1189" s="143" t="s">
        <v>159</v>
      </c>
      <c r="E1189" s="144" t="s">
        <v>32</v>
      </c>
      <c r="F1189" s="145" t="s">
        <v>4163</v>
      </c>
      <c r="H1189" s="144" t="s">
        <v>32</v>
      </c>
      <c r="I1189" s="146"/>
      <c r="L1189" s="142"/>
      <c r="M1189" s="147"/>
      <c r="T1189" s="148"/>
      <c r="AT1189" s="144" t="s">
        <v>159</v>
      </c>
      <c r="AU1189" s="144" t="s">
        <v>89</v>
      </c>
      <c r="AV1189" s="12" t="s">
        <v>40</v>
      </c>
      <c r="AW1189" s="12" t="s">
        <v>38</v>
      </c>
      <c r="AX1189" s="12" t="s">
        <v>80</v>
      </c>
      <c r="AY1189" s="144" t="s">
        <v>150</v>
      </c>
    </row>
    <row r="1190" spans="2:65" s="12" customFormat="1">
      <c r="B1190" s="142"/>
      <c r="D1190" s="143" t="s">
        <v>159</v>
      </c>
      <c r="E1190" s="144" t="s">
        <v>32</v>
      </c>
      <c r="F1190" s="145" t="s">
        <v>4164</v>
      </c>
      <c r="H1190" s="144" t="s">
        <v>32</v>
      </c>
      <c r="I1190" s="146"/>
      <c r="L1190" s="142"/>
      <c r="M1190" s="147"/>
      <c r="T1190" s="148"/>
      <c r="AT1190" s="144" t="s">
        <v>159</v>
      </c>
      <c r="AU1190" s="144" t="s">
        <v>89</v>
      </c>
      <c r="AV1190" s="12" t="s">
        <v>40</v>
      </c>
      <c r="AW1190" s="12" t="s">
        <v>38</v>
      </c>
      <c r="AX1190" s="12" t="s">
        <v>80</v>
      </c>
      <c r="AY1190" s="144" t="s">
        <v>150</v>
      </c>
    </row>
    <row r="1191" spans="2:65" s="13" customFormat="1">
      <c r="B1191" s="149"/>
      <c r="D1191" s="143" t="s">
        <v>159</v>
      </c>
      <c r="E1191" s="150" t="s">
        <v>32</v>
      </c>
      <c r="F1191" s="151" t="s">
        <v>794</v>
      </c>
      <c r="H1191" s="152">
        <v>769.2</v>
      </c>
      <c r="I1191" s="153"/>
      <c r="L1191" s="149"/>
      <c r="M1191" s="154"/>
      <c r="T1191" s="155"/>
      <c r="AT1191" s="150" t="s">
        <v>159</v>
      </c>
      <c r="AU1191" s="150" t="s">
        <v>89</v>
      </c>
      <c r="AV1191" s="13" t="s">
        <v>89</v>
      </c>
      <c r="AW1191" s="13" t="s">
        <v>38</v>
      </c>
      <c r="AX1191" s="13" t="s">
        <v>40</v>
      </c>
      <c r="AY1191" s="150" t="s">
        <v>150</v>
      </c>
    </row>
    <row r="1192" spans="2:65" s="1" customFormat="1" ht="24.15" customHeight="1">
      <c r="B1192" s="34"/>
      <c r="C1192" s="129" t="s">
        <v>1452</v>
      </c>
      <c r="D1192" s="129" t="s">
        <v>152</v>
      </c>
      <c r="E1192" s="130" t="s">
        <v>4361</v>
      </c>
      <c r="F1192" s="131" t="s">
        <v>4362</v>
      </c>
      <c r="G1192" s="132" t="s">
        <v>155</v>
      </c>
      <c r="H1192" s="133">
        <v>769.2</v>
      </c>
      <c r="I1192" s="134"/>
      <c r="J1192" s="135">
        <f>ROUND(I1192*H1192,2)</f>
        <v>0</v>
      </c>
      <c r="K1192" s="131" t="s">
        <v>172</v>
      </c>
      <c r="L1192" s="34"/>
      <c r="M1192" s="136" t="s">
        <v>32</v>
      </c>
      <c r="N1192" s="137" t="s">
        <v>51</v>
      </c>
      <c r="P1192" s="138">
        <f>O1192*H1192</f>
        <v>0</v>
      </c>
      <c r="Q1192" s="138">
        <v>0</v>
      </c>
      <c r="R1192" s="138">
        <f>Q1192*H1192</f>
        <v>0</v>
      </c>
      <c r="S1192" s="138">
        <v>0</v>
      </c>
      <c r="T1192" s="139">
        <f>S1192*H1192</f>
        <v>0</v>
      </c>
      <c r="AR1192" s="140" t="s">
        <v>244</v>
      </c>
      <c r="AT1192" s="140" t="s">
        <v>152</v>
      </c>
      <c r="AU1192" s="140" t="s">
        <v>89</v>
      </c>
      <c r="AY1192" s="18" t="s">
        <v>150</v>
      </c>
      <c r="BE1192" s="141">
        <f>IF(N1192="základní",J1192,0)</f>
        <v>0</v>
      </c>
      <c r="BF1192" s="141">
        <f>IF(N1192="snížená",J1192,0)</f>
        <v>0</v>
      </c>
      <c r="BG1192" s="141">
        <f>IF(N1192="zákl. přenesená",J1192,0)</f>
        <v>0</v>
      </c>
      <c r="BH1192" s="141">
        <f>IF(N1192="sníž. přenesená",J1192,0)</f>
        <v>0</v>
      </c>
      <c r="BI1192" s="141">
        <f>IF(N1192="nulová",J1192,0)</f>
        <v>0</v>
      </c>
      <c r="BJ1192" s="18" t="s">
        <v>40</v>
      </c>
      <c r="BK1192" s="141">
        <f>ROUND(I1192*H1192,2)</f>
        <v>0</v>
      </c>
      <c r="BL1192" s="18" t="s">
        <v>244</v>
      </c>
      <c r="BM1192" s="140" t="s">
        <v>4363</v>
      </c>
    </row>
    <row r="1193" spans="2:65" s="1" customFormat="1">
      <c r="B1193" s="34"/>
      <c r="D1193" s="163" t="s">
        <v>174</v>
      </c>
      <c r="F1193" s="164" t="s">
        <v>4364</v>
      </c>
      <c r="I1193" s="165"/>
      <c r="L1193" s="34"/>
      <c r="M1193" s="166"/>
      <c r="T1193" s="55"/>
      <c r="AT1193" s="18" t="s">
        <v>174</v>
      </c>
      <c r="AU1193" s="18" t="s">
        <v>89</v>
      </c>
    </row>
    <row r="1194" spans="2:65" s="12" customFormat="1">
      <c r="B1194" s="142"/>
      <c r="D1194" s="143" t="s">
        <v>159</v>
      </c>
      <c r="E1194" s="144" t="s">
        <v>32</v>
      </c>
      <c r="F1194" s="145" t="s">
        <v>702</v>
      </c>
      <c r="H1194" s="144" t="s">
        <v>32</v>
      </c>
      <c r="I1194" s="146"/>
      <c r="L1194" s="142"/>
      <c r="M1194" s="147"/>
      <c r="T1194" s="148"/>
      <c r="AT1194" s="144" t="s">
        <v>159</v>
      </c>
      <c r="AU1194" s="144" t="s">
        <v>89</v>
      </c>
      <c r="AV1194" s="12" t="s">
        <v>40</v>
      </c>
      <c r="AW1194" s="12" t="s">
        <v>38</v>
      </c>
      <c r="AX1194" s="12" t="s">
        <v>80</v>
      </c>
      <c r="AY1194" s="144" t="s">
        <v>150</v>
      </c>
    </row>
    <row r="1195" spans="2:65" s="12" customFormat="1">
      <c r="B1195" s="142"/>
      <c r="D1195" s="143" t="s">
        <v>159</v>
      </c>
      <c r="E1195" s="144" t="s">
        <v>32</v>
      </c>
      <c r="F1195" s="145" t="s">
        <v>4356</v>
      </c>
      <c r="H1195" s="144" t="s">
        <v>32</v>
      </c>
      <c r="I1195" s="146"/>
      <c r="L1195" s="142"/>
      <c r="M1195" s="147"/>
      <c r="T1195" s="148"/>
      <c r="AT1195" s="144" t="s">
        <v>159</v>
      </c>
      <c r="AU1195" s="144" t="s">
        <v>89</v>
      </c>
      <c r="AV1195" s="12" t="s">
        <v>40</v>
      </c>
      <c r="AW1195" s="12" t="s">
        <v>38</v>
      </c>
      <c r="AX1195" s="12" t="s">
        <v>80</v>
      </c>
      <c r="AY1195" s="144" t="s">
        <v>150</v>
      </c>
    </row>
    <row r="1196" spans="2:65" s="12" customFormat="1">
      <c r="B1196" s="142"/>
      <c r="D1196" s="143" t="s">
        <v>159</v>
      </c>
      <c r="E1196" s="144" t="s">
        <v>32</v>
      </c>
      <c r="F1196" s="145" t="s">
        <v>4163</v>
      </c>
      <c r="H1196" s="144" t="s">
        <v>32</v>
      </c>
      <c r="I1196" s="146"/>
      <c r="L1196" s="142"/>
      <c r="M1196" s="147"/>
      <c r="T1196" s="148"/>
      <c r="AT1196" s="144" t="s">
        <v>159</v>
      </c>
      <c r="AU1196" s="144" t="s">
        <v>89</v>
      </c>
      <c r="AV1196" s="12" t="s">
        <v>40</v>
      </c>
      <c r="AW1196" s="12" t="s">
        <v>38</v>
      </c>
      <c r="AX1196" s="12" t="s">
        <v>80</v>
      </c>
      <c r="AY1196" s="144" t="s">
        <v>150</v>
      </c>
    </row>
    <row r="1197" spans="2:65" s="12" customFormat="1">
      <c r="B1197" s="142"/>
      <c r="D1197" s="143" t="s">
        <v>159</v>
      </c>
      <c r="E1197" s="144" t="s">
        <v>32</v>
      </c>
      <c r="F1197" s="145" t="s">
        <v>4164</v>
      </c>
      <c r="H1197" s="144" t="s">
        <v>32</v>
      </c>
      <c r="I1197" s="146"/>
      <c r="L1197" s="142"/>
      <c r="M1197" s="147"/>
      <c r="T1197" s="148"/>
      <c r="AT1197" s="144" t="s">
        <v>159</v>
      </c>
      <c r="AU1197" s="144" t="s">
        <v>89</v>
      </c>
      <c r="AV1197" s="12" t="s">
        <v>40</v>
      </c>
      <c r="AW1197" s="12" t="s">
        <v>38</v>
      </c>
      <c r="AX1197" s="12" t="s">
        <v>80</v>
      </c>
      <c r="AY1197" s="144" t="s">
        <v>150</v>
      </c>
    </row>
    <row r="1198" spans="2:65" s="13" customFormat="1">
      <c r="B1198" s="149"/>
      <c r="D1198" s="143" t="s">
        <v>159</v>
      </c>
      <c r="E1198" s="150" t="s">
        <v>32</v>
      </c>
      <c r="F1198" s="151" t="s">
        <v>794</v>
      </c>
      <c r="H1198" s="152">
        <v>769.2</v>
      </c>
      <c r="I1198" s="153"/>
      <c r="L1198" s="149"/>
      <c r="M1198" s="154"/>
      <c r="T1198" s="155"/>
      <c r="AT1198" s="150" t="s">
        <v>159</v>
      </c>
      <c r="AU1198" s="150" t="s">
        <v>89</v>
      </c>
      <c r="AV1198" s="13" t="s">
        <v>89</v>
      </c>
      <c r="AW1198" s="13" t="s">
        <v>38</v>
      </c>
      <c r="AX1198" s="13" t="s">
        <v>40</v>
      </c>
      <c r="AY1198" s="150" t="s">
        <v>150</v>
      </c>
    </row>
    <row r="1199" spans="2:65" s="1" customFormat="1" ht="37.799999999999997" customHeight="1">
      <c r="B1199" s="34"/>
      <c r="C1199" s="129" t="s">
        <v>1459</v>
      </c>
      <c r="D1199" s="129" t="s">
        <v>152</v>
      </c>
      <c r="E1199" s="130" t="s">
        <v>4365</v>
      </c>
      <c r="F1199" s="131" t="s">
        <v>4366</v>
      </c>
      <c r="G1199" s="132" t="s">
        <v>155</v>
      </c>
      <c r="H1199" s="133">
        <v>769.2</v>
      </c>
      <c r="I1199" s="134"/>
      <c r="J1199" s="135">
        <f>ROUND(I1199*H1199,2)</f>
        <v>0</v>
      </c>
      <c r="K1199" s="131" t="s">
        <v>172</v>
      </c>
      <c r="L1199" s="34"/>
      <c r="M1199" s="136" t="s">
        <v>32</v>
      </c>
      <c r="N1199" s="137" t="s">
        <v>51</v>
      </c>
      <c r="P1199" s="138">
        <f>O1199*H1199</f>
        <v>0</v>
      </c>
      <c r="Q1199" s="138">
        <v>7.4999999999999997E-3</v>
      </c>
      <c r="R1199" s="138">
        <f>Q1199*H1199</f>
        <v>5.7690000000000001</v>
      </c>
      <c r="S1199" s="138">
        <v>0</v>
      </c>
      <c r="T1199" s="139">
        <f>S1199*H1199</f>
        <v>0</v>
      </c>
      <c r="AR1199" s="140" t="s">
        <v>244</v>
      </c>
      <c r="AT1199" s="140" t="s">
        <v>152</v>
      </c>
      <c r="AU1199" s="140" t="s">
        <v>89</v>
      </c>
      <c r="AY1199" s="18" t="s">
        <v>150</v>
      </c>
      <c r="BE1199" s="141">
        <f>IF(N1199="základní",J1199,0)</f>
        <v>0</v>
      </c>
      <c r="BF1199" s="141">
        <f>IF(N1199="snížená",J1199,0)</f>
        <v>0</v>
      </c>
      <c r="BG1199" s="141">
        <f>IF(N1199="zákl. přenesená",J1199,0)</f>
        <v>0</v>
      </c>
      <c r="BH1199" s="141">
        <f>IF(N1199="sníž. přenesená",J1199,0)</f>
        <v>0</v>
      </c>
      <c r="BI1199" s="141">
        <f>IF(N1199="nulová",J1199,0)</f>
        <v>0</v>
      </c>
      <c r="BJ1199" s="18" t="s">
        <v>40</v>
      </c>
      <c r="BK1199" s="141">
        <f>ROUND(I1199*H1199,2)</f>
        <v>0</v>
      </c>
      <c r="BL1199" s="18" t="s">
        <v>244</v>
      </c>
      <c r="BM1199" s="140" t="s">
        <v>4367</v>
      </c>
    </row>
    <row r="1200" spans="2:65" s="1" customFormat="1">
      <c r="B1200" s="34"/>
      <c r="D1200" s="163" t="s">
        <v>174</v>
      </c>
      <c r="F1200" s="164" t="s">
        <v>4368</v>
      </c>
      <c r="I1200" s="165"/>
      <c r="L1200" s="34"/>
      <c r="M1200" s="166"/>
      <c r="T1200" s="55"/>
      <c r="AT1200" s="18" t="s">
        <v>174</v>
      </c>
      <c r="AU1200" s="18" t="s">
        <v>89</v>
      </c>
    </row>
    <row r="1201" spans="2:65" s="12" customFormat="1">
      <c r="B1201" s="142"/>
      <c r="D1201" s="143" t="s">
        <v>159</v>
      </c>
      <c r="E1201" s="144" t="s">
        <v>32</v>
      </c>
      <c r="F1201" s="145" t="s">
        <v>702</v>
      </c>
      <c r="H1201" s="144" t="s">
        <v>32</v>
      </c>
      <c r="I1201" s="146"/>
      <c r="L1201" s="142"/>
      <c r="M1201" s="147"/>
      <c r="T1201" s="148"/>
      <c r="AT1201" s="144" t="s">
        <v>159</v>
      </c>
      <c r="AU1201" s="144" t="s">
        <v>89</v>
      </c>
      <c r="AV1201" s="12" t="s">
        <v>40</v>
      </c>
      <c r="AW1201" s="12" t="s">
        <v>38</v>
      </c>
      <c r="AX1201" s="12" t="s">
        <v>80</v>
      </c>
      <c r="AY1201" s="144" t="s">
        <v>150</v>
      </c>
    </row>
    <row r="1202" spans="2:65" s="12" customFormat="1">
      <c r="B1202" s="142"/>
      <c r="D1202" s="143" t="s">
        <v>159</v>
      </c>
      <c r="E1202" s="144" t="s">
        <v>32</v>
      </c>
      <c r="F1202" s="145" t="s">
        <v>4356</v>
      </c>
      <c r="H1202" s="144" t="s">
        <v>32</v>
      </c>
      <c r="I1202" s="146"/>
      <c r="L1202" s="142"/>
      <c r="M1202" s="147"/>
      <c r="T1202" s="148"/>
      <c r="AT1202" s="144" t="s">
        <v>159</v>
      </c>
      <c r="AU1202" s="144" t="s">
        <v>89</v>
      </c>
      <c r="AV1202" s="12" t="s">
        <v>40</v>
      </c>
      <c r="AW1202" s="12" t="s">
        <v>38</v>
      </c>
      <c r="AX1202" s="12" t="s">
        <v>80</v>
      </c>
      <c r="AY1202" s="144" t="s">
        <v>150</v>
      </c>
    </row>
    <row r="1203" spans="2:65" s="12" customFormat="1">
      <c r="B1203" s="142"/>
      <c r="D1203" s="143" t="s">
        <v>159</v>
      </c>
      <c r="E1203" s="144" t="s">
        <v>32</v>
      </c>
      <c r="F1203" s="145" t="s">
        <v>4163</v>
      </c>
      <c r="H1203" s="144" t="s">
        <v>32</v>
      </c>
      <c r="I1203" s="146"/>
      <c r="L1203" s="142"/>
      <c r="M1203" s="147"/>
      <c r="T1203" s="148"/>
      <c r="AT1203" s="144" t="s">
        <v>159</v>
      </c>
      <c r="AU1203" s="144" t="s">
        <v>89</v>
      </c>
      <c r="AV1203" s="12" t="s">
        <v>40</v>
      </c>
      <c r="AW1203" s="12" t="s">
        <v>38</v>
      </c>
      <c r="AX1203" s="12" t="s">
        <v>80</v>
      </c>
      <c r="AY1203" s="144" t="s">
        <v>150</v>
      </c>
    </row>
    <row r="1204" spans="2:65" s="12" customFormat="1">
      <c r="B1204" s="142"/>
      <c r="D1204" s="143" t="s">
        <v>159</v>
      </c>
      <c r="E1204" s="144" t="s">
        <v>32</v>
      </c>
      <c r="F1204" s="145" t="s">
        <v>4164</v>
      </c>
      <c r="H1204" s="144" t="s">
        <v>32</v>
      </c>
      <c r="I1204" s="146"/>
      <c r="L1204" s="142"/>
      <c r="M1204" s="147"/>
      <c r="T1204" s="148"/>
      <c r="AT1204" s="144" t="s">
        <v>159</v>
      </c>
      <c r="AU1204" s="144" t="s">
        <v>89</v>
      </c>
      <c r="AV1204" s="12" t="s">
        <v>40</v>
      </c>
      <c r="AW1204" s="12" t="s">
        <v>38</v>
      </c>
      <c r="AX1204" s="12" t="s">
        <v>80</v>
      </c>
      <c r="AY1204" s="144" t="s">
        <v>150</v>
      </c>
    </row>
    <row r="1205" spans="2:65" s="13" customFormat="1">
      <c r="B1205" s="149"/>
      <c r="D1205" s="143" t="s">
        <v>159</v>
      </c>
      <c r="E1205" s="150" t="s">
        <v>32</v>
      </c>
      <c r="F1205" s="151" t="s">
        <v>794</v>
      </c>
      <c r="H1205" s="152">
        <v>769.2</v>
      </c>
      <c r="I1205" s="153"/>
      <c r="L1205" s="149"/>
      <c r="M1205" s="154"/>
      <c r="T1205" s="155"/>
      <c r="AT1205" s="150" t="s">
        <v>159</v>
      </c>
      <c r="AU1205" s="150" t="s">
        <v>89</v>
      </c>
      <c r="AV1205" s="13" t="s">
        <v>89</v>
      </c>
      <c r="AW1205" s="13" t="s">
        <v>38</v>
      </c>
      <c r="AX1205" s="13" t="s">
        <v>40</v>
      </c>
      <c r="AY1205" s="150" t="s">
        <v>150</v>
      </c>
    </row>
    <row r="1206" spans="2:65" s="1" customFormat="1" ht="24.15" customHeight="1">
      <c r="B1206" s="34"/>
      <c r="C1206" s="129" t="s">
        <v>451</v>
      </c>
      <c r="D1206" s="129" t="s">
        <v>152</v>
      </c>
      <c r="E1206" s="130" t="s">
        <v>4369</v>
      </c>
      <c r="F1206" s="131" t="s">
        <v>4370</v>
      </c>
      <c r="G1206" s="132" t="s">
        <v>693</v>
      </c>
      <c r="H1206" s="133">
        <v>510</v>
      </c>
      <c r="I1206" s="134"/>
      <c r="J1206" s="135">
        <f>ROUND(I1206*H1206,2)</f>
        <v>0</v>
      </c>
      <c r="K1206" s="131" t="s">
        <v>172</v>
      </c>
      <c r="L1206" s="34"/>
      <c r="M1206" s="136" t="s">
        <v>32</v>
      </c>
      <c r="N1206" s="137" t="s">
        <v>51</v>
      </c>
      <c r="P1206" s="138">
        <f>O1206*H1206</f>
        <v>0</v>
      </c>
      <c r="Q1206" s="138">
        <v>0</v>
      </c>
      <c r="R1206" s="138">
        <f>Q1206*H1206</f>
        <v>0</v>
      </c>
      <c r="S1206" s="138">
        <v>0</v>
      </c>
      <c r="T1206" s="139">
        <f>S1206*H1206</f>
        <v>0</v>
      </c>
      <c r="AR1206" s="140" t="s">
        <v>244</v>
      </c>
      <c r="AT1206" s="140" t="s">
        <v>152</v>
      </c>
      <c r="AU1206" s="140" t="s">
        <v>89</v>
      </c>
      <c r="AY1206" s="18" t="s">
        <v>150</v>
      </c>
      <c r="BE1206" s="141">
        <f>IF(N1206="základní",J1206,0)</f>
        <v>0</v>
      </c>
      <c r="BF1206" s="141">
        <f>IF(N1206="snížená",J1206,0)</f>
        <v>0</v>
      </c>
      <c r="BG1206" s="141">
        <f>IF(N1206="zákl. přenesená",J1206,0)</f>
        <v>0</v>
      </c>
      <c r="BH1206" s="141">
        <f>IF(N1206="sníž. přenesená",J1206,0)</f>
        <v>0</v>
      </c>
      <c r="BI1206" s="141">
        <f>IF(N1206="nulová",J1206,0)</f>
        <v>0</v>
      </c>
      <c r="BJ1206" s="18" t="s">
        <v>40</v>
      </c>
      <c r="BK1206" s="141">
        <f>ROUND(I1206*H1206,2)</f>
        <v>0</v>
      </c>
      <c r="BL1206" s="18" t="s">
        <v>244</v>
      </c>
      <c r="BM1206" s="140" t="s">
        <v>4371</v>
      </c>
    </row>
    <row r="1207" spans="2:65" s="1" customFormat="1">
      <c r="B1207" s="34"/>
      <c r="D1207" s="163" t="s">
        <v>174</v>
      </c>
      <c r="F1207" s="164" t="s">
        <v>4372</v>
      </c>
      <c r="I1207" s="165"/>
      <c r="L1207" s="34"/>
      <c r="M1207" s="166"/>
      <c r="T1207" s="55"/>
      <c r="AT1207" s="18" t="s">
        <v>174</v>
      </c>
      <c r="AU1207" s="18" t="s">
        <v>89</v>
      </c>
    </row>
    <row r="1208" spans="2:65" s="12" customFormat="1">
      <c r="B1208" s="142"/>
      <c r="D1208" s="143" t="s">
        <v>159</v>
      </c>
      <c r="E1208" s="144" t="s">
        <v>32</v>
      </c>
      <c r="F1208" s="145" t="s">
        <v>4373</v>
      </c>
      <c r="H1208" s="144" t="s">
        <v>32</v>
      </c>
      <c r="I1208" s="146"/>
      <c r="L1208" s="142"/>
      <c r="M1208" s="147"/>
      <c r="T1208" s="148"/>
      <c r="AT1208" s="144" t="s">
        <v>159</v>
      </c>
      <c r="AU1208" s="144" t="s">
        <v>89</v>
      </c>
      <c r="AV1208" s="12" t="s">
        <v>40</v>
      </c>
      <c r="AW1208" s="12" t="s">
        <v>38</v>
      </c>
      <c r="AX1208" s="12" t="s">
        <v>80</v>
      </c>
      <c r="AY1208" s="144" t="s">
        <v>150</v>
      </c>
    </row>
    <row r="1209" spans="2:65" s="13" customFormat="1">
      <c r="B1209" s="149"/>
      <c r="D1209" s="143" t="s">
        <v>159</v>
      </c>
      <c r="E1209" s="150" t="s">
        <v>32</v>
      </c>
      <c r="F1209" s="151" t="s">
        <v>4374</v>
      </c>
      <c r="H1209" s="152">
        <v>510</v>
      </c>
      <c r="I1209" s="153"/>
      <c r="L1209" s="149"/>
      <c r="M1209" s="154"/>
      <c r="T1209" s="155"/>
      <c r="AT1209" s="150" t="s">
        <v>159</v>
      </c>
      <c r="AU1209" s="150" t="s">
        <v>89</v>
      </c>
      <c r="AV1209" s="13" t="s">
        <v>89</v>
      </c>
      <c r="AW1209" s="13" t="s">
        <v>38</v>
      </c>
      <c r="AX1209" s="13" t="s">
        <v>40</v>
      </c>
      <c r="AY1209" s="150" t="s">
        <v>150</v>
      </c>
    </row>
    <row r="1210" spans="2:65" s="1" customFormat="1" ht="21.75" customHeight="1">
      <c r="B1210" s="34"/>
      <c r="C1210" s="184" t="s">
        <v>1479</v>
      </c>
      <c r="D1210" s="184" t="s">
        <v>874</v>
      </c>
      <c r="E1210" s="186" t="s">
        <v>3316</v>
      </c>
      <c r="F1210" s="187" t="s">
        <v>3317</v>
      </c>
      <c r="G1210" s="188" t="s">
        <v>693</v>
      </c>
      <c r="H1210" s="189">
        <v>561</v>
      </c>
      <c r="I1210" s="190"/>
      <c r="J1210" s="191">
        <f>ROUND(I1210*H1210,2)</f>
        <v>0</v>
      </c>
      <c r="K1210" s="187" t="s">
        <v>172</v>
      </c>
      <c r="L1210" s="192"/>
      <c r="M1210" s="193" t="s">
        <v>32</v>
      </c>
      <c r="N1210" s="194" t="s">
        <v>51</v>
      </c>
      <c r="P1210" s="138">
        <f>O1210*H1210</f>
        <v>0</v>
      </c>
      <c r="Q1210" s="138">
        <v>1.2999999999999999E-4</v>
      </c>
      <c r="R1210" s="138">
        <f>Q1210*H1210</f>
        <v>7.2929999999999995E-2</v>
      </c>
      <c r="S1210" s="138">
        <v>0</v>
      </c>
      <c r="T1210" s="139">
        <f>S1210*H1210</f>
        <v>0</v>
      </c>
      <c r="AR1210" s="140" t="s">
        <v>1027</v>
      </c>
      <c r="AT1210" s="140" t="s">
        <v>874</v>
      </c>
      <c r="AU1210" s="140" t="s">
        <v>89</v>
      </c>
      <c r="AY1210" s="18" t="s">
        <v>150</v>
      </c>
      <c r="BE1210" s="141">
        <f>IF(N1210="základní",J1210,0)</f>
        <v>0</v>
      </c>
      <c r="BF1210" s="141">
        <f>IF(N1210="snížená",J1210,0)</f>
        <v>0</v>
      </c>
      <c r="BG1210" s="141">
        <f>IF(N1210="zákl. přenesená",J1210,0)</f>
        <v>0</v>
      </c>
      <c r="BH1210" s="141">
        <f>IF(N1210="sníž. přenesená",J1210,0)</f>
        <v>0</v>
      </c>
      <c r="BI1210" s="141">
        <f>IF(N1210="nulová",J1210,0)</f>
        <v>0</v>
      </c>
      <c r="BJ1210" s="18" t="s">
        <v>40</v>
      </c>
      <c r="BK1210" s="141">
        <f>ROUND(I1210*H1210,2)</f>
        <v>0</v>
      </c>
      <c r="BL1210" s="18" t="s">
        <v>244</v>
      </c>
      <c r="BM1210" s="140" t="s">
        <v>4375</v>
      </c>
    </row>
    <row r="1211" spans="2:65" s="13" customFormat="1">
      <c r="B1211" s="149"/>
      <c r="D1211" s="143" t="s">
        <v>159</v>
      </c>
      <c r="F1211" s="151" t="s">
        <v>4376</v>
      </c>
      <c r="H1211" s="152">
        <v>561</v>
      </c>
      <c r="I1211" s="153"/>
      <c r="L1211" s="149"/>
      <c r="M1211" s="154"/>
      <c r="T1211" s="155"/>
      <c r="AT1211" s="150" t="s">
        <v>159</v>
      </c>
      <c r="AU1211" s="150" t="s">
        <v>89</v>
      </c>
      <c r="AV1211" s="13" t="s">
        <v>89</v>
      </c>
      <c r="AW1211" s="13" t="s">
        <v>4</v>
      </c>
      <c r="AX1211" s="13" t="s">
        <v>40</v>
      </c>
      <c r="AY1211" s="150" t="s">
        <v>150</v>
      </c>
    </row>
    <row r="1212" spans="2:65" s="1" customFormat="1" ht="44.25" customHeight="1">
      <c r="B1212" s="34"/>
      <c r="C1212" s="129" t="s">
        <v>1495</v>
      </c>
      <c r="D1212" s="129" t="s">
        <v>152</v>
      </c>
      <c r="E1212" s="130" t="s">
        <v>4377</v>
      </c>
      <c r="F1212" s="131" t="s">
        <v>4378</v>
      </c>
      <c r="G1212" s="132" t="s">
        <v>693</v>
      </c>
      <c r="H1212" s="133">
        <v>429.97</v>
      </c>
      <c r="I1212" s="134"/>
      <c r="J1212" s="135">
        <f>ROUND(I1212*H1212,2)</f>
        <v>0</v>
      </c>
      <c r="K1212" s="131" t="s">
        <v>172</v>
      </c>
      <c r="L1212" s="34"/>
      <c r="M1212" s="136" t="s">
        <v>32</v>
      </c>
      <c r="N1212" s="137" t="s">
        <v>51</v>
      </c>
      <c r="P1212" s="138">
        <f>O1212*H1212</f>
        <v>0</v>
      </c>
      <c r="Q1212" s="138">
        <v>4.2999999999999999E-4</v>
      </c>
      <c r="R1212" s="138">
        <f>Q1212*H1212</f>
        <v>0.1848871</v>
      </c>
      <c r="S1212" s="138">
        <v>0</v>
      </c>
      <c r="T1212" s="139">
        <f>S1212*H1212</f>
        <v>0</v>
      </c>
      <c r="AR1212" s="140" t="s">
        <v>244</v>
      </c>
      <c r="AT1212" s="140" t="s">
        <v>152</v>
      </c>
      <c r="AU1212" s="140" t="s">
        <v>89</v>
      </c>
      <c r="AY1212" s="18" t="s">
        <v>150</v>
      </c>
      <c r="BE1212" s="141">
        <f>IF(N1212="základní",J1212,0)</f>
        <v>0</v>
      </c>
      <c r="BF1212" s="141">
        <f>IF(N1212="snížená",J1212,0)</f>
        <v>0</v>
      </c>
      <c r="BG1212" s="141">
        <f>IF(N1212="zákl. přenesená",J1212,0)</f>
        <v>0</v>
      </c>
      <c r="BH1212" s="141">
        <f>IF(N1212="sníž. přenesená",J1212,0)</f>
        <v>0</v>
      </c>
      <c r="BI1212" s="141">
        <f>IF(N1212="nulová",J1212,0)</f>
        <v>0</v>
      </c>
      <c r="BJ1212" s="18" t="s">
        <v>40</v>
      </c>
      <c r="BK1212" s="141">
        <f>ROUND(I1212*H1212,2)</f>
        <v>0</v>
      </c>
      <c r="BL1212" s="18" t="s">
        <v>244</v>
      </c>
      <c r="BM1212" s="140" t="s">
        <v>4379</v>
      </c>
    </row>
    <row r="1213" spans="2:65" s="1" customFormat="1">
      <c r="B1213" s="34"/>
      <c r="D1213" s="163" t="s">
        <v>174</v>
      </c>
      <c r="F1213" s="164" t="s">
        <v>4380</v>
      </c>
      <c r="I1213" s="165"/>
      <c r="L1213" s="34"/>
      <c r="M1213" s="166"/>
      <c r="T1213" s="55"/>
      <c r="AT1213" s="18" t="s">
        <v>174</v>
      </c>
      <c r="AU1213" s="18" t="s">
        <v>89</v>
      </c>
    </row>
    <row r="1214" spans="2:65" s="12" customFormat="1">
      <c r="B1214" s="142"/>
      <c r="D1214" s="143" t="s">
        <v>159</v>
      </c>
      <c r="E1214" s="144" t="s">
        <v>32</v>
      </c>
      <c r="F1214" s="145" t="s">
        <v>702</v>
      </c>
      <c r="H1214" s="144" t="s">
        <v>32</v>
      </c>
      <c r="I1214" s="146"/>
      <c r="L1214" s="142"/>
      <c r="M1214" s="147"/>
      <c r="T1214" s="148"/>
      <c r="AT1214" s="144" t="s">
        <v>159</v>
      </c>
      <c r="AU1214" s="144" t="s">
        <v>89</v>
      </c>
      <c r="AV1214" s="12" t="s">
        <v>40</v>
      </c>
      <c r="AW1214" s="12" t="s">
        <v>38</v>
      </c>
      <c r="AX1214" s="12" t="s">
        <v>80</v>
      </c>
      <c r="AY1214" s="144" t="s">
        <v>150</v>
      </c>
    </row>
    <row r="1215" spans="2:65" s="12" customFormat="1">
      <c r="B1215" s="142"/>
      <c r="D1215" s="143" t="s">
        <v>159</v>
      </c>
      <c r="E1215" s="144" t="s">
        <v>32</v>
      </c>
      <c r="F1215" s="145" t="s">
        <v>4381</v>
      </c>
      <c r="H1215" s="144" t="s">
        <v>32</v>
      </c>
      <c r="I1215" s="146"/>
      <c r="L1215" s="142"/>
      <c r="M1215" s="147"/>
      <c r="T1215" s="148"/>
      <c r="AT1215" s="144" t="s">
        <v>159</v>
      </c>
      <c r="AU1215" s="144" t="s">
        <v>89</v>
      </c>
      <c r="AV1215" s="12" t="s">
        <v>40</v>
      </c>
      <c r="AW1215" s="12" t="s">
        <v>38</v>
      </c>
      <c r="AX1215" s="12" t="s">
        <v>80</v>
      </c>
      <c r="AY1215" s="144" t="s">
        <v>150</v>
      </c>
    </row>
    <row r="1216" spans="2:65" s="12" customFormat="1">
      <c r="B1216" s="142"/>
      <c r="D1216" s="143" t="s">
        <v>159</v>
      </c>
      <c r="E1216" s="144" t="s">
        <v>32</v>
      </c>
      <c r="F1216" s="145" t="s">
        <v>4047</v>
      </c>
      <c r="H1216" s="144" t="s">
        <v>32</v>
      </c>
      <c r="I1216" s="146"/>
      <c r="L1216" s="142"/>
      <c r="M1216" s="147"/>
      <c r="T1216" s="148"/>
      <c r="AT1216" s="144" t="s">
        <v>159</v>
      </c>
      <c r="AU1216" s="144" t="s">
        <v>89</v>
      </c>
      <c r="AV1216" s="12" t="s">
        <v>40</v>
      </c>
      <c r="AW1216" s="12" t="s">
        <v>38</v>
      </c>
      <c r="AX1216" s="12" t="s">
        <v>80</v>
      </c>
      <c r="AY1216" s="144" t="s">
        <v>150</v>
      </c>
    </row>
    <row r="1217" spans="2:51" s="12" customFormat="1">
      <c r="B1217" s="142"/>
      <c r="D1217" s="143" t="s">
        <v>159</v>
      </c>
      <c r="E1217" s="144" t="s">
        <v>32</v>
      </c>
      <c r="F1217" s="145" t="s">
        <v>4048</v>
      </c>
      <c r="H1217" s="144" t="s">
        <v>32</v>
      </c>
      <c r="I1217" s="146"/>
      <c r="L1217" s="142"/>
      <c r="M1217" s="147"/>
      <c r="T1217" s="148"/>
      <c r="AT1217" s="144" t="s">
        <v>159</v>
      </c>
      <c r="AU1217" s="144" t="s">
        <v>89</v>
      </c>
      <c r="AV1217" s="12" t="s">
        <v>40</v>
      </c>
      <c r="AW1217" s="12" t="s">
        <v>38</v>
      </c>
      <c r="AX1217" s="12" t="s">
        <v>80</v>
      </c>
      <c r="AY1217" s="144" t="s">
        <v>150</v>
      </c>
    </row>
    <row r="1218" spans="2:51" s="12" customFormat="1">
      <c r="B1218" s="142"/>
      <c r="D1218" s="143" t="s">
        <v>159</v>
      </c>
      <c r="E1218" s="144" t="s">
        <v>32</v>
      </c>
      <c r="F1218" s="145" t="s">
        <v>4049</v>
      </c>
      <c r="H1218" s="144" t="s">
        <v>32</v>
      </c>
      <c r="I1218" s="146"/>
      <c r="L1218" s="142"/>
      <c r="M1218" s="147"/>
      <c r="T1218" s="148"/>
      <c r="AT1218" s="144" t="s">
        <v>159</v>
      </c>
      <c r="AU1218" s="144" t="s">
        <v>89</v>
      </c>
      <c r="AV1218" s="12" t="s">
        <v>40</v>
      </c>
      <c r="AW1218" s="12" t="s">
        <v>38</v>
      </c>
      <c r="AX1218" s="12" t="s">
        <v>80</v>
      </c>
      <c r="AY1218" s="144" t="s">
        <v>150</v>
      </c>
    </row>
    <row r="1219" spans="2:51" s="12" customFormat="1">
      <c r="B1219" s="142"/>
      <c r="D1219" s="143" t="s">
        <v>159</v>
      </c>
      <c r="E1219" s="144" t="s">
        <v>32</v>
      </c>
      <c r="F1219" s="145" t="s">
        <v>4050</v>
      </c>
      <c r="H1219" s="144" t="s">
        <v>32</v>
      </c>
      <c r="I1219" s="146"/>
      <c r="L1219" s="142"/>
      <c r="M1219" s="147"/>
      <c r="T1219" s="148"/>
      <c r="AT1219" s="144" t="s">
        <v>159</v>
      </c>
      <c r="AU1219" s="144" t="s">
        <v>89</v>
      </c>
      <c r="AV1219" s="12" t="s">
        <v>40</v>
      </c>
      <c r="AW1219" s="12" t="s">
        <v>38</v>
      </c>
      <c r="AX1219" s="12" t="s">
        <v>80</v>
      </c>
      <c r="AY1219" s="144" t="s">
        <v>150</v>
      </c>
    </row>
    <row r="1220" spans="2:51" s="12" customFormat="1">
      <c r="B1220" s="142"/>
      <c r="D1220" s="143" t="s">
        <v>159</v>
      </c>
      <c r="E1220" s="144" t="s">
        <v>32</v>
      </c>
      <c r="F1220" s="145" t="s">
        <v>4051</v>
      </c>
      <c r="H1220" s="144" t="s">
        <v>32</v>
      </c>
      <c r="I1220" s="146"/>
      <c r="L1220" s="142"/>
      <c r="M1220" s="147"/>
      <c r="T1220" s="148"/>
      <c r="AT1220" s="144" t="s">
        <v>159</v>
      </c>
      <c r="AU1220" s="144" t="s">
        <v>89</v>
      </c>
      <c r="AV1220" s="12" t="s">
        <v>40</v>
      </c>
      <c r="AW1220" s="12" t="s">
        <v>38</v>
      </c>
      <c r="AX1220" s="12" t="s">
        <v>80</v>
      </c>
      <c r="AY1220" s="144" t="s">
        <v>150</v>
      </c>
    </row>
    <row r="1221" spans="2:51" s="12" customFormat="1">
      <c r="B1221" s="142"/>
      <c r="D1221" s="143" t="s">
        <v>159</v>
      </c>
      <c r="E1221" s="144" t="s">
        <v>32</v>
      </c>
      <c r="F1221" s="145" t="s">
        <v>4052</v>
      </c>
      <c r="H1221" s="144" t="s">
        <v>32</v>
      </c>
      <c r="I1221" s="146"/>
      <c r="L1221" s="142"/>
      <c r="M1221" s="147"/>
      <c r="T1221" s="148"/>
      <c r="AT1221" s="144" t="s">
        <v>159</v>
      </c>
      <c r="AU1221" s="144" t="s">
        <v>89</v>
      </c>
      <c r="AV1221" s="12" t="s">
        <v>40</v>
      </c>
      <c r="AW1221" s="12" t="s">
        <v>38</v>
      </c>
      <c r="AX1221" s="12" t="s">
        <v>80</v>
      </c>
      <c r="AY1221" s="144" t="s">
        <v>150</v>
      </c>
    </row>
    <row r="1222" spans="2:51" s="12" customFormat="1">
      <c r="B1222" s="142"/>
      <c r="D1222" s="143" t="s">
        <v>159</v>
      </c>
      <c r="E1222" s="144" t="s">
        <v>32</v>
      </c>
      <c r="F1222" s="145" t="s">
        <v>4053</v>
      </c>
      <c r="H1222" s="144" t="s">
        <v>32</v>
      </c>
      <c r="I1222" s="146"/>
      <c r="L1222" s="142"/>
      <c r="M1222" s="147"/>
      <c r="T1222" s="148"/>
      <c r="AT1222" s="144" t="s">
        <v>159</v>
      </c>
      <c r="AU1222" s="144" t="s">
        <v>89</v>
      </c>
      <c r="AV1222" s="12" t="s">
        <v>40</v>
      </c>
      <c r="AW1222" s="12" t="s">
        <v>38</v>
      </c>
      <c r="AX1222" s="12" t="s">
        <v>80</v>
      </c>
      <c r="AY1222" s="144" t="s">
        <v>150</v>
      </c>
    </row>
    <row r="1223" spans="2:51" s="12" customFormat="1">
      <c r="B1223" s="142"/>
      <c r="D1223" s="143" t="s">
        <v>159</v>
      </c>
      <c r="E1223" s="144" t="s">
        <v>32</v>
      </c>
      <c r="F1223" s="145" t="s">
        <v>4054</v>
      </c>
      <c r="H1223" s="144" t="s">
        <v>32</v>
      </c>
      <c r="I1223" s="146"/>
      <c r="L1223" s="142"/>
      <c r="M1223" s="147"/>
      <c r="T1223" s="148"/>
      <c r="AT1223" s="144" t="s">
        <v>159</v>
      </c>
      <c r="AU1223" s="144" t="s">
        <v>89</v>
      </c>
      <c r="AV1223" s="12" t="s">
        <v>40</v>
      </c>
      <c r="AW1223" s="12" t="s">
        <v>38</v>
      </c>
      <c r="AX1223" s="12" t="s">
        <v>80</v>
      </c>
      <c r="AY1223" s="144" t="s">
        <v>150</v>
      </c>
    </row>
    <row r="1224" spans="2:51" s="12" customFormat="1">
      <c r="B1224" s="142"/>
      <c r="D1224" s="143" t="s">
        <v>159</v>
      </c>
      <c r="E1224" s="144" t="s">
        <v>32</v>
      </c>
      <c r="F1224" s="145" t="s">
        <v>4055</v>
      </c>
      <c r="H1224" s="144" t="s">
        <v>32</v>
      </c>
      <c r="I1224" s="146"/>
      <c r="L1224" s="142"/>
      <c r="M1224" s="147"/>
      <c r="T1224" s="148"/>
      <c r="AT1224" s="144" t="s">
        <v>159</v>
      </c>
      <c r="AU1224" s="144" t="s">
        <v>89</v>
      </c>
      <c r="AV1224" s="12" t="s">
        <v>40</v>
      </c>
      <c r="AW1224" s="12" t="s">
        <v>38</v>
      </c>
      <c r="AX1224" s="12" t="s">
        <v>80</v>
      </c>
      <c r="AY1224" s="144" t="s">
        <v>150</v>
      </c>
    </row>
    <row r="1225" spans="2:51" s="12" customFormat="1">
      <c r="B1225" s="142"/>
      <c r="D1225" s="143" t="s">
        <v>159</v>
      </c>
      <c r="E1225" s="144" t="s">
        <v>32</v>
      </c>
      <c r="F1225" s="145" t="s">
        <v>4056</v>
      </c>
      <c r="H1225" s="144" t="s">
        <v>32</v>
      </c>
      <c r="I1225" s="146"/>
      <c r="L1225" s="142"/>
      <c r="M1225" s="147"/>
      <c r="T1225" s="148"/>
      <c r="AT1225" s="144" t="s">
        <v>159</v>
      </c>
      <c r="AU1225" s="144" t="s">
        <v>89</v>
      </c>
      <c r="AV1225" s="12" t="s">
        <v>40</v>
      </c>
      <c r="AW1225" s="12" t="s">
        <v>38</v>
      </c>
      <c r="AX1225" s="12" t="s">
        <v>80</v>
      </c>
      <c r="AY1225" s="144" t="s">
        <v>150</v>
      </c>
    </row>
    <row r="1226" spans="2:51" s="12" customFormat="1">
      <c r="B1226" s="142"/>
      <c r="D1226" s="143" t="s">
        <v>159</v>
      </c>
      <c r="E1226" s="144" t="s">
        <v>32</v>
      </c>
      <c r="F1226" s="145" t="s">
        <v>4057</v>
      </c>
      <c r="H1226" s="144" t="s">
        <v>32</v>
      </c>
      <c r="I1226" s="146"/>
      <c r="L1226" s="142"/>
      <c r="M1226" s="147"/>
      <c r="T1226" s="148"/>
      <c r="AT1226" s="144" t="s">
        <v>159</v>
      </c>
      <c r="AU1226" s="144" t="s">
        <v>89</v>
      </c>
      <c r="AV1226" s="12" t="s">
        <v>40</v>
      </c>
      <c r="AW1226" s="12" t="s">
        <v>38</v>
      </c>
      <c r="AX1226" s="12" t="s">
        <v>80</v>
      </c>
      <c r="AY1226" s="144" t="s">
        <v>150</v>
      </c>
    </row>
    <row r="1227" spans="2:51" s="12" customFormat="1">
      <c r="B1227" s="142"/>
      <c r="D1227" s="143" t="s">
        <v>159</v>
      </c>
      <c r="E1227" s="144" t="s">
        <v>32</v>
      </c>
      <c r="F1227" s="145" t="s">
        <v>4058</v>
      </c>
      <c r="H1227" s="144" t="s">
        <v>32</v>
      </c>
      <c r="I1227" s="146"/>
      <c r="L1227" s="142"/>
      <c r="M1227" s="147"/>
      <c r="T1227" s="148"/>
      <c r="AT1227" s="144" t="s">
        <v>159</v>
      </c>
      <c r="AU1227" s="144" t="s">
        <v>89</v>
      </c>
      <c r="AV1227" s="12" t="s">
        <v>40</v>
      </c>
      <c r="AW1227" s="12" t="s">
        <v>38</v>
      </c>
      <c r="AX1227" s="12" t="s">
        <v>80</v>
      </c>
      <c r="AY1227" s="144" t="s">
        <v>150</v>
      </c>
    </row>
    <row r="1228" spans="2:51" s="12" customFormat="1">
      <c r="B1228" s="142"/>
      <c r="D1228" s="143" t="s">
        <v>159</v>
      </c>
      <c r="E1228" s="144" t="s">
        <v>32</v>
      </c>
      <c r="F1228" s="145" t="s">
        <v>4059</v>
      </c>
      <c r="H1228" s="144" t="s">
        <v>32</v>
      </c>
      <c r="I1228" s="146"/>
      <c r="L1228" s="142"/>
      <c r="M1228" s="147"/>
      <c r="T1228" s="148"/>
      <c r="AT1228" s="144" t="s">
        <v>159</v>
      </c>
      <c r="AU1228" s="144" t="s">
        <v>89</v>
      </c>
      <c r="AV1228" s="12" t="s">
        <v>40</v>
      </c>
      <c r="AW1228" s="12" t="s">
        <v>38</v>
      </c>
      <c r="AX1228" s="12" t="s">
        <v>80</v>
      </c>
      <c r="AY1228" s="144" t="s">
        <v>150</v>
      </c>
    </row>
    <row r="1229" spans="2:51" s="12" customFormat="1">
      <c r="B1229" s="142"/>
      <c r="D1229" s="143" t="s">
        <v>159</v>
      </c>
      <c r="E1229" s="144" t="s">
        <v>32</v>
      </c>
      <c r="F1229" s="145" t="s">
        <v>4060</v>
      </c>
      <c r="H1229" s="144" t="s">
        <v>32</v>
      </c>
      <c r="I1229" s="146"/>
      <c r="L1229" s="142"/>
      <c r="M1229" s="147"/>
      <c r="T1229" s="148"/>
      <c r="AT1229" s="144" t="s">
        <v>159</v>
      </c>
      <c r="AU1229" s="144" t="s">
        <v>89</v>
      </c>
      <c r="AV1229" s="12" t="s">
        <v>40</v>
      </c>
      <c r="AW1229" s="12" t="s">
        <v>38</v>
      </c>
      <c r="AX1229" s="12" t="s">
        <v>80</v>
      </c>
      <c r="AY1229" s="144" t="s">
        <v>150</v>
      </c>
    </row>
    <row r="1230" spans="2:51" s="12" customFormat="1">
      <c r="B1230" s="142"/>
      <c r="D1230" s="143" t="s">
        <v>159</v>
      </c>
      <c r="E1230" s="144" t="s">
        <v>32</v>
      </c>
      <c r="F1230" s="145" t="s">
        <v>4061</v>
      </c>
      <c r="H1230" s="144" t="s">
        <v>32</v>
      </c>
      <c r="I1230" s="146"/>
      <c r="L1230" s="142"/>
      <c r="M1230" s="147"/>
      <c r="T1230" s="148"/>
      <c r="AT1230" s="144" t="s">
        <v>159</v>
      </c>
      <c r="AU1230" s="144" t="s">
        <v>89</v>
      </c>
      <c r="AV1230" s="12" t="s">
        <v>40</v>
      </c>
      <c r="AW1230" s="12" t="s">
        <v>38</v>
      </c>
      <c r="AX1230" s="12" t="s">
        <v>80</v>
      </c>
      <c r="AY1230" s="144" t="s">
        <v>150</v>
      </c>
    </row>
    <row r="1231" spans="2:51" s="12" customFormat="1">
      <c r="B1231" s="142"/>
      <c r="D1231" s="143" t="s">
        <v>159</v>
      </c>
      <c r="E1231" s="144" t="s">
        <v>32</v>
      </c>
      <c r="F1231" s="145" t="s">
        <v>4062</v>
      </c>
      <c r="H1231" s="144" t="s">
        <v>32</v>
      </c>
      <c r="I1231" s="146"/>
      <c r="L1231" s="142"/>
      <c r="M1231" s="147"/>
      <c r="T1231" s="148"/>
      <c r="AT1231" s="144" t="s">
        <v>159</v>
      </c>
      <c r="AU1231" s="144" t="s">
        <v>89</v>
      </c>
      <c r="AV1231" s="12" t="s">
        <v>40</v>
      </c>
      <c r="AW1231" s="12" t="s">
        <v>38</v>
      </c>
      <c r="AX1231" s="12" t="s">
        <v>80</v>
      </c>
      <c r="AY1231" s="144" t="s">
        <v>150</v>
      </c>
    </row>
    <row r="1232" spans="2:51" s="12" customFormat="1">
      <c r="B1232" s="142"/>
      <c r="D1232" s="143" t="s">
        <v>159</v>
      </c>
      <c r="E1232" s="144" t="s">
        <v>32</v>
      </c>
      <c r="F1232" s="145" t="s">
        <v>4063</v>
      </c>
      <c r="H1232" s="144" t="s">
        <v>32</v>
      </c>
      <c r="I1232" s="146"/>
      <c r="L1232" s="142"/>
      <c r="M1232" s="147"/>
      <c r="T1232" s="148"/>
      <c r="AT1232" s="144" t="s">
        <v>159</v>
      </c>
      <c r="AU1232" s="144" t="s">
        <v>89</v>
      </c>
      <c r="AV1232" s="12" t="s">
        <v>40</v>
      </c>
      <c r="AW1232" s="12" t="s">
        <v>38</v>
      </c>
      <c r="AX1232" s="12" t="s">
        <v>80</v>
      </c>
      <c r="AY1232" s="144" t="s">
        <v>150</v>
      </c>
    </row>
    <row r="1233" spans="2:65" s="12" customFormat="1">
      <c r="B1233" s="142"/>
      <c r="D1233" s="143" t="s">
        <v>159</v>
      </c>
      <c r="E1233" s="144" t="s">
        <v>32</v>
      </c>
      <c r="F1233" s="145" t="s">
        <v>4382</v>
      </c>
      <c r="H1233" s="144" t="s">
        <v>32</v>
      </c>
      <c r="I1233" s="146"/>
      <c r="L1233" s="142"/>
      <c r="M1233" s="147"/>
      <c r="T1233" s="148"/>
      <c r="AT1233" s="144" t="s">
        <v>159</v>
      </c>
      <c r="AU1233" s="144" t="s">
        <v>89</v>
      </c>
      <c r="AV1233" s="12" t="s">
        <v>40</v>
      </c>
      <c r="AW1233" s="12" t="s">
        <v>38</v>
      </c>
      <c r="AX1233" s="12" t="s">
        <v>80</v>
      </c>
      <c r="AY1233" s="144" t="s">
        <v>150</v>
      </c>
    </row>
    <row r="1234" spans="2:65" s="12" customFormat="1">
      <c r="B1234" s="142"/>
      <c r="D1234" s="143" t="s">
        <v>159</v>
      </c>
      <c r="E1234" s="144" t="s">
        <v>32</v>
      </c>
      <c r="F1234" s="145" t="s">
        <v>4064</v>
      </c>
      <c r="H1234" s="144" t="s">
        <v>32</v>
      </c>
      <c r="I1234" s="146"/>
      <c r="L1234" s="142"/>
      <c r="M1234" s="147"/>
      <c r="T1234" s="148"/>
      <c r="AT1234" s="144" t="s">
        <v>159</v>
      </c>
      <c r="AU1234" s="144" t="s">
        <v>89</v>
      </c>
      <c r="AV1234" s="12" t="s">
        <v>40</v>
      </c>
      <c r="AW1234" s="12" t="s">
        <v>38</v>
      </c>
      <c r="AX1234" s="12" t="s">
        <v>80</v>
      </c>
      <c r="AY1234" s="144" t="s">
        <v>150</v>
      </c>
    </row>
    <row r="1235" spans="2:65" s="13" customFormat="1">
      <c r="B1235" s="149"/>
      <c r="D1235" s="143" t="s">
        <v>159</v>
      </c>
      <c r="E1235" s="150" t="s">
        <v>32</v>
      </c>
      <c r="F1235" s="151" t="s">
        <v>719</v>
      </c>
      <c r="H1235" s="152">
        <v>429.97</v>
      </c>
      <c r="I1235" s="153"/>
      <c r="L1235" s="149"/>
      <c r="M1235" s="154"/>
      <c r="T1235" s="155"/>
      <c r="AT1235" s="150" t="s">
        <v>159</v>
      </c>
      <c r="AU1235" s="150" t="s">
        <v>89</v>
      </c>
      <c r="AV1235" s="13" t="s">
        <v>89</v>
      </c>
      <c r="AW1235" s="13" t="s">
        <v>38</v>
      </c>
      <c r="AX1235" s="13" t="s">
        <v>40</v>
      </c>
      <c r="AY1235" s="150" t="s">
        <v>150</v>
      </c>
    </row>
    <row r="1236" spans="2:65" s="1" customFormat="1" ht="33" customHeight="1">
      <c r="B1236" s="34"/>
      <c r="C1236" s="184" t="s">
        <v>1500</v>
      </c>
      <c r="D1236" s="184" t="s">
        <v>874</v>
      </c>
      <c r="E1236" s="186" t="s">
        <v>4383</v>
      </c>
      <c r="F1236" s="187" t="s">
        <v>4384</v>
      </c>
      <c r="G1236" s="188" t="s">
        <v>693</v>
      </c>
      <c r="H1236" s="189">
        <v>472.96699999999998</v>
      </c>
      <c r="I1236" s="190"/>
      <c r="J1236" s="191">
        <f>ROUND(I1236*H1236,2)</f>
        <v>0</v>
      </c>
      <c r="K1236" s="187" t="s">
        <v>172</v>
      </c>
      <c r="L1236" s="192"/>
      <c r="M1236" s="193" t="s">
        <v>32</v>
      </c>
      <c r="N1236" s="194" t="s">
        <v>51</v>
      </c>
      <c r="P1236" s="138">
        <f>O1236*H1236</f>
        <v>0</v>
      </c>
      <c r="Q1236" s="138">
        <v>1.98E-3</v>
      </c>
      <c r="R1236" s="138">
        <f>Q1236*H1236</f>
        <v>0.93647466000000001</v>
      </c>
      <c r="S1236" s="138">
        <v>0</v>
      </c>
      <c r="T1236" s="139">
        <f>S1236*H1236</f>
        <v>0</v>
      </c>
      <c r="AR1236" s="140" t="s">
        <v>1027</v>
      </c>
      <c r="AT1236" s="140" t="s">
        <v>874</v>
      </c>
      <c r="AU1236" s="140" t="s">
        <v>89</v>
      </c>
      <c r="AY1236" s="18" t="s">
        <v>150</v>
      </c>
      <c r="BE1236" s="141">
        <f>IF(N1236="základní",J1236,0)</f>
        <v>0</v>
      </c>
      <c r="BF1236" s="141">
        <f>IF(N1236="snížená",J1236,0)</f>
        <v>0</v>
      </c>
      <c r="BG1236" s="141">
        <f>IF(N1236="zákl. přenesená",J1236,0)</f>
        <v>0</v>
      </c>
      <c r="BH1236" s="141">
        <f>IF(N1236="sníž. přenesená",J1236,0)</f>
        <v>0</v>
      </c>
      <c r="BI1236" s="141">
        <f>IF(N1236="nulová",J1236,0)</f>
        <v>0</v>
      </c>
      <c r="BJ1236" s="18" t="s">
        <v>40</v>
      </c>
      <c r="BK1236" s="141">
        <f>ROUND(I1236*H1236,2)</f>
        <v>0</v>
      </c>
      <c r="BL1236" s="18" t="s">
        <v>244</v>
      </c>
      <c r="BM1236" s="140" t="s">
        <v>4385</v>
      </c>
    </row>
    <row r="1237" spans="2:65" s="13" customFormat="1">
      <c r="B1237" s="149"/>
      <c r="D1237" s="143" t="s">
        <v>159</v>
      </c>
      <c r="F1237" s="151" t="s">
        <v>4386</v>
      </c>
      <c r="H1237" s="152">
        <v>472.96699999999998</v>
      </c>
      <c r="I1237" s="153"/>
      <c r="L1237" s="149"/>
      <c r="M1237" s="154"/>
      <c r="T1237" s="155"/>
      <c r="AT1237" s="150" t="s">
        <v>159</v>
      </c>
      <c r="AU1237" s="150" t="s">
        <v>89</v>
      </c>
      <c r="AV1237" s="13" t="s">
        <v>89</v>
      </c>
      <c r="AW1237" s="13" t="s">
        <v>4</v>
      </c>
      <c r="AX1237" s="13" t="s">
        <v>40</v>
      </c>
      <c r="AY1237" s="150" t="s">
        <v>150</v>
      </c>
    </row>
    <row r="1238" spans="2:65" s="1" customFormat="1" ht="37.799999999999997" customHeight="1">
      <c r="B1238" s="34"/>
      <c r="C1238" s="129" t="s">
        <v>1505</v>
      </c>
      <c r="D1238" s="129" t="s">
        <v>152</v>
      </c>
      <c r="E1238" s="130" t="s">
        <v>4387</v>
      </c>
      <c r="F1238" s="131" t="s">
        <v>4388</v>
      </c>
      <c r="G1238" s="132" t="s">
        <v>155</v>
      </c>
      <c r="H1238" s="133">
        <v>220.24</v>
      </c>
      <c r="I1238" s="134"/>
      <c r="J1238" s="135">
        <f>ROUND(I1238*H1238,2)</f>
        <v>0</v>
      </c>
      <c r="K1238" s="131" t="s">
        <v>172</v>
      </c>
      <c r="L1238" s="34"/>
      <c r="M1238" s="136" t="s">
        <v>32</v>
      </c>
      <c r="N1238" s="137" t="s">
        <v>51</v>
      </c>
      <c r="P1238" s="138">
        <f>O1238*H1238</f>
        <v>0</v>
      </c>
      <c r="Q1238" s="138">
        <v>9.0299999999999998E-3</v>
      </c>
      <c r="R1238" s="138">
        <f>Q1238*H1238</f>
        <v>1.9887672000000001</v>
      </c>
      <c r="S1238" s="138">
        <v>0</v>
      </c>
      <c r="T1238" s="139">
        <f>S1238*H1238</f>
        <v>0</v>
      </c>
      <c r="AR1238" s="140" t="s">
        <v>244</v>
      </c>
      <c r="AT1238" s="140" t="s">
        <v>152</v>
      </c>
      <c r="AU1238" s="140" t="s">
        <v>89</v>
      </c>
      <c r="AY1238" s="18" t="s">
        <v>150</v>
      </c>
      <c r="BE1238" s="141">
        <f>IF(N1238="základní",J1238,0)</f>
        <v>0</v>
      </c>
      <c r="BF1238" s="141">
        <f>IF(N1238="snížená",J1238,0)</f>
        <v>0</v>
      </c>
      <c r="BG1238" s="141">
        <f>IF(N1238="zákl. přenesená",J1238,0)</f>
        <v>0</v>
      </c>
      <c r="BH1238" s="141">
        <f>IF(N1238="sníž. přenesená",J1238,0)</f>
        <v>0</v>
      </c>
      <c r="BI1238" s="141">
        <f>IF(N1238="nulová",J1238,0)</f>
        <v>0</v>
      </c>
      <c r="BJ1238" s="18" t="s">
        <v>40</v>
      </c>
      <c r="BK1238" s="141">
        <f>ROUND(I1238*H1238,2)</f>
        <v>0</v>
      </c>
      <c r="BL1238" s="18" t="s">
        <v>244</v>
      </c>
      <c r="BM1238" s="140" t="s">
        <v>4389</v>
      </c>
    </row>
    <row r="1239" spans="2:65" s="1" customFormat="1">
      <c r="B1239" s="34"/>
      <c r="D1239" s="163" t="s">
        <v>174</v>
      </c>
      <c r="F1239" s="164" t="s">
        <v>4390</v>
      </c>
      <c r="I1239" s="165"/>
      <c r="L1239" s="34"/>
      <c r="M1239" s="166"/>
      <c r="T1239" s="55"/>
      <c r="AT1239" s="18" t="s">
        <v>174</v>
      </c>
      <c r="AU1239" s="18" t="s">
        <v>89</v>
      </c>
    </row>
    <row r="1240" spans="2:65" s="12" customFormat="1">
      <c r="B1240" s="142"/>
      <c r="D1240" s="143" t="s">
        <v>159</v>
      </c>
      <c r="E1240" s="144" t="s">
        <v>32</v>
      </c>
      <c r="F1240" s="145" t="s">
        <v>702</v>
      </c>
      <c r="H1240" s="144" t="s">
        <v>32</v>
      </c>
      <c r="I1240" s="146"/>
      <c r="L1240" s="142"/>
      <c r="M1240" s="147"/>
      <c r="T1240" s="148"/>
      <c r="AT1240" s="144" t="s">
        <v>159</v>
      </c>
      <c r="AU1240" s="144" t="s">
        <v>89</v>
      </c>
      <c r="AV1240" s="12" t="s">
        <v>40</v>
      </c>
      <c r="AW1240" s="12" t="s">
        <v>38</v>
      </c>
      <c r="AX1240" s="12" t="s">
        <v>80</v>
      </c>
      <c r="AY1240" s="144" t="s">
        <v>150</v>
      </c>
    </row>
    <row r="1241" spans="2:65" s="12" customFormat="1">
      <c r="B1241" s="142"/>
      <c r="D1241" s="143" t="s">
        <v>159</v>
      </c>
      <c r="E1241" s="144" t="s">
        <v>32</v>
      </c>
      <c r="F1241" s="145" t="s">
        <v>4356</v>
      </c>
      <c r="H1241" s="144" t="s">
        <v>32</v>
      </c>
      <c r="I1241" s="146"/>
      <c r="L1241" s="142"/>
      <c r="M1241" s="147"/>
      <c r="T1241" s="148"/>
      <c r="AT1241" s="144" t="s">
        <v>159</v>
      </c>
      <c r="AU1241" s="144" t="s">
        <v>89</v>
      </c>
      <c r="AV1241" s="12" t="s">
        <v>40</v>
      </c>
      <c r="AW1241" s="12" t="s">
        <v>38</v>
      </c>
      <c r="AX1241" s="12" t="s">
        <v>80</v>
      </c>
      <c r="AY1241" s="144" t="s">
        <v>150</v>
      </c>
    </row>
    <row r="1242" spans="2:65" s="13" customFormat="1">
      <c r="B1242" s="149"/>
      <c r="D1242" s="143" t="s">
        <v>159</v>
      </c>
      <c r="E1242" s="150" t="s">
        <v>32</v>
      </c>
      <c r="F1242" s="151" t="s">
        <v>797</v>
      </c>
      <c r="H1242" s="152">
        <v>220.24</v>
      </c>
      <c r="I1242" s="153"/>
      <c r="L1242" s="149"/>
      <c r="M1242" s="154"/>
      <c r="T1242" s="155"/>
      <c r="AT1242" s="150" t="s">
        <v>159</v>
      </c>
      <c r="AU1242" s="150" t="s">
        <v>89</v>
      </c>
      <c r="AV1242" s="13" t="s">
        <v>89</v>
      </c>
      <c r="AW1242" s="13" t="s">
        <v>38</v>
      </c>
      <c r="AX1242" s="13" t="s">
        <v>40</v>
      </c>
      <c r="AY1242" s="150" t="s">
        <v>150</v>
      </c>
    </row>
    <row r="1243" spans="2:65" s="1" customFormat="1" ht="24.15" customHeight="1">
      <c r="B1243" s="34"/>
      <c r="C1243" s="184" t="s">
        <v>1516</v>
      </c>
      <c r="D1243" s="184" t="s">
        <v>874</v>
      </c>
      <c r="E1243" s="186" t="s">
        <v>4391</v>
      </c>
      <c r="F1243" s="187" t="s">
        <v>4392</v>
      </c>
      <c r="G1243" s="188" t="s">
        <v>155</v>
      </c>
      <c r="H1243" s="189">
        <v>253.27600000000001</v>
      </c>
      <c r="I1243" s="190"/>
      <c r="J1243" s="191">
        <f>ROUND(I1243*H1243,2)</f>
        <v>0</v>
      </c>
      <c r="K1243" s="187" t="s">
        <v>172</v>
      </c>
      <c r="L1243" s="192"/>
      <c r="M1243" s="193" t="s">
        <v>32</v>
      </c>
      <c r="N1243" s="194" t="s">
        <v>51</v>
      </c>
      <c r="P1243" s="138">
        <f>O1243*H1243</f>
        <v>0</v>
      </c>
      <c r="Q1243" s="138">
        <v>2.1999999999999999E-2</v>
      </c>
      <c r="R1243" s="138">
        <f>Q1243*H1243</f>
        <v>5.5720719999999995</v>
      </c>
      <c r="S1243" s="138">
        <v>0</v>
      </c>
      <c r="T1243" s="139">
        <f>S1243*H1243</f>
        <v>0</v>
      </c>
      <c r="AR1243" s="140" t="s">
        <v>1027</v>
      </c>
      <c r="AT1243" s="140" t="s">
        <v>874</v>
      </c>
      <c r="AU1243" s="140" t="s">
        <v>89</v>
      </c>
      <c r="AY1243" s="18" t="s">
        <v>150</v>
      </c>
      <c r="BE1243" s="141">
        <f>IF(N1243="základní",J1243,0)</f>
        <v>0</v>
      </c>
      <c r="BF1243" s="141">
        <f>IF(N1243="snížená",J1243,0)</f>
        <v>0</v>
      </c>
      <c r="BG1243" s="141">
        <f>IF(N1243="zákl. přenesená",J1243,0)</f>
        <v>0</v>
      </c>
      <c r="BH1243" s="141">
        <f>IF(N1243="sníž. přenesená",J1243,0)</f>
        <v>0</v>
      </c>
      <c r="BI1243" s="141">
        <f>IF(N1243="nulová",J1243,0)</f>
        <v>0</v>
      </c>
      <c r="BJ1243" s="18" t="s">
        <v>40</v>
      </c>
      <c r="BK1243" s="141">
        <f>ROUND(I1243*H1243,2)</f>
        <v>0</v>
      </c>
      <c r="BL1243" s="18" t="s">
        <v>244</v>
      </c>
      <c r="BM1243" s="140" t="s">
        <v>4393</v>
      </c>
    </row>
    <row r="1244" spans="2:65" s="13" customFormat="1">
      <c r="B1244" s="149"/>
      <c r="D1244" s="143" t="s">
        <v>159</v>
      </c>
      <c r="F1244" s="151" t="s">
        <v>4394</v>
      </c>
      <c r="H1244" s="152">
        <v>253.27600000000001</v>
      </c>
      <c r="I1244" s="153"/>
      <c r="L1244" s="149"/>
      <c r="M1244" s="154"/>
      <c r="T1244" s="155"/>
      <c r="AT1244" s="150" t="s">
        <v>159</v>
      </c>
      <c r="AU1244" s="150" t="s">
        <v>89</v>
      </c>
      <c r="AV1244" s="13" t="s">
        <v>89</v>
      </c>
      <c r="AW1244" s="13" t="s">
        <v>4</v>
      </c>
      <c r="AX1244" s="13" t="s">
        <v>40</v>
      </c>
      <c r="AY1244" s="150" t="s">
        <v>150</v>
      </c>
    </row>
    <row r="1245" spans="2:65" s="1" customFormat="1" ht="49.05" customHeight="1">
      <c r="B1245" s="34"/>
      <c r="C1245" s="129" t="s">
        <v>1526</v>
      </c>
      <c r="D1245" s="129" t="s">
        <v>152</v>
      </c>
      <c r="E1245" s="130" t="s">
        <v>4395</v>
      </c>
      <c r="F1245" s="131" t="s">
        <v>4396</v>
      </c>
      <c r="G1245" s="132" t="s">
        <v>155</v>
      </c>
      <c r="H1245" s="133">
        <v>548.96</v>
      </c>
      <c r="I1245" s="134"/>
      <c r="J1245" s="135">
        <f>ROUND(I1245*H1245,2)</f>
        <v>0</v>
      </c>
      <c r="K1245" s="131" t="s">
        <v>172</v>
      </c>
      <c r="L1245" s="34"/>
      <c r="M1245" s="136" t="s">
        <v>32</v>
      </c>
      <c r="N1245" s="137" t="s">
        <v>51</v>
      </c>
      <c r="P1245" s="138">
        <f>O1245*H1245</f>
        <v>0</v>
      </c>
      <c r="Q1245" s="138">
        <v>4.5999999999999999E-3</v>
      </c>
      <c r="R1245" s="138">
        <f>Q1245*H1245</f>
        <v>2.5252159999999999</v>
      </c>
      <c r="S1245" s="138">
        <v>0</v>
      </c>
      <c r="T1245" s="139">
        <f>S1245*H1245</f>
        <v>0</v>
      </c>
      <c r="AR1245" s="140" t="s">
        <v>244</v>
      </c>
      <c r="AT1245" s="140" t="s">
        <v>152</v>
      </c>
      <c r="AU1245" s="140" t="s">
        <v>89</v>
      </c>
      <c r="AY1245" s="18" t="s">
        <v>150</v>
      </c>
      <c r="BE1245" s="141">
        <f>IF(N1245="základní",J1245,0)</f>
        <v>0</v>
      </c>
      <c r="BF1245" s="141">
        <f>IF(N1245="snížená",J1245,0)</f>
        <v>0</v>
      </c>
      <c r="BG1245" s="141">
        <f>IF(N1245="zákl. přenesená",J1245,0)</f>
        <v>0</v>
      </c>
      <c r="BH1245" s="141">
        <f>IF(N1245="sníž. přenesená",J1245,0)</f>
        <v>0</v>
      </c>
      <c r="BI1245" s="141">
        <f>IF(N1245="nulová",J1245,0)</f>
        <v>0</v>
      </c>
      <c r="BJ1245" s="18" t="s">
        <v>40</v>
      </c>
      <c r="BK1245" s="141">
        <f>ROUND(I1245*H1245,2)</f>
        <v>0</v>
      </c>
      <c r="BL1245" s="18" t="s">
        <v>244</v>
      </c>
      <c r="BM1245" s="140" t="s">
        <v>4397</v>
      </c>
    </row>
    <row r="1246" spans="2:65" s="1" customFormat="1">
      <c r="B1246" s="34"/>
      <c r="D1246" s="163" t="s">
        <v>174</v>
      </c>
      <c r="F1246" s="164" t="s">
        <v>4398</v>
      </c>
      <c r="I1246" s="165"/>
      <c r="L1246" s="34"/>
      <c r="M1246" s="166"/>
      <c r="T1246" s="55"/>
      <c r="AT1246" s="18" t="s">
        <v>174</v>
      </c>
      <c r="AU1246" s="18" t="s">
        <v>89</v>
      </c>
    </row>
    <row r="1247" spans="2:65" s="12" customFormat="1">
      <c r="B1247" s="142"/>
      <c r="D1247" s="143" t="s">
        <v>159</v>
      </c>
      <c r="E1247" s="144" t="s">
        <v>32</v>
      </c>
      <c r="F1247" s="145" t="s">
        <v>702</v>
      </c>
      <c r="H1247" s="144" t="s">
        <v>32</v>
      </c>
      <c r="I1247" s="146"/>
      <c r="L1247" s="142"/>
      <c r="M1247" s="147"/>
      <c r="T1247" s="148"/>
      <c r="AT1247" s="144" t="s">
        <v>159</v>
      </c>
      <c r="AU1247" s="144" t="s">
        <v>89</v>
      </c>
      <c r="AV1247" s="12" t="s">
        <v>40</v>
      </c>
      <c r="AW1247" s="12" t="s">
        <v>38</v>
      </c>
      <c r="AX1247" s="12" t="s">
        <v>80</v>
      </c>
      <c r="AY1247" s="144" t="s">
        <v>150</v>
      </c>
    </row>
    <row r="1248" spans="2:65" s="12" customFormat="1">
      <c r="B1248" s="142"/>
      <c r="D1248" s="143" t="s">
        <v>159</v>
      </c>
      <c r="E1248" s="144" t="s">
        <v>32</v>
      </c>
      <c r="F1248" s="145" t="s">
        <v>4163</v>
      </c>
      <c r="H1248" s="144" t="s">
        <v>32</v>
      </c>
      <c r="I1248" s="146"/>
      <c r="L1248" s="142"/>
      <c r="M1248" s="147"/>
      <c r="T1248" s="148"/>
      <c r="AT1248" s="144" t="s">
        <v>159</v>
      </c>
      <c r="AU1248" s="144" t="s">
        <v>89</v>
      </c>
      <c r="AV1248" s="12" t="s">
        <v>40</v>
      </c>
      <c r="AW1248" s="12" t="s">
        <v>38</v>
      </c>
      <c r="AX1248" s="12" t="s">
        <v>80</v>
      </c>
      <c r="AY1248" s="144" t="s">
        <v>150</v>
      </c>
    </row>
    <row r="1249" spans="2:65" s="12" customFormat="1">
      <c r="B1249" s="142"/>
      <c r="D1249" s="143" t="s">
        <v>159</v>
      </c>
      <c r="E1249" s="144" t="s">
        <v>32</v>
      </c>
      <c r="F1249" s="145" t="s">
        <v>4164</v>
      </c>
      <c r="H1249" s="144" t="s">
        <v>32</v>
      </c>
      <c r="I1249" s="146"/>
      <c r="L1249" s="142"/>
      <c r="M1249" s="147"/>
      <c r="T1249" s="148"/>
      <c r="AT1249" s="144" t="s">
        <v>159</v>
      </c>
      <c r="AU1249" s="144" t="s">
        <v>89</v>
      </c>
      <c r="AV1249" s="12" t="s">
        <v>40</v>
      </c>
      <c r="AW1249" s="12" t="s">
        <v>38</v>
      </c>
      <c r="AX1249" s="12" t="s">
        <v>80</v>
      </c>
      <c r="AY1249" s="144" t="s">
        <v>150</v>
      </c>
    </row>
    <row r="1250" spans="2:65" s="13" customFormat="1">
      <c r="B1250" s="149"/>
      <c r="D1250" s="143" t="s">
        <v>159</v>
      </c>
      <c r="E1250" s="150" t="s">
        <v>32</v>
      </c>
      <c r="F1250" s="151" t="s">
        <v>801</v>
      </c>
      <c r="H1250" s="152">
        <v>548.96</v>
      </c>
      <c r="I1250" s="153"/>
      <c r="L1250" s="149"/>
      <c r="M1250" s="154"/>
      <c r="T1250" s="155"/>
      <c r="AT1250" s="150" t="s">
        <v>159</v>
      </c>
      <c r="AU1250" s="150" t="s">
        <v>89</v>
      </c>
      <c r="AV1250" s="13" t="s">
        <v>89</v>
      </c>
      <c r="AW1250" s="13" t="s">
        <v>38</v>
      </c>
      <c r="AX1250" s="13" t="s">
        <v>40</v>
      </c>
      <c r="AY1250" s="150" t="s">
        <v>150</v>
      </c>
    </row>
    <row r="1251" spans="2:65" s="1" customFormat="1" ht="24.15" customHeight="1">
      <c r="B1251" s="34"/>
      <c r="C1251" s="184" t="s">
        <v>1535</v>
      </c>
      <c r="D1251" s="184" t="s">
        <v>874</v>
      </c>
      <c r="E1251" s="186" t="s">
        <v>4399</v>
      </c>
      <c r="F1251" s="187" t="s">
        <v>4400</v>
      </c>
      <c r="G1251" s="188" t="s">
        <v>155</v>
      </c>
      <c r="H1251" s="189">
        <v>13.849</v>
      </c>
      <c r="I1251" s="190"/>
      <c r="J1251" s="191">
        <f>ROUND(I1251*H1251,2)</f>
        <v>0</v>
      </c>
      <c r="K1251" s="187" t="s">
        <v>172</v>
      </c>
      <c r="L1251" s="192"/>
      <c r="M1251" s="193" t="s">
        <v>32</v>
      </c>
      <c r="N1251" s="194" t="s">
        <v>51</v>
      </c>
      <c r="P1251" s="138">
        <f>O1251*H1251</f>
        <v>0</v>
      </c>
      <c r="Q1251" s="138">
        <v>2.1999999999999999E-2</v>
      </c>
      <c r="R1251" s="138">
        <f>Q1251*H1251</f>
        <v>0.304678</v>
      </c>
      <c r="S1251" s="138">
        <v>0</v>
      </c>
      <c r="T1251" s="139">
        <f>S1251*H1251</f>
        <v>0</v>
      </c>
      <c r="AR1251" s="140" t="s">
        <v>1027</v>
      </c>
      <c r="AT1251" s="140" t="s">
        <v>874</v>
      </c>
      <c r="AU1251" s="140" t="s">
        <v>89</v>
      </c>
      <c r="AY1251" s="18" t="s">
        <v>150</v>
      </c>
      <c r="BE1251" s="141">
        <f>IF(N1251="základní",J1251,0)</f>
        <v>0</v>
      </c>
      <c r="BF1251" s="141">
        <f>IF(N1251="snížená",J1251,0)</f>
        <v>0</v>
      </c>
      <c r="BG1251" s="141">
        <f>IF(N1251="zákl. přenesená",J1251,0)</f>
        <v>0</v>
      </c>
      <c r="BH1251" s="141">
        <f>IF(N1251="sníž. přenesená",J1251,0)</f>
        <v>0</v>
      </c>
      <c r="BI1251" s="141">
        <f>IF(N1251="nulová",J1251,0)</f>
        <v>0</v>
      </c>
      <c r="BJ1251" s="18" t="s">
        <v>40</v>
      </c>
      <c r="BK1251" s="141">
        <f>ROUND(I1251*H1251,2)</f>
        <v>0</v>
      </c>
      <c r="BL1251" s="18" t="s">
        <v>244</v>
      </c>
      <c r="BM1251" s="140" t="s">
        <v>4401</v>
      </c>
    </row>
    <row r="1252" spans="2:65" s="12" customFormat="1">
      <c r="B1252" s="142"/>
      <c r="D1252" s="143" t="s">
        <v>159</v>
      </c>
      <c r="E1252" s="144" t="s">
        <v>32</v>
      </c>
      <c r="F1252" s="145" t="s">
        <v>702</v>
      </c>
      <c r="H1252" s="144" t="s">
        <v>32</v>
      </c>
      <c r="I1252" s="146"/>
      <c r="L1252" s="142"/>
      <c r="M1252" s="147"/>
      <c r="T1252" s="148"/>
      <c r="AT1252" s="144" t="s">
        <v>159</v>
      </c>
      <c r="AU1252" s="144" t="s">
        <v>89</v>
      </c>
      <c r="AV1252" s="12" t="s">
        <v>40</v>
      </c>
      <c r="AW1252" s="12" t="s">
        <v>38</v>
      </c>
      <c r="AX1252" s="12" t="s">
        <v>80</v>
      </c>
      <c r="AY1252" s="144" t="s">
        <v>150</v>
      </c>
    </row>
    <row r="1253" spans="2:65" s="12" customFormat="1">
      <c r="B1253" s="142"/>
      <c r="D1253" s="143" t="s">
        <v>159</v>
      </c>
      <c r="E1253" s="144" t="s">
        <v>32</v>
      </c>
      <c r="F1253" s="145" t="s">
        <v>4163</v>
      </c>
      <c r="H1253" s="144" t="s">
        <v>32</v>
      </c>
      <c r="I1253" s="146"/>
      <c r="L1253" s="142"/>
      <c r="M1253" s="147"/>
      <c r="T1253" s="148"/>
      <c r="AT1253" s="144" t="s">
        <v>159</v>
      </c>
      <c r="AU1253" s="144" t="s">
        <v>89</v>
      </c>
      <c r="AV1253" s="12" t="s">
        <v>40</v>
      </c>
      <c r="AW1253" s="12" t="s">
        <v>38</v>
      </c>
      <c r="AX1253" s="12" t="s">
        <v>80</v>
      </c>
      <c r="AY1253" s="144" t="s">
        <v>150</v>
      </c>
    </row>
    <row r="1254" spans="2:65" s="13" customFormat="1">
      <c r="B1254" s="149"/>
      <c r="D1254" s="143" t="s">
        <v>159</v>
      </c>
      <c r="E1254" s="150" t="s">
        <v>32</v>
      </c>
      <c r="F1254" s="151" t="s">
        <v>811</v>
      </c>
      <c r="H1254" s="152">
        <v>12.59</v>
      </c>
      <c r="I1254" s="153"/>
      <c r="L1254" s="149"/>
      <c r="M1254" s="154"/>
      <c r="T1254" s="155"/>
      <c r="AT1254" s="150" t="s">
        <v>159</v>
      </c>
      <c r="AU1254" s="150" t="s">
        <v>89</v>
      </c>
      <c r="AV1254" s="13" t="s">
        <v>89</v>
      </c>
      <c r="AW1254" s="13" t="s">
        <v>38</v>
      </c>
      <c r="AX1254" s="13" t="s">
        <v>40</v>
      </c>
      <c r="AY1254" s="150" t="s">
        <v>150</v>
      </c>
    </row>
    <row r="1255" spans="2:65" s="13" customFormat="1">
      <c r="B1255" s="149"/>
      <c r="D1255" s="143" t="s">
        <v>159</v>
      </c>
      <c r="F1255" s="151" t="s">
        <v>4402</v>
      </c>
      <c r="H1255" s="152">
        <v>13.849</v>
      </c>
      <c r="I1255" s="153"/>
      <c r="L1255" s="149"/>
      <c r="M1255" s="154"/>
      <c r="T1255" s="155"/>
      <c r="AT1255" s="150" t="s">
        <v>159</v>
      </c>
      <c r="AU1255" s="150" t="s">
        <v>89</v>
      </c>
      <c r="AV1255" s="13" t="s">
        <v>89</v>
      </c>
      <c r="AW1255" s="13" t="s">
        <v>4</v>
      </c>
      <c r="AX1255" s="13" t="s">
        <v>40</v>
      </c>
      <c r="AY1255" s="150" t="s">
        <v>150</v>
      </c>
    </row>
    <row r="1256" spans="2:65" s="1" customFormat="1" ht="33" customHeight="1">
      <c r="B1256" s="34"/>
      <c r="C1256" s="184" t="s">
        <v>1544</v>
      </c>
      <c r="D1256" s="184" t="s">
        <v>874</v>
      </c>
      <c r="E1256" s="186" t="s">
        <v>4403</v>
      </c>
      <c r="F1256" s="187" t="s">
        <v>4404</v>
      </c>
      <c r="G1256" s="188" t="s">
        <v>155</v>
      </c>
      <c r="H1256" s="189">
        <v>590.00699999999995</v>
      </c>
      <c r="I1256" s="190"/>
      <c r="J1256" s="191">
        <f>ROUND(I1256*H1256,2)</f>
        <v>0</v>
      </c>
      <c r="K1256" s="187" t="s">
        <v>172</v>
      </c>
      <c r="L1256" s="192"/>
      <c r="M1256" s="193" t="s">
        <v>32</v>
      </c>
      <c r="N1256" s="194" t="s">
        <v>51</v>
      </c>
      <c r="P1256" s="138">
        <f>O1256*H1256</f>
        <v>0</v>
      </c>
      <c r="Q1256" s="138">
        <v>2.1999999999999999E-2</v>
      </c>
      <c r="R1256" s="138">
        <f>Q1256*H1256</f>
        <v>12.980153999999999</v>
      </c>
      <c r="S1256" s="138">
        <v>0</v>
      </c>
      <c r="T1256" s="139">
        <f>S1256*H1256</f>
        <v>0</v>
      </c>
      <c r="AR1256" s="140" t="s">
        <v>1027</v>
      </c>
      <c r="AT1256" s="140" t="s">
        <v>874</v>
      </c>
      <c r="AU1256" s="140" t="s">
        <v>89</v>
      </c>
      <c r="AY1256" s="18" t="s">
        <v>150</v>
      </c>
      <c r="BE1256" s="141">
        <f>IF(N1256="základní",J1256,0)</f>
        <v>0</v>
      </c>
      <c r="BF1256" s="141">
        <f>IF(N1256="snížená",J1256,0)</f>
        <v>0</v>
      </c>
      <c r="BG1256" s="141">
        <f>IF(N1256="zákl. přenesená",J1256,0)</f>
        <v>0</v>
      </c>
      <c r="BH1256" s="141">
        <f>IF(N1256="sníž. přenesená",J1256,0)</f>
        <v>0</v>
      </c>
      <c r="BI1256" s="141">
        <f>IF(N1256="nulová",J1256,0)</f>
        <v>0</v>
      </c>
      <c r="BJ1256" s="18" t="s">
        <v>40</v>
      </c>
      <c r="BK1256" s="141">
        <f>ROUND(I1256*H1256,2)</f>
        <v>0</v>
      </c>
      <c r="BL1256" s="18" t="s">
        <v>244</v>
      </c>
      <c r="BM1256" s="140" t="s">
        <v>4405</v>
      </c>
    </row>
    <row r="1257" spans="2:65" s="12" customFormat="1">
      <c r="B1257" s="142"/>
      <c r="D1257" s="143" t="s">
        <v>159</v>
      </c>
      <c r="E1257" s="144" t="s">
        <v>32</v>
      </c>
      <c r="F1257" s="145" t="s">
        <v>702</v>
      </c>
      <c r="H1257" s="144" t="s">
        <v>32</v>
      </c>
      <c r="I1257" s="146"/>
      <c r="L1257" s="142"/>
      <c r="M1257" s="147"/>
      <c r="T1257" s="148"/>
      <c r="AT1257" s="144" t="s">
        <v>159</v>
      </c>
      <c r="AU1257" s="144" t="s">
        <v>89</v>
      </c>
      <c r="AV1257" s="12" t="s">
        <v>40</v>
      </c>
      <c r="AW1257" s="12" t="s">
        <v>38</v>
      </c>
      <c r="AX1257" s="12" t="s">
        <v>80</v>
      </c>
      <c r="AY1257" s="144" t="s">
        <v>150</v>
      </c>
    </row>
    <row r="1258" spans="2:65" s="12" customFormat="1">
      <c r="B1258" s="142"/>
      <c r="D1258" s="143" t="s">
        <v>159</v>
      </c>
      <c r="E1258" s="144" t="s">
        <v>32</v>
      </c>
      <c r="F1258" s="145" t="s">
        <v>4164</v>
      </c>
      <c r="H1258" s="144" t="s">
        <v>32</v>
      </c>
      <c r="I1258" s="146"/>
      <c r="L1258" s="142"/>
      <c r="M1258" s="147"/>
      <c r="T1258" s="148"/>
      <c r="AT1258" s="144" t="s">
        <v>159</v>
      </c>
      <c r="AU1258" s="144" t="s">
        <v>89</v>
      </c>
      <c r="AV1258" s="12" t="s">
        <v>40</v>
      </c>
      <c r="AW1258" s="12" t="s">
        <v>38</v>
      </c>
      <c r="AX1258" s="12" t="s">
        <v>80</v>
      </c>
      <c r="AY1258" s="144" t="s">
        <v>150</v>
      </c>
    </row>
    <row r="1259" spans="2:65" s="13" customFormat="1">
      <c r="B1259" s="149"/>
      <c r="D1259" s="143" t="s">
        <v>159</v>
      </c>
      <c r="E1259" s="150" t="s">
        <v>32</v>
      </c>
      <c r="F1259" s="151" t="s">
        <v>815</v>
      </c>
      <c r="H1259" s="152">
        <v>536.37</v>
      </c>
      <c r="I1259" s="153"/>
      <c r="L1259" s="149"/>
      <c r="M1259" s="154"/>
      <c r="T1259" s="155"/>
      <c r="AT1259" s="150" t="s">
        <v>159</v>
      </c>
      <c r="AU1259" s="150" t="s">
        <v>89</v>
      </c>
      <c r="AV1259" s="13" t="s">
        <v>89</v>
      </c>
      <c r="AW1259" s="13" t="s">
        <v>38</v>
      </c>
      <c r="AX1259" s="13" t="s">
        <v>40</v>
      </c>
      <c r="AY1259" s="150" t="s">
        <v>150</v>
      </c>
    </row>
    <row r="1260" spans="2:65" s="13" customFormat="1">
      <c r="B1260" s="149"/>
      <c r="D1260" s="143" t="s">
        <v>159</v>
      </c>
      <c r="F1260" s="151" t="s">
        <v>4406</v>
      </c>
      <c r="H1260" s="152">
        <v>590.00699999999995</v>
      </c>
      <c r="I1260" s="153"/>
      <c r="L1260" s="149"/>
      <c r="M1260" s="154"/>
      <c r="T1260" s="155"/>
      <c r="AT1260" s="150" t="s">
        <v>159</v>
      </c>
      <c r="AU1260" s="150" t="s">
        <v>89</v>
      </c>
      <c r="AV1260" s="13" t="s">
        <v>89</v>
      </c>
      <c r="AW1260" s="13" t="s">
        <v>4</v>
      </c>
      <c r="AX1260" s="13" t="s">
        <v>40</v>
      </c>
      <c r="AY1260" s="150" t="s">
        <v>150</v>
      </c>
    </row>
    <row r="1261" spans="2:65" s="1" customFormat="1" ht="24.15" customHeight="1">
      <c r="B1261" s="34"/>
      <c r="C1261" s="129" t="s">
        <v>1551</v>
      </c>
      <c r="D1261" s="129" t="s">
        <v>152</v>
      </c>
      <c r="E1261" s="130" t="s">
        <v>4407</v>
      </c>
      <c r="F1261" s="131" t="s">
        <v>4408</v>
      </c>
      <c r="G1261" s="132" t="s">
        <v>155</v>
      </c>
      <c r="H1261" s="133">
        <v>536.37</v>
      </c>
      <c r="I1261" s="134"/>
      <c r="J1261" s="135">
        <f>ROUND(I1261*H1261,2)</f>
        <v>0</v>
      </c>
      <c r="K1261" s="131" t="s">
        <v>172</v>
      </c>
      <c r="L1261" s="34"/>
      <c r="M1261" s="136" t="s">
        <v>32</v>
      </c>
      <c r="N1261" s="137" t="s">
        <v>51</v>
      </c>
      <c r="P1261" s="138">
        <f>O1261*H1261</f>
        <v>0</v>
      </c>
      <c r="Q1261" s="138">
        <v>1.5E-3</v>
      </c>
      <c r="R1261" s="138">
        <f>Q1261*H1261</f>
        <v>0.80455500000000002</v>
      </c>
      <c r="S1261" s="138">
        <v>0</v>
      </c>
      <c r="T1261" s="139">
        <f>S1261*H1261</f>
        <v>0</v>
      </c>
      <c r="AR1261" s="140" t="s">
        <v>244</v>
      </c>
      <c r="AT1261" s="140" t="s">
        <v>152</v>
      </c>
      <c r="AU1261" s="140" t="s">
        <v>89</v>
      </c>
      <c r="AY1261" s="18" t="s">
        <v>150</v>
      </c>
      <c r="BE1261" s="141">
        <f>IF(N1261="základní",J1261,0)</f>
        <v>0</v>
      </c>
      <c r="BF1261" s="141">
        <f>IF(N1261="snížená",J1261,0)</f>
        <v>0</v>
      </c>
      <c r="BG1261" s="141">
        <f>IF(N1261="zákl. přenesená",J1261,0)</f>
        <v>0</v>
      </c>
      <c r="BH1261" s="141">
        <f>IF(N1261="sníž. přenesená",J1261,0)</f>
        <v>0</v>
      </c>
      <c r="BI1261" s="141">
        <f>IF(N1261="nulová",J1261,0)</f>
        <v>0</v>
      </c>
      <c r="BJ1261" s="18" t="s">
        <v>40</v>
      </c>
      <c r="BK1261" s="141">
        <f>ROUND(I1261*H1261,2)</f>
        <v>0</v>
      </c>
      <c r="BL1261" s="18" t="s">
        <v>244</v>
      </c>
      <c r="BM1261" s="140" t="s">
        <v>4409</v>
      </c>
    </row>
    <row r="1262" spans="2:65" s="1" customFormat="1">
      <c r="B1262" s="34"/>
      <c r="D1262" s="163" t="s">
        <v>174</v>
      </c>
      <c r="F1262" s="164" t="s">
        <v>4410</v>
      </c>
      <c r="I1262" s="165"/>
      <c r="L1262" s="34"/>
      <c r="M1262" s="166"/>
      <c r="T1262" s="55"/>
      <c r="AT1262" s="18" t="s">
        <v>174</v>
      </c>
      <c r="AU1262" s="18" t="s">
        <v>89</v>
      </c>
    </row>
    <row r="1263" spans="2:65" s="12" customFormat="1">
      <c r="B1263" s="142"/>
      <c r="D1263" s="143" t="s">
        <v>159</v>
      </c>
      <c r="E1263" s="144" t="s">
        <v>32</v>
      </c>
      <c r="F1263" s="145" t="s">
        <v>702</v>
      </c>
      <c r="H1263" s="144" t="s">
        <v>32</v>
      </c>
      <c r="I1263" s="146"/>
      <c r="L1263" s="142"/>
      <c r="M1263" s="147"/>
      <c r="T1263" s="148"/>
      <c r="AT1263" s="144" t="s">
        <v>159</v>
      </c>
      <c r="AU1263" s="144" t="s">
        <v>89</v>
      </c>
      <c r="AV1263" s="12" t="s">
        <v>40</v>
      </c>
      <c r="AW1263" s="12" t="s">
        <v>38</v>
      </c>
      <c r="AX1263" s="12" t="s">
        <v>80</v>
      </c>
      <c r="AY1263" s="144" t="s">
        <v>150</v>
      </c>
    </row>
    <row r="1264" spans="2:65" s="12" customFormat="1">
      <c r="B1264" s="142"/>
      <c r="D1264" s="143" t="s">
        <v>159</v>
      </c>
      <c r="E1264" s="144" t="s">
        <v>32</v>
      </c>
      <c r="F1264" s="145" t="s">
        <v>4164</v>
      </c>
      <c r="H1264" s="144" t="s">
        <v>32</v>
      </c>
      <c r="I1264" s="146"/>
      <c r="L1264" s="142"/>
      <c r="M1264" s="147"/>
      <c r="T1264" s="148"/>
      <c r="AT1264" s="144" t="s">
        <v>159</v>
      </c>
      <c r="AU1264" s="144" t="s">
        <v>89</v>
      </c>
      <c r="AV1264" s="12" t="s">
        <v>40</v>
      </c>
      <c r="AW1264" s="12" t="s">
        <v>38</v>
      </c>
      <c r="AX1264" s="12" t="s">
        <v>80</v>
      </c>
      <c r="AY1264" s="144" t="s">
        <v>150</v>
      </c>
    </row>
    <row r="1265" spans="2:65" s="13" customFormat="1">
      <c r="B1265" s="149"/>
      <c r="D1265" s="143" t="s">
        <v>159</v>
      </c>
      <c r="E1265" s="150" t="s">
        <v>32</v>
      </c>
      <c r="F1265" s="151" t="s">
        <v>806</v>
      </c>
      <c r="H1265" s="152">
        <v>536.37</v>
      </c>
      <c r="I1265" s="153"/>
      <c r="L1265" s="149"/>
      <c r="M1265" s="154"/>
      <c r="T1265" s="155"/>
      <c r="AT1265" s="150" t="s">
        <v>159</v>
      </c>
      <c r="AU1265" s="150" t="s">
        <v>89</v>
      </c>
      <c r="AV1265" s="13" t="s">
        <v>89</v>
      </c>
      <c r="AW1265" s="13" t="s">
        <v>38</v>
      </c>
      <c r="AX1265" s="13" t="s">
        <v>40</v>
      </c>
      <c r="AY1265" s="150" t="s">
        <v>150</v>
      </c>
    </row>
    <row r="1266" spans="2:65" s="1" customFormat="1" ht="16.5" customHeight="1">
      <c r="B1266" s="34"/>
      <c r="C1266" s="129" t="s">
        <v>1556</v>
      </c>
      <c r="D1266" s="129" t="s">
        <v>152</v>
      </c>
      <c r="E1266" s="130" t="s">
        <v>4411</v>
      </c>
      <c r="F1266" s="131" t="s">
        <v>4412</v>
      </c>
      <c r="G1266" s="132" t="s">
        <v>693</v>
      </c>
      <c r="H1266" s="133">
        <v>429.97</v>
      </c>
      <c r="I1266" s="134"/>
      <c r="J1266" s="135">
        <f>ROUND(I1266*H1266,2)</f>
        <v>0</v>
      </c>
      <c r="K1266" s="131" t="s">
        <v>172</v>
      </c>
      <c r="L1266" s="34"/>
      <c r="M1266" s="136" t="s">
        <v>32</v>
      </c>
      <c r="N1266" s="137" t="s">
        <v>51</v>
      </c>
      <c r="P1266" s="138">
        <f>O1266*H1266</f>
        <v>0</v>
      </c>
      <c r="Q1266" s="138">
        <v>9.0000000000000006E-5</v>
      </c>
      <c r="R1266" s="138">
        <f>Q1266*H1266</f>
        <v>3.8697300000000004E-2</v>
      </c>
      <c r="S1266" s="138">
        <v>0</v>
      </c>
      <c r="T1266" s="139">
        <f>S1266*H1266</f>
        <v>0</v>
      </c>
      <c r="AR1266" s="140" t="s">
        <v>244</v>
      </c>
      <c r="AT1266" s="140" t="s">
        <v>152</v>
      </c>
      <c r="AU1266" s="140" t="s">
        <v>89</v>
      </c>
      <c r="AY1266" s="18" t="s">
        <v>150</v>
      </c>
      <c r="BE1266" s="141">
        <f>IF(N1266="základní",J1266,0)</f>
        <v>0</v>
      </c>
      <c r="BF1266" s="141">
        <f>IF(N1266="snížená",J1266,0)</f>
        <v>0</v>
      </c>
      <c r="BG1266" s="141">
        <f>IF(N1266="zákl. přenesená",J1266,0)</f>
        <v>0</v>
      </c>
      <c r="BH1266" s="141">
        <f>IF(N1266="sníž. přenesená",J1266,0)</f>
        <v>0</v>
      </c>
      <c r="BI1266" s="141">
        <f>IF(N1266="nulová",J1266,0)</f>
        <v>0</v>
      </c>
      <c r="BJ1266" s="18" t="s">
        <v>40</v>
      </c>
      <c r="BK1266" s="141">
        <f>ROUND(I1266*H1266,2)</f>
        <v>0</v>
      </c>
      <c r="BL1266" s="18" t="s">
        <v>244</v>
      </c>
      <c r="BM1266" s="140" t="s">
        <v>4413</v>
      </c>
    </row>
    <row r="1267" spans="2:65" s="1" customFormat="1">
      <c r="B1267" s="34"/>
      <c r="D1267" s="163" t="s">
        <v>174</v>
      </c>
      <c r="F1267" s="164" t="s">
        <v>4414</v>
      </c>
      <c r="I1267" s="165"/>
      <c r="L1267" s="34"/>
      <c r="M1267" s="166"/>
      <c r="T1267" s="55"/>
      <c r="AT1267" s="18" t="s">
        <v>174</v>
      </c>
      <c r="AU1267" s="18" t="s">
        <v>89</v>
      </c>
    </row>
    <row r="1268" spans="2:65" s="12" customFormat="1">
      <c r="B1268" s="142"/>
      <c r="D1268" s="143" t="s">
        <v>159</v>
      </c>
      <c r="E1268" s="144" t="s">
        <v>32</v>
      </c>
      <c r="F1268" s="145" t="s">
        <v>702</v>
      </c>
      <c r="H1268" s="144" t="s">
        <v>32</v>
      </c>
      <c r="I1268" s="146"/>
      <c r="L1268" s="142"/>
      <c r="M1268" s="147"/>
      <c r="T1268" s="148"/>
      <c r="AT1268" s="144" t="s">
        <v>159</v>
      </c>
      <c r="AU1268" s="144" t="s">
        <v>89</v>
      </c>
      <c r="AV1268" s="12" t="s">
        <v>40</v>
      </c>
      <c r="AW1268" s="12" t="s">
        <v>38</v>
      </c>
      <c r="AX1268" s="12" t="s">
        <v>80</v>
      </c>
      <c r="AY1268" s="144" t="s">
        <v>150</v>
      </c>
    </row>
    <row r="1269" spans="2:65" s="12" customFormat="1">
      <c r="B1269" s="142"/>
      <c r="D1269" s="143" t="s">
        <v>159</v>
      </c>
      <c r="E1269" s="144" t="s">
        <v>32</v>
      </c>
      <c r="F1269" s="145" t="s">
        <v>4381</v>
      </c>
      <c r="H1269" s="144" t="s">
        <v>32</v>
      </c>
      <c r="I1269" s="146"/>
      <c r="L1269" s="142"/>
      <c r="M1269" s="147"/>
      <c r="T1269" s="148"/>
      <c r="AT1269" s="144" t="s">
        <v>159</v>
      </c>
      <c r="AU1269" s="144" t="s">
        <v>89</v>
      </c>
      <c r="AV1269" s="12" t="s">
        <v>40</v>
      </c>
      <c r="AW1269" s="12" t="s">
        <v>38</v>
      </c>
      <c r="AX1269" s="12" t="s">
        <v>80</v>
      </c>
      <c r="AY1269" s="144" t="s">
        <v>150</v>
      </c>
    </row>
    <row r="1270" spans="2:65" s="12" customFormat="1">
      <c r="B1270" s="142"/>
      <c r="D1270" s="143" t="s">
        <v>159</v>
      </c>
      <c r="E1270" s="144" t="s">
        <v>32</v>
      </c>
      <c r="F1270" s="145" t="s">
        <v>4047</v>
      </c>
      <c r="H1270" s="144" t="s">
        <v>32</v>
      </c>
      <c r="I1270" s="146"/>
      <c r="L1270" s="142"/>
      <c r="M1270" s="147"/>
      <c r="T1270" s="148"/>
      <c r="AT1270" s="144" t="s">
        <v>159</v>
      </c>
      <c r="AU1270" s="144" t="s">
        <v>89</v>
      </c>
      <c r="AV1270" s="12" t="s">
        <v>40</v>
      </c>
      <c r="AW1270" s="12" t="s">
        <v>38</v>
      </c>
      <c r="AX1270" s="12" t="s">
        <v>80</v>
      </c>
      <c r="AY1270" s="144" t="s">
        <v>150</v>
      </c>
    </row>
    <row r="1271" spans="2:65" s="12" customFormat="1">
      <c r="B1271" s="142"/>
      <c r="D1271" s="143" t="s">
        <v>159</v>
      </c>
      <c r="E1271" s="144" t="s">
        <v>32</v>
      </c>
      <c r="F1271" s="145" t="s">
        <v>4048</v>
      </c>
      <c r="H1271" s="144" t="s">
        <v>32</v>
      </c>
      <c r="I1271" s="146"/>
      <c r="L1271" s="142"/>
      <c r="M1271" s="147"/>
      <c r="T1271" s="148"/>
      <c r="AT1271" s="144" t="s">
        <v>159</v>
      </c>
      <c r="AU1271" s="144" t="s">
        <v>89</v>
      </c>
      <c r="AV1271" s="12" t="s">
        <v>40</v>
      </c>
      <c r="AW1271" s="12" t="s">
        <v>38</v>
      </c>
      <c r="AX1271" s="12" t="s">
        <v>80</v>
      </c>
      <c r="AY1271" s="144" t="s">
        <v>150</v>
      </c>
    </row>
    <row r="1272" spans="2:65" s="12" customFormat="1">
      <c r="B1272" s="142"/>
      <c r="D1272" s="143" t="s">
        <v>159</v>
      </c>
      <c r="E1272" s="144" t="s">
        <v>32</v>
      </c>
      <c r="F1272" s="145" t="s">
        <v>4049</v>
      </c>
      <c r="H1272" s="144" t="s">
        <v>32</v>
      </c>
      <c r="I1272" s="146"/>
      <c r="L1272" s="142"/>
      <c r="M1272" s="147"/>
      <c r="T1272" s="148"/>
      <c r="AT1272" s="144" t="s">
        <v>159</v>
      </c>
      <c r="AU1272" s="144" t="s">
        <v>89</v>
      </c>
      <c r="AV1272" s="12" t="s">
        <v>40</v>
      </c>
      <c r="AW1272" s="12" t="s">
        <v>38</v>
      </c>
      <c r="AX1272" s="12" t="s">
        <v>80</v>
      </c>
      <c r="AY1272" s="144" t="s">
        <v>150</v>
      </c>
    </row>
    <row r="1273" spans="2:65" s="12" customFormat="1">
      <c r="B1273" s="142"/>
      <c r="D1273" s="143" t="s">
        <v>159</v>
      </c>
      <c r="E1273" s="144" t="s">
        <v>32</v>
      </c>
      <c r="F1273" s="145" t="s">
        <v>4050</v>
      </c>
      <c r="H1273" s="144" t="s">
        <v>32</v>
      </c>
      <c r="I1273" s="146"/>
      <c r="L1273" s="142"/>
      <c r="M1273" s="147"/>
      <c r="T1273" s="148"/>
      <c r="AT1273" s="144" t="s">
        <v>159</v>
      </c>
      <c r="AU1273" s="144" t="s">
        <v>89</v>
      </c>
      <c r="AV1273" s="12" t="s">
        <v>40</v>
      </c>
      <c r="AW1273" s="12" t="s">
        <v>38</v>
      </c>
      <c r="AX1273" s="12" t="s">
        <v>80</v>
      </c>
      <c r="AY1273" s="144" t="s">
        <v>150</v>
      </c>
    </row>
    <row r="1274" spans="2:65" s="12" customFormat="1">
      <c r="B1274" s="142"/>
      <c r="D1274" s="143" t="s">
        <v>159</v>
      </c>
      <c r="E1274" s="144" t="s">
        <v>32</v>
      </c>
      <c r="F1274" s="145" t="s">
        <v>4051</v>
      </c>
      <c r="H1274" s="144" t="s">
        <v>32</v>
      </c>
      <c r="I1274" s="146"/>
      <c r="L1274" s="142"/>
      <c r="M1274" s="147"/>
      <c r="T1274" s="148"/>
      <c r="AT1274" s="144" t="s">
        <v>159</v>
      </c>
      <c r="AU1274" s="144" t="s">
        <v>89</v>
      </c>
      <c r="AV1274" s="12" t="s">
        <v>40</v>
      </c>
      <c r="AW1274" s="12" t="s">
        <v>38</v>
      </c>
      <c r="AX1274" s="12" t="s">
        <v>80</v>
      </c>
      <c r="AY1274" s="144" t="s">
        <v>150</v>
      </c>
    </row>
    <row r="1275" spans="2:65" s="12" customFormat="1">
      <c r="B1275" s="142"/>
      <c r="D1275" s="143" t="s">
        <v>159</v>
      </c>
      <c r="E1275" s="144" t="s">
        <v>32</v>
      </c>
      <c r="F1275" s="145" t="s">
        <v>4052</v>
      </c>
      <c r="H1275" s="144" t="s">
        <v>32</v>
      </c>
      <c r="I1275" s="146"/>
      <c r="L1275" s="142"/>
      <c r="M1275" s="147"/>
      <c r="T1275" s="148"/>
      <c r="AT1275" s="144" t="s">
        <v>159</v>
      </c>
      <c r="AU1275" s="144" t="s">
        <v>89</v>
      </c>
      <c r="AV1275" s="12" t="s">
        <v>40</v>
      </c>
      <c r="AW1275" s="12" t="s">
        <v>38</v>
      </c>
      <c r="AX1275" s="12" t="s">
        <v>80</v>
      </c>
      <c r="AY1275" s="144" t="s">
        <v>150</v>
      </c>
    </row>
    <row r="1276" spans="2:65" s="12" customFormat="1">
      <c r="B1276" s="142"/>
      <c r="D1276" s="143" t="s">
        <v>159</v>
      </c>
      <c r="E1276" s="144" t="s">
        <v>32</v>
      </c>
      <c r="F1276" s="145" t="s">
        <v>4053</v>
      </c>
      <c r="H1276" s="144" t="s">
        <v>32</v>
      </c>
      <c r="I1276" s="146"/>
      <c r="L1276" s="142"/>
      <c r="M1276" s="147"/>
      <c r="T1276" s="148"/>
      <c r="AT1276" s="144" t="s">
        <v>159</v>
      </c>
      <c r="AU1276" s="144" t="s">
        <v>89</v>
      </c>
      <c r="AV1276" s="12" t="s">
        <v>40</v>
      </c>
      <c r="AW1276" s="12" t="s">
        <v>38</v>
      </c>
      <c r="AX1276" s="12" t="s">
        <v>80</v>
      </c>
      <c r="AY1276" s="144" t="s">
        <v>150</v>
      </c>
    </row>
    <row r="1277" spans="2:65" s="12" customFormat="1">
      <c r="B1277" s="142"/>
      <c r="D1277" s="143" t="s">
        <v>159</v>
      </c>
      <c r="E1277" s="144" t="s">
        <v>32</v>
      </c>
      <c r="F1277" s="145" t="s">
        <v>4054</v>
      </c>
      <c r="H1277" s="144" t="s">
        <v>32</v>
      </c>
      <c r="I1277" s="146"/>
      <c r="L1277" s="142"/>
      <c r="M1277" s="147"/>
      <c r="T1277" s="148"/>
      <c r="AT1277" s="144" t="s">
        <v>159</v>
      </c>
      <c r="AU1277" s="144" t="s">
        <v>89</v>
      </c>
      <c r="AV1277" s="12" t="s">
        <v>40</v>
      </c>
      <c r="AW1277" s="12" t="s">
        <v>38</v>
      </c>
      <c r="AX1277" s="12" t="s">
        <v>80</v>
      </c>
      <c r="AY1277" s="144" t="s">
        <v>150</v>
      </c>
    </row>
    <row r="1278" spans="2:65" s="12" customFormat="1">
      <c r="B1278" s="142"/>
      <c r="D1278" s="143" t="s">
        <v>159</v>
      </c>
      <c r="E1278" s="144" t="s">
        <v>32</v>
      </c>
      <c r="F1278" s="145" t="s">
        <v>4055</v>
      </c>
      <c r="H1278" s="144" t="s">
        <v>32</v>
      </c>
      <c r="I1278" s="146"/>
      <c r="L1278" s="142"/>
      <c r="M1278" s="147"/>
      <c r="T1278" s="148"/>
      <c r="AT1278" s="144" t="s">
        <v>159</v>
      </c>
      <c r="AU1278" s="144" t="s">
        <v>89</v>
      </c>
      <c r="AV1278" s="12" t="s">
        <v>40</v>
      </c>
      <c r="AW1278" s="12" t="s">
        <v>38</v>
      </c>
      <c r="AX1278" s="12" t="s">
        <v>80</v>
      </c>
      <c r="AY1278" s="144" t="s">
        <v>150</v>
      </c>
    </row>
    <row r="1279" spans="2:65" s="12" customFormat="1">
      <c r="B1279" s="142"/>
      <c r="D1279" s="143" t="s">
        <v>159</v>
      </c>
      <c r="E1279" s="144" t="s">
        <v>32</v>
      </c>
      <c r="F1279" s="145" t="s">
        <v>4056</v>
      </c>
      <c r="H1279" s="144" t="s">
        <v>32</v>
      </c>
      <c r="I1279" s="146"/>
      <c r="L1279" s="142"/>
      <c r="M1279" s="147"/>
      <c r="T1279" s="148"/>
      <c r="AT1279" s="144" t="s">
        <v>159</v>
      </c>
      <c r="AU1279" s="144" t="s">
        <v>89</v>
      </c>
      <c r="AV1279" s="12" t="s">
        <v>40</v>
      </c>
      <c r="AW1279" s="12" t="s">
        <v>38</v>
      </c>
      <c r="AX1279" s="12" t="s">
        <v>80</v>
      </c>
      <c r="AY1279" s="144" t="s">
        <v>150</v>
      </c>
    </row>
    <row r="1280" spans="2:65" s="12" customFormat="1">
      <c r="B1280" s="142"/>
      <c r="D1280" s="143" t="s">
        <v>159</v>
      </c>
      <c r="E1280" s="144" t="s">
        <v>32</v>
      </c>
      <c r="F1280" s="145" t="s">
        <v>4057</v>
      </c>
      <c r="H1280" s="144" t="s">
        <v>32</v>
      </c>
      <c r="I1280" s="146"/>
      <c r="L1280" s="142"/>
      <c r="M1280" s="147"/>
      <c r="T1280" s="148"/>
      <c r="AT1280" s="144" t="s">
        <v>159</v>
      </c>
      <c r="AU1280" s="144" t="s">
        <v>89</v>
      </c>
      <c r="AV1280" s="12" t="s">
        <v>40</v>
      </c>
      <c r="AW1280" s="12" t="s">
        <v>38</v>
      </c>
      <c r="AX1280" s="12" t="s">
        <v>80</v>
      </c>
      <c r="AY1280" s="144" t="s">
        <v>150</v>
      </c>
    </row>
    <row r="1281" spans="2:65" s="12" customFormat="1">
      <c r="B1281" s="142"/>
      <c r="D1281" s="143" t="s">
        <v>159</v>
      </c>
      <c r="E1281" s="144" t="s">
        <v>32</v>
      </c>
      <c r="F1281" s="145" t="s">
        <v>4058</v>
      </c>
      <c r="H1281" s="144" t="s">
        <v>32</v>
      </c>
      <c r="I1281" s="146"/>
      <c r="L1281" s="142"/>
      <c r="M1281" s="147"/>
      <c r="T1281" s="148"/>
      <c r="AT1281" s="144" t="s">
        <v>159</v>
      </c>
      <c r="AU1281" s="144" t="s">
        <v>89</v>
      </c>
      <c r="AV1281" s="12" t="s">
        <v>40</v>
      </c>
      <c r="AW1281" s="12" t="s">
        <v>38</v>
      </c>
      <c r="AX1281" s="12" t="s">
        <v>80</v>
      </c>
      <c r="AY1281" s="144" t="s">
        <v>150</v>
      </c>
    </row>
    <row r="1282" spans="2:65" s="12" customFormat="1">
      <c r="B1282" s="142"/>
      <c r="D1282" s="143" t="s">
        <v>159</v>
      </c>
      <c r="E1282" s="144" t="s">
        <v>32</v>
      </c>
      <c r="F1282" s="145" t="s">
        <v>4059</v>
      </c>
      <c r="H1282" s="144" t="s">
        <v>32</v>
      </c>
      <c r="I1282" s="146"/>
      <c r="L1282" s="142"/>
      <c r="M1282" s="147"/>
      <c r="T1282" s="148"/>
      <c r="AT1282" s="144" t="s">
        <v>159</v>
      </c>
      <c r="AU1282" s="144" t="s">
        <v>89</v>
      </c>
      <c r="AV1282" s="12" t="s">
        <v>40</v>
      </c>
      <c r="AW1282" s="12" t="s">
        <v>38</v>
      </c>
      <c r="AX1282" s="12" t="s">
        <v>80</v>
      </c>
      <c r="AY1282" s="144" t="s">
        <v>150</v>
      </c>
    </row>
    <row r="1283" spans="2:65" s="12" customFormat="1">
      <c r="B1283" s="142"/>
      <c r="D1283" s="143" t="s">
        <v>159</v>
      </c>
      <c r="E1283" s="144" t="s">
        <v>32</v>
      </c>
      <c r="F1283" s="145" t="s">
        <v>4060</v>
      </c>
      <c r="H1283" s="144" t="s">
        <v>32</v>
      </c>
      <c r="I1283" s="146"/>
      <c r="L1283" s="142"/>
      <c r="M1283" s="147"/>
      <c r="T1283" s="148"/>
      <c r="AT1283" s="144" t="s">
        <v>159</v>
      </c>
      <c r="AU1283" s="144" t="s">
        <v>89</v>
      </c>
      <c r="AV1283" s="12" t="s">
        <v>40</v>
      </c>
      <c r="AW1283" s="12" t="s">
        <v>38</v>
      </c>
      <c r="AX1283" s="12" t="s">
        <v>80</v>
      </c>
      <c r="AY1283" s="144" t="s">
        <v>150</v>
      </c>
    </row>
    <row r="1284" spans="2:65" s="12" customFormat="1">
      <c r="B1284" s="142"/>
      <c r="D1284" s="143" t="s">
        <v>159</v>
      </c>
      <c r="E1284" s="144" t="s">
        <v>32</v>
      </c>
      <c r="F1284" s="145" t="s">
        <v>4061</v>
      </c>
      <c r="H1284" s="144" t="s">
        <v>32</v>
      </c>
      <c r="I1284" s="146"/>
      <c r="L1284" s="142"/>
      <c r="M1284" s="147"/>
      <c r="T1284" s="148"/>
      <c r="AT1284" s="144" t="s">
        <v>159</v>
      </c>
      <c r="AU1284" s="144" t="s">
        <v>89</v>
      </c>
      <c r="AV1284" s="12" t="s">
        <v>40</v>
      </c>
      <c r="AW1284" s="12" t="s">
        <v>38</v>
      </c>
      <c r="AX1284" s="12" t="s">
        <v>80</v>
      </c>
      <c r="AY1284" s="144" t="s">
        <v>150</v>
      </c>
    </row>
    <row r="1285" spans="2:65" s="12" customFormat="1">
      <c r="B1285" s="142"/>
      <c r="D1285" s="143" t="s">
        <v>159</v>
      </c>
      <c r="E1285" s="144" t="s">
        <v>32</v>
      </c>
      <c r="F1285" s="145" t="s">
        <v>4062</v>
      </c>
      <c r="H1285" s="144" t="s">
        <v>32</v>
      </c>
      <c r="I1285" s="146"/>
      <c r="L1285" s="142"/>
      <c r="M1285" s="147"/>
      <c r="T1285" s="148"/>
      <c r="AT1285" s="144" t="s">
        <v>159</v>
      </c>
      <c r="AU1285" s="144" t="s">
        <v>89</v>
      </c>
      <c r="AV1285" s="12" t="s">
        <v>40</v>
      </c>
      <c r="AW1285" s="12" t="s">
        <v>38</v>
      </c>
      <c r="AX1285" s="12" t="s">
        <v>80</v>
      </c>
      <c r="AY1285" s="144" t="s">
        <v>150</v>
      </c>
    </row>
    <row r="1286" spans="2:65" s="12" customFormat="1">
      <c r="B1286" s="142"/>
      <c r="D1286" s="143" t="s">
        <v>159</v>
      </c>
      <c r="E1286" s="144" t="s">
        <v>32</v>
      </c>
      <c r="F1286" s="145" t="s">
        <v>4063</v>
      </c>
      <c r="H1286" s="144" t="s">
        <v>32</v>
      </c>
      <c r="I1286" s="146"/>
      <c r="L1286" s="142"/>
      <c r="M1286" s="147"/>
      <c r="T1286" s="148"/>
      <c r="AT1286" s="144" t="s">
        <v>159</v>
      </c>
      <c r="AU1286" s="144" t="s">
        <v>89</v>
      </c>
      <c r="AV1286" s="12" t="s">
        <v>40</v>
      </c>
      <c r="AW1286" s="12" t="s">
        <v>38</v>
      </c>
      <c r="AX1286" s="12" t="s">
        <v>80</v>
      </c>
      <c r="AY1286" s="144" t="s">
        <v>150</v>
      </c>
    </row>
    <row r="1287" spans="2:65" s="12" customFormat="1">
      <c r="B1287" s="142"/>
      <c r="D1287" s="143" t="s">
        <v>159</v>
      </c>
      <c r="E1287" s="144" t="s">
        <v>32</v>
      </c>
      <c r="F1287" s="145" t="s">
        <v>4382</v>
      </c>
      <c r="H1287" s="144" t="s">
        <v>32</v>
      </c>
      <c r="I1287" s="146"/>
      <c r="L1287" s="142"/>
      <c r="M1287" s="147"/>
      <c r="T1287" s="148"/>
      <c r="AT1287" s="144" t="s">
        <v>159</v>
      </c>
      <c r="AU1287" s="144" t="s">
        <v>89</v>
      </c>
      <c r="AV1287" s="12" t="s">
        <v>40</v>
      </c>
      <c r="AW1287" s="12" t="s">
        <v>38</v>
      </c>
      <c r="AX1287" s="12" t="s">
        <v>80</v>
      </c>
      <c r="AY1287" s="144" t="s">
        <v>150</v>
      </c>
    </row>
    <row r="1288" spans="2:65" s="12" customFormat="1">
      <c r="B1288" s="142"/>
      <c r="D1288" s="143" t="s">
        <v>159</v>
      </c>
      <c r="E1288" s="144" t="s">
        <v>32</v>
      </c>
      <c r="F1288" s="145" t="s">
        <v>4064</v>
      </c>
      <c r="H1288" s="144" t="s">
        <v>32</v>
      </c>
      <c r="I1288" s="146"/>
      <c r="L1288" s="142"/>
      <c r="M1288" s="147"/>
      <c r="T1288" s="148"/>
      <c r="AT1288" s="144" t="s">
        <v>159</v>
      </c>
      <c r="AU1288" s="144" t="s">
        <v>89</v>
      </c>
      <c r="AV1288" s="12" t="s">
        <v>40</v>
      </c>
      <c r="AW1288" s="12" t="s">
        <v>38</v>
      </c>
      <c r="AX1288" s="12" t="s">
        <v>80</v>
      </c>
      <c r="AY1288" s="144" t="s">
        <v>150</v>
      </c>
    </row>
    <row r="1289" spans="2:65" s="13" customFormat="1">
      <c r="B1289" s="149"/>
      <c r="D1289" s="143" t="s">
        <v>159</v>
      </c>
      <c r="E1289" s="150" t="s">
        <v>32</v>
      </c>
      <c r="F1289" s="151" t="s">
        <v>719</v>
      </c>
      <c r="H1289" s="152">
        <v>429.97</v>
      </c>
      <c r="I1289" s="153"/>
      <c r="L1289" s="149"/>
      <c r="M1289" s="154"/>
      <c r="T1289" s="155"/>
      <c r="AT1289" s="150" t="s">
        <v>159</v>
      </c>
      <c r="AU1289" s="150" t="s">
        <v>89</v>
      </c>
      <c r="AV1289" s="13" t="s">
        <v>89</v>
      </c>
      <c r="AW1289" s="13" t="s">
        <v>38</v>
      </c>
      <c r="AX1289" s="13" t="s">
        <v>40</v>
      </c>
      <c r="AY1289" s="150" t="s">
        <v>150</v>
      </c>
    </row>
    <row r="1290" spans="2:65" s="1" customFormat="1" ht="24.15" customHeight="1">
      <c r="B1290" s="34"/>
      <c r="C1290" s="129" t="s">
        <v>1562</v>
      </c>
      <c r="D1290" s="129" t="s">
        <v>152</v>
      </c>
      <c r="E1290" s="130" t="s">
        <v>4415</v>
      </c>
      <c r="F1290" s="131" t="s">
        <v>4416</v>
      </c>
      <c r="G1290" s="132" t="s">
        <v>693</v>
      </c>
      <c r="H1290" s="133">
        <v>871.85599999999999</v>
      </c>
      <c r="I1290" s="134"/>
      <c r="J1290" s="135">
        <f>ROUND(I1290*H1290,2)</f>
        <v>0</v>
      </c>
      <c r="K1290" s="131" t="s">
        <v>172</v>
      </c>
      <c r="L1290" s="34"/>
      <c r="M1290" s="136" t="s">
        <v>32</v>
      </c>
      <c r="N1290" s="137" t="s">
        <v>51</v>
      </c>
      <c r="P1290" s="138">
        <f>O1290*H1290</f>
        <v>0</v>
      </c>
      <c r="Q1290" s="138">
        <v>0</v>
      </c>
      <c r="R1290" s="138">
        <f>Q1290*H1290</f>
        <v>0</v>
      </c>
      <c r="S1290" s="138">
        <v>0</v>
      </c>
      <c r="T1290" s="139">
        <f>S1290*H1290</f>
        <v>0</v>
      </c>
      <c r="AR1290" s="140" t="s">
        <v>244</v>
      </c>
      <c r="AT1290" s="140" t="s">
        <v>152</v>
      </c>
      <c r="AU1290" s="140" t="s">
        <v>89</v>
      </c>
      <c r="AY1290" s="18" t="s">
        <v>150</v>
      </c>
      <c r="BE1290" s="141">
        <f>IF(N1290="základní",J1290,0)</f>
        <v>0</v>
      </c>
      <c r="BF1290" s="141">
        <f>IF(N1290="snížená",J1290,0)</f>
        <v>0</v>
      </c>
      <c r="BG1290" s="141">
        <f>IF(N1290="zákl. přenesená",J1290,0)</f>
        <v>0</v>
      </c>
      <c r="BH1290" s="141">
        <f>IF(N1290="sníž. přenesená",J1290,0)</f>
        <v>0</v>
      </c>
      <c r="BI1290" s="141">
        <f>IF(N1290="nulová",J1290,0)</f>
        <v>0</v>
      </c>
      <c r="BJ1290" s="18" t="s">
        <v>40</v>
      </c>
      <c r="BK1290" s="141">
        <f>ROUND(I1290*H1290,2)</f>
        <v>0</v>
      </c>
      <c r="BL1290" s="18" t="s">
        <v>244</v>
      </c>
      <c r="BM1290" s="140" t="s">
        <v>4417</v>
      </c>
    </row>
    <row r="1291" spans="2:65" s="1" customFormat="1">
      <c r="B1291" s="34"/>
      <c r="D1291" s="163" t="s">
        <v>174</v>
      </c>
      <c r="F1291" s="164" t="s">
        <v>4418</v>
      </c>
      <c r="I1291" s="165"/>
      <c r="L1291" s="34"/>
      <c r="M1291" s="166"/>
      <c r="T1291" s="55"/>
      <c r="AT1291" s="18" t="s">
        <v>174</v>
      </c>
      <c r="AU1291" s="18" t="s">
        <v>89</v>
      </c>
    </row>
    <row r="1292" spans="2:65" s="12" customFormat="1">
      <c r="B1292" s="142"/>
      <c r="D1292" s="143" t="s">
        <v>159</v>
      </c>
      <c r="E1292" s="144" t="s">
        <v>32</v>
      </c>
      <c r="F1292" s="145" t="s">
        <v>702</v>
      </c>
      <c r="H1292" s="144" t="s">
        <v>32</v>
      </c>
      <c r="I1292" s="146"/>
      <c r="L1292" s="142"/>
      <c r="M1292" s="147"/>
      <c r="T1292" s="148"/>
      <c r="AT1292" s="144" t="s">
        <v>159</v>
      </c>
      <c r="AU1292" s="144" t="s">
        <v>89</v>
      </c>
      <c r="AV1292" s="12" t="s">
        <v>40</v>
      </c>
      <c r="AW1292" s="12" t="s">
        <v>38</v>
      </c>
      <c r="AX1292" s="12" t="s">
        <v>80</v>
      </c>
      <c r="AY1292" s="144" t="s">
        <v>150</v>
      </c>
    </row>
    <row r="1293" spans="2:65" s="12" customFormat="1" ht="30.6">
      <c r="B1293" s="142"/>
      <c r="D1293" s="143" t="s">
        <v>159</v>
      </c>
      <c r="E1293" s="144" t="s">
        <v>32</v>
      </c>
      <c r="F1293" s="145" t="s">
        <v>3858</v>
      </c>
      <c r="H1293" s="144" t="s">
        <v>32</v>
      </c>
      <c r="I1293" s="146"/>
      <c r="L1293" s="142"/>
      <c r="M1293" s="147"/>
      <c r="T1293" s="148"/>
      <c r="AT1293" s="144" t="s">
        <v>159</v>
      </c>
      <c r="AU1293" s="144" t="s">
        <v>89</v>
      </c>
      <c r="AV1293" s="12" t="s">
        <v>40</v>
      </c>
      <c r="AW1293" s="12" t="s">
        <v>38</v>
      </c>
      <c r="AX1293" s="12" t="s">
        <v>80</v>
      </c>
      <c r="AY1293" s="144" t="s">
        <v>150</v>
      </c>
    </row>
    <row r="1294" spans="2:65" s="13" customFormat="1">
      <c r="B1294" s="149"/>
      <c r="D1294" s="143" t="s">
        <v>159</v>
      </c>
      <c r="E1294" s="150" t="s">
        <v>32</v>
      </c>
      <c r="F1294" s="151" t="s">
        <v>703</v>
      </c>
      <c r="H1294" s="152">
        <v>871.85599999999999</v>
      </c>
      <c r="I1294" s="153"/>
      <c r="L1294" s="149"/>
      <c r="M1294" s="154"/>
      <c r="T1294" s="155"/>
      <c r="AT1294" s="150" t="s">
        <v>159</v>
      </c>
      <c r="AU1294" s="150" t="s">
        <v>89</v>
      </c>
      <c r="AV1294" s="13" t="s">
        <v>89</v>
      </c>
      <c r="AW1294" s="13" t="s">
        <v>38</v>
      </c>
      <c r="AX1294" s="13" t="s">
        <v>40</v>
      </c>
      <c r="AY1294" s="150" t="s">
        <v>150</v>
      </c>
    </row>
    <row r="1295" spans="2:65" s="1" customFormat="1" ht="24.15" customHeight="1">
      <c r="B1295" s="34"/>
      <c r="C1295" s="129" t="s">
        <v>1567</v>
      </c>
      <c r="D1295" s="129" t="s">
        <v>152</v>
      </c>
      <c r="E1295" s="130" t="s">
        <v>4419</v>
      </c>
      <c r="F1295" s="131" t="s">
        <v>4420</v>
      </c>
      <c r="G1295" s="132" t="s">
        <v>693</v>
      </c>
      <c r="H1295" s="133">
        <v>23.864000000000001</v>
      </c>
      <c r="I1295" s="134"/>
      <c r="J1295" s="135">
        <f>ROUND(I1295*H1295,2)</f>
        <v>0</v>
      </c>
      <c r="K1295" s="131" t="s">
        <v>172</v>
      </c>
      <c r="L1295" s="34"/>
      <c r="M1295" s="136" t="s">
        <v>32</v>
      </c>
      <c r="N1295" s="137" t="s">
        <v>51</v>
      </c>
      <c r="P1295" s="138">
        <f>O1295*H1295</f>
        <v>0</v>
      </c>
      <c r="Q1295" s="138">
        <v>0</v>
      </c>
      <c r="R1295" s="138">
        <f>Q1295*H1295</f>
        <v>0</v>
      </c>
      <c r="S1295" s="138">
        <v>0</v>
      </c>
      <c r="T1295" s="139">
        <f>S1295*H1295</f>
        <v>0</v>
      </c>
      <c r="AR1295" s="140" t="s">
        <v>244</v>
      </c>
      <c r="AT1295" s="140" t="s">
        <v>152</v>
      </c>
      <c r="AU1295" s="140" t="s">
        <v>89</v>
      </c>
      <c r="AY1295" s="18" t="s">
        <v>150</v>
      </c>
      <c r="BE1295" s="141">
        <f>IF(N1295="základní",J1295,0)</f>
        <v>0</v>
      </c>
      <c r="BF1295" s="141">
        <f>IF(N1295="snížená",J1295,0)</f>
        <v>0</v>
      </c>
      <c r="BG1295" s="141">
        <f>IF(N1295="zákl. přenesená",J1295,0)</f>
        <v>0</v>
      </c>
      <c r="BH1295" s="141">
        <f>IF(N1295="sníž. přenesená",J1295,0)</f>
        <v>0</v>
      </c>
      <c r="BI1295" s="141">
        <f>IF(N1295="nulová",J1295,0)</f>
        <v>0</v>
      </c>
      <c r="BJ1295" s="18" t="s">
        <v>40</v>
      </c>
      <c r="BK1295" s="141">
        <f>ROUND(I1295*H1295,2)</f>
        <v>0</v>
      </c>
      <c r="BL1295" s="18" t="s">
        <v>244</v>
      </c>
      <c r="BM1295" s="140" t="s">
        <v>4421</v>
      </c>
    </row>
    <row r="1296" spans="2:65" s="1" customFormat="1">
      <c r="B1296" s="34"/>
      <c r="D1296" s="163" t="s">
        <v>174</v>
      </c>
      <c r="F1296" s="164" t="s">
        <v>4422</v>
      </c>
      <c r="I1296" s="165"/>
      <c r="L1296" s="34"/>
      <c r="M1296" s="166"/>
      <c r="T1296" s="55"/>
      <c r="AT1296" s="18" t="s">
        <v>174</v>
      </c>
      <c r="AU1296" s="18" t="s">
        <v>89</v>
      </c>
    </row>
    <row r="1297" spans="2:65" s="12" customFormat="1">
      <c r="B1297" s="142"/>
      <c r="D1297" s="143" t="s">
        <v>159</v>
      </c>
      <c r="E1297" s="144" t="s">
        <v>32</v>
      </c>
      <c r="F1297" s="145" t="s">
        <v>702</v>
      </c>
      <c r="H1297" s="144" t="s">
        <v>32</v>
      </c>
      <c r="I1297" s="146"/>
      <c r="L1297" s="142"/>
      <c r="M1297" s="147"/>
      <c r="T1297" s="148"/>
      <c r="AT1297" s="144" t="s">
        <v>159</v>
      </c>
      <c r="AU1297" s="144" t="s">
        <v>89</v>
      </c>
      <c r="AV1297" s="12" t="s">
        <v>40</v>
      </c>
      <c r="AW1297" s="12" t="s">
        <v>38</v>
      </c>
      <c r="AX1297" s="12" t="s">
        <v>80</v>
      </c>
      <c r="AY1297" s="144" t="s">
        <v>150</v>
      </c>
    </row>
    <row r="1298" spans="2:65" s="12" customFormat="1">
      <c r="B1298" s="142"/>
      <c r="D1298" s="143" t="s">
        <v>159</v>
      </c>
      <c r="E1298" s="144" t="s">
        <v>32</v>
      </c>
      <c r="F1298" s="145" t="s">
        <v>4423</v>
      </c>
      <c r="H1298" s="144" t="s">
        <v>32</v>
      </c>
      <c r="I1298" s="146"/>
      <c r="L1298" s="142"/>
      <c r="M1298" s="147"/>
      <c r="T1298" s="148"/>
      <c r="AT1298" s="144" t="s">
        <v>159</v>
      </c>
      <c r="AU1298" s="144" t="s">
        <v>89</v>
      </c>
      <c r="AV1298" s="12" t="s">
        <v>40</v>
      </c>
      <c r="AW1298" s="12" t="s">
        <v>38</v>
      </c>
      <c r="AX1298" s="12" t="s">
        <v>80</v>
      </c>
      <c r="AY1298" s="144" t="s">
        <v>150</v>
      </c>
    </row>
    <row r="1299" spans="2:65" s="13" customFormat="1">
      <c r="B1299" s="149"/>
      <c r="D1299" s="143" t="s">
        <v>159</v>
      </c>
      <c r="E1299" s="150" t="s">
        <v>32</v>
      </c>
      <c r="F1299" s="151" t="s">
        <v>688</v>
      </c>
      <c r="H1299" s="152">
        <v>23.864000000000001</v>
      </c>
      <c r="I1299" s="153"/>
      <c r="L1299" s="149"/>
      <c r="M1299" s="154"/>
      <c r="T1299" s="155"/>
      <c r="AT1299" s="150" t="s">
        <v>159</v>
      </c>
      <c r="AU1299" s="150" t="s">
        <v>89</v>
      </c>
      <c r="AV1299" s="13" t="s">
        <v>89</v>
      </c>
      <c r="AW1299" s="13" t="s">
        <v>38</v>
      </c>
      <c r="AX1299" s="13" t="s">
        <v>40</v>
      </c>
      <c r="AY1299" s="150" t="s">
        <v>150</v>
      </c>
    </row>
    <row r="1300" spans="2:65" s="1" customFormat="1" ht="24.15" customHeight="1">
      <c r="B1300" s="34"/>
      <c r="C1300" s="129" t="s">
        <v>1575</v>
      </c>
      <c r="D1300" s="129" t="s">
        <v>152</v>
      </c>
      <c r="E1300" s="130" t="s">
        <v>4424</v>
      </c>
      <c r="F1300" s="131" t="s">
        <v>4425</v>
      </c>
      <c r="G1300" s="132" t="s">
        <v>171</v>
      </c>
      <c r="H1300" s="133">
        <v>31</v>
      </c>
      <c r="I1300" s="134"/>
      <c r="J1300" s="135">
        <f>ROUND(I1300*H1300,2)</f>
        <v>0</v>
      </c>
      <c r="K1300" s="131" t="s">
        <v>172</v>
      </c>
      <c r="L1300" s="34"/>
      <c r="M1300" s="136" t="s">
        <v>32</v>
      </c>
      <c r="N1300" s="137" t="s">
        <v>51</v>
      </c>
      <c r="P1300" s="138">
        <f>O1300*H1300</f>
        <v>0</v>
      </c>
      <c r="Q1300" s="138">
        <v>2.1000000000000001E-4</v>
      </c>
      <c r="R1300" s="138">
        <f>Q1300*H1300</f>
        <v>6.5100000000000002E-3</v>
      </c>
      <c r="S1300" s="138">
        <v>0</v>
      </c>
      <c r="T1300" s="139">
        <f>S1300*H1300</f>
        <v>0</v>
      </c>
      <c r="AR1300" s="140" t="s">
        <v>244</v>
      </c>
      <c r="AT1300" s="140" t="s">
        <v>152</v>
      </c>
      <c r="AU1300" s="140" t="s">
        <v>89</v>
      </c>
      <c r="AY1300" s="18" t="s">
        <v>150</v>
      </c>
      <c r="BE1300" s="141">
        <f>IF(N1300="základní",J1300,0)</f>
        <v>0</v>
      </c>
      <c r="BF1300" s="141">
        <f>IF(N1300="snížená",J1300,0)</f>
        <v>0</v>
      </c>
      <c r="BG1300" s="141">
        <f>IF(N1300="zákl. přenesená",J1300,0)</f>
        <v>0</v>
      </c>
      <c r="BH1300" s="141">
        <f>IF(N1300="sníž. přenesená",J1300,0)</f>
        <v>0</v>
      </c>
      <c r="BI1300" s="141">
        <f>IF(N1300="nulová",J1300,0)</f>
        <v>0</v>
      </c>
      <c r="BJ1300" s="18" t="s">
        <v>40</v>
      </c>
      <c r="BK1300" s="141">
        <f>ROUND(I1300*H1300,2)</f>
        <v>0</v>
      </c>
      <c r="BL1300" s="18" t="s">
        <v>244</v>
      </c>
      <c r="BM1300" s="140" t="s">
        <v>4426</v>
      </c>
    </row>
    <row r="1301" spans="2:65" s="1" customFormat="1">
      <c r="B1301" s="34"/>
      <c r="D1301" s="163" t="s">
        <v>174</v>
      </c>
      <c r="F1301" s="164" t="s">
        <v>4427</v>
      </c>
      <c r="I1301" s="165"/>
      <c r="L1301" s="34"/>
      <c r="M1301" s="166"/>
      <c r="T1301" s="55"/>
      <c r="AT1301" s="18" t="s">
        <v>174</v>
      </c>
      <c r="AU1301" s="18" t="s">
        <v>89</v>
      </c>
    </row>
    <row r="1302" spans="2:65" s="12" customFormat="1">
      <c r="B1302" s="142"/>
      <c r="D1302" s="143" t="s">
        <v>159</v>
      </c>
      <c r="E1302" s="144" t="s">
        <v>32</v>
      </c>
      <c r="F1302" s="145" t="s">
        <v>702</v>
      </c>
      <c r="H1302" s="144" t="s">
        <v>32</v>
      </c>
      <c r="I1302" s="146"/>
      <c r="L1302" s="142"/>
      <c r="M1302" s="147"/>
      <c r="T1302" s="148"/>
      <c r="AT1302" s="144" t="s">
        <v>159</v>
      </c>
      <c r="AU1302" s="144" t="s">
        <v>89</v>
      </c>
      <c r="AV1302" s="12" t="s">
        <v>40</v>
      </c>
      <c r="AW1302" s="12" t="s">
        <v>38</v>
      </c>
      <c r="AX1302" s="12" t="s">
        <v>80</v>
      </c>
      <c r="AY1302" s="144" t="s">
        <v>150</v>
      </c>
    </row>
    <row r="1303" spans="2:65" s="12" customFormat="1">
      <c r="B1303" s="142"/>
      <c r="D1303" s="143" t="s">
        <v>159</v>
      </c>
      <c r="E1303" s="144" t="s">
        <v>32</v>
      </c>
      <c r="F1303" s="145" t="s">
        <v>4428</v>
      </c>
      <c r="H1303" s="144" t="s">
        <v>32</v>
      </c>
      <c r="I1303" s="146"/>
      <c r="L1303" s="142"/>
      <c r="M1303" s="147"/>
      <c r="T1303" s="148"/>
      <c r="AT1303" s="144" t="s">
        <v>159</v>
      </c>
      <c r="AU1303" s="144" t="s">
        <v>89</v>
      </c>
      <c r="AV1303" s="12" t="s">
        <v>40</v>
      </c>
      <c r="AW1303" s="12" t="s">
        <v>38</v>
      </c>
      <c r="AX1303" s="12" t="s">
        <v>80</v>
      </c>
      <c r="AY1303" s="144" t="s">
        <v>150</v>
      </c>
    </row>
    <row r="1304" spans="2:65" s="12" customFormat="1">
      <c r="B1304" s="142"/>
      <c r="D1304" s="143" t="s">
        <v>159</v>
      </c>
      <c r="E1304" s="144" t="s">
        <v>32</v>
      </c>
      <c r="F1304" s="145" t="s">
        <v>4429</v>
      </c>
      <c r="H1304" s="144" t="s">
        <v>32</v>
      </c>
      <c r="I1304" s="146"/>
      <c r="L1304" s="142"/>
      <c r="M1304" s="147"/>
      <c r="T1304" s="148"/>
      <c r="AT1304" s="144" t="s">
        <v>159</v>
      </c>
      <c r="AU1304" s="144" t="s">
        <v>89</v>
      </c>
      <c r="AV1304" s="12" t="s">
        <v>40</v>
      </c>
      <c r="AW1304" s="12" t="s">
        <v>38</v>
      </c>
      <c r="AX1304" s="12" t="s">
        <v>80</v>
      </c>
      <c r="AY1304" s="144" t="s">
        <v>150</v>
      </c>
    </row>
    <row r="1305" spans="2:65" s="13" customFormat="1">
      <c r="B1305" s="149"/>
      <c r="D1305" s="143" t="s">
        <v>159</v>
      </c>
      <c r="E1305" s="150" t="s">
        <v>32</v>
      </c>
      <c r="F1305" s="151" t="s">
        <v>699</v>
      </c>
      <c r="H1305" s="152">
        <v>31</v>
      </c>
      <c r="I1305" s="153"/>
      <c r="L1305" s="149"/>
      <c r="M1305" s="154"/>
      <c r="T1305" s="155"/>
      <c r="AT1305" s="150" t="s">
        <v>159</v>
      </c>
      <c r="AU1305" s="150" t="s">
        <v>89</v>
      </c>
      <c r="AV1305" s="13" t="s">
        <v>89</v>
      </c>
      <c r="AW1305" s="13" t="s">
        <v>38</v>
      </c>
      <c r="AX1305" s="13" t="s">
        <v>40</v>
      </c>
      <c r="AY1305" s="150" t="s">
        <v>150</v>
      </c>
    </row>
    <row r="1306" spans="2:65" s="1" customFormat="1" ht="24.15" customHeight="1">
      <c r="B1306" s="34"/>
      <c r="C1306" s="129" t="s">
        <v>1584</v>
      </c>
      <c r="D1306" s="129" t="s">
        <v>152</v>
      </c>
      <c r="E1306" s="130" t="s">
        <v>4430</v>
      </c>
      <c r="F1306" s="131" t="s">
        <v>4431</v>
      </c>
      <c r="G1306" s="132" t="s">
        <v>693</v>
      </c>
      <c r="H1306" s="133">
        <v>49.783999999999999</v>
      </c>
      <c r="I1306" s="134"/>
      <c r="J1306" s="135">
        <f>ROUND(I1306*H1306,2)</f>
        <v>0</v>
      </c>
      <c r="K1306" s="131" t="s">
        <v>172</v>
      </c>
      <c r="L1306" s="34"/>
      <c r="M1306" s="136" t="s">
        <v>32</v>
      </c>
      <c r="N1306" s="137" t="s">
        <v>51</v>
      </c>
      <c r="P1306" s="138">
        <f>O1306*H1306</f>
        <v>0</v>
      </c>
      <c r="Q1306" s="138">
        <v>1.42E-3</v>
      </c>
      <c r="R1306" s="138">
        <f>Q1306*H1306</f>
        <v>7.0693279999999997E-2</v>
      </c>
      <c r="S1306" s="138">
        <v>0</v>
      </c>
      <c r="T1306" s="139">
        <f>S1306*H1306</f>
        <v>0</v>
      </c>
      <c r="AR1306" s="140" t="s">
        <v>244</v>
      </c>
      <c r="AT1306" s="140" t="s">
        <v>152</v>
      </c>
      <c r="AU1306" s="140" t="s">
        <v>89</v>
      </c>
      <c r="AY1306" s="18" t="s">
        <v>150</v>
      </c>
      <c r="BE1306" s="141">
        <f>IF(N1306="základní",J1306,0)</f>
        <v>0</v>
      </c>
      <c r="BF1306" s="141">
        <f>IF(N1306="snížená",J1306,0)</f>
        <v>0</v>
      </c>
      <c r="BG1306" s="141">
        <f>IF(N1306="zákl. přenesená",J1306,0)</f>
        <v>0</v>
      </c>
      <c r="BH1306" s="141">
        <f>IF(N1306="sníž. přenesená",J1306,0)</f>
        <v>0</v>
      </c>
      <c r="BI1306" s="141">
        <f>IF(N1306="nulová",J1306,0)</f>
        <v>0</v>
      </c>
      <c r="BJ1306" s="18" t="s">
        <v>40</v>
      </c>
      <c r="BK1306" s="141">
        <f>ROUND(I1306*H1306,2)</f>
        <v>0</v>
      </c>
      <c r="BL1306" s="18" t="s">
        <v>244</v>
      </c>
      <c r="BM1306" s="140" t="s">
        <v>4432</v>
      </c>
    </row>
    <row r="1307" spans="2:65" s="1" customFormat="1">
      <c r="B1307" s="34"/>
      <c r="D1307" s="163" t="s">
        <v>174</v>
      </c>
      <c r="F1307" s="164" t="s">
        <v>4433</v>
      </c>
      <c r="I1307" s="165"/>
      <c r="L1307" s="34"/>
      <c r="M1307" s="166"/>
      <c r="T1307" s="55"/>
      <c r="AT1307" s="18" t="s">
        <v>174</v>
      </c>
      <c r="AU1307" s="18" t="s">
        <v>89</v>
      </c>
    </row>
    <row r="1308" spans="2:65" s="12" customFormat="1">
      <c r="B1308" s="142"/>
      <c r="D1308" s="143" t="s">
        <v>159</v>
      </c>
      <c r="E1308" s="144" t="s">
        <v>32</v>
      </c>
      <c r="F1308" s="145" t="s">
        <v>702</v>
      </c>
      <c r="H1308" s="144" t="s">
        <v>32</v>
      </c>
      <c r="I1308" s="146"/>
      <c r="L1308" s="142"/>
      <c r="M1308" s="147"/>
      <c r="T1308" s="148"/>
      <c r="AT1308" s="144" t="s">
        <v>159</v>
      </c>
      <c r="AU1308" s="144" t="s">
        <v>89</v>
      </c>
      <c r="AV1308" s="12" t="s">
        <v>40</v>
      </c>
      <c r="AW1308" s="12" t="s">
        <v>38</v>
      </c>
      <c r="AX1308" s="12" t="s">
        <v>80</v>
      </c>
      <c r="AY1308" s="144" t="s">
        <v>150</v>
      </c>
    </row>
    <row r="1309" spans="2:65" s="12" customFormat="1">
      <c r="B1309" s="142"/>
      <c r="D1309" s="143" t="s">
        <v>159</v>
      </c>
      <c r="E1309" s="144" t="s">
        <v>32</v>
      </c>
      <c r="F1309" s="145" t="s">
        <v>4428</v>
      </c>
      <c r="H1309" s="144" t="s">
        <v>32</v>
      </c>
      <c r="I1309" s="146"/>
      <c r="L1309" s="142"/>
      <c r="M1309" s="147"/>
      <c r="T1309" s="148"/>
      <c r="AT1309" s="144" t="s">
        <v>159</v>
      </c>
      <c r="AU1309" s="144" t="s">
        <v>89</v>
      </c>
      <c r="AV1309" s="12" t="s">
        <v>40</v>
      </c>
      <c r="AW1309" s="12" t="s">
        <v>38</v>
      </c>
      <c r="AX1309" s="12" t="s">
        <v>80</v>
      </c>
      <c r="AY1309" s="144" t="s">
        <v>150</v>
      </c>
    </row>
    <row r="1310" spans="2:65" s="12" customFormat="1" ht="20.399999999999999">
      <c r="B1310" s="142"/>
      <c r="D1310" s="143" t="s">
        <v>159</v>
      </c>
      <c r="E1310" s="144" t="s">
        <v>32</v>
      </c>
      <c r="F1310" s="145" t="s">
        <v>4434</v>
      </c>
      <c r="H1310" s="144" t="s">
        <v>32</v>
      </c>
      <c r="I1310" s="146"/>
      <c r="L1310" s="142"/>
      <c r="M1310" s="147"/>
      <c r="T1310" s="148"/>
      <c r="AT1310" s="144" t="s">
        <v>159</v>
      </c>
      <c r="AU1310" s="144" t="s">
        <v>89</v>
      </c>
      <c r="AV1310" s="12" t="s">
        <v>40</v>
      </c>
      <c r="AW1310" s="12" t="s">
        <v>38</v>
      </c>
      <c r="AX1310" s="12" t="s">
        <v>80</v>
      </c>
      <c r="AY1310" s="144" t="s">
        <v>150</v>
      </c>
    </row>
    <row r="1311" spans="2:65" s="13" customFormat="1">
      <c r="B1311" s="149"/>
      <c r="D1311" s="143" t="s">
        <v>159</v>
      </c>
      <c r="E1311" s="150" t="s">
        <v>32</v>
      </c>
      <c r="F1311" s="151" t="s">
        <v>707</v>
      </c>
      <c r="H1311" s="152">
        <v>49.783999999999999</v>
      </c>
      <c r="I1311" s="153"/>
      <c r="L1311" s="149"/>
      <c r="M1311" s="154"/>
      <c r="T1311" s="155"/>
      <c r="AT1311" s="150" t="s">
        <v>159</v>
      </c>
      <c r="AU1311" s="150" t="s">
        <v>89</v>
      </c>
      <c r="AV1311" s="13" t="s">
        <v>89</v>
      </c>
      <c r="AW1311" s="13" t="s">
        <v>38</v>
      </c>
      <c r="AX1311" s="13" t="s">
        <v>40</v>
      </c>
      <c r="AY1311" s="150" t="s">
        <v>150</v>
      </c>
    </row>
    <row r="1312" spans="2:65" s="1" customFormat="1" ht="55.5" customHeight="1">
      <c r="B1312" s="34"/>
      <c r="C1312" s="129" t="s">
        <v>1589</v>
      </c>
      <c r="D1312" s="129" t="s">
        <v>152</v>
      </c>
      <c r="E1312" s="130" t="s">
        <v>4435</v>
      </c>
      <c r="F1312" s="131" t="s">
        <v>4436</v>
      </c>
      <c r="G1312" s="132" t="s">
        <v>171</v>
      </c>
      <c r="H1312" s="133">
        <v>34</v>
      </c>
      <c r="I1312" s="134"/>
      <c r="J1312" s="135">
        <f>ROUND(I1312*H1312,2)</f>
        <v>0</v>
      </c>
      <c r="K1312" s="131" t="s">
        <v>172</v>
      </c>
      <c r="L1312" s="34"/>
      <c r="M1312" s="136" t="s">
        <v>32</v>
      </c>
      <c r="N1312" s="137" t="s">
        <v>51</v>
      </c>
      <c r="P1312" s="138">
        <f>O1312*H1312</f>
        <v>0</v>
      </c>
      <c r="Q1312" s="138">
        <v>4.2399999999999998E-3</v>
      </c>
      <c r="R1312" s="138">
        <f>Q1312*H1312</f>
        <v>0.14415999999999998</v>
      </c>
      <c r="S1312" s="138">
        <v>0</v>
      </c>
      <c r="T1312" s="139">
        <f>S1312*H1312</f>
        <v>0</v>
      </c>
      <c r="AR1312" s="140" t="s">
        <v>244</v>
      </c>
      <c r="AT1312" s="140" t="s">
        <v>152</v>
      </c>
      <c r="AU1312" s="140" t="s">
        <v>89</v>
      </c>
      <c r="AY1312" s="18" t="s">
        <v>150</v>
      </c>
      <c r="BE1312" s="141">
        <f>IF(N1312="základní",J1312,0)</f>
        <v>0</v>
      </c>
      <c r="BF1312" s="141">
        <f>IF(N1312="snížená",J1312,0)</f>
        <v>0</v>
      </c>
      <c r="BG1312" s="141">
        <f>IF(N1312="zákl. přenesená",J1312,0)</f>
        <v>0</v>
      </c>
      <c r="BH1312" s="141">
        <f>IF(N1312="sníž. přenesená",J1312,0)</f>
        <v>0</v>
      </c>
      <c r="BI1312" s="141">
        <f>IF(N1312="nulová",J1312,0)</f>
        <v>0</v>
      </c>
      <c r="BJ1312" s="18" t="s">
        <v>40</v>
      </c>
      <c r="BK1312" s="141">
        <f>ROUND(I1312*H1312,2)</f>
        <v>0</v>
      </c>
      <c r="BL1312" s="18" t="s">
        <v>244</v>
      </c>
      <c r="BM1312" s="140" t="s">
        <v>4437</v>
      </c>
    </row>
    <row r="1313" spans="2:65" s="1" customFormat="1">
      <c r="B1313" s="34"/>
      <c r="D1313" s="163" t="s">
        <v>174</v>
      </c>
      <c r="F1313" s="164" t="s">
        <v>4438</v>
      </c>
      <c r="I1313" s="165"/>
      <c r="L1313" s="34"/>
      <c r="M1313" s="166"/>
      <c r="T1313" s="55"/>
      <c r="AT1313" s="18" t="s">
        <v>174</v>
      </c>
      <c r="AU1313" s="18" t="s">
        <v>89</v>
      </c>
    </row>
    <row r="1314" spans="2:65" s="12" customFormat="1">
      <c r="B1314" s="142"/>
      <c r="D1314" s="143" t="s">
        <v>159</v>
      </c>
      <c r="E1314" s="144" t="s">
        <v>32</v>
      </c>
      <c r="F1314" s="145" t="s">
        <v>702</v>
      </c>
      <c r="H1314" s="144" t="s">
        <v>32</v>
      </c>
      <c r="I1314" s="146"/>
      <c r="L1314" s="142"/>
      <c r="M1314" s="147"/>
      <c r="T1314" s="148"/>
      <c r="AT1314" s="144" t="s">
        <v>159</v>
      </c>
      <c r="AU1314" s="144" t="s">
        <v>89</v>
      </c>
      <c r="AV1314" s="12" t="s">
        <v>40</v>
      </c>
      <c r="AW1314" s="12" t="s">
        <v>38</v>
      </c>
      <c r="AX1314" s="12" t="s">
        <v>80</v>
      </c>
      <c r="AY1314" s="144" t="s">
        <v>150</v>
      </c>
    </row>
    <row r="1315" spans="2:65" s="12" customFormat="1">
      <c r="B1315" s="142"/>
      <c r="D1315" s="143" t="s">
        <v>159</v>
      </c>
      <c r="E1315" s="144" t="s">
        <v>32</v>
      </c>
      <c r="F1315" s="145" t="s">
        <v>4439</v>
      </c>
      <c r="H1315" s="144" t="s">
        <v>32</v>
      </c>
      <c r="I1315" s="146"/>
      <c r="L1315" s="142"/>
      <c r="M1315" s="147"/>
      <c r="T1315" s="148"/>
      <c r="AT1315" s="144" t="s">
        <v>159</v>
      </c>
      <c r="AU1315" s="144" t="s">
        <v>89</v>
      </c>
      <c r="AV1315" s="12" t="s">
        <v>40</v>
      </c>
      <c r="AW1315" s="12" t="s">
        <v>38</v>
      </c>
      <c r="AX1315" s="12" t="s">
        <v>80</v>
      </c>
      <c r="AY1315" s="144" t="s">
        <v>150</v>
      </c>
    </row>
    <row r="1316" spans="2:65" s="12" customFormat="1">
      <c r="B1316" s="142"/>
      <c r="D1316" s="143" t="s">
        <v>159</v>
      </c>
      <c r="E1316" s="144" t="s">
        <v>32</v>
      </c>
      <c r="F1316" s="145" t="s">
        <v>4440</v>
      </c>
      <c r="H1316" s="144" t="s">
        <v>32</v>
      </c>
      <c r="I1316" s="146"/>
      <c r="L1316" s="142"/>
      <c r="M1316" s="147"/>
      <c r="T1316" s="148"/>
      <c r="AT1316" s="144" t="s">
        <v>159</v>
      </c>
      <c r="AU1316" s="144" t="s">
        <v>89</v>
      </c>
      <c r="AV1316" s="12" t="s">
        <v>40</v>
      </c>
      <c r="AW1316" s="12" t="s">
        <v>38</v>
      </c>
      <c r="AX1316" s="12" t="s">
        <v>80</v>
      </c>
      <c r="AY1316" s="144" t="s">
        <v>150</v>
      </c>
    </row>
    <row r="1317" spans="2:65" s="13" customFormat="1">
      <c r="B1317" s="149"/>
      <c r="D1317" s="143" t="s">
        <v>159</v>
      </c>
      <c r="E1317" s="150" t="s">
        <v>32</v>
      </c>
      <c r="F1317" s="151" t="s">
        <v>722</v>
      </c>
      <c r="H1317" s="152">
        <v>34</v>
      </c>
      <c r="I1317" s="153"/>
      <c r="L1317" s="149"/>
      <c r="M1317" s="154"/>
      <c r="T1317" s="155"/>
      <c r="AT1317" s="150" t="s">
        <v>159</v>
      </c>
      <c r="AU1317" s="150" t="s">
        <v>89</v>
      </c>
      <c r="AV1317" s="13" t="s">
        <v>89</v>
      </c>
      <c r="AW1317" s="13" t="s">
        <v>38</v>
      </c>
      <c r="AX1317" s="13" t="s">
        <v>40</v>
      </c>
      <c r="AY1317" s="150" t="s">
        <v>150</v>
      </c>
    </row>
    <row r="1318" spans="2:65" s="1" customFormat="1" ht="37.799999999999997" customHeight="1">
      <c r="B1318" s="34"/>
      <c r="C1318" s="129" t="s">
        <v>1591</v>
      </c>
      <c r="D1318" s="129" t="s">
        <v>152</v>
      </c>
      <c r="E1318" s="130" t="s">
        <v>4441</v>
      </c>
      <c r="F1318" s="131" t="s">
        <v>4442</v>
      </c>
      <c r="G1318" s="132" t="s">
        <v>171</v>
      </c>
      <c r="H1318" s="133">
        <v>34</v>
      </c>
      <c r="I1318" s="134"/>
      <c r="J1318" s="135">
        <f>ROUND(I1318*H1318,2)</f>
        <v>0</v>
      </c>
      <c r="K1318" s="131" t="s">
        <v>172</v>
      </c>
      <c r="L1318" s="34"/>
      <c r="M1318" s="136" t="s">
        <v>32</v>
      </c>
      <c r="N1318" s="137" t="s">
        <v>51</v>
      </c>
      <c r="P1318" s="138">
        <f>O1318*H1318</f>
        <v>0</v>
      </c>
      <c r="Q1318" s="138">
        <v>1.0200000000000001E-3</v>
      </c>
      <c r="R1318" s="138">
        <f>Q1318*H1318</f>
        <v>3.4680000000000002E-2</v>
      </c>
      <c r="S1318" s="138">
        <v>0</v>
      </c>
      <c r="T1318" s="139">
        <f>S1318*H1318</f>
        <v>0</v>
      </c>
      <c r="AR1318" s="140" t="s">
        <v>244</v>
      </c>
      <c r="AT1318" s="140" t="s">
        <v>152</v>
      </c>
      <c r="AU1318" s="140" t="s">
        <v>89</v>
      </c>
      <c r="AY1318" s="18" t="s">
        <v>150</v>
      </c>
      <c r="BE1318" s="141">
        <f>IF(N1318="základní",J1318,0)</f>
        <v>0</v>
      </c>
      <c r="BF1318" s="141">
        <f>IF(N1318="snížená",J1318,0)</f>
        <v>0</v>
      </c>
      <c r="BG1318" s="141">
        <f>IF(N1318="zákl. přenesená",J1318,0)</f>
        <v>0</v>
      </c>
      <c r="BH1318" s="141">
        <f>IF(N1318="sníž. přenesená",J1318,0)</f>
        <v>0</v>
      </c>
      <c r="BI1318" s="141">
        <f>IF(N1318="nulová",J1318,0)</f>
        <v>0</v>
      </c>
      <c r="BJ1318" s="18" t="s">
        <v>40</v>
      </c>
      <c r="BK1318" s="141">
        <f>ROUND(I1318*H1318,2)</f>
        <v>0</v>
      </c>
      <c r="BL1318" s="18" t="s">
        <v>244</v>
      </c>
      <c r="BM1318" s="140" t="s">
        <v>4443</v>
      </c>
    </row>
    <row r="1319" spans="2:65" s="1" customFormat="1">
      <c r="B1319" s="34"/>
      <c r="D1319" s="163" t="s">
        <v>174</v>
      </c>
      <c r="F1319" s="164" t="s">
        <v>4444</v>
      </c>
      <c r="I1319" s="165"/>
      <c r="L1319" s="34"/>
      <c r="M1319" s="166"/>
      <c r="T1319" s="55"/>
      <c r="AT1319" s="18" t="s">
        <v>174</v>
      </c>
      <c r="AU1319" s="18" t="s">
        <v>89</v>
      </c>
    </row>
    <row r="1320" spans="2:65" s="12" customFormat="1">
      <c r="B1320" s="142"/>
      <c r="D1320" s="143" t="s">
        <v>159</v>
      </c>
      <c r="E1320" s="144" t="s">
        <v>32</v>
      </c>
      <c r="F1320" s="145" t="s">
        <v>702</v>
      </c>
      <c r="H1320" s="144" t="s">
        <v>32</v>
      </c>
      <c r="I1320" s="146"/>
      <c r="L1320" s="142"/>
      <c r="M1320" s="147"/>
      <c r="T1320" s="148"/>
      <c r="AT1320" s="144" t="s">
        <v>159</v>
      </c>
      <c r="AU1320" s="144" t="s">
        <v>89</v>
      </c>
      <c r="AV1320" s="12" t="s">
        <v>40</v>
      </c>
      <c r="AW1320" s="12" t="s">
        <v>38</v>
      </c>
      <c r="AX1320" s="12" t="s">
        <v>80</v>
      </c>
      <c r="AY1320" s="144" t="s">
        <v>150</v>
      </c>
    </row>
    <row r="1321" spans="2:65" s="12" customFormat="1">
      <c r="B1321" s="142"/>
      <c r="D1321" s="143" t="s">
        <v>159</v>
      </c>
      <c r="E1321" s="144" t="s">
        <v>32</v>
      </c>
      <c r="F1321" s="145" t="s">
        <v>4439</v>
      </c>
      <c r="H1321" s="144" t="s">
        <v>32</v>
      </c>
      <c r="I1321" s="146"/>
      <c r="L1321" s="142"/>
      <c r="M1321" s="147"/>
      <c r="T1321" s="148"/>
      <c r="AT1321" s="144" t="s">
        <v>159</v>
      </c>
      <c r="AU1321" s="144" t="s">
        <v>89</v>
      </c>
      <c r="AV1321" s="12" t="s">
        <v>40</v>
      </c>
      <c r="AW1321" s="12" t="s">
        <v>38</v>
      </c>
      <c r="AX1321" s="12" t="s">
        <v>80</v>
      </c>
      <c r="AY1321" s="144" t="s">
        <v>150</v>
      </c>
    </row>
    <row r="1322" spans="2:65" s="12" customFormat="1">
      <c r="B1322" s="142"/>
      <c r="D1322" s="143" t="s">
        <v>159</v>
      </c>
      <c r="E1322" s="144" t="s">
        <v>32</v>
      </c>
      <c r="F1322" s="145" t="s">
        <v>4440</v>
      </c>
      <c r="H1322" s="144" t="s">
        <v>32</v>
      </c>
      <c r="I1322" s="146"/>
      <c r="L1322" s="142"/>
      <c r="M1322" s="147"/>
      <c r="T1322" s="148"/>
      <c r="AT1322" s="144" t="s">
        <v>159</v>
      </c>
      <c r="AU1322" s="144" t="s">
        <v>89</v>
      </c>
      <c r="AV1322" s="12" t="s">
        <v>40</v>
      </c>
      <c r="AW1322" s="12" t="s">
        <v>38</v>
      </c>
      <c r="AX1322" s="12" t="s">
        <v>80</v>
      </c>
      <c r="AY1322" s="144" t="s">
        <v>150</v>
      </c>
    </row>
    <row r="1323" spans="2:65" s="13" customFormat="1">
      <c r="B1323" s="149"/>
      <c r="D1323" s="143" t="s">
        <v>159</v>
      </c>
      <c r="E1323" s="150" t="s">
        <v>32</v>
      </c>
      <c r="F1323" s="151" t="s">
        <v>722</v>
      </c>
      <c r="H1323" s="152">
        <v>34</v>
      </c>
      <c r="I1323" s="153"/>
      <c r="L1323" s="149"/>
      <c r="M1323" s="154"/>
      <c r="T1323" s="155"/>
      <c r="AT1323" s="150" t="s">
        <v>159</v>
      </c>
      <c r="AU1323" s="150" t="s">
        <v>89</v>
      </c>
      <c r="AV1323" s="13" t="s">
        <v>89</v>
      </c>
      <c r="AW1323" s="13" t="s">
        <v>38</v>
      </c>
      <c r="AX1323" s="13" t="s">
        <v>40</v>
      </c>
      <c r="AY1323" s="150" t="s">
        <v>150</v>
      </c>
    </row>
    <row r="1324" spans="2:65" s="1" customFormat="1" ht="24.15" customHeight="1">
      <c r="B1324" s="34"/>
      <c r="C1324" s="129" t="s">
        <v>674</v>
      </c>
      <c r="D1324" s="129" t="s">
        <v>152</v>
      </c>
      <c r="E1324" s="130" t="s">
        <v>4445</v>
      </c>
      <c r="F1324" s="131" t="s">
        <v>4446</v>
      </c>
      <c r="G1324" s="132" t="s">
        <v>171</v>
      </c>
      <c r="H1324" s="133">
        <v>34</v>
      </c>
      <c r="I1324" s="134"/>
      <c r="J1324" s="135">
        <f>ROUND(I1324*H1324,2)</f>
        <v>0</v>
      </c>
      <c r="K1324" s="131" t="s">
        <v>172</v>
      </c>
      <c r="L1324" s="34"/>
      <c r="M1324" s="136" t="s">
        <v>32</v>
      </c>
      <c r="N1324" s="137" t="s">
        <v>51</v>
      </c>
      <c r="P1324" s="138">
        <f>O1324*H1324</f>
        <v>0</v>
      </c>
      <c r="Q1324" s="138">
        <v>1.004E-2</v>
      </c>
      <c r="R1324" s="138">
        <f>Q1324*H1324</f>
        <v>0.34136</v>
      </c>
      <c r="S1324" s="138">
        <v>0</v>
      </c>
      <c r="T1324" s="139">
        <f>S1324*H1324</f>
        <v>0</v>
      </c>
      <c r="AR1324" s="140" t="s">
        <v>244</v>
      </c>
      <c r="AT1324" s="140" t="s">
        <v>152</v>
      </c>
      <c r="AU1324" s="140" t="s">
        <v>89</v>
      </c>
      <c r="AY1324" s="18" t="s">
        <v>150</v>
      </c>
      <c r="BE1324" s="141">
        <f>IF(N1324="základní",J1324,0)</f>
        <v>0</v>
      </c>
      <c r="BF1324" s="141">
        <f>IF(N1324="snížená",J1324,0)</f>
        <v>0</v>
      </c>
      <c r="BG1324" s="141">
        <f>IF(N1324="zákl. přenesená",J1324,0)</f>
        <v>0</v>
      </c>
      <c r="BH1324" s="141">
        <f>IF(N1324="sníž. přenesená",J1324,0)</f>
        <v>0</v>
      </c>
      <c r="BI1324" s="141">
        <f>IF(N1324="nulová",J1324,0)</f>
        <v>0</v>
      </c>
      <c r="BJ1324" s="18" t="s">
        <v>40</v>
      </c>
      <c r="BK1324" s="141">
        <f>ROUND(I1324*H1324,2)</f>
        <v>0</v>
      </c>
      <c r="BL1324" s="18" t="s">
        <v>244</v>
      </c>
      <c r="BM1324" s="140" t="s">
        <v>4447</v>
      </c>
    </row>
    <row r="1325" spans="2:65" s="1" customFormat="1">
      <c r="B1325" s="34"/>
      <c r="D1325" s="163" t="s">
        <v>174</v>
      </c>
      <c r="F1325" s="164" t="s">
        <v>4448</v>
      </c>
      <c r="I1325" s="165"/>
      <c r="L1325" s="34"/>
      <c r="M1325" s="166"/>
      <c r="T1325" s="55"/>
      <c r="AT1325" s="18" t="s">
        <v>174</v>
      </c>
      <c r="AU1325" s="18" t="s">
        <v>89</v>
      </c>
    </row>
    <row r="1326" spans="2:65" s="12" customFormat="1">
      <c r="B1326" s="142"/>
      <c r="D1326" s="143" t="s">
        <v>159</v>
      </c>
      <c r="E1326" s="144" t="s">
        <v>32</v>
      </c>
      <c r="F1326" s="145" t="s">
        <v>702</v>
      </c>
      <c r="H1326" s="144" t="s">
        <v>32</v>
      </c>
      <c r="I1326" s="146"/>
      <c r="L1326" s="142"/>
      <c r="M1326" s="147"/>
      <c r="T1326" s="148"/>
      <c r="AT1326" s="144" t="s">
        <v>159</v>
      </c>
      <c r="AU1326" s="144" t="s">
        <v>89</v>
      </c>
      <c r="AV1326" s="12" t="s">
        <v>40</v>
      </c>
      <c r="AW1326" s="12" t="s">
        <v>38</v>
      </c>
      <c r="AX1326" s="12" t="s">
        <v>80</v>
      </c>
      <c r="AY1326" s="144" t="s">
        <v>150</v>
      </c>
    </row>
    <row r="1327" spans="2:65" s="12" customFormat="1">
      <c r="B1327" s="142"/>
      <c r="D1327" s="143" t="s">
        <v>159</v>
      </c>
      <c r="E1327" s="144" t="s">
        <v>32</v>
      </c>
      <c r="F1327" s="145" t="s">
        <v>4439</v>
      </c>
      <c r="H1327" s="144" t="s">
        <v>32</v>
      </c>
      <c r="I1327" s="146"/>
      <c r="L1327" s="142"/>
      <c r="M1327" s="147"/>
      <c r="T1327" s="148"/>
      <c r="AT1327" s="144" t="s">
        <v>159</v>
      </c>
      <c r="AU1327" s="144" t="s">
        <v>89</v>
      </c>
      <c r="AV1327" s="12" t="s">
        <v>40</v>
      </c>
      <c r="AW1327" s="12" t="s">
        <v>38</v>
      </c>
      <c r="AX1327" s="12" t="s">
        <v>80</v>
      </c>
      <c r="AY1327" s="144" t="s">
        <v>150</v>
      </c>
    </row>
    <row r="1328" spans="2:65" s="12" customFormat="1">
      <c r="B1328" s="142"/>
      <c r="D1328" s="143" t="s">
        <v>159</v>
      </c>
      <c r="E1328" s="144" t="s">
        <v>32</v>
      </c>
      <c r="F1328" s="145" t="s">
        <v>4440</v>
      </c>
      <c r="H1328" s="144" t="s">
        <v>32</v>
      </c>
      <c r="I1328" s="146"/>
      <c r="L1328" s="142"/>
      <c r="M1328" s="147"/>
      <c r="T1328" s="148"/>
      <c r="AT1328" s="144" t="s">
        <v>159</v>
      </c>
      <c r="AU1328" s="144" t="s">
        <v>89</v>
      </c>
      <c r="AV1328" s="12" t="s">
        <v>40</v>
      </c>
      <c r="AW1328" s="12" t="s">
        <v>38</v>
      </c>
      <c r="AX1328" s="12" t="s">
        <v>80</v>
      </c>
      <c r="AY1328" s="144" t="s">
        <v>150</v>
      </c>
    </row>
    <row r="1329" spans="2:65" s="13" customFormat="1">
      <c r="B1329" s="149"/>
      <c r="D1329" s="143" t="s">
        <v>159</v>
      </c>
      <c r="E1329" s="150" t="s">
        <v>32</v>
      </c>
      <c r="F1329" s="151" t="s">
        <v>722</v>
      </c>
      <c r="H1329" s="152">
        <v>34</v>
      </c>
      <c r="I1329" s="153"/>
      <c r="L1329" s="149"/>
      <c r="M1329" s="154"/>
      <c r="T1329" s="155"/>
      <c r="AT1329" s="150" t="s">
        <v>159</v>
      </c>
      <c r="AU1329" s="150" t="s">
        <v>89</v>
      </c>
      <c r="AV1329" s="13" t="s">
        <v>89</v>
      </c>
      <c r="AW1329" s="13" t="s">
        <v>38</v>
      </c>
      <c r="AX1329" s="13" t="s">
        <v>40</v>
      </c>
      <c r="AY1329" s="150" t="s">
        <v>150</v>
      </c>
    </row>
    <row r="1330" spans="2:65" s="1" customFormat="1" ht="24.15" customHeight="1">
      <c r="B1330" s="34"/>
      <c r="C1330" s="129" t="s">
        <v>1604</v>
      </c>
      <c r="D1330" s="129" t="s">
        <v>152</v>
      </c>
      <c r="E1330" s="130" t="s">
        <v>4449</v>
      </c>
      <c r="F1330" s="131" t="s">
        <v>4450</v>
      </c>
      <c r="G1330" s="132" t="s">
        <v>155</v>
      </c>
      <c r="H1330" s="133">
        <v>769.2</v>
      </c>
      <c r="I1330" s="134"/>
      <c r="J1330" s="135">
        <f>ROUND(I1330*H1330,2)</f>
        <v>0</v>
      </c>
      <c r="K1330" s="131" t="s">
        <v>172</v>
      </c>
      <c r="L1330" s="34"/>
      <c r="M1330" s="136" t="s">
        <v>32</v>
      </c>
      <c r="N1330" s="137" t="s">
        <v>51</v>
      </c>
      <c r="P1330" s="138">
        <f>O1330*H1330</f>
        <v>0</v>
      </c>
      <c r="Q1330" s="138">
        <v>5.0000000000000002E-5</v>
      </c>
      <c r="R1330" s="138">
        <f>Q1330*H1330</f>
        <v>3.8460000000000001E-2</v>
      </c>
      <c r="S1330" s="138">
        <v>0</v>
      </c>
      <c r="T1330" s="139">
        <f>S1330*H1330</f>
        <v>0</v>
      </c>
      <c r="AR1330" s="140" t="s">
        <v>244</v>
      </c>
      <c r="AT1330" s="140" t="s">
        <v>152</v>
      </c>
      <c r="AU1330" s="140" t="s">
        <v>89</v>
      </c>
      <c r="AY1330" s="18" t="s">
        <v>150</v>
      </c>
      <c r="BE1330" s="141">
        <f>IF(N1330="základní",J1330,0)</f>
        <v>0</v>
      </c>
      <c r="BF1330" s="141">
        <f>IF(N1330="snížená",J1330,0)</f>
        <v>0</v>
      </c>
      <c r="BG1330" s="141">
        <f>IF(N1330="zákl. přenesená",J1330,0)</f>
        <v>0</v>
      </c>
      <c r="BH1330" s="141">
        <f>IF(N1330="sníž. přenesená",J1330,0)</f>
        <v>0</v>
      </c>
      <c r="BI1330" s="141">
        <f>IF(N1330="nulová",J1330,0)</f>
        <v>0</v>
      </c>
      <c r="BJ1330" s="18" t="s">
        <v>40</v>
      </c>
      <c r="BK1330" s="141">
        <f>ROUND(I1330*H1330,2)</f>
        <v>0</v>
      </c>
      <c r="BL1330" s="18" t="s">
        <v>244</v>
      </c>
      <c r="BM1330" s="140" t="s">
        <v>4451</v>
      </c>
    </row>
    <row r="1331" spans="2:65" s="1" customFormat="1">
      <c r="B1331" s="34"/>
      <c r="D1331" s="163" t="s">
        <v>174</v>
      </c>
      <c r="F1331" s="164" t="s">
        <v>4452</v>
      </c>
      <c r="I1331" s="165"/>
      <c r="L1331" s="34"/>
      <c r="M1331" s="166"/>
      <c r="T1331" s="55"/>
      <c r="AT1331" s="18" t="s">
        <v>174</v>
      </c>
      <c r="AU1331" s="18" t="s">
        <v>89</v>
      </c>
    </row>
    <row r="1332" spans="2:65" s="12" customFormat="1">
      <c r="B1332" s="142"/>
      <c r="D1332" s="143" t="s">
        <v>159</v>
      </c>
      <c r="E1332" s="144" t="s">
        <v>32</v>
      </c>
      <c r="F1332" s="145" t="s">
        <v>702</v>
      </c>
      <c r="H1332" s="144" t="s">
        <v>32</v>
      </c>
      <c r="I1332" s="146"/>
      <c r="L1332" s="142"/>
      <c r="M1332" s="147"/>
      <c r="T1332" s="148"/>
      <c r="AT1332" s="144" t="s">
        <v>159</v>
      </c>
      <c r="AU1332" s="144" t="s">
        <v>89</v>
      </c>
      <c r="AV1332" s="12" t="s">
        <v>40</v>
      </c>
      <c r="AW1332" s="12" t="s">
        <v>38</v>
      </c>
      <c r="AX1332" s="12" t="s">
        <v>80</v>
      </c>
      <c r="AY1332" s="144" t="s">
        <v>150</v>
      </c>
    </row>
    <row r="1333" spans="2:65" s="12" customFormat="1">
      <c r="B1333" s="142"/>
      <c r="D1333" s="143" t="s">
        <v>159</v>
      </c>
      <c r="E1333" s="144" t="s">
        <v>32</v>
      </c>
      <c r="F1333" s="145" t="s">
        <v>4356</v>
      </c>
      <c r="H1333" s="144" t="s">
        <v>32</v>
      </c>
      <c r="I1333" s="146"/>
      <c r="L1333" s="142"/>
      <c r="M1333" s="147"/>
      <c r="T1333" s="148"/>
      <c r="AT1333" s="144" t="s">
        <v>159</v>
      </c>
      <c r="AU1333" s="144" t="s">
        <v>89</v>
      </c>
      <c r="AV1333" s="12" t="s">
        <v>40</v>
      </c>
      <c r="AW1333" s="12" t="s">
        <v>38</v>
      </c>
      <c r="AX1333" s="12" t="s">
        <v>80</v>
      </c>
      <c r="AY1333" s="144" t="s">
        <v>150</v>
      </c>
    </row>
    <row r="1334" spans="2:65" s="12" customFormat="1">
      <c r="B1334" s="142"/>
      <c r="D1334" s="143" t="s">
        <v>159</v>
      </c>
      <c r="E1334" s="144" t="s">
        <v>32</v>
      </c>
      <c r="F1334" s="145" t="s">
        <v>4163</v>
      </c>
      <c r="H1334" s="144" t="s">
        <v>32</v>
      </c>
      <c r="I1334" s="146"/>
      <c r="L1334" s="142"/>
      <c r="M1334" s="147"/>
      <c r="T1334" s="148"/>
      <c r="AT1334" s="144" t="s">
        <v>159</v>
      </c>
      <c r="AU1334" s="144" t="s">
        <v>89</v>
      </c>
      <c r="AV1334" s="12" t="s">
        <v>40</v>
      </c>
      <c r="AW1334" s="12" t="s">
        <v>38</v>
      </c>
      <c r="AX1334" s="12" t="s">
        <v>80</v>
      </c>
      <c r="AY1334" s="144" t="s">
        <v>150</v>
      </c>
    </row>
    <row r="1335" spans="2:65" s="12" customFormat="1">
      <c r="B1335" s="142"/>
      <c r="D1335" s="143" t="s">
        <v>159</v>
      </c>
      <c r="E1335" s="144" t="s">
        <v>32</v>
      </c>
      <c r="F1335" s="145" t="s">
        <v>4164</v>
      </c>
      <c r="H1335" s="144" t="s">
        <v>32</v>
      </c>
      <c r="I1335" s="146"/>
      <c r="L1335" s="142"/>
      <c r="M1335" s="147"/>
      <c r="T1335" s="148"/>
      <c r="AT1335" s="144" t="s">
        <v>159</v>
      </c>
      <c r="AU1335" s="144" t="s">
        <v>89</v>
      </c>
      <c r="AV1335" s="12" t="s">
        <v>40</v>
      </c>
      <c r="AW1335" s="12" t="s">
        <v>38</v>
      </c>
      <c r="AX1335" s="12" t="s">
        <v>80</v>
      </c>
      <c r="AY1335" s="144" t="s">
        <v>150</v>
      </c>
    </row>
    <row r="1336" spans="2:65" s="13" customFormat="1">
      <c r="B1336" s="149"/>
      <c r="D1336" s="143" t="s">
        <v>159</v>
      </c>
      <c r="E1336" s="150" t="s">
        <v>32</v>
      </c>
      <c r="F1336" s="151" t="s">
        <v>794</v>
      </c>
      <c r="H1336" s="152">
        <v>769.2</v>
      </c>
      <c r="I1336" s="153"/>
      <c r="L1336" s="149"/>
      <c r="M1336" s="154"/>
      <c r="T1336" s="155"/>
      <c r="AT1336" s="150" t="s">
        <v>159</v>
      </c>
      <c r="AU1336" s="150" t="s">
        <v>89</v>
      </c>
      <c r="AV1336" s="13" t="s">
        <v>89</v>
      </c>
      <c r="AW1336" s="13" t="s">
        <v>38</v>
      </c>
      <c r="AX1336" s="13" t="s">
        <v>40</v>
      </c>
      <c r="AY1336" s="150" t="s">
        <v>150</v>
      </c>
    </row>
    <row r="1337" spans="2:65" s="1" customFormat="1" ht="49.05" customHeight="1">
      <c r="B1337" s="34"/>
      <c r="C1337" s="129" t="s">
        <v>1612</v>
      </c>
      <c r="D1337" s="129" t="s">
        <v>152</v>
      </c>
      <c r="E1337" s="130" t="s">
        <v>4453</v>
      </c>
      <c r="F1337" s="131" t="s">
        <v>4454</v>
      </c>
      <c r="G1337" s="132" t="s">
        <v>282</v>
      </c>
      <c r="H1337" s="133">
        <v>32.043999999999997</v>
      </c>
      <c r="I1337" s="134"/>
      <c r="J1337" s="135">
        <f>ROUND(I1337*H1337,2)</f>
        <v>0</v>
      </c>
      <c r="K1337" s="131" t="s">
        <v>172</v>
      </c>
      <c r="L1337" s="34"/>
      <c r="M1337" s="136" t="s">
        <v>32</v>
      </c>
      <c r="N1337" s="137" t="s">
        <v>51</v>
      </c>
      <c r="P1337" s="138">
        <f>O1337*H1337</f>
        <v>0</v>
      </c>
      <c r="Q1337" s="138">
        <v>0</v>
      </c>
      <c r="R1337" s="138">
        <f>Q1337*H1337</f>
        <v>0</v>
      </c>
      <c r="S1337" s="138">
        <v>0</v>
      </c>
      <c r="T1337" s="139">
        <f>S1337*H1337</f>
        <v>0</v>
      </c>
      <c r="AR1337" s="140" t="s">
        <v>244</v>
      </c>
      <c r="AT1337" s="140" t="s">
        <v>152</v>
      </c>
      <c r="AU1337" s="140" t="s">
        <v>89</v>
      </c>
      <c r="AY1337" s="18" t="s">
        <v>150</v>
      </c>
      <c r="BE1337" s="141">
        <f>IF(N1337="základní",J1337,0)</f>
        <v>0</v>
      </c>
      <c r="BF1337" s="141">
        <f>IF(N1337="snížená",J1337,0)</f>
        <v>0</v>
      </c>
      <c r="BG1337" s="141">
        <f>IF(N1337="zákl. přenesená",J1337,0)</f>
        <v>0</v>
      </c>
      <c r="BH1337" s="141">
        <f>IF(N1337="sníž. přenesená",J1337,0)</f>
        <v>0</v>
      </c>
      <c r="BI1337" s="141">
        <f>IF(N1337="nulová",J1337,0)</f>
        <v>0</v>
      </c>
      <c r="BJ1337" s="18" t="s">
        <v>40</v>
      </c>
      <c r="BK1337" s="141">
        <f>ROUND(I1337*H1337,2)</f>
        <v>0</v>
      </c>
      <c r="BL1337" s="18" t="s">
        <v>244</v>
      </c>
      <c r="BM1337" s="140" t="s">
        <v>4455</v>
      </c>
    </row>
    <row r="1338" spans="2:65" s="1" customFormat="1">
      <c r="B1338" s="34"/>
      <c r="D1338" s="163" t="s">
        <v>174</v>
      </c>
      <c r="F1338" s="164" t="s">
        <v>4456</v>
      </c>
      <c r="I1338" s="165"/>
      <c r="L1338" s="34"/>
      <c r="M1338" s="166"/>
      <c r="T1338" s="55"/>
      <c r="AT1338" s="18" t="s">
        <v>174</v>
      </c>
      <c r="AU1338" s="18" t="s">
        <v>89</v>
      </c>
    </row>
    <row r="1339" spans="2:65" s="11" customFormat="1" ht="22.8" customHeight="1">
      <c r="B1339" s="117"/>
      <c r="D1339" s="118" t="s">
        <v>79</v>
      </c>
      <c r="E1339" s="127" t="s">
        <v>4457</v>
      </c>
      <c r="F1339" s="127" t="s">
        <v>4458</v>
      </c>
      <c r="I1339" s="120"/>
      <c r="J1339" s="128">
        <f>BK1339</f>
        <v>0</v>
      </c>
      <c r="L1339" s="117"/>
      <c r="M1339" s="122"/>
      <c r="P1339" s="123">
        <f>SUM(P1340:P1348)</f>
        <v>0</v>
      </c>
      <c r="R1339" s="123">
        <f>SUM(R1340:R1348)</f>
        <v>0</v>
      </c>
      <c r="T1339" s="124">
        <f>SUM(T1340:T1348)</f>
        <v>0.27448</v>
      </c>
      <c r="AR1339" s="118" t="s">
        <v>89</v>
      </c>
      <c r="AT1339" s="125" t="s">
        <v>79</v>
      </c>
      <c r="AU1339" s="125" t="s">
        <v>40</v>
      </c>
      <c r="AY1339" s="118" t="s">
        <v>150</v>
      </c>
      <c r="BK1339" s="126">
        <f>SUM(BK1340:BK1348)</f>
        <v>0</v>
      </c>
    </row>
    <row r="1340" spans="2:65" s="1" customFormat="1" ht="24.15" customHeight="1">
      <c r="B1340" s="34"/>
      <c r="C1340" s="129" t="s">
        <v>1617</v>
      </c>
      <c r="D1340" s="129" t="s">
        <v>152</v>
      </c>
      <c r="E1340" s="130" t="s">
        <v>4459</v>
      </c>
      <c r="F1340" s="131" t="s">
        <v>4460</v>
      </c>
      <c r="G1340" s="132" t="s">
        <v>155</v>
      </c>
      <c r="H1340" s="133">
        <v>548.96</v>
      </c>
      <c r="I1340" s="134"/>
      <c r="J1340" s="135">
        <f>ROUND(I1340*H1340,2)</f>
        <v>0</v>
      </c>
      <c r="K1340" s="131" t="s">
        <v>172</v>
      </c>
      <c r="L1340" s="34"/>
      <c r="M1340" s="136" t="s">
        <v>32</v>
      </c>
      <c r="N1340" s="137" t="s">
        <v>51</v>
      </c>
      <c r="P1340" s="138">
        <f>O1340*H1340</f>
        <v>0</v>
      </c>
      <c r="Q1340" s="138">
        <v>0</v>
      </c>
      <c r="R1340" s="138">
        <f>Q1340*H1340</f>
        <v>0</v>
      </c>
      <c r="S1340" s="138">
        <v>5.0000000000000001E-4</v>
      </c>
      <c r="T1340" s="139">
        <f>S1340*H1340</f>
        <v>0.27448</v>
      </c>
      <c r="AR1340" s="140" t="s">
        <v>244</v>
      </c>
      <c r="AT1340" s="140" t="s">
        <v>152</v>
      </c>
      <c r="AU1340" s="140" t="s">
        <v>89</v>
      </c>
      <c r="AY1340" s="18" t="s">
        <v>150</v>
      </c>
      <c r="BE1340" s="141">
        <f>IF(N1340="základní",J1340,0)</f>
        <v>0</v>
      </c>
      <c r="BF1340" s="141">
        <f>IF(N1340="snížená",J1340,0)</f>
        <v>0</v>
      </c>
      <c r="BG1340" s="141">
        <f>IF(N1340="zákl. přenesená",J1340,0)</f>
        <v>0</v>
      </c>
      <c r="BH1340" s="141">
        <f>IF(N1340="sníž. přenesená",J1340,0)</f>
        <v>0</v>
      </c>
      <c r="BI1340" s="141">
        <f>IF(N1340="nulová",J1340,0)</f>
        <v>0</v>
      </c>
      <c r="BJ1340" s="18" t="s">
        <v>40</v>
      </c>
      <c r="BK1340" s="141">
        <f>ROUND(I1340*H1340,2)</f>
        <v>0</v>
      </c>
      <c r="BL1340" s="18" t="s">
        <v>244</v>
      </c>
      <c r="BM1340" s="140" t="s">
        <v>4461</v>
      </c>
    </row>
    <row r="1341" spans="2:65" s="1" customFormat="1">
      <c r="B1341" s="34"/>
      <c r="D1341" s="163" t="s">
        <v>174</v>
      </c>
      <c r="F1341" s="164" t="s">
        <v>4462</v>
      </c>
      <c r="I1341" s="165"/>
      <c r="L1341" s="34"/>
      <c r="M1341" s="166"/>
      <c r="T1341" s="55"/>
      <c r="AT1341" s="18" t="s">
        <v>174</v>
      </c>
      <c r="AU1341" s="18" t="s">
        <v>89</v>
      </c>
    </row>
    <row r="1342" spans="2:65" s="12" customFormat="1">
      <c r="B1342" s="142"/>
      <c r="D1342" s="143" t="s">
        <v>159</v>
      </c>
      <c r="E1342" s="144" t="s">
        <v>32</v>
      </c>
      <c r="F1342" s="145" t="s">
        <v>702</v>
      </c>
      <c r="H1342" s="144" t="s">
        <v>32</v>
      </c>
      <c r="I1342" s="146"/>
      <c r="L1342" s="142"/>
      <c r="M1342" s="147"/>
      <c r="T1342" s="148"/>
      <c r="AT1342" s="144" t="s">
        <v>159</v>
      </c>
      <c r="AU1342" s="144" t="s">
        <v>89</v>
      </c>
      <c r="AV1342" s="12" t="s">
        <v>40</v>
      </c>
      <c r="AW1342" s="12" t="s">
        <v>38</v>
      </c>
      <c r="AX1342" s="12" t="s">
        <v>80</v>
      </c>
      <c r="AY1342" s="144" t="s">
        <v>150</v>
      </c>
    </row>
    <row r="1343" spans="2:65" s="12" customFormat="1">
      <c r="B1343" s="142"/>
      <c r="D1343" s="143" t="s">
        <v>159</v>
      </c>
      <c r="E1343" s="144" t="s">
        <v>32</v>
      </c>
      <c r="F1343" s="145" t="s">
        <v>3825</v>
      </c>
      <c r="H1343" s="144" t="s">
        <v>32</v>
      </c>
      <c r="I1343" s="146"/>
      <c r="L1343" s="142"/>
      <c r="M1343" s="147"/>
      <c r="T1343" s="148"/>
      <c r="AT1343" s="144" t="s">
        <v>159</v>
      </c>
      <c r="AU1343" s="144" t="s">
        <v>89</v>
      </c>
      <c r="AV1343" s="12" t="s">
        <v>40</v>
      </c>
      <c r="AW1343" s="12" t="s">
        <v>38</v>
      </c>
      <c r="AX1343" s="12" t="s">
        <v>80</v>
      </c>
      <c r="AY1343" s="144" t="s">
        <v>150</v>
      </c>
    </row>
    <row r="1344" spans="2:65" s="12" customFormat="1">
      <c r="B1344" s="142"/>
      <c r="D1344" s="143" t="s">
        <v>159</v>
      </c>
      <c r="E1344" s="144" t="s">
        <v>32</v>
      </c>
      <c r="F1344" s="145" t="s">
        <v>4463</v>
      </c>
      <c r="H1344" s="144" t="s">
        <v>32</v>
      </c>
      <c r="I1344" s="146"/>
      <c r="L1344" s="142"/>
      <c r="M1344" s="147"/>
      <c r="T1344" s="148"/>
      <c r="AT1344" s="144" t="s">
        <v>159</v>
      </c>
      <c r="AU1344" s="144" t="s">
        <v>89</v>
      </c>
      <c r="AV1344" s="12" t="s">
        <v>40</v>
      </c>
      <c r="AW1344" s="12" t="s">
        <v>38</v>
      </c>
      <c r="AX1344" s="12" t="s">
        <v>80</v>
      </c>
      <c r="AY1344" s="144" t="s">
        <v>150</v>
      </c>
    </row>
    <row r="1345" spans="2:65" s="12" customFormat="1">
      <c r="B1345" s="142"/>
      <c r="D1345" s="143" t="s">
        <v>159</v>
      </c>
      <c r="E1345" s="144" t="s">
        <v>32</v>
      </c>
      <c r="F1345" s="145" t="s">
        <v>4162</v>
      </c>
      <c r="H1345" s="144" t="s">
        <v>32</v>
      </c>
      <c r="I1345" s="146"/>
      <c r="L1345" s="142"/>
      <c r="M1345" s="147"/>
      <c r="T1345" s="148"/>
      <c r="AT1345" s="144" t="s">
        <v>159</v>
      </c>
      <c r="AU1345" s="144" t="s">
        <v>89</v>
      </c>
      <c r="AV1345" s="12" t="s">
        <v>40</v>
      </c>
      <c r="AW1345" s="12" t="s">
        <v>38</v>
      </c>
      <c r="AX1345" s="12" t="s">
        <v>80</v>
      </c>
      <c r="AY1345" s="144" t="s">
        <v>150</v>
      </c>
    </row>
    <row r="1346" spans="2:65" s="12" customFormat="1">
      <c r="B1346" s="142"/>
      <c r="D1346" s="143" t="s">
        <v>159</v>
      </c>
      <c r="E1346" s="144" t="s">
        <v>32</v>
      </c>
      <c r="F1346" s="145" t="s">
        <v>4163</v>
      </c>
      <c r="H1346" s="144" t="s">
        <v>32</v>
      </c>
      <c r="I1346" s="146"/>
      <c r="L1346" s="142"/>
      <c r="M1346" s="147"/>
      <c r="T1346" s="148"/>
      <c r="AT1346" s="144" t="s">
        <v>159</v>
      </c>
      <c r="AU1346" s="144" t="s">
        <v>89</v>
      </c>
      <c r="AV1346" s="12" t="s">
        <v>40</v>
      </c>
      <c r="AW1346" s="12" t="s">
        <v>38</v>
      </c>
      <c r="AX1346" s="12" t="s">
        <v>80</v>
      </c>
      <c r="AY1346" s="144" t="s">
        <v>150</v>
      </c>
    </row>
    <row r="1347" spans="2:65" s="12" customFormat="1">
      <c r="B1347" s="142"/>
      <c r="D1347" s="143" t="s">
        <v>159</v>
      </c>
      <c r="E1347" s="144" t="s">
        <v>32</v>
      </c>
      <c r="F1347" s="145" t="s">
        <v>4164</v>
      </c>
      <c r="H1347" s="144" t="s">
        <v>32</v>
      </c>
      <c r="I1347" s="146"/>
      <c r="L1347" s="142"/>
      <c r="M1347" s="147"/>
      <c r="T1347" s="148"/>
      <c r="AT1347" s="144" t="s">
        <v>159</v>
      </c>
      <c r="AU1347" s="144" t="s">
        <v>89</v>
      </c>
      <c r="AV1347" s="12" t="s">
        <v>40</v>
      </c>
      <c r="AW1347" s="12" t="s">
        <v>38</v>
      </c>
      <c r="AX1347" s="12" t="s">
        <v>80</v>
      </c>
      <c r="AY1347" s="144" t="s">
        <v>150</v>
      </c>
    </row>
    <row r="1348" spans="2:65" s="13" customFormat="1">
      <c r="B1348" s="149"/>
      <c r="D1348" s="143" t="s">
        <v>159</v>
      </c>
      <c r="E1348" s="150" t="s">
        <v>32</v>
      </c>
      <c r="F1348" s="151" t="s">
        <v>733</v>
      </c>
      <c r="H1348" s="152">
        <v>548.96</v>
      </c>
      <c r="I1348" s="153"/>
      <c r="L1348" s="149"/>
      <c r="M1348" s="154"/>
      <c r="T1348" s="155"/>
      <c r="AT1348" s="150" t="s">
        <v>159</v>
      </c>
      <c r="AU1348" s="150" t="s">
        <v>89</v>
      </c>
      <c r="AV1348" s="13" t="s">
        <v>89</v>
      </c>
      <c r="AW1348" s="13" t="s">
        <v>38</v>
      </c>
      <c r="AX1348" s="13" t="s">
        <v>40</v>
      </c>
      <c r="AY1348" s="150" t="s">
        <v>150</v>
      </c>
    </row>
    <row r="1349" spans="2:65" s="11" customFormat="1" ht="22.8" customHeight="1">
      <c r="B1349" s="117"/>
      <c r="D1349" s="118" t="s">
        <v>79</v>
      </c>
      <c r="E1349" s="127" t="s">
        <v>3343</v>
      </c>
      <c r="F1349" s="127" t="s">
        <v>3344</v>
      </c>
      <c r="I1349" s="120"/>
      <c r="J1349" s="128">
        <f>BK1349</f>
        <v>0</v>
      </c>
      <c r="L1349" s="117"/>
      <c r="M1349" s="122"/>
      <c r="P1349" s="123">
        <f>SUM(P1350:P1578)</f>
        <v>0</v>
      </c>
      <c r="R1349" s="123">
        <f>SUM(R1350:R1578)</f>
        <v>36.547243300000005</v>
      </c>
      <c r="T1349" s="124">
        <f>SUM(T1350:T1578)</f>
        <v>0</v>
      </c>
      <c r="AR1349" s="118" t="s">
        <v>89</v>
      </c>
      <c r="AT1349" s="125" t="s">
        <v>79</v>
      </c>
      <c r="AU1349" s="125" t="s">
        <v>40</v>
      </c>
      <c r="AY1349" s="118" t="s">
        <v>150</v>
      </c>
      <c r="BK1349" s="126">
        <f>SUM(BK1350:BK1578)</f>
        <v>0</v>
      </c>
    </row>
    <row r="1350" spans="2:65" s="1" customFormat="1" ht="24.15" customHeight="1">
      <c r="B1350" s="34"/>
      <c r="C1350" s="129" t="s">
        <v>1629</v>
      </c>
      <c r="D1350" s="129" t="s">
        <v>152</v>
      </c>
      <c r="E1350" s="130" t="s">
        <v>4464</v>
      </c>
      <c r="F1350" s="131" t="s">
        <v>4465</v>
      </c>
      <c r="G1350" s="132" t="s">
        <v>155</v>
      </c>
      <c r="H1350" s="133">
        <v>1445.9770000000001</v>
      </c>
      <c r="I1350" s="134"/>
      <c r="J1350" s="135">
        <f>ROUND(I1350*H1350,2)</f>
        <v>0</v>
      </c>
      <c r="K1350" s="131" t="s">
        <v>172</v>
      </c>
      <c r="L1350" s="34"/>
      <c r="M1350" s="136" t="s">
        <v>32</v>
      </c>
      <c r="N1350" s="137" t="s">
        <v>51</v>
      </c>
      <c r="P1350" s="138">
        <f>O1350*H1350</f>
        <v>0</v>
      </c>
      <c r="Q1350" s="138">
        <v>0</v>
      </c>
      <c r="R1350" s="138">
        <f>Q1350*H1350</f>
        <v>0</v>
      </c>
      <c r="S1350" s="138">
        <v>0</v>
      </c>
      <c r="T1350" s="139">
        <f>S1350*H1350</f>
        <v>0</v>
      </c>
      <c r="AR1350" s="140" t="s">
        <v>244</v>
      </c>
      <c r="AT1350" s="140" t="s">
        <v>152</v>
      </c>
      <c r="AU1350" s="140" t="s">
        <v>89</v>
      </c>
      <c r="AY1350" s="18" t="s">
        <v>150</v>
      </c>
      <c r="BE1350" s="141">
        <f>IF(N1350="základní",J1350,0)</f>
        <v>0</v>
      </c>
      <c r="BF1350" s="141">
        <f>IF(N1350="snížená",J1350,0)</f>
        <v>0</v>
      </c>
      <c r="BG1350" s="141">
        <f>IF(N1350="zákl. přenesená",J1350,0)</f>
        <v>0</v>
      </c>
      <c r="BH1350" s="141">
        <f>IF(N1350="sníž. přenesená",J1350,0)</f>
        <v>0</v>
      </c>
      <c r="BI1350" s="141">
        <f>IF(N1350="nulová",J1350,0)</f>
        <v>0</v>
      </c>
      <c r="BJ1350" s="18" t="s">
        <v>40</v>
      </c>
      <c r="BK1350" s="141">
        <f>ROUND(I1350*H1350,2)</f>
        <v>0</v>
      </c>
      <c r="BL1350" s="18" t="s">
        <v>244</v>
      </c>
      <c r="BM1350" s="140" t="s">
        <v>4466</v>
      </c>
    </row>
    <row r="1351" spans="2:65" s="1" customFormat="1">
      <c r="B1351" s="34"/>
      <c r="D1351" s="163" t="s">
        <v>174</v>
      </c>
      <c r="F1351" s="164" t="s">
        <v>4467</v>
      </c>
      <c r="I1351" s="165"/>
      <c r="L1351" s="34"/>
      <c r="M1351" s="166"/>
      <c r="T1351" s="55"/>
      <c r="AT1351" s="18" t="s">
        <v>174</v>
      </c>
      <c r="AU1351" s="18" t="s">
        <v>89</v>
      </c>
    </row>
    <row r="1352" spans="2:65" s="12" customFormat="1">
      <c r="B1352" s="142"/>
      <c r="D1352" s="143" t="s">
        <v>159</v>
      </c>
      <c r="E1352" s="144" t="s">
        <v>32</v>
      </c>
      <c r="F1352" s="145" t="s">
        <v>702</v>
      </c>
      <c r="H1352" s="144" t="s">
        <v>32</v>
      </c>
      <c r="I1352" s="146"/>
      <c r="L1352" s="142"/>
      <c r="M1352" s="147"/>
      <c r="T1352" s="148"/>
      <c r="AT1352" s="144" t="s">
        <v>159</v>
      </c>
      <c r="AU1352" s="144" t="s">
        <v>89</v>
      </c>
      <c r="AV1352" s="12" t="s">
        <v>40</v>
      </c>
      <c r="AW1352" s="12" t="s">
        <v>38</v>
      </c>
      <c r="AX1352" s="12" t="s">
        <v>80</v>
      </c>
      <c r="AY1352" s="144" t="s">
        <v>150</v>
      </c>
    </row>
    <row r="1353" spans="2:65" s="12" customFormat="1">
      <c r="B1353" s="142"/>
      <c r="D1353" s="143" t="s">
        <v>159</v>
      </c>
      <c r="E1353" s="144" t="s">
        <v>32</v>
      </c>
      <c r="F1353" s="145" t="s">
        <v>3688</v>
      </c>
      <c r="H1353" s="144" t="s">
        <v>32</v>
      </c>
      <c r="I1353" s="146"/>
      <c r="L1353" s="142"/>
      <c r="M1353" s="147"/>
      <c r="T1353" s="148"/>
      <c r="AT1353" s="144" t="s">
        <v>159</v>
      </c>
      <c r="AU1353" s="144" t="s">
        <v>89</v>
      </c>
      <c r="AV1353" s="12" t="s">
        <v>40</v>
      </c>
      <c r="AW1353" s="12" t="s">
        <v>38</v>
      </c>
      <c r="AX1353" s="12" t="s">
        <v>80</v>
      </c>
      <c r="AY1353" s="144" t="s">
        <v>150</v>
      </c>
    </row>
    <row r="1354" spans="2:65" s="12" customFormat="1">
      <c r="B1354" s="142"/>
      <c r="D1354" s="143" t="s">
        <v>159</v>
      </c>
      <c r="E1354" s="144" t="s">
        <v>32</v>
      </c>
      <c r="F1354" s="145" t="s">
        <v>3689</v>
      </c>
      <c r="H1354" s="144" t="s">
        <v>32</v>
      </c>
      <c r="I1354" s="146"/>
      <c r="L1354" s="142"/>
      <c r="M1354" s="147"/>
      <c r="T1354" s="148"/>
      <c r="AT1354" s="144" t="s">
        <v>159</v>
      </c>
      <c r="AU1354" s="144" t="s">
        <v>89</v>
      </c>
      <c r="AV1354" s="12" t="s">
        <v>40</v>
      </c>
      <c r="AW1354" s="12" t="s">
        <v>38</v>
      </c>
      <c r="AX1354" s="12" t="s">
        <v>80</v>
      </c>
      <c r="AY1354" s="144" t="s">
        <v>150</v>
      </c>
    </row>
    <row r="1355" spans="2:65" s="12" customFormat="1">
      <c r="B1355" s="142"/>
      <c r="D1355" s="143" t="s">
        <v>159</v>
      </c>
      <c r="E1355" s="144" t="s">
        <v>32</v>
      </c>
      <c r="F1355" s="145" t="s">
        <v>3690</v>
      </c>
      <c r="H1355" s="144" t="s">
        <v>32</v>
      </c>
      <c r="I1355" s="146"/>
      <c r="L1355" s="142"/>
      <c r="M1355" s="147"/>
      <c r="T1355" s="148"/>
      <c r="AT1355" s="144" t="s">
        <v>159</v>
      </c>
      <c r="AU1355" s="144" t="s">
        <v>89</v>
      </c>
      <c r="AV1355" s="12" t="s">
        <v>40</v>
      </c>
      <c r="AW1355" s="12" t="s">
        <v>38</v>
      </c>
      <c r="AX1355" s="12" t="s">
        <v>80</v>
      </c>
      <c r="AY1355" s="144" t="s">
        <v>150</v>
      </c>
    </row>
    <row r="1356" spans="2:65" s="12" customFormat="1">
      <c r="B1356" s="142"/>
      <c r="D1356" s="143" t="s">
        <v>159</v>
      </c>
      <c r="E1356" s="144" t="s">
        <v>32</v>
      </c>
      <c r="F1356" s="145" t="s">
        <v>3691</v>
      </c>
      <c r="H1356" s="144" t="s">
        <v>32</v>
      </c>
      <c r="I1356" s="146"/>
      <c r="L1356" s="142"/>
      <c r="M1356" s="147"/>
      <c r="T1356" s="148"/>
      <c r="AT1356" s="144" t="s">
        <v>159</v>
      </c>
      <c r="AU1356" s="144" t="s">
        <v>89</v>
      </c>
      <c r="AV1356" s="12" t="s">
        <v>40</v>
      </c>
      <c r="AW1356" s="12" t="s">
        <v>38</v>
      </c>
      <c r="AX1356" s="12" t="s">
        <v>80</v>
      </c>
      <c r="AY1356" s="144" t="s">
        <v>150</v>
      </c>
    </row>
    <row r="1357" spans="2:65" s="12" customFormat="1">
      <c r="B1357" s="142"/>
      <c r="D1357" s="143" t="s">
        <v>159</v>
      </c>
      <c r="E1357" s="144" t="s">
        <v>32</v>
      </c>
      <c r="F1357" s="145" t="s">
        <v>3692</v>
      </c>
      <c r="H1357" s="144" t="s">
        <v>32</v>
      </c>
      <c r="I1357" s="146"/>
      <c r="L1357" s="142"/>
      <c r="M1357" s="147"/>
      <c r="T1357" s="148"/>
      <c r="AT1357" s="144" t="s">
        <v>159</v>
      </c>
      <c r="AU1357" s="144" t="s">
        <v>89</v>
      </c>
      <c r="AV1357" s="12" t="s">
        <v>40</v>
      </c>
      <c r="AW1357" s="12" t="s">
        <v>38</v>
      </c>
      <c r="AX1357" s="12" t="s">
        <v>80</v>
      </c>
      <c r="AY1357" s="144" t="s">
        <v>150</v>
      </c>
    </row>
    <row r="1358" spans="2:65" s="12" customFormat="1">
      <c r="B1358" s="142"/>
      <c r="D1358" s="143" t="s">
        <v>159</v>
      </c>
      <c r="E1358" s="144" t="s">
        <v>32</v>
      </c>
      <c r="F1358" s="145" t="s">
        <v>3693</v>
      </c>
      <c r="H1358" s="144" t="s">
        <v>32</v>
      </c>
      <c r="I1358" s="146"/>
      <c r="L1358" s="142"/>
      <c r="M1358" s="147"/>
      <c r="T1358" s="148"/>
      <c r="AT1358" s="144" t="s">
        <v>159</v>
      </c>
      <c r="AU1358" s="144" t="s">
        <v>89</v>
      </c>
      <c r="AV1358" s="12" t="s">
        <v>40</v>
      </c>
      <c r="AW1358" s="12" t="s">
        <v>38</v>
      </c>
      <c r="AX1358" s="12" t="s">
        <v>80</v>
      </c>
      <c r="AY1358" s="144" t="s">
        <v>150</v>
      </c>
    </row>
    <row r="1359" spans="2:65" s="12" customFormat="1">
      <c r="B1359" s="142"/>
      <c r="D1359" s="143" t="s">
        <v>159</v>
      </c>
      <c r="E1359" s="144" t="s">
        <v>32</v>
      </c>
      <c r="F1359" s="145" t="s">
        <v>3694</v>
      </c>
      <c r="H1359" s="144" t="s">
        <v>32</v>
      </c>
      <c r="I1359" s="146"/>
      <c r="L1359" s="142"/>
      <c r="M1359" s="147"/>
      <c r="T1359" s="148"/>
      <c r="AT1359" s="144" t="s">
        <v>159</v>
      </c>
      <c r="AU1359" s="144" t="s">
        <v>89</v>
      </c>
      <c r="AV1359" s="12" t="s">
        <v>40</v>
      </c>
      <c r="AW1359" s="12" t="s">
        <v>38</v>
      </c>
      <c r="AX1359" s="12" t="s">
        <v>80</v>
      </c>
      <c r="AY1359" s="144" t="s">
        <v>150</v>
      </c>
    </row>
    <row r="1360" spans="2:65" s="12" customFormat="1">
      <c r="B1360" s="142"/>
      <c r="D1360" s="143" t="s">
        <v>159</v>
      </c>
      <c r="E1360" s="144" t="s">
        <v>32</v>
      </c>
      <c r="F1360" s="145" t="s">
        <v>3695</v>
      </c>
      <c r="H1360" s="144" t="s">
        <v>32</v>
      </c>
      <c r="I1360" s="146"/>
      <c r="L1360" s="142"/>
      <c r="M1360" s="147"/>
      <c r="T1360" s="148"/>
      <c r="AT1360" s="144" t="s">
        <v>159</v>
      </c>
      <c r="AU1360" s="144" t="s">
        <v>89</v>
      </c>
      <c r="AV1360" s="12" t="s">
        <v>40</v>
      </c>
      <c r="AW1360" s="12" t="s">
        <v>38</v>
      </c>
      <c r="AX1360" s="12" t="s">
        <v>80</v>
      </c>
      <c r="AY1360" s="144" t="s">
        <v>150</v>
      </c>
    </row>
    <row r="1361" spans="2:51" s="12" customFormat="1">
      <c r="B1361" s="142"/>
      <c r="D1361" s="143" t="s">
        <v>159</v>
      </c>
      <c r="E1361" s="144" t="s">
        <v>32</v>
      </c>
      <c r="F1361" s="145" t="s">
        <v>3696</v>
      </c>
      <c r="H1361" s="144" t="s">
        <v>32</v>
      </c>
      <c r="I1361" s="146"/>
      <c r="L1361" s="142"/>
      <c r="M1361" s="147"/>
      <c r="T1361" s="148"/>
      <c r="AT1361" s="144" t="s">
        <v>159</v>
      </c>
      <c r="AU1361" s="144" t="s">
        <v>89</v>
      </c>
      <c r="AV1361" s="12" t="s">
        <v>40</v>
      </c>
      <c r="AW1361" s="12" t="s">
        <v>38</v>
      </c>
      <c r="AX1361" s="12" t="s">
        <v>80</v>
      </c>
      <c r="AY1361" s="144" t="s">
        <v>150</v>
      </c>
    </row>
    <row r="1362" spans="2:51" s="12" customFormat="1">
      <c r="B1362" s="142"/>
      <c r="D1362" s="143" t="s">
        <v>159</v>
      </c>
      <c r="E1362" s="144" t="s">
        <v>32</v>
      </c>
      <c r="F1362" s="145" t="s">
        <v>3697</v>
      </c>
      <c r="H1362" s="144" t="s">
        <v>32</v>
      </c>
      <c r="I1362" s="146"/>
      <c r="L1362" s="142"/>
      <c r="M1362" s="147"/>
      <c r="T1362" s="148"/>
      <c r="AT1362" s="144" t="s">
        <v>159</v>
      </c>
      <c r="AU1362" s="144" t="s">
        <v>89</v>
      </c>
      <c r="AV1362" s="12" t="s">
        <v>40</v>
      </c>
      <c r="AW1362" s="12" t="s">
        <v>38</v>
      </c>
      <c r="AX1362" s="12" t="s">
        <v>80</v>
      </c>
      <c r="AY1362" s="144" t="s">
        <v>150</v>
      </c>
    </row>
    <row r="1363" spans="2:51" s="12" customFormat="1">
      <c r="B1363" s="142"/>
      <c r="D1363" s="143" t="s">
        <v>159</v>
      </c>
      <c r="E1363" s="144" t="s">
        <v>32</v>
      </c>
      <c r="F1363" s="145" t="s">
        <v>3698</v>
      </c>
      <c r="H1363" s="144" t="s">
        <v>32</v>
      </c>
      <c r="I1363" s="146"/>
      <c r="L1363" s="142"/>
      <c r="M1363" s="147"/>
      <c r="T1363" s="148"/>
      <c r="AT1363" s="144" t="s">
        <v>159</v>
      </c>
      <c r="AU1363" s="144" t="s">
        <v>89</v>
      </c>
      <c r="AV1363" s="12" t="s">
        <v>40</v>
      </c>
      <c r="AW1363" s="12" t="s">
        <v>38</v>
      </c>
      <c r="AX1363" s="12" t="s">
        <v>80</v>
      </c>
      <c r="AY1363" s="144" t="s">
        <v>150</v>
      </c>
    </row>
    <row r="1364" spans="2:51" s="12" customFormat="1">
      <c r="B1364" s="142"/>
      <c r="D1364" s="143" t="s">
        <v>159</v>
      </c>
      <c r="E1364" s="144" t="s">
        <v>32</v>
      </c>
      <c r="F1364" s="145" t="s">
        <v>3699</v>
      </c>
      <c r="H1364" s="144" t="s">
        <v>32</v>
      </c>
      <c r="I1364" s="146"/>
      <c r="L1364" s="142"/>
      <c r="M1364" s="147"/>
      <c r="T1364" s="148"/>
      <c r="AT1364" s="144" t="s">
        <v>159</v>
      </c>
      <c r="AU1364" s="144" t="s">
        <v>89</v>
      </c>
      <c r="AV1364" s="12" t="s">
        <v>40</v>
      </c>
      <c r="AW1364" s="12" t="s">
        <v>38</v>
      </c>
      <c r="AX1364" s="12" t="s">
        <v>80</v>
      </c>
      <c r="AY1364" s="144" t="s">
        <v>150</v>
      </c>
    </row>
    <row r="1365" spans="2:51" s="12" customFormat="1">
      <c r="B1365" s="142"/>
      <c r="D1365" s="143" t="s">
        <v>159</v>
      </c>
      <c r="E1365" s="144" t="s">
        <v>32</v>
      </c>
      <c r="F1365" s="145" t="s">
        <v>3700</v>
      </c>
      <c r="H1365" s="144" t="s">
        <v>32</v>
      </c>
      <c r="I1365" s="146"/>
      <c r="L1365" s="142"/>
      <c r="M1365" s="147"/>
      <c r="T1365" s="148"/>
      <c r="AT1365" s="144" t="s">
        <v>159</v>
      </c>
      <c r="AU1365" s="144" t="s">
        <v>89</v>
      </c>
      <c r="AV1365" s="12" t="s">
        <v>40</v>
      </c>
      <c r="AW1365" s="12" t="s">
        <v>38</v>
      </c>
      <c r="AX1365" s="12" t="s">
        <v>80</v>
      </c>
      <c r="AY1365" s="144" t="s">
        <v>150</v>
      </c>
    </row>
    <row r="1366" spans="2:51" s="12" customFormat="1">
      <c r="B1366" s="142"/>
      <c r="D1366" s="143" t="s">
        <v>159</v>
      </c>
      <c r="E1366" s="144" t="s">
        <v>32</v>
      </c>
      <c r="F1366" s="145" t="s">
        <v>3701</v>
      </c>
      <c r="H1366" s="144" t="s">
        <v>32</v>
      </c>
      <c r="I1366" s="146"/>
      <c r="L1366" s="142"/>
      <c r="M1366" s="147"/>
      <c r="T1366" s="148"/>
      <c r="AT1366" s="144" t="s">
        <v>159</v>
      </c>
      <c r="AU1366" s="144" t="s">
        <v>89</v>
      </c>
      <c r="AV1366" s="12" t="s">
        <v>40</v>
      </c>
      <c r="AW1366" s="12" t="s">
        <v>38</v>
      </c>
      <c r="AX1366" s="12" t="s">
        <v>80</v>
      </c>
      <c r="AY1366" s="144" t="s">
        <v>150</v>
      </c>
    </row>
    <row r="1367" spans="2:51" s="12" customFormat="1">
      <c r="B1367" s="142"/>
      <c r="D1367" s="143" t="s">
        <v>159</v>
      </c>
      <c r="E1367" s="144" t="s">
        <v>32</v>
      </c>
      <c r="F1367" s="145" t="s">
        <v>3702</v>
      </c>
      <c r="H1367" s="144" t="s">
        <v>32</v>
      </c>
      <c r="I1367" s="146"/>
      <c r="L1367" s="142"/>
      <c r="M1367" s="147"/>
      <c r="T1367" s="148"/>
      <c r="AT1367" s="144" t="s">
        <v>159</v>
      </c>
      <c r="AU1367" s="144" t="s">
        <v>89</v>
      </c>
      <c r="AV1367" s="12" t="s">
        <v>40</v>
      </c>
      <c r="AW1367" s="12" t="s">
        <v>38</v>
      </c>
      <c r="AX1367" s="12" t="s">
        <v>80</v>
      </c>
      <c r="AY1367" s="144" t="s">
        <v>150</v>
      </c>
    </row>
    <row r="1368" spans="2:51" s="12" customFormat="1">
      <c r="B1368" s="142"/>
      <c r="D1368" s="143" t="s">
        <v>159</v>
      </c>
      <c r="E1368" s="144" t="s">
        <v>32</v>
      </c>
      <c r="F1368" s="145" t="s">
        <v>3703</v>
      </c>
      <c r="H1368" s="144" t="s">
        <v>32</v>
      </c>
      <c r="I1368" s="146"/>
      <c r="L1368" s="142"/>
      <c r="M1368" s="147"/>
      <c r="T1368" s="148"/>
      <c r="AT1368" s="144" t="s">
        <v>159</v>
      </c>
      <c r="AU1368" s="144" t="s">
        <v>89</v>
      </c>
      <c r="AV1368" s="12" t="s">
        <v>40</v>
      </c>
      <c r="AW1368" s="12" t="s">
        <v>38</v>
      </c>
      <c r="AX1368" s="12" t="s">
        <v>80</v>
      </c>
      <c r="AY1368" s="144" t="s">
        <v>150</v>
      </c>
    </row>
    <row r="1369" spans="2:51" s="12" customFormat="1">
      <c r="B1369" s="142"/>
      <c r="D1369" s="143" t="s">
        <v>159</v>
      </c>
      <c r="E1369" s="144" t="s">
        <v>32</v>
      </c>
      <c r="F1369" s="145" t="s">
        <v>3704</v>
      </c>
      <c r="H1369" s="144" t="s">
        <v>32</v>
      </c>
      <c r="I1369" s="146"/>
      <c r="L1369" s="142"/>
      <c r="M1369" s="147"/>
      <c r="T1369" s="148"/>
      <c r="AT1369" s="144" t="s">
        <v>159</v>
      </c>
      <c r="AU1369" s="144" t="s">
        <v>89</v>
      </c>
      <c r="AV1369" s="12" t="s">
        <v>40</v>
      </c>
      <c r="AW1369" s="12" t="s">
        <v>38</v>
      </c>
      <c r="AX1369" s="12" t="s">
        <v>80</v>
      </c>
      <c r="AY1369" s="144" t="s">
        <v>150</v>
      </c>
    </row>
    <row r="1370" spans="2:51" s="12" customFormat="1">
      <c r="B1370" s="142"/>
      <c r="D1370" s="143" t="s">
        <v>159</v>
      </c>
      <c r="E1370" s="144" t="s">
        <v>32</v>
      </c>
      <c r="F1370" s="145" t="s">
        <v>3705</v>
      </c>
      <c r="H1370" s="144" t="s">
        <v>32</v>
      </c>
      <c r="I1370" s="146"/>
      <c r="L1370" s="142"/>
      <c r="M1370" s="147"/>
      <c r="T1370" s="148"/>
      <c r="AT1370" s="144" t="s">
        <v>159</v>
      </c>
      <c r="AU1370" s="144" t="s">
        <v>89</v>
      </c>
      <c r="AV1370" s="12" t="s">
        <v>40</v>
      </c>
      <c r="AW1370" s="12" t="s">
        <v>38</v>
      </c>
      <c r="AX1370" s="12" t="s">
        <v>80</v>
      </c>
      <c r="AY1370" s="144" t="s">
        <v>150</v>
      </c>
    </row>
    <row r="1371" spans="2:51" s="12" customFormat="1">
      <c r="B1371" s="142"/>
      <c r="D1371" s="143" t="s">
        <v>159</v>
      </c>
      <c r="E1371" s="144" t="s">
        <v>32</v>
      </c>
      <c r="F1371" s="145" t="s">
        <v>3706</v>
      </c>
      <c r="H1371" s="144" t="s">
        <v>32</v>
      </c>
      <c r="I1371" s="146"/>
      <c r="L1371" s="142"/>
      <c r="M1371" s="147"/>
      <c r="T1371" s="148"/>
      <c r="AT1371" s="144" t="s">
        <v>159</v>
      </c>
      <c r="AU1371" s="144" t="s">
        <v>89</v>
      </c>
      <c r="AV1371" s="12" t="s">
        <v>40</v>
      </c>
      <c r="AW1371" s="12" t="s">
        <v>38</v>
      </c>
      <c r="AX1371" s="12" t="s">
        <v>80</v>
      </c>
      <c r="AY1371" s="144" t="s">
        <v>150</v>
      </c>
    </row>
    <row r="1372" spans="2:51" s="12" customFormat="1">
      <c r="B1372" s="142"/>
      <c r="D1372" s="143" t="s">
        <v>159</v>
      </c>
      <c r="E1372" s="144" t="s">
        <v>32</v>
      </c>
      <c r="F1372" s="145" t="s">
        <v>3707</v>
      </c>
      <c r="H1372" s="144" t="s">
        <v>32</v>
      </c>
      <c r="I1372" s="146"/>
      <c r="L1372" s="142"/>
      <c r="M1372" s="147"/>
      <c r="T1372" s="148"/>
      <c r="AT1372" s="144" t="s">
        <v>159</v>
      </c>
      <c r="AU1372" s="144" t="s">
        <v>89</v>
      </c>
      <c r="AV1372" s="12" t="s">
        <v>40</v>
      </c>
      <c r="AW1372" s="12" t="s">
        <v>38</v>
      </c>
      <c r="AX1372" s="12" t="s">
        <v>80</v>
      </c>
      <c r="AY1372" s="144" t="s">
        <v>150</v>
      </c>
    </row>
    <row r="1373" spans="2:51" s="12" customFormat="1">
      <c r="B1373" s="142"/>
      <c r="D1373" s="143" t="s">
        <v>159</v>
      </c>
      <c r="E1373" s="144" t="s">
        <v>32</v>
      </c>
      <c r="F1373" s="145" t="s">
        <v>3708</v>
      </c>
      <c r="H1373" s="144" t="s">
        <v>32</v>
      </c>
      <c r="I1373" s="146"/>
      <c r="L1373" s="142"/>
      <c r="M1373" s="147"/>
      <c r="T1373" s="148"/>
      <c r="AT1373" s="144" t="s">
        <v>159</v>
      </c>
      <c r="AU1373" s="144" t="s">
        <v>89</v>
      </c>
      <c r="AV1373" s="12" t="s">
        <v>40</v>
      </c>
      <c r="AW1373" s="12" t="s">
        <v>38</v>
      </c>
      <c r="AX1373" s="12" t="s">
        <v>80</v>
      </c>
      <c r="AY1373" s="144" t="s">
        <v>150</v>
      </c>
    </row>
    <row r="1374" spans="2:51" s="12" customFormat="1">
      <c r="B1374" s="142"/>
      <c r="D1374" s="143" t="s">
        <v>159</v>
      </c>
      <c r="E1374" s="144" t="s">
        <v>32</v>
      </c>
      <c r="F1374" s="145" t="s">
        <v>3709</v>
      </c>
      <c r="H1374" s="144" t="s">
        <v>32</v>
      </c>
      <c r="I1374" s="146"/>
      <c r="L1374" s="142"/>
      <c r="M1374" s="147"/>
      <c r="T1374" s="148"/>
      <c r="AT1374" s="144" t="s">
        <v>159</v>
      </c>
      <c r="AU1374" s="144" t="s">
        <v>89</v>
      </c>
      <c r="AV1374" s="12" t="s">
        <v>40</v>
      </c>
      <c r="AW1374" s="12" t="s">
        <v>38</v>
      </c>
      <c r="AX1374" s="12" t="s">
        <v>80</v>
      </c>
      <c r="AY1374" s="144" t="s">
        <v>150</v>
      </c>
    </row>
    <row r="1375" spans="2:51" s="12" customFormat="1">
      <c r="B1375" s="142"/>
      <c r="D1375" s="143" t="s">
        <v>159</v>
      </c>
      <c r="E1375" s="144" t="s">
        <v>32</v>
      </c>
      <c r="F1375" s="145" t="s">
        <v>3710</v>
      </c>
      <c r="H1375" s="144" t="s">
        <v>32</v>
      </c>
      <c r="I1375" s="146"/>
      <c r="L1375" s="142"/>
      <c r="M1375" s="147"/>
      <c r="T1375" s="148"/>
      <c r="AT1375" s="144" t="s">
        <v>159</v>
      </c>
      <c r="AU1375" s="144" t="s">
        <v>89</v>
      </c>
      <c r="AV1375" s="12" t="s">
        <v>40</v>
      </c>
      <c r="AW1375" s="12" t="s">
        <v>38</v>
      </c>
      <c r="AX1375" s="12" t="s">
        <v>80</v>
      </c>
      <c r="AY1375" s="144" t="s">
        <v>150</v>
      </c>
    </row>
    <row r="1376" spans="2:51" s="12" customFormat="1">
      <c r="B1376" s="142"/>
      <c r="D1376" s="143" t="s">
        <v>159</v>
      </c>
      <c r="E1376" s="144" t="s">
        <v>32</v>
      </c>
      <c r="F1376" s="145" t="s">
        <v>3711</v>
      </c>
      <c r="H1376" s="144" t="s">
        <v>32</v>
      </c>
      <c r="I1376" s="146"/>
      <c r="L1376" s="142"/>
      <c r="M1376" s="147"/>
      <c r="T1376" s="148"/>
      <c r="AT1376" s="144" t="s">
        <v>159</v>
      </c>
      <c r="AU1376" s="144" t="s">
        <v>89</v>
      </c>
      <c r="AV1376" s="12" t="s">
        <v>40</v>
      </c>
      <c r="AW1376" s="12" t="s">
        <v>38</v>
      </c>
      <c r="AX1376" s="12" t="s">
        <v>80</v>
      </c>
      <c r="AY1376" s="144" t="s">
        <v>150</v>
      </c>
    </row>
    <row r="1377" spans="2:51" s="12" customFormat="1">
      <c r="B1377" s="142"/>
      <c r="D1377" s="143" t="s">
        <v>159</v>
      </c>
      <c r="E1377" s="144" t="s">
        <v>32</v>
      </c>
      <c r="F1377" s="145" t="s">
        <v>3712</v>
      </c>
      <c r="H1377" s="144" t="s">
        <v>32</v>
      </c>
      <c r="I1377" s="146"/>
      <c r="L1377" s="142"/>
      <c r="M1377" s="147"/>
      <c r="T1377" s="148"/>
      <c r="AT1377" s="144" t="s">
        <v>159</v>
      </c>
      <c r="AU1377" s="144" t="s">
        <v>89</v>
      </c>
      <c r="AV1377" s="12" t="s">
        <v>40</v>
      </c>
      <c r="AW1377" s="12" t="s">
        <v>38</v>
      </c>
      <c r="AX1377" s="12" t="s">
        <v>80</v>
      </c>
      <c r="AY1377" s="144" t="s">
        <v>150</v>
      </c>
    </row>
    <row r="1378" spans="2:51" s="12" customFormat="1">
      <c r="B1378" s="142"/>
      <c r="D1378" s="143" t="s">
        <v>159</v>
      </c>
      <c r="E1378" s="144" t="s">
        <v>32</v>
      </c>
      <c r="F1378" s="145" t="s">
        <v>3713</v>
      </c>
      <c r="H1378" s="144" t="s">
        <v>32</v>
      </c>
      <c r="I1378" s="146"/>
      <c r="L1378" s="142"/>
      <c r="M1378" s="147"/>
      <c r="T1378" s="148"/>
      <c r="AT1378" s="144" t="s">
        <v>159</v>
      </c>
      <c r="AU1378" s="144" t="s">
        <v>89</v>
      </c>
      <c r="AV1378" s="12" t="s">
        <v>40</v>
      </c>
      <c r="AW1378" s="12" t="s">
        <v>38</v>
      </c>
      <c r="AX1378" s="12" t="s">
        <v>80</v>
      </c>
      <c r="AY1378" s="144" t="s">
        <v>150</v>
      </c>
    </row>
    <row r="1379" spans="2:51" s="12" customFormat="1">
      <c r="B1379" s="142"/>
      <c r="D1379" s="143" t="s">
        <v>159</v>
      </c>
      <c r="E1379" s="144" t="s">
        <v>32</v>
      </c>
      <c r="F1379" s="145" t="s">
        <v>3714</v>
      </c>
      <c r="H1379" s="144" t="s">
        <v>32</v>
      </c>
      <c r="I1379" s="146"/>
      <c r="L1379" s="142"/>
      <c r="M1379" s="147"/>
      <c r="T1379" s="148"/>
      <c r="AT1379" s="144" t="s">
        <v>159</v>
      </c>
      <c r="AU1379" s="144" t="s">
        <v>89</v>
      </c>
      <c r="AV1379" s="12" t="s">
        <v>40</v>
      </c>
      <c r="AW1379" s="12" t="s">
        <v>38</v>
      </c>
      <c r="AX1379" s="12" t="s">
        <v>80</v>
      </c>
      <c r="AY1379" s="144" t="s">
        <v>150</v>
      </c>
    </row>
    <row r="1380" spans="2:51" s="12" customFormat="1">
      <c r="B1380" s="142"/>
      <c r="D1380" s="143" t="s">
        <v>159</v>
      </c>
      <c r="E1380" s="144" t="s">
        <v>32</v>
      </c>
      <c r="F1380" s="145" t="s">
        <v>3715</v>
      </c>
      <c r="H1380" s="144" t="s">
        <v>32</v>
      </c>
      <c r="I1380" s="146"/>
      <c r="L1380" s="142"/>
      <c r="M1380" s="147"/>
      <c r="T1380" s="148"/>
      <c r="AT1380" s="144" t="s">
        <v>159</v>
      </c>
      <c r="AU1380" s="144" t="s">
        <v>89</v>
      </c>
      <c r="AV1380" s="12" t="s">
        <v>40</v>
      </c>
      <c r="AW1380" s="12" t="s">
        <v>38</v>
      </c>
      <c r="AX1380" s="12" t="s">
        <v>80</v>
      </c>
      <c r="AY1380" s="144" t="s">
        <v>150</v>
      </c>
    </row>
    <row r="1381" spans="2:51" s="12" customFormat="1">
      <c r="B1381" s="142"/>
      <c r="D1381" s="143" t="s">
        <v>159</v>
      </c>
      <c r="E1381" s="144" t="s">
        <v>32</v>
      </c>
      <c r="F1381" s="145" t="s">
        <v>3716</v>
      </c>
      <c r="H1381" s="144" t="s">
        <v>32</v>
      </c>
      <c r="I1381" s="146"/>
      <c r="L1381" s="142"/>
      <c r="M1381" s="147"/>
      <c r="T1381" s="148"/>
      <c r="AT1381" s="144" t="s">
        <v>159</v>
      </c>
      <c r="AU1381" s="144" t="s">
        <v>89</v>
      </c>
      <c r="AV1381" s="12" t="s">
        <v>40</v>
      </c>
      <c r="AW1381" s="12" t="s">
        <v>38</v>
      </c>
      <c r="AX1381" s="12" t="s">
        <v>80</v>
      </c>
      <c r="AY1381" s="144" t="s">
        <v>150</v>
      </c>
    </row>
    <row r="1382" spans="2:51" s="12" customFormat="1">
      <c r="B1382" s="142"/>
      <c r="D1382" s="143" t="s">
        <v>159</v>
      </c>
      <c r="E1382" s="144" t="s">
        <v>32</v>
      </c>
      <c r="F1382" s="145" t="s">
        <v>3717</v>
      </c>
      <c r="H1382" s="144" t="s">
        <v>32</v>
      </c>
      <c r="I1382" s="146"/>
      <c r="L1382" s="142"/>
      <c r="M1382" s="147"/>
      <c r="T1382" s="148"/>
      <c r="AT1382" s="144" t="s">
        <v>159</v>
      </c>
      <c r="AU1382" s="144" t="s">
        <v>89</v>
      </c>
      <c r="AV1382" s="12" t="s">
        <v>40</v>
      </c>
      <c r="AW1382" s="12" t="s">
        <v>38</v>
      </c>
      <c r="AX1382" s="12" t="s">
        <v>80</v>
      </c>
      <c r="AY1382" s="144" t="s">
        <v>150</v>
      </c>
    </row>
    <row r="1383" spans="2:51" s="12" customFormat="1">
      <c r="B1383" s="142"/>
      <c r="D1383" s="143" t="s">
        <v>159</v>
      </c>
      <c r="E1383" s="144" t="s">
        <v>32</v>
      </c>
      <c r="F1383" s="145" t="s">
        <v>3718</v>
      </c>
      <c r="H1383" s="144" t="s">
        <v>32</v>
      </c>
      <c r="I1383" s="146"/>
      <c r="L1383" s="142"/>
      <c r="M1383" s="147"/>
      <c r="T1383" s="148"/>
      <c r="AT1383" s="144" t="s">
        <v>159</v>
      </c>
      <c r="AU1383" s="144" t="s">
        <v>89</v>
      </c>
      <c r="AV1383" s="12" t="s">
        <v>40</v>
      </c>
      <c r="AW1383" s="12" t="s">
        <v>38</v>
      </c>
      <c r="AX1383" s="12" t="s">
        <v>80</v>
      </c>
      <c r="AY1383" s="144" t="s">
        <v>150</v>
      </c>
    </row>
    <row r="1384" spans="2:51" s="12" customFormat="1">
      <c r="B1384" s="142"/>
      <c r="D1384" s="143" t="s">
        <v>159</v>
      </c>
      <c r="E1384" s="144" t="s">
        <v>32</v>
      </c>
      <c r="F1384" s="145" t="s">
        <v>3719</v>
      </c>
      <c r="H1384" s="144" t="s">
        <v>32</v>
      </c>
      <c r="I1384" s="146"/>
      <c r="L1384" s="142"/>
      <c r="M1384" s="147"/>
      <c r="T1384" s="148"/>
      <c r="AT1384" s="144" t="s">
        <v>159</v>
      </c>
      <c r="AU1384" s="144" t="s">
        <v>89</v>
      </c>
      <c r="AV1384" s="12" t="s">
        <v>40</v>
      </c>
      <c r="AW1384" s="12" t="s">
        <v>38</v>
      </c>
      <c r="AX1384" s="12" t="s">
        <v>80</v>
      </c>
      <c r="AY1384" s="144" t="s">
        <v>150</v>
      </c>
    </row>
    <row r="1385" spans="2:51" s="12" customFormat="1">
      <c r="B1385" s="142"/>
      <c r="D1385" s="143" t="s">
        <v>159</v>
      </c>
      <c r="E1385" s="144" t="s">
        <v>32</v>
      </c>
      <c r="F1385" s="145" t="s">
        <v>3720</v>
      </c>
      <c r="H1385" s="144" t="s">
        <v>32</v>
      </c>
      <c r="I1385" s="146"/>
      <c r="L1385" s="142"/>
      <c r="M1385" s="147"/>
      <c r="T1385" s="148"/>
      <c r="AT1385" s="144" t="s">
        <v>159</v>
      </c>
      <c r="AU1385" s="144" t="s">
        <v>89</v>
      </c>
      <c r="AV1385" s="12" t="s">
        <v>40</v>
      </c>
      <c r="AW1385" s="12" t="s">
        <v>38</v>
      </c>
      <c r="AX1385" s="12" t="s">
        <v>80</v>
      </c>
      <c r="AY1385" s="144" t="s">
        <v>150</v>
      </c>
    </row>
    <row r="1386" spans="2:51" s="12" customFormat="1">
      <c r="B1386" s="142"/>
      <c r="D1386" s="143" t="s">
        <v>159</v>
      </c>
      <c r="E1386" s="144" t="s">
        <v>32</v>
      </c>
      <c r="F1386" s="145" t="s">
        <v>3721</v>
      </c>
      <c r="H1386" s="144" t="s">
        <v>32</v>
      </c>
      <c r="I1386" s="146"/>
      <c r="L1386" s="142"/>
      <c r="M1386" s="147"/>
      <c r="T1386" s="148"/>
      <c r="AT1386" s="144" t="s">
        <v>159</v>
      </c>
      <c r="AU1386" s="144" t="s">
        <v>89</v>
      </c>
      <c r="AV1386" s="12" t="s">
        <v>40</v>
      </c>
      <c r="AW1386" s="12" t="s">
        <v>38</v>
      </c>
      <c r="AX1386" s="12" t="s">
        <v>80</v>
      </c>
      <c r="AY1386" s="144" t="s">
        <v>150</v>
      </c>
    </row>
    <row r="1387" spans="2:51" s="12" customFormat="1">
      <c r="B1387" s="142"/>
      <c r="D1387" s="143" t="s">
        <v>159</v>
      </c>
      <c r="E1387" s="144" t="s">
        <v>32</v>
      </c>
      <c r="F1387" s="145" t="s">
        <v>3722</v>
      </c>
      <c r="H1387" s="144" t="s">
        <v>32</v>
      </c>
      <c r="I1387" s="146"/>
      <c r="L1387" s="142"/>
      <c r="M1387" s="147"/>
      <c r="T1387" s="148"/>
      <c r="AT1387" s="144" t="s">
        <v>159</v>
      </c>
      <c r="AU1387" s="144" t="s">
        <v>89</v>
      </c>
      <c r="AV1387" s="12" t="s">
        <v>40</v>
      </c>
      <c r="AW1387" s="12" t="s">
        <v>38</v>
      </c>
      <c r="AX1387" s="12" t="s">
        <v>80</v>
      </c>
      <c r="AY1387" s="144" t="s">
        <v>150</v>
      </c>
    </row>
    <row r="1388" spans="2:51" s="12" customFormat="1">
      <c r="B1388" s="142"/>
      <c r="D1388" s="143" t="s">
        <v>159</v>
      </c>
      <c r="E1388" s="144" t="s">
        <v>32</v>
      </c>
      <c r="F1388" s="145" t="s">
        <v>3723</v>
      </c>
      <c r="H1388" s="144" t="s">
        <v>32</v>
      </c>
      <c r="I1388" s="146"/>
      <c r="L1388" s="142"/>
      <c r="M1388" s="147"/>
      <c r="T1388" s="148"/>
      <c r="AT1388" s="144" t="s">
        <v>159</v>
      </c>
      <c r="AU1388" s="144" t="s">
        <v>89</v>
      </c>
      <c r="AV1388" s="12" t="s">
        <v>40</v>
      </c>
      <c r="AW1388" s="12" t="s">
        <v>38</v>
      </c>
      <c r="AX1388" s="12" t="s">
        <v>80</v>
      </c>
      <c r="AY1388" s="144" t="s">
        <v>150</v>
      </c>
    </row>
    <row r="1389" spans="2:51" s="12" customFormat="1">
      <c r="B1389" s="142"/>
      <c r="D1389" s="143" t="s">
        <v>159</v>
      </c>
      <c r="E1389" s="144" t="s">
        <v>32</v>
      </c>
      <c r="F1389" s="145" t="s">
        <v>3724</v>
      </c>
      <c r="H1389" s="144" t="s">
        <v>32</v>
      </c>
      <c r="I1389" s="146"/>
      <c r="L1389" s="142"/>
      <c r="M1389" s="147"/>
      <c r="T1389" s="148"/>
      <c r="AT1389" s="144" t="s">
        <v>159</v>
      </c>
      <c r="AU1389" s="144" t="s">
        <v>89</v>
      </c>
      <c r="AV1389" s="12" t="s">
        <v>40</v>
      </c>
      <c r="AW1389" s="12" t="s">
        <v>38</v>
      </c>
      <c r="AX1389" s="12" t="s">
        <v>80</v>
      </c>
      <c r="AY1389" s="144" t="s">
        <v>150</v>
      </c>
    </row>
    <row r="1390" spans="2:51" s="12" customFormat="1">
      <c r="B1390" s="142"/>
      <c r="D1390" s="143" t="s">
        <v>159</v>
      </c>
      <c r="E1390" s="144" t="s">
        <v>32</v>
      </c>
      <c r="F1390" s="145" t="s">
        <v>3725</v>
      </c>
      <c r="H1390" s="144" t="s">
        <v>32</v>
      </c>
      <c r="I1390" s="146"/>
      <c r="L1390" s="142"/>
      <c r="M1390" s="147"/>
      <c r="T1390" s="148"/>
      <c r="AT1390" s="144" t="s">
        <v>159</v>
      </c>
      <c r="AU1390" s="144" t="s">
        <v>89</v>
      </c>
      <c r="AV1390" s="12" t="s">
        <v>40</v>
      </c>
      <c r="AW1390" s="12" t="s">
        <v>38</v>
      </c>
      <c r="AX1390" s="12" t="s">
        <v>80</v>
      </c>
      <c r="AY1390" s="144" t="s">
        <v>150</v>
      </c>
    </row>
    <row r="1391" spans="2:51" s="12" customFormat="1">
      <c r="B1391" s="142"/>
      <c r="D1391" s="143" t="s">
        <v>159</v>
      </c>
      <c r="E1391" s="144" t="s">
        <v>32</v>
      </c>
      <c r="F1391" s="145" t="s">
        <v>3726</v>
      </c>
      <c r="H1391" s="144" t="s">
        <v>32</v>
      </c>
      <c r="I1391" s="146"/>
      <c r="L1391" s="142"/>
      <c r="M1391" s="147"/>
      <c r="T1391" s="148"/>
      <c r="AT1391" s="144" t="s">
        <v>159</v>
      </c>
      <c r="AU1391" s="144" t="s">
        <v>89</v>
      </c>
      <c r="AV1391" s="12" t="s">
        <v>40</v>
      </c>
      <c r="AW1391" s="12" t="s">
        <v>38</v>
      </c>
      <c r="AX1391" s="12" t="s">
        <v>80</v>
      </c>
      <c r="AY1391" s="144" t="s">
        <v>150</v>
      </c>
    </row>
    <row r="1392" spans="2:51" s="12" customFormat="1">
      <c r="B1392" s="142"/>
      <c r="D1392" s="143" t="s">
        <v>159</v>
      </c>
      <c r="E1392" s="144" t="s">
        <v>32</v>
      </c>
      <c r="F1392" s="145" t="s">
        <v>3727</v>
      </c>
      <c r="H1392" s="144" t="s">
        <v>32</v>
      </c>
      <c r="I1392" s="146"/>
      <c r="L1392" s="142"/>
      <c r="M1392" s="147"/>
      <c r="T1392" s="148"/>
      <c r="AT1392" s="144" t="s">
        <v>159</v>
      </c>
      <c r="AU1392" s="144" t="s">
        <v>89</v>
      </c>
      <c r="AV1392" s="12" t="s">
        <v>40</v>
      </c>
      <c r="AW1392" s="12" t="s">
        <v>38</v>
      </c>
      <c r="AX1392" s="12" t="s">
        <v>80</v>
      </c>
      <c r="AY1392" s="144" t="s">
        <v>150</v>
      </c>
    </row>
    <row r="1393" spans="2:65" s="12" customFormat="1">
      <c r="B1393" s="142"/>
      <c r="D1393" s="143" t="s">
        <v>159</v>
      </c>
      <c r="E1393" s="144" t="s">
        <v>32</v>
      </c>
      <c r="F1393" s="145" t="s">
        <v>3728</v>
      </c>
      <c r="H1393" s="144" t="s">
        <v>32</v>
      </c>
      <c r="I1393" s="146"/>
      <c r="L1393" s="142"/>
      <c r="M1393" s="147"/>
      <c r="T1393" s="148"/>
      <c r="AT1393" s="144" t="s">
        <v>159</v>
      </c>
      <c r="AU1393" s="144" t="s">
        <v>89</v>
      </c>
      <c r="AV1393" s="12" t="s">
        <v>40</v>
      </c>
      <c r="AW1393" s="12" t="s">
        <v>38</v>
      </c>
      <c r="AX1393" s="12" t="s">
        <v>80</v>
      </c>
      <c r="AY1393" s="144" t="s">
        <v>150</v>
      </c>
    </row>
    <row r="1394" spans="2:65" s="12" customFormat="1">
      <c r="B1394" s="142"/>
      <c r="D1394" s="143" t="s">
        <v>159</v>
      </c>
      <c r="E1394" s="144" t="s">
        <v>32</v>
      </c>
      <c r="F1394" s="145" t="s">
        <v>3729</v>
      </c>
      <c r="H1394" s="144" t="s">
        <v>32</v>
      </c>
      <c r="I1394" s="146"/>
      <c r="L1394" s="142"/>
      <c r="M1394" s="147"/>
      <c r="T1394" s="148"/>
      <c r="AT1394" s="144" t="s">
        <v>159</v>
      </c>
      <c r="AU1394" s="144" t="s">
        <v>89</v>
      </c>
      <c r="AV1394" s="12" t="s">
        <v>40</v>
      </c>
      <c r="AW1394" s="12" t="s">
        <v>38</v>
      </c>
      <c r="AX1394" s="12" t="s">
        <v>80</v>
      </c>
      <c r="AY1394" s="144" t="s">
        <v>150</v>
      </c>
    </row>
    <row r="1395" spans="2:65" s="13" customFormat="1">
      <c r="B1395" s="149"/>
      <c r="D1395" s="143" t="s">
        <v>159</v>
      </c>
      <c r="E1395" s="150" t="s">
        <v>32</v>
      </c>
      <c r="F1395" s="151" t="s">
        <v>680</v>
      </c>
      <c r="H1395" s="152">
        <v>1445.9770000000001</v>
      </c>
      <c r="I1395" s="153"/>
      <c r="L1395" s="149"/>
      <c r="M1395" s="154"/>
      <c r="T1395" s="155"/>
      <c r="AT1395" s="150" t="s">
        <v>159</v>
      </c>
      <c r="AU1395" s="150" t="s">
        <v>89</v>
      </c>
      <c r="AV1395" s="13" t="s">
        <v>89</v>
      </c>
      <c r="AW1395" s="13" t="s">
        <v>38</v>
      </c>
      <c r="AX1395" s="13" t="s">
        <v>40</v>
      </c>
      <c r="AY1395" s="150" t="s">
        <v>150</v>
      </c>
    </row>
    <row r="1396" spans="2:65" s="1" customFormat="1" ht="24.15" customHeight="1">
      <c r="B1396" s="34"/>
      <c r="C1396" s="129" t="s">
        <v>1648</v>
      </c>
      <c r="D1396" s="129" t="s">
        <v>152</v>
      </c>
      <c r="E1396" s="130" t="s">
        <v>4468</v>
      </c>
      <c r="F1396" s="131" t="s">
        <v>4469</v>
      </c>
      <c r="G1396" s="132" t="s">
        <v>155</v>
      </c>
      <c r="H1396" s="133">
        <v>1445.9770000000001</v>
      </c>
      <c r="I1396" s="134"/>
      <c r="J1396" s="135">
        <f>ROUND(I1396*H1396,2)</f>
        <v>0</v>
      </c>
      <c r="K1396" s="131" t="s">
        <v>172</v>
      </c>
      <c r="L1396" s="34"/>
      <c r="M1396" s="136" t="s">
        <v>32</v>
      </c>
      <c r="N1396" s="137" t="s">
        <v>51</v>
      </c>
      <c r="P1396" s="138">
        <f>O1396*H1396</f>
        <v>0</v>
      </c>
      <c r="Q1396" s="138">
        <v>2.9999999999999997E-4</v>
      </c>
      <c r="R1396" s="138">
        <f>Q1396*H1396</f>
        <v>0.43379309999999999</v>
      </c>
      <c r="S1396" s="138">
        <v>0</v>
      </c>
      <c r="T1396" s="139">
        <f>S1396*H1396</f>
        <v>0</v>
      </c>
      <c r="AR1396" s="140" t="s">
        <v>244</v>
      </c>
      <c r="AT1396" s="140" t="s">
        <v>152</v>
      </c>
      <c r="AU1396" s="140" t="s">
        <v>89</v>
      </c>
      <c r="AY1396" s="18" t="s">
        <v>150</v>
      </c>
      <c r="BE1396" s="141">
        <f>IF(N1396="základní",J1396,0)</f>
        <v>0</v>
      </c>
      <c r="BF1396" s="141">
        <f>IF(N1396="snížená",J1396,0)</f>
        <v>0</v>
      </c>
      <c r="BG1396" s="141">
        <f>IF(N1396="zákl. přenesená",J1396,0)</f>
        <v>0</v>
      </c>
      <c r="BH1396" s="141">
        <f>IF(N1396="sníž. přenesená",J1396,0)</f>
        <v>0</v>
      </c>
      <c r="BI1396" s="141">
        <f>IF(N1396="nulová",J1396,0)</f>
        <v>0</v>
      </c>
      <c r="BJ1396" s="18" t="s">
        <v>40</v>
      </c>
      <c r="BK1396" s="141">
        <f>ROUND(I1396*H1396,2)</f>
        <v>0</v>
      </c>
      <c r="BL1396" s="18" t="s">
        <v>244</v>
      </c>
      <c r="BM1396" s="140" t="s">
        <v>4470</v>
      </c>
    </row>
    <row r="1397" spans="2:65" s="1" customFormat="1">
      <c r="B1397" s="34"/>
      <c r="D1397" s="163" t="s">
        <v>174</v>
      </c>
      <c r="F1397" s="164" t="s">
        <v>4471</v>
      </c>
      <c r="I1397" s="165"/>
      <c r="L1397" s="34"/>
      <c r="M1397" s="166"/>
      <c r="T1397" s="55"/>
      <c r="AT1397" s="18" t="s">
        <v>174</v>
      </c>
      <c r="AU1397" s="18" t="s">
        <v>89</v>
      </c>
    </row>
    <row r="1398" spans="2:65" s="12" customFormat="1">
      <c r="B1398" s="142"/>
      <c r="D1398" s="143" t="s">
        <v>159</v>
      </c>
      <c r="E1398" s="144" t="s">
        <v>32</v>
      </c>
      <c r="F1398" s="145" t="s">
        <v>702</v>
      </c>
      <c r="H1398" s="144" t="s">
        <v>32</v>
      </c>
      <c r="I1398" s="146"/>
      <c r="L1398" s="142"/>
      <c r="M1398" s="147"/>
      <c r="T1398" s="148"/>
      <c r="AT1398" s="144" t="s">
        <v>159</v>
      </c>
      <c r="AU1398" s="144" t="s">
        <v>89</v>
      </c>
      <c r="AV1398" s="12" t="s">
        <v>40</v>
      </c>
      <c r="AW1398" s="12" t="s">
        <v>38</v>
      </c>
      <c r="AX1398" s="12" t="s">
        <v>80</v>
      </c>
      <c r="AY1398" s="144" t="s">
        <v>150</v>
      </c>
    </row>
    <row r="1399" spans="2:65" s="12" customFormat="1">
      <c r="B1399" s="142"/>
      <c r="D1399" s="143" t="s">
        <v>159</v>
      </c>
      <c r="E1399" s="144" t="s">
        <v>32</v>
      </c>
      <c r="F1399" s="145" t="s">
        <v>3688</v>
      </c>
      <c r="H1399" s="144" t="s">
        <v>32</v>
      </c>
      <c r="I1399" s="146"/>
      <c r="L1399" s="142"/>
      <c r="M1399" s="147"/>
      <c r="T1399" s="148"/>
      <c r="AT1399" s="144" t="s">
        <v>159</v>
      </c>
      <c r="AU1399" s="144" t="s">
        <v>89</v>
      </c>
      <c r="AV1399" s="12" t="s">
        <v>40</v>
      </c>
      <c r="AW1399" s="12" t="s">
        <v>38</v>
      </c>
      <c r="AX1399" s="12" t="s">
        <v>80</v>
      </c>
      <c r="AY1399" s="144" t="s">
        <v>150</v>
      </c>
    </row>
    <row r="1400" spans="2:65" s="12" customFormat="1">
      <c r="B1400" s="142"/>
      <c r="D1400" s="143" t="s">
        <v>159</v>
      </c>
      <c r="E1400" s="144" t="s">
        <v>32</v>
      </c>
      <c r="F1400" s="145" t="s">
        <v>3689</v>
      </c>
      <c r="H1400" s="144" t="s">
        <v>32</v>
      </c>
      <c r="I1400" s="146"/>
      <c r="L1400" s="142"/>
      <c r="M1400" s="147"/>
      <c r="T1400" s="148"/>
      <c r="AT1400" s="144" t="s">
        <v>159</v>
      </c>
      <c r="AU1400" s="144" t="s">
        <v>89</v>
      </c>
      <c r="AV1400" s="12" t="s">
        <v>40</v>
      </c>
      <c r="AW1400" s="12" t="s">
        <v>38</v>
      </c>
      <c r="AX1400" s="12" t="s">
        <v>80</v>
      </c>
      <c r="AY1400" s="144" t="s">
        <v>150</v>
      </c>
    </row>
    <row r="1401" spans="2:65" s="12" customFormat="1">
      <c r="B1401" s="142"/>
      <c r="D1401" s="143" t="s">
        <v>159</v>
      </c>
      <c r="E1401" s="144" t="s">
        <v>32</v>
      </c>
      <c r="F1401" s="145" t="s">
        <v>3690</v>
      </c>
      <c r="H1401" s="144" t="s">
        <v>32</v>
      </c>
      <c r="I1401" s="146"/>
      <c r="L1401" s="142"/>
      <c r="M1401" s="147"/>
      <c r="T1401" s="148"/>
      <c r="AT1401" s="144" t="s">
        <v>159</v>
      </c>
      <c r="AU1401" s="144" t="s">
        <v>89</v>
      </c>
      <c r="AV1401" s="12" t="s">
        <v>40</v>
      </c>
      <c r="AW1401" s="12" t="s">
        <v>38</v>
      </c>
      <c r="AX1401" s="12" t="s">
        <v>80</v>
      </c>
      <c r="AY1401" s="144" t="s">
        <v>150</v>
      </c>
    </row>
    <row r="1402" spans="2:65" s="12" customFormat="1">
      <c r="B1402" s="142"/>
      <c r="D1402" s="143" t="s">
        <v>159</v>
      </c>
      <c r="E1402" s="144" t="s">
        <v>32</v>
      </c>
      <c r="F1402" s="145" t="s">
        <v>3691</v>
      </c>
      <c r="H1402" s="144" t="s">
        <v>32</v>
      </c>
      <c r="I1402" s="146"/>
      <c r="L1402" s="142"/>
      <c r="M1402" s="147"/>
      <c r="T1402" s="148"/>
      <c r="AT1402" s="144" t="s">
        <v>159</v>
      </c>
      <c r="AU1402" s="144" t="s">
        <v>89</v>
      </c>
      <c r="AV1402" s="12" t="s">
        <v>40</v>
      </c>
      <c r="AW1402" s="12" t="s">
        <v>38</v>
      </c>
      <c r="AX1402" s="12" t="s">
        <v>80</v>
      </c>
      <c r="AY1402" s="144" t="s">
        <v>150</v>
      </c>
    </row>
    <row r="1403" spans="2:65" s="12" customFormat="1">
      <c r="B1403" s="142"/>
      <c r="D1403" s="143" t="s">
        <v>159</v>
      </c>
      <c r="E1403" s="144" t="s">
        <v>32</v>
      </c>
      <c r="F1403" s="145" t="s">
        <v>3692</v>
      </c>
      <c r="H1403" s="144" t="s">
        <v>32</v>
      </c>
      <c r="I1403" s="146"/>
      <c r="L1403" s="142"/>
      <c r="M1403" s="147"/>
      <c r="T1403" s="148"/>
      <c r="AT1403" s="144" t="s">
        <v>159</v>
      </c>
      <c r="AU1403" s="144" t="s">
        <v>89</v>
      </c>
      <c r="AV1403" s="12" t="s">
        <v>40</v>
      </c>
      <c r="AW1403" s="12" t="s">
        <v>38</v>
      </c>
      <c r="AX1403" s="12" t="s">
        <v>80</v>
      </c>
      <c r="AY1403" s="144" t="s">
        <v>150</v>
      </c>
    </row>
    <row r="1404" spans="2:65" s="12" customFormat="1">
      <c r="B1404" s="142"/>
      <c r="D1404" s="143" t="s">
        <v>159</v>
      </c>
      <c r="E1404" s="144" t="s">
        <v>32</v>
      </c>
      <c r="F1404" s="145" t="s">
        <v>3693</v>
      </c>
      <c r="H1404" s="144" t="s">
        <v>32</v>
      </c>
      <c r="I1404" s="146"/>
      <c r="L1404" s="142"/>
      <c r="M1404" s="147"/>
      <c r="T1404" s="148"/>
      <c r="AT1404" s="144" t="s">
        <v>159</v>
      </c>
      <c r="AU1404" s="144" t="s">
        <v>89</v>
      </c>
      <c r="AV1404" s="12" t="s">
        <v>40</v>
      </c>
      <c r="AW1404" s="12" t="s">
        <v>38</v>
      </c>
      <c r="AX1404" s="12" t="s">
        <v>80</v>
      </c>
      <c r="AY1404" s="144" t="s">
        <v>150</v>
      </c>
    </row>
    <row r="1405" spans="2:65" s="12" customFormat="1">
      <c r="B1405" s="142"/>
      <c r="D1405" s="143" t="s">
        <v>159</v>
      </c>
      <c r="E1405" s="144" t="s">
        <v>32</v>
      </c>
      <c r="F1405" s="145" t="s">
        <v>3694</v>
      </c>
      <c r="H1405" s="144" t="s">
        <v>32</v>
      </c>
      <c r="I1405" s="146"/>
      <c r="L1405" s="142"/>
      <c r="M1405" s="147"/>
      <c r="T1405" s="148"/>
      <c r="AT1405" s="144" t="s">
        <v>159</v>
      </c>
      <c r="AU1405" s="144" t="s">
        <v>89</v>
      </c>
      <c r="AV1405" s="12" t="s">
        <v>40</v>
      </c>
      <c r="AW1405" s="12" t="s">
        <v>38</v>
      </c>
      <c r="AX1405" s="12" t="s">
        <v>80</v>
      </c>
      <c r="AY1405" s="144" t="s">
        <v>150</v>
      </c>
    </row>
    <row r="1406" spans="2:65" s="12" customFormat="1">
      <c r="B1406" s="142"/>
      <c r="D1406" s="143" t="s">
        <v>159</v>
      </c>
      <c r="E1406" s="144" t="s">
        <v>32</v>
      </c>
      <c r="F1406" s="145" t="s">
        <v>3695</v>
      </c>
      <c r="H1406" s="144" t="s">
        <v>32</v>
      </c>
      <c r="I1406" s="146"/>
      <c r="L1406" s="142"/>
      <c r="M1406" s="147"/>
      <c r="T1406" s="148"/>
      <c r="AT1406" s="144" t="s">
        <v>159</v>
      </c>
      <c r="AU1406" s="144" t="s">
        <v>89</v>
      </c>
      <c r="AV1406" s="12" t="s">
        <v>40</v>
      </c>
      <c r="AW1406" s="12" t="s">
        <v>38</v>
      </c>
      <c r="AX1406" s="12" t="s">
        <v>80</v>
      </c>
      <c r="AY1406" s="144" t="s">
        <v>150</v>
      </c>
    </row>
    <row r="1407" spans="2:65" s="12" customFormat="1">
      <c r="B1407" s="142"/>
      <c r="D1407" s="143" t="s">
        <v>159</v>
      </c>
      <c r="E1407" s="144" t="s">
        <v>32</v>
      </c>
      <c r="F1407" s="145" t="s">
        <v>3696</v>
      </c>
      <c r="H1407" s="144" t="s">
        <v>32</v>
      </c>
      <c r="I1407" s="146"/>
      <c r="L1407" s="142"/>
      <c r="M1407" s="147"/>
      <c r="T1407" s="148"/>
      <c r="AT1407" s="144" t="s">
        <v>159</v>
      </c>
      <c r="AU1407" s="144" t="s">
        <v>89</v>
      </c>
      <c r="AV1407" s="12" t="s">
        <v>40</v>
      </c>
      <c r="AW1407" s="12" t="s">
        <v>38</v>
      </c>
      <c r="AX1407" s="12" t="s">
        <v>80</v>
      </c>
      <c r="AY1407" s="144" t="s">
        <v>150</v>
      </c>
    </row>
    <row r="1408" spans="2:65" s="12" customFormat="1">
      <c r="B1408" s="142"/>
      <c r="D1408" s="143" t="s">
        <v>159</v>
      </c>
      <c r="E1408" s="144" t="s">
        <v>32</v>
      </c>
      <c r="F1408" s="145" t="s">
        <v>3697</v>
      </c>
      <c r="H1408" s="144" t="s">
        <v>32</v>
      </c>
      <c r="I1408" s="146"/>
      <c r="L1408" s="142"/>
      <c r="M1408" s="147"/>
      <c r="T1408" s="148"/>
      <c r="AT1408" s="144" t="s">
        <v>159</v>
      </c>
      <c r="AU1408" s="144" t="s">
        <v>89</v>
      </c>
      <c r="AV1408" s="12" t="s">
        <v>40</v>
      </c>
      <c r="AW1408" s="12" t="s">
        <v>38</v>
      </c>
      <c r="AX1408" s="12" t="s">
        <v>80</v>
      </c>
      <c r="AY1408" s="144" t="s">
        <v>150</v>
      </c>
    </row>
    <row r="1409" spans="2:51" s="12" customFormat="1">
      <c r="B1409" s="142"/>
      <c r="D1409" s="143" t="s">
        <v>159</v>
      </c>
      <c r="E1409" s="144" t="s">
        <v>32</v>
      </c>
      <c r="F1409" s="145" t="s">
        <v>3698</v>
      </c>
      <c r="H1409" s="144" t="s">
        <v>32</v>
      </c>
      <c r="I1409" s="146"/>
      <c r="L1409" s="142"/>
      <c r="M1409" s="147"/>
      <c r="T1409" s="148"/>
      <c r="AT1409" s="144" t="s">
        <v>159</v>
      </c>
      <c r="AU1409" s="144" t="s">
        <v>89</v>
      </c>
      <c r="AV1409" s="12" t="s">
        <v>40</v>
      </c>
      <c r="AW1409" s="12" t="s">
        <v>38</v>
      </c>
      <c r="AX1409" s="12" t="s">
        <v>80</v>
      </c>
      <c r="AY1409" s="144" t="s">
        <v>150</v>
      </c>
    </row>
    <row r="1410" spans="2:51" s="12" customFormat="1">
      <c r="B1410" s="142"/>
      <c r="D1410" s="143" t="s">
        <v>159</v>
      </c>
      <c r="E1410" s="144" t="s">
        <v>32</v>
      </c>
      <c r="F1410" s="145" t="s">
        <v>3699</v>
      </c>
      <c r="H1410" s="144" t="s">
        <v>32</v>
      </c>
      <c r="I1410" s="146"/>
      <c r="L1410" s="142"/>
      <c r="M1410" s="147"/>
      <c r="T1410" s="148"/>
      <c r="AT1410" s="144" t="s">
        <v>159</v>
      </c>
      <c r="AU1410" s="144" t="s">
        <v>89</v>
      </c>
      <c r="AV1410" s="12" t="s">
        <v>40</v>
      </c>
      <c r="AW1410" s="12" t="s">
        <v>38</v>
      </c>
      <c r="AX1410" s="12" t="s">
        <v>80</v>
      </c>
      <c r="AY1410" s="144" t="s">
        <v>150</v>
      </c>
    </row>
    <row r="1411" spans="2:51" s="12" customFormat="1">
      <c r="B1411" s="142"/>
      <c r="D1411" s="143" t="s">
        <v>159</v>
      </c>
      <c r="E1411" s="144" t="s">
        <v>32</v>
      </c>
      <c r="F1411" s="145" t="s">
        <v>3700</v>
      </c>
      <c r="H1411" s="144" t="s">
        <v>32</v>
      </c>
      <c r="I1411" s="146"/>
      <c r="L1411" s="142"/>
      <c r="M1411" s="147"/>
      <c r="T1411" s="148"/>
      <c r="AT1411" s="144" t="s">
        <v>159</v>
      </c>
      <c r="AU1411" s="144" t="s">
        <v>89</v>
      </c>
      <c r="AV1411" s="12" t="s">
        <v>40</v>
      </c>
      <c r="AW1411" s="12" t="s">
        <v>38</v>
      </c>
      <c r="AX1411" s="12" t="s">
        <v>80</v>
      </c>
      <c r="AY1411" s="144" t="s">
        <v>150</v>
      </c>
    </row>
    <row r="1412" spans="2:51" s="12" customFormat="1">
      <c r="B1412" s="142"/>
      <c r="D1412" s="143" t="s">
        <v>159</v>
      </c>
      <c r="E1412" s="144" t="s">
        <v>32</v>
      </c>
      <c r="F1412" s="145" t="s">
        <v>3701</v>
      </c>
      <c r="H1412" s="144" t="s">
        <v>32</v>
      </c>
      <c r="I1412" s="146"/>
      <c r="L1412" s="142"/>
      <c r="M1412" s="147"/>
      <c r="T1412" s="148"/>
      <c r="AT1412" s="144" t="s">
        <v>159</v>
      </c>
      <c r="AU1412" s="144" t="s">
        <v>89</v>
      </c>
      <c r="AV1412" s="12" t="s">
        <v>40</v>
      </c>
      <c r="AW1412" s="12" t="s">
        <v>38</v>
      </c>
      <c r="AX1412" s="12" t="s">
        <v>80</v>
      </c>
      <c r="AY1412" s="144" t="s">
        <v>150</v>
      </c>
    </row>
    <row r="1413" spans="2:51" s="12" customFormat="1">
      <c r="B1413" s="142"/>
      <c r="D1413" s="143" t="s">
        <v>159</v>
      </c>
      <c r="E1413" s="144" t="s">
        <v>32</v>
      </c>
      <c r="F1413" s="145" t="s">
        <v>3702</v>
      </c>
      <c r="H1413" s="144" t="s">
        <v>32</v>
      </c>
      <c r="I1413" s="146"/>
      <c r="L1413" s="142"/>
      <c r="M1413" s="147"/>
      <c r="T1413" s="148"/>
      <c r="AT1413" s="144" t="s">
        <v>159</v>
      </c>
      <c r="AU1413" s="144" t="s">
        <v>89</v>
      </c>
      <c r="AV1413" s="12" t="s">
        <v>40</v>
      </c>
      <c r="AW1413" s="12" t="s">
        <v>38</v>
      </c>
      <c r="AX1413" s="12" t="s">
        <v>80</v>
      </c>
      <c r="AY1413" s="144" t="s">
        <v>150</v>
      </c>
    </row>
    <row r="1414" spans="2:51" s="12" customFormat="1">
      <c r="B1414" s="142"/>
      <c r="D1414" s="143" t="s">
        <v>159</v>
      </c>
      <c r="E1414" s="144" t="s">
        <v>32</v>
      </c>
      <c r="F1414" s="145" t="s">
        <v>3703</v>
      </c>
      <c r="H1414" s="144" t="s">
        <v>32</v>
      </c>
      <c r="I1414" s="146"/>
      <c r="L1414" s="142"/>
      <c r="M1414" s="147"/>
      <c r="T1414" s="148"/>
      <c r="AT1414" s="144" t="s">
        <v>159</v>
      </c>
      <c r="AU1414" s="144" t="s">
        <v>89</v>
      </c>
      <c r="AV1414" s="12" t="s">
        <v>40</v>
      </c>
      <c r="AW1414" s="12" t="s">
        <v>38</v>
      </c>
      <c r="AX1414" s="12" t="s">
        <v>80</v>
      </c>
      <c r="AY1414" s="144" t="s">
        <v>150</v>
      </c>
    </row>
    <row r="1415" spans="2:51" s="12" customFormat="1">
      <c r="B1415" s="142"/>
      <c r="D1415" s="143" t="s">
        <v>159</v>
      </c>
      <c r="E1415" s="144" t="s">
        <v>32</v>
      </c>
      <c r="F1415" s="145" t="s">
        <v>3704</v>
      </c>
      <c r="H1415" s="144" t="s">
        <v>32</v>
      </c>
      <c r="I1415" s="146"/>
      <c r="L1415" s="142"/>
      <c r="M1415" s="147"/>
      <c r="T1415" s="148"/>
      <c r="AT1415" s="144" t="s">
        <v>159</v>
      </c>
      <c r="AU1415" s="144" t="s">
        <v>89</v>
      </c>
      <c r="AV1415" s="12" t="s">
        <v>40</v>
      </c>
      <c r="AW1415" s="12" t="s">
        <v>38</v>
      </c>
      <c r="AX1415" s="12" t="s">
        <v>80</v>
      </c>
      <c r="AY1415" s="144" t="s">
        <v>150</v>
      </c>
    </row>
    <row r="1416" spans="2:51" s="12" customFormat="1">
      <c r="B1416" s="142"/>
      <c r="D1416" s="143" t="s">
        <v>159</v>
      </c>
      <c r="E1416" s="144" t="s">
        <v>32</v>
      </c>
      <c r="F1416" s="145" t="s">
        <v>3705</v>
      </c>
      <c r="H1416" s="144" t="s">
        <v>32</v>
      </c>
      <c r="I1416" s="146"/>
      <c r="L1416" s="142"/>
      <c r="M1416" s="147"/>
      <c r="T1416" s="148"/>
      <c r="AT1416" s="144" t="s">
        <v>159</v>
      </c>
      <c r="AU1416" s="144" t="s">
        <v>89</v>
      </c>
      <c r="AV1416" s="12" t="s">
        <v>40</v>
      </c>
      <c r="AW1416" s="12" t="s">
        <v>38</v>
      </c>
      <c r="AX1416" s="12" t="s">
        <v>80</v>
      </c>
      <c r="AY1416" s="144" t="s">
        <v>150</v>
      </c>
    </row>
    <row r="1417" spans="2:51" s="12" customFormat="1">
      <c r="B1417" s="142"/>
      <c r="D1417" s="143" t="s">
        <v>159</v>
      </c>
      <c r="E1417" s="144" t="s">
        <v>32</v>
      </c>
      <c r="F1417" s="145" t="s">
        <v>3706</v>
      </c>
      <c r="H1417" s="144" t="s">
        <v>32</v>
      </c>
      <c r="I1417" s="146"/>
      <c r="L1417" s="142"/>
      <c r="M1417" s="147"/>
      <c r="T1417" s="148"/>
      <c r="AT1417" s="144" t="s">
        <v>159</v>
      </c>
      <c r="AU1417" s="144" t="s">
        <v>89</v>
      </c>
      <c r="AV1417" s="12" t="s">
        <v>40</v>
      </c>
      <c r="AW1417" s="12" t="s">
        <v>38</v>
      </c>
      <c r="AX1417" s="12" t="s">
        <v>80</v>
      </c>
      <c r="AY1417" s="144" t="s">
        <v>150</v>
      </c>
    </row>
    <row r="1418" spans="2:51" s="12" customFormat="1">
      <c r="B1418" s="142"/>
      <c r="D1418" s="143" t="s">
        <v>159</v>
      </c>
      <c r="E1418" s="144" t="s">
        <v>32</v>
      </c>
      <c r="F1418" s="145" t="s">
        <v>3707</v>
      </c>
      <c r="H1418" s="144" t="s">
        <v>32</v>
      </c>
      <c r="I1418" s="146"/>
      <c r="L1418" s="142"/>
      <c r="M1418" s="147"/>
      <c r="T1418" s="148"/>
      <c r="AT1418" s="144" t="s">
        <v>159</v>
      </c>
      <c r="AU1418" s="144" t="s">
        <v>89</v>
      </c>
      <c r="AV1418" s="12" t="s">
        <v>40</v>
      </c>
      <c r="AW1418" s="12" t="s">
        <v>38</v>
      </c>
      <c r="AX1418" s="12" t="s">
        <v>80</v>
      </c>
      <c r="AY1418" s="144" t="s">
        <v>150</v>
      </c>
    </row>
    <row r="1419" spans="2:51" s="12" customFormat="1">
      <c r="B1419" s="142"/>
      <c r="D1419" s="143" t="s">
        <v>159</v>
      </c>
      <c r="E1419" s="144" t="s">
        <v>32</v>
      </c>
      <c r="F1419" s="145" t="s">
        <v>3708</v>
      </c>
      <c r="H1419" s="144" t="s">
        <v>32</v>
      </c>
      <c r="I1419" s="146"/>
      <c r="L1419" s="142"/>
      <c r="M1419" s="147"/>
      <c r="T1419" s="148"/>
      <c r="AT1419" s="144" t="s">
        <v>159</v>
      </c>
      <c r="AU1419" s="144" t="s">
        <v>89</v>
      </c>
      <c r="AV1419" s="12" t="s">
        <v>40</v>
      </c>
      <c r="AW1419" s="12" t="s">
        <v>38</v>
      </c>
      <c r="AX1419" s="12" t="s">
        <v>80</v>
      </c>
      <c r="AY1419" s="144" t="s">
        <v>150</v>
      </c>
    </row>
    <row r="1420" spans="2:51" s="12" customFormat="1">
      <c r="B1420" s="142"/>
      <c r="D1420" s="143" t="s">
        <v>159</v>
      </c>
      <c r="E1420" s="144" t="s">
        <v>32</v>
      </c>
      <c r="F1420" s="145" t="s">
        <v>3709</v>
      </c>
      <c r="H1420" s="144" t="s">
        <v>32</v>
      </c>
      <c r="I1420" s="146"/>
      <c r="L1420" s="142"/>
      <c r="M1420" s="147"/>
      <c r="T1420" s="148"/>
      <c r="AT1420" s="144" t="s">
        <v>159</v>
      </c>
      <c r="AU1420" s="144" t="s">
        <v>89</v>
      </c>
      <c r="AV1420" s="12" t="s">
        <v>40</v>
      </c>
      <c r="AW1420" s="12" t="s">
        <v>38</v>
      </c>
      <c r="AX1420" s="12" t="s">
        <v>80</v>
      </c>
      <c r="AY1420" s="144" t="s">
        <v>150</v>
      </c>
    </row>
    <row r="1421" spans="2:51" s="12" customFormat="1">
      <c r="B1421" s="142"/>
      <c r="D1421" s="143" t="s">
        <v>159</v>
      </c>
      <c r="E1421" s="144" t="s">
        <v>32</v>
      </c>
      <c r="F1421" s="145" t="s">
        <v>3710</v>
      </c>
      <c r="H1421" s="144" t="s">
        <v>32</v>
      </c>
      <c r="I1421" s="146"/>
      <c r="L1421" s="142"/>
      <c r="M1421" s="147"/>
      <c r="T1421" s="148"/>
      <c r="AT1421" s="144" t="s">
        <v>159</v>
      </c>
      <c r="AU1421" s="144" t="s">
        <v>89</v>
      </c>
      <c r="AV1421" s="12" t="s">
        <v>40</v>
      </c>
      <c r="AW1421" s="12" t="s">
        <v>38</v>
      </c>
      <c r="AX1421" s="12" t="s">
        <v>80</v>
      </c>
      <c r="AY1421" s="144" t="s">
        <v>150</v>
      </c>
    </row>
    <row r="1422" spans="2:51" s="12" customFormat="1">
      <c r="B1422" s="142"/>
      <c r="D1422" s="143" t="s">
        <v>159</v>
      </c>
      <c r="E1422" s="144" t="s">
        <v>32</v>
      </c>
      <c r="F1422" s="145" t="s">
        <v>3711</v>
      </c>
      <c r="H1422" s="144" t="s">
        <v>32</v>
      </c>
      <c r="I1422" s="146"/>
      <c r="L1422" s="142"/>
      <c r="M1422" s="147"/>
      <c r="T1422" s="148"/>
      <c r="AT1422" s="144" t="s">
        <v>159</v>
      </c>
      <c r="AU1422" s="144" t="s">
        <v>89</v>
      </c>
      <c r="AV1422" s="12" t="s">
        <v>40</v>
      </c>
      <c r="AW1422" s="12" t="s">
        <v>38</v>
      </c>
      <c r="AX1422" s="12" t="s">
        <v>80</v>
      </c>
      <c r="AY1422" s="144" t="s">
        <v>150</v>
      </c>
    </row>
    <row r="1423" spans="2:51" s="12" customFormat="1">
      <c r="B1423" s="142"/>
      <c r="D1423" s="143" t="s">
        <v>159</v>
      </c>
      <c r="E1423" s="144" t="s">
        <v>32</v>
      </c>
      <c r="F1423" s="145" t="s">
        <v>3712</v>
      </c>
      <c r="H1423" s="144" t="s">
        <v>32</v>
      </c>
      <c r="I1423" s="146"/>
      <c r="L1423" s="142"/>
      <c r="M1423" s="147"/>
      <c r="T1423" s="148"/>
      <c r="AT1423" s="144" t="s">
        <v>159</v>
      </c>
      <c r="AU1423" s="144" t="s">
        <v>89</v>
      </c>
      <c r="AV1423" s="12" t="s">
        <v>40</v>
      </c>
      <c r="AW1423" s="12" t="s">
        <v>38</v>
      </c>
      <c r="AX1423" s="12" t="s">
        <v>80</v>
      </c>
      <c r="AY1423" s="144" t="s">
        <v>150</v>
      </c>
    </row>
    <row r="1424" spans="2:51" s="12" customFormat="1">
      <c r="B1424" s="142"/>
      <c r="D1424" s="143" t="s">
        <v>159</v>
      </c>
      <c r="E1424" s="144" t="s">
        <v>32</v>
      </c>
      <c r="F1424" s="145" t="s">
        <v>3713</v>
      </c>
      <c r="H1424" s="144" t="s">
        <v>32</v>
      </c>
      <c r="I1424" s="146"/>
      <c r="L1424" s="142"/>
      <c r="M1424" s="147"/>
      <c r="T1424" s="148"/>
      <c r="AT1424" s="144" t="s">
        <v>159</v>
      </c>
      <c r="AU1424" s="144" t="s">
        <v>89</v>
      </c>
      <c r="AV1424" s="12" t="s">
        <v>40</v>
      </c>
      <c r="AW1424" s="12" t="s">
        <v>38</v>
      </c>
      <c r="AX1424" s="12" t="s">
        <v>80</v>
      </c>
      <c r="AY1424" s="144" t="s">
        <v>150</v>
      </c>
    </row>
    <row r="1425" spans="2:51" s="12" customFormat="1">
      <c r="B1425" s="142"/>
      <c r="D1425" s="143" t="s">
        <v>159</v>
      </c>
      <c r="E1425" s="144" t="s">
        <v>32</v>
      </c>
      <c r="F1425" s="145" t="s">
        <v>3714</v>
      </c>
      <c r="H1425" s="144" t="s">
        <v>32</v>
      </c>
      <c r="I1425" s="146"/>
      <c r="L1425" s="142"/>
      <c r="M1425" s="147"/>
      <c r="T1425" s="148"/>
      <c r="AT1425" s="144" t="s">
        <v>159</v>
      </c>
      <c r="AU1425" s="144" t="s">
        <v>89</v>
      </c>
      <c r="AV1425" s="12" t="s">
        <v>40</v>
      </c>
      <c r="AW1425" s="12" t="s">
        <v>38</v>
      </c>
      <c r="AX1425" s="12" t="s">
        <v>80</v>
      </c>
      <c r="AY1425" s="144" t="s">
        <v>150</v>
      </c>
    </row>
    <row r="1426" spans="2:51" s="12" customFormat="1">
      <c r="B1426" s="142"/>
      <c r="D1426" s="143" t="s">
        <v>159</v>
      </c>
      <c r="E1426" s="144" t="s">
        <v>32</v>
      </c>
      <c r="F1426" s="145" t="s">
        <v>3715</v>
      </c>
      <c r="H1426" s="144" t="s">
        <v>32</v>
      </c>
      <c r="I1426" s="146"/>
      <c r="L1426" s="142"/>
      <c r="M1426" s="147"/>
      <c r="T1426" s="148"/>
      <c r="AT1426" s="144" t="s">
        <v>159</v>
      </c>
      <c r="AU1426" s="144" t="s">
        <v>89</v>
      </c>
      <c r="AV1426" s="12" t="s">
        <v>40</v>
      </c>
      <c r="AW1426" s="12" t="s">
        <v>38</v>
      </c>
      <c r="AX1426" s="12" t="s">
        <v>80</v>
      </c>
      <c r="AY1426" s="144" t="s">
        <v>150</v>
      </c>
    </row>
    <row r="1427" spans="2:51" s="12" customFormat="1">
      <c r="B1427" s="142"/>
      <c r="D1427" s="143" t="s">
        <v>159</v>
      </c>
      <c r="E1427" s="144" t="s">
        <v>32</v>
      </c>
      <c r="F1427" s="145" t="s">
        <v>3716</v>
      </c>
      <c r="H1427" s="144" t="s">
        <v>32</v>
      </c>
      <c r="I1427" s="146"/>
      <c r="L1427" s="142"/>
      <c r="M1427" s="147"/>
      <c r="T1427" s="148"/>
      <c r="AT1427" s="144" t="s">
        <v>159</v>
      </c>
      <c r="AU1427" s="144" t="s">
        <v>89</v>
      </c>
      <c r="AV1427" s="12" t="s">
        <v>40</v>
      </c>
      <c r="AW1427" s="12" t="s">
        <v>38</v>
      </c>
      <c r="AX1427" s="12" t="s">
        <v>80</v>
      </c>
      <c r="AY1427" s="144" t="s">
        <v>150</v>
      </c>
    </row>
    <row r="1428" spans="2:51" s="12" customFormat="1">
      <c r="B1428" s="142"/>
      <c r="D1428" s="143" t="s">
        <v>159</v>
      </c>
      <c r="E1428" s="144" t="s">
        <v>32</v>
      </c>
      <c r="F1428" s="145" t="s">
        <v>3717</v>
      </c>
      <c r="H1428" s="144" t="s">
        <v>32</v>
      </c>
      <c r="I1428" s="146"/>
      <c r="L1428" s="142"/>
      <c r="M1428" s="147"/>
      <c r="T1428" s="148"/>
      <c r="AT1428" s="144" t="s">
        <v>159</v>
      </c>
      <c r="AU1428" s="144" t="s">
        <v>89</v>
      </c>
      <c r="AV1428" s="12" t="s">
        <v>40</v>
      </c>
      <c r="AW1428" s="12" t="s">
        <v>38</v>
      </c>
      <c r="AX1428" s="12" t="s">
        <v>80</v>
      </c>
      <c r="AY1428" s="144" t="s">
        <v>150</v>
      </c>
    </row>
    <row r="1429" spans="2:51" s="12" customFormat="1">
      <c r="B1429" s="142"/>
      <c r="D1429" s="143" t="s">
        <v>159</v>
      </c>
      <c r="E1429" s="144" t="s">
        <v>32</v>
      </c>
      <c r="F1429" s="145" t="s">
        <v>3718</v>
      </c>
      <c r="H1429" s="144" t="s">
        <v>32</v>
      </c>
      <c r="I1429" s="146"/>
      <c r="L1429" s="142"/>
      <c r="M1429" s="147"/>
      <c r="T1429" s="148"/>
      <c r="AT1429" s="144" t="s">
        <v>159</v>
      </c>
      <c r="AU1429" s="144" t="s">
        <v>89</v>
      </c>
      <c r="AV1429" s="12" t="s">
        <v>40</v>
      </c>
      <c r="AW1429" s="12" t="s">
        <v>38</v>
      </c>
      <c r="AX1429" s="12" t="s">
        <v>80</v>
      </c>
      <c r="AY1429" s="144" t="s">
        <v>150</v>
      </c>
    </row>
    <row r="1430" spans="2:51" s="12" customFormat="1">
      <c r="B1430" s="142"/>
      <c r="D1430" s="143" t="s">
        <v>159</v>
      </c>
      <c r="E1430" s="144" t="s">
        <v>32</v>
      </c>
      <c r="F1430" s="145" t="s">
        <v>3719</v>
      </c>
      <c r="H1430" s="144" t="s">
        <v>32</v>
      </c>
      <c r="I1430" s="146"/>
      <c r="L1430" s="142"/>
      <c r="M1430" s="147"/>
      <c r="T1430" s="148"/>
      <c r="AT1430" s="144" t="s">
        <v>159</v>
      </c>
      <c r="AU1430" s="144" t="s">
        <v>89</v>
      </c>
      <c r="AV1430" s="12" t="s">
        <v>40</v>
      </c>
      <c r="AW1430" s="12" t="s">
        <v>38</v>
      </c>
      <c r="AX1430" s="12" t="s">
        <v>80</v>
      </c>
      <c r="AY1430" s="144" t="s">
        <v>150</v>
      </c>
    </row>
    <row r="1431" spans="2:51" s="12" customFormat="1">
      <c r="B1431" s="142"/>
      <c r="D1431" s="143" t="s">
        <v>159</v>
      </c>
      <c r="E1431" s="144" t="s">
        <v>32</v>
      </c>
      <c r="F1431" s="145" t="s">
        <v>3720</v>
      </c>
      <c r="H1431" s="144" t="s">
        <v>32</v>
      </c>
      <c r="I1431" s="146"/>
      <c r="L1431" s="142"/>
      <c r="M1431" s="147"/>
      <c r="T1431" s="148"/>
      <c r="AT1431" s="144" t="s">
        <v>159</v>
      </c>
      <c r="AU1431" s="144" t="s">
        <v>89</v>
      </c>
      <c r="AV1431" s="12" t="s">
        <v>40</v>
      </c>
      <c r="AW1431" s="12" t="s">
        <v>38</v>
      </c>
      <c r="AX1431" s="12" t="s">
        <v>80</v>
      </c>
      <c r="AY1431" s="144" t="s">
        <v>150</v>
      </c>
    </row>
    <row r="1432" spans="2:51" s="12" customFormat="1">
      <c r="B1432" s="142"/>
      <c r="D1432" s="143" t="s">
        <v>159</v>
      </c>
      <c r="E1432" s="144" t="s">
        <v>32</v>
      </c>
      <c r="F1432" s="145" t="s">
        <v>3721</v>
      </c>
      <c r="H1432" s="144" t="s">
        <v>32</v>
      </c>
      <c r="I1432" s="146"/>
      <c r="L1432" s="142"/>
      <c r="M1432" s="147"/>
      <c r="T1432" s="148"/>
      <c r="AT1432" s="144" t="s">
        <v>159</v>
      </c>
      <c r="AU1432" s="144" t="s">
        <v>89</v>
      </c>
      <c r="AV1432" s="12" t="s">
        <v>40</v>
      </c>
      <c r="AW1432" s="12" t="s">
        <v>38</v>
      </c>
      <c r="AX1432" s="12" t="s">
        <v>80</v>
      </c>
      <c r="AY1432" s="144" t="s">
        <v>150</v>
      </c>
    </row>
    <row r="1433" spans="2:51" s="12" customFormat="1">
      <c r="B1433" s="142"/>
      <c r="D1433" s="143" t="s">
        <v>159</v>
      </c>
      <c r="E1433" s="144" t="s">
        <v>32</v>
      </c>
      <c r="F1433" s="145" t="s">
        <v>3722</v>
      </c>
      <c r="H1433" s="144" t="s">
        <v>32</v>
      </c>
      <c r="I1433" s="146"/>
      <c r="L1433" s="142"/>
      <c r="M1433" s="147"/>
      <c r="T1433" s="148"/>
      <c r="AT1433" s="144" t="s">
        <v>159</v>
      </c>
      <c r="AU1433" s="144" t="s">
        <v>89</v>
      </c>
      <c r="AV1433" s="12" t="s">
        <v>40</v>
      </c>
      <c r="AW1433" s="12" t="s">
        <v>38</v>
      </c>
      <c r="AX1433" s="12" t="s">
        <v>80</v>
      </c>
      <c r="AY1433" s="144" t="s">
        <v>150</v>
      </c>
    </row>
    <row r="1434" spans="2:51" s="12" customFormat="1">
      <c r="B1434" s="142"/>
      <c r="D1434" s="143" t="s">
        <v>159</v>
      </c>
      <c r="E1434" s="144" t="s">
        <v>32</v>
      </c>
      <c r="F1434" s="145" t="s">
        <v>3723</v>
      </c>
      <c r="H1434" s="144" t="s">
        <v>32</v>
      </c>
      <c r="I1434" s="146"/>
      <c r="L1434" s="142"/>
      <c r="M1434" s="147"/>
      <c r="T1434" s="148"/>
      <c r="AT1434" s="144" t="s">
        <v>159</v>
      </c>
      <c r="AU1434" s="144" t="s">
        <v>89</v>
      </c>
      <c r="AV1434" s="12" t="s">
        <v>40</v>
      </c>
      <c r="AW1434" s="12" t="s">
        <v>38</v>
      </c>
      <c r="AX1434" s="12" t="s">
        <v>80</v>
      </c>
      <c r="AY1434" s="144" t="s">
        <v>150</v>
      </c>
    </row>
    <row r="1435" spans="2:51" s="12" customFormat="1">
      <c r="B1435" s="142"/>
      <c r="D1435" s="143" t="s">
        <v>159</v>
      </c>
      <c r="E1435" s="144" t="s">
        <v>32</v>
      </c>
      <c r="F1435" s="145" t="s">
        <v>3724</v>
      </c>
      <c r="H1435" s="144" t="s">
        <v>32</v>
      </c>
      <c r="I1435" s="146"/>
      <c r="L1435" s="142"/>
      <c r="M1435" s="147"/>
      <c r="T1435" s="148"/>
      <c r="AT1435" s="144" t="s">
        <v>159</v>
      </c>
      <c r="AU1435" s="144" t="s">
        <v>89</v>
      </c>
      <c r="AV1435" s="12" t="s">
        <v>40</v>
      </c>
      <c r="AW1435" s="12" t="s">
        <v>38</v>
      </c>
      <c r="AX1435" s="12" t="s">
        <v>80</v>
      </c>
      <c r="AY1435" s="144" t="s">
        <v>150</v>
      </c>
    </row>
    <row r="1436" spans="2:51" s="12" customFormat="1">
      <c r="B1436" s="142"/>
      <c r="D1436" s="143" t="s">
        <v>159</v>
      </c>
      <c r="E1436" s="144" t="s">
        <v>32</v>
      </c>
      <c r="F1436" s="145" t="s">
        <v>3725</v>
      </c>
      <c r="H1436" s="144" t="s">
        <v>32</v>
      </c>
      <c r="I1436" s="146"/>
      <c r="L1436" s="142"/>
      <c r="M1436" s="147"/>
      <c r="T1436" s="148"/>
      <c r="AT1436" s="144" t="s">
        <v>159</v>
      </c>
      <c r="AU1436" s="144" t="s">
        <v>89</v>
      </c>
      <c r="AV1436" s="12" t="s">
        <v>40</v>
      </c>
      <c r="AW1436" s="12" t="s">
        <v>38</v>
      </c>
      <c r="AX1436" s="12" t="s">
        <v>80</v>
      </c>
      <c r="AY1436" s="144" t="s">
        <v>150</v>
      </c>
    </row>
    <row r="1437" spans="2:51" s="12" customFormat="1">
      <c r="B1437" s="142"/>
      <c r="D1437" s="143" t="s">
        <v>159</v>
      </c>
      <c r="E1437" s="144" t="s">
        <v>32</v>
      </c>
      <c r="F1437" s="145" t="s">
        <v>3726</v>
      </c>
      <c r="H1437" s="144" t="s">
        <v>32</v>
      </c>
      <c r="I1437" s="146"/>
      <c r="L1437" s="142"/>
      <c r="M1437" s="147"/>
      <c r="T1437" s="148"/>
      <c r="AT1437" s="144" t="s">
        <v>159</v>
      </c>
      <c r="AU1437" s="144" t="s">
        <v>89</v>
      </c>
      <c r="AV1437" s="12" t="s">
        <v>40</v>
      </c>
      <c r="AW1437" s="12" t="s">
        <v>38</v>
      </c>
      <c r="AX1437" s="12" t="s">
        <v>80</v>
      </c>
      <c r="AY1437" s="144" t="s">
        <v>150</v>
      </c>
    </row>
    <row r="1438" spans="2:51" s="12" customFormat="1">
      <c r="B1438" s="142"/>
      <c r="D1438" s="143" t="s">
        <v>159</v>
      </c>
      <c r="E1438" s="144" t="s">
        <v>32</v>
      </c>
      <c r="F1438" s="145" t="s">
        <v>3727</v>
      </c>
      <c r="H1438" s="144" t="s">
        <v>32</v>
      </c>
      <c r="I1438" s="146"/>
      <c r="L1438" s="142"/>
      <c r="M1438" s="147"/>
      <c r="T1438" s="148"/>
      <c r="AT1438" s="144" t="s">
        <v>159</v>
      </c>
      <c r="AU1438" s="144" t="s">
        <v>89</v>
      </c>
      <c r="AV1438" s="12" t="s">
        <v>40</v>
      </c>
      <c r="AW1438" s="12" t="s">
        <v>38</v>
      </c>
      <c r="AX1438" s="12" t="s">
        <v>80</v>
      </c>
      <c r="AY1438" s="144" t="s">
        <v>150</v>
      </c>
    </row>
    <row r="1439" spans="2:51" s="12" customFormat="1">
      <c r="B1439" s="142"/>
      <c r="D1439" s="143" t="s">
        <v>159</v>
      </c>
      <c r="E1439" s="144" t="s">
        <v>32</v>
      </c>
      <c r="F1439" s="145" t="s">
        <v>3728</v>
      </c>
      <c r="H1439" s="144" t="s">
        <v>32</v>
      </c>
      <c r="I1439" s="146"/>
      <c r="L1439" s="142"/>
      <c r="M1439" s="147"/>
      <c r="T1439" s="148"/>
      <c r="AT1439" s="144" t="s">
        <v>159</v>
      </c>
      <c r="AU1439" s="144" t="s">
        <v>89</v>
      </c>
      <c r="AV1439" s="12" t="s">
        <v>40</v>
      </c>
      <c r="AW1439" s="12" t="s">
        <v>38</v>
      </c>
      <c r="AX1439" s="12" t="s">
        <v>80</v>
      </c>
      <c r="AY1439" s="144" t="s">
        <v>150</v>
      </c>
    </row>
    <row r="1440" spans="2:51" s="12" customFormat="1">
      <c r="B1440" s="142"/>
      <c r="D1440" s="143" t="s">
        <v>159</v>
      </c>
      <c r="E1440" s="144" t="s">
        <v>32</v>
      </c>
      <c r="F1440" s="145" t="s">
        <v>3729</v>
      </c>
      <c r="H1440" s="144" t="s">
        <v>32</v>
      </c>
      <c r="I1440" s="146"/>
      <c r="L1440" s="142"/>
      <c r="M1440" s="147"/>
      <c r="T1440" s="148"/>
      <c r="AT1440" s="144" t="s">
        <v>159</v>
      </c>
      <c r="AU1440" s="144" t="s">
        <v>89</v>
      </c>
      <c r="AV1440" s="12" t="s">
        <v>40</v>
      </c>
      <c r="AW1440" s="12" t="s">
        <v>38</v>
      </c>
      <c r="AX1440" s="12" t="s">
        <v>80</v>
      </c>
      <c r="AY1440" s="144" t="s">
        <v>150</v>
      </c>
    </row>
    <row r="1441" spans="2:65" s="13" customFormat="1">
      <c r="B1441" s="149"/>
      <c r="D1441" s="143" t="s">
        <v>159</v>
      </c>
      <c r="E1441" s="150" t="s">
        <v>32</v>
      </c>
      <c r="F1441" s="151" t="s">
        <v>680</v>
      </c>
      <c r="H1441" s="152">
        <v>1445.9770000000001</v>
      </c>
      <c r="I1441" s="153"/>
      <c r="L1441" s="149"/>
      <c r="M1441" s="154"/>
      <c r="T1441" s="155"/>
      <c r="AT1441" s="150" t="s">
        <v>159</v>
      </c>
      <c r="AU1441" s="150" t="s">
        <v>89</v>
      </c>
      <c r="AV1441" s="13" t="s">
        <v>89</v>
      </c>
      <c r="AW1441" s="13" t="s">
        <v>38</v>
      </c>
      <c r="AX1441" s="13" t="s">
        <v>40</v>
      </c>
      <c r="AY1441" s="150" t="s">
        <v>150</v>
      </c>
    </row>
    <row r="1442" spans="2:65" s="1" customFormat="1" ht="24.15" customHeight="1">
      <c r="B1442" s="34"/>
      <c r="C1442" s="129" t="s">
        <v>1658</v>
      </c>
      <c r="D1442" s="129" t="s">
        <v>152</v>
      </c>
      <c r="E1442" s="130" t="s">
        <v>4472</v>
      </c>
      <c r="F1442" s="131" t="s">
        <v>4473</v>
      </c>
      <c r="G1442" s="132" t="s">
        <v>155</v>
      </c>
      <c r="H1442" s="133">
        <v>124.46</v>
      </c>
      <c r="I1442" s="134"/>
      <c r="J1442" s="135">
        <f>ROUND(I1442*H1442,2)</f>
        <v>0</v>
      </c>
      <c r="K1442" s="131" t="s">
        <v>172</v>
      </c>
      <c r="L1442" s="34"/>
      <c r="M1442" s="136" t="s">
        <v>32</v>
      </c>
      <c r="N1442" s="137" t="s">
        <v>51</v>
      </c>
      <c r="P1442" s="138">
        <f>O1442*H1442</f>
        <v>0</v>
      </c>
      <c r="Q1442" s="138">
        <v>1.5E-3</v>
      </c>
      <c r="R1442" s="138">
        <f>Q1442*H1442</f>
        <v>0.18668999999999999</v>
      </c>
      <c r="S1442" s="138">
        <v>0</v>
      </c>
      <c r="T1442" s="139">
        <f>S1442*H1442</f>
        <v>0</v>
      </c>
      <c r="AR1442" s="140" t="s">
        <v>244</v>
      </c>
      <c r="AT1442" s="140" t="s">
        <v>152</v>
      </c>
      <c r="AU1442" s="140" t="s">
        <v>89</v>
      </c>
      <c r="AY1442" s="18" t="s">
        <v>150</v>
      </c>
      <c r="BE1442" s="141">
        <f>IF(N1442="základní",J1442,0)</f>
        <v>0</v>
      </c>
      <c r="BF1442" s="141">
        <f>IF(N1442="snížená",J1442,0)</f>
        <v>0</v>
      </c>
      <c r="BG1442" s="141">
        <f>IF(N1442="zákl. přenesená",J1442,0)</f>
        <v>0</v>
      </c>
      <c r="BH1442" s="141">
        <f>IF(N1442="sníž. přenesená",J1442,0)</f>
        <v>0</v>
      </c>
      <c r="BI1442" s="141">
        <f>IF(N1442="nulová",J1442,0)</f>
        <v>0</v>
      </c>
      <c r="BJ1442" s="18" t="s">
        <v>40</v>
      </c>
      <c r="BK1442" s="141">
        <f>ROUND(I1442*H1442,2)</f>
        <v>0</v>
      </c>
      <c r="BL1442" s="18" t="s">
        <v>244</v>
      </c>
      <c r="BM1442" s="140" t="s">
        <v>4474</v>
      </c>
    </row>
    <row r="1443" spans="2:65" s="1" customFormat="1">
      <c r="B1443" s="34"/>
      <c r="D1443" s="163" t="s">
        <v>174</v>
      </c>
      <c r="F1443" s="164" t="s">
        <v>4475</v>
      </c>
      <c r="I1443" s="165"/>
      <c r="L1443" s="34"/>
      <c r="M1443" s="166"/>
      <c r="T1443" s="55"/>
      <c r="AT1443" s="18" t="s">
        <v>174</v>
      </c>
      <c r="AU1443" s="18" t="s">
        <v>89</v>
      </c>
    </row>
    <row r="1444" spans="2:65" s="12" customFormat="1">
      <c r="B1444" s="142"/>
      <c r="D1444" s="143" t="s">
        <v>159</v>
      </c>
      <c r="E1444" s="144" t="s">
        <v>32</v>
      </c>
      <c r="F1444" s="145" t="s">
        <v>702</v>
      </c>
      <c r="H1444" s="144" t="s">
        <v>32</v>
      </c>
      <c r="I1444" s="146"/>
      <c r="L1444" s="142"/>
      <c r="M1444" s="147"/>
      <c r="T1444" s="148"/>
      <c r="AT1444" s="144" t="s">
        <v>159</v>
      </c>
      <c r="AU1444" s="144" t="s">
        <v>89</v>
      </c>
      <c r="AV1444" s="12" t="s">
        <v>40</v>
      </c>
      <c r="AW1444" s="12" t="s">
        <v>38</v>
      </c>
      <c r="AX1444" s="12" t="s">
        <v>80</v>
      </c>
      <c r="AY1444" s="144" t="s">
        <v>150</v>
      </c>
    </row>
    <row r="1445" spans="2:65" s="12" customFormat="1">
      <c r="B1445" s="142"/>
      <c r="D1445" s="143" t="s">
        <v>159</v>
      </c>
      <c r="E1445" s="144" t="s">
        <v>32</v>
      </c>
      <c r="F1445" s="145" t="s">
        <v>4428</v>
      </c>
      <c r="H1445" s="144" t="s">
        <v>32</v>
      </c>
      <c r="I1445" s="146"/>
      <c r="L1445" s="142"/>
      <c r="M1445" s="147"/>
      <c r="T1445" s="148"/>
      <c r="AT1445" s="144" t="s">
        <v>159</v>
      </c>
      <c r="AU1445" s="144" t="s">
        <v>89</v>
      </c>
      <c r="AV1445" s="12" t="s">
        <v>40</v>
      </c>
      <c r="AW1445" s="12" t="s">
        <v>38</v>
      </c>
      <c r="AX1445" s="12" t="s">
        <v>80</v>
      </c>
      <c r="AY1445" s="144" t="s">
        <v>150</v>
      </c>
    </row>
    <row r="1446" spans="2:65" s="12" customFormat="1">
      <c r="B1446" s="142"/>
      <c r="D1446" s="143" t="s">
        <v>159</v>
      </c>
      <c r="E1446" s="144" t="s">
        <v>32</v>
      </c>
      <c r="F1446" s="145" t="s">
        <v>4476</v>
      </c>
      <c r="H1446" s="144" t="s">
        <v>32</v>
      </c>
      <c r="I1446" s="146"/>
      <c r="L1446" s="142"/>
      <c r="M1446" s="147"/>
      <c r="T1446" s="148"/>
      <c r="AT1446" s="144" t="s">
        <v>159</v>
      </c>
      <c r="AU1446" s="144" t="s">
        <v>89</v>
      </c>
      <c r="AV1446" s="12" t="s">
        <v>40</v>
      </c>
      <c r="AW1446" s="12" t="s">
        <v>38</v>
      </c>
      <c r="AX1446" s="12" t="s">
        <v>80</v>
      </c>
      <c r="AY1446" s="144" t="s">
        <v>150</v>
      </c>
    </row>
    <row r="1447" spans="2:65" s="12" customFormat="1">
      <c r="B1447" s="142"/>
      <c r="D1447" s="143" t="s">
        <v>159</v>
      </c>
      <c r="E1447" s="144" t="s">
        <v>32</v>
      </c>
      <c r="F1447" s="145" t="s">
        <v>4477</v>
      </c>
      <c r="H1447" s="144" t="s">
        <v>32</v>
      </c>
      <c r="I1447" s="146"/>
      <c r="L1447" s="142"/>
      <c r="M1447" s="147"/>
      <c r="T1447" s="148"/>
      <c r="AT1447" s="144" t="s">
        <v>159</v>
      </c>
      <c r="AU1447" s="144" t="s">
        <v>89</v>
      </c>
      <c r="AV1447" s="12" t="s">
        <v>40</v>
      </c>
      <c r="AW1447" s="12" t="s">
        <v>38</v>
      </c>
      <c r="AX1447" s="12" t="s">
        <v>80</v>
      </c>
      <c r="AY1447" s="144" t="s">
        <v>150</v>
      </c>
    </row>
    <row r="1448" spans="2:65" s="13" customFormat="1">
      <c r="B1448" s="149"/>
      <c r="D1448" s="143" t="s">
        <v>159</v>
      </c>
      <c r="E1448" s="150" t="s">
        <v>32</v>
      </c>
      <c r="F1448" s="151" t="s">
        <v>711</v>
      </c>
      <c r="H1448" s="152">
        <v>124.46</v>
      </c>
      <c r="I1448" s="153"/>
      <c r="L1448" s="149"/>
      <c r="M1448" s="154"/>
      <c r="T1448" s="155"/>
      <c r="AT1448" s="150" t="s">
        <v>159</v>
      </c>
      <c r="AU1448" s="150" t="s">
        <v>89</v>
      </c>
      <c r="AV1448" s="13" t="s">
        <v>89</v>
      </c>
      <c r="AW1448" s="13" t="s">
        <v>38</v>
      </c>
      <c r="AX1448" s="13" t="s">
        <v>40</v>
      </c>
      <c r="AY1448" s="150" t="s">
        <v>150</v>
      </c>
    </row>
    <row r="1449" spans="2:65" s="1" customFormat="1" ht="24.15" customHeight="1">
      <c r="B1449" s="34"/>
      <c r="C1449" s="129" t="s">
        <v>1664</v>
      </c>
      <c r="D1449" s="129" t="s">
        <v>152</v>
      </c>
      <c r="E1449" s="130" t="s">
        <v>4478</v>
      </c>
      <c r="F1449" s="131" t="s">
        <v>4479</v>
      </c>
      <c r="G1449" s="132" t="s">
        <v>693</v>
      </c>
      <c r="H1449" s="133">
        <v>77.5</v>
      </c>
      <c r="I1449" s="134"/>
      <c r="J1449" s="135">
        <f>ROUND(I1449*H1449,2)</f>
        <v>0</v>
      </c>
      <c r="K1449" s="131" t="s">
        <v>172</v>
      </c>
      <c r="L1449" s="34"/>
      <c r="M1449" s="136" t="s">
        <v>32</v>
      </c>
      <c r="N1449" s="137" t="s">
        <v>51</v>
      </c>
      <c r="P1449" s="138">
        <f>O1449*H1449</f>
        <v>0</v>
      </c>
      <c r="Q1449" s="138">
        <v>2.7999999999999998E-4</v>
      </c>
      <c r="R1449" s="138">
        <f>Q1449*H1449</f>
        <v>2.1699999999999997E-2</v>
      </c>
      <c r="S1449" s="138">
        <v>0</v>
      </c>
      <c r="T1449" s="139">
        <f>S1449*H1449</f>
        <v>0</v>
      </c>
      <c r="AR1449" s="140" t="s">
        <v>244</v>
      </c>
      <c r="AT1449" s="140" t="s">
        <v>152</v>
      </c>
      <c r="AU1449" s="140" t="s">
        <v>89</v>
      </c>
      <c r="AY1449" s="18" t="s">
        <v>150</v>
      </c>
      <c r="BE1449" s="141">
        <f>IF(N1449="základní",J1449,0)</f>
        <v>0</v>
      </c>
      <c r="BF1449" s="141">
        <f>IF(N1449="snížená",J1449,0)</f>
        <v>0</v>
      </c>
      <c r="BG1449" s="141">
        <f>IF(N1449="zákl. přenesená",J1449,0)</f>
        <v>0</v>
      </c>
      <c r="BH1449" s="141">
        <f>IF(N1449="sníž. přenesená",J1449,0)</f>
        <v>0</v>
      </c>
      <c r="BI1449" s="141">
        <f>IF(N1449="nulová",J1449,0)</f>
        <v>0</v>
      </c>
      <c r="BJ1449" s="18" t="s">
        <v>40</v>
      </c>
      <c r="BK1449" s="141">
        <f>ROUND(I1449*H1449,2)</f>
        <v>0</v>
      </c>
      <c r="BL1449" s="18" t="s">
        <v>244</v>
      </c>
      <c r="BM1449" s="140" t="s">
        <v>4480</v>
      </c>
    </row>
    <row r="1450" spans="2:65" s="1" customFormat="1">
      <c r="B1450" s="34"/>
      <c r="D1450" s="163" t="s">
        <v>174</v>
      </c>
      <c r="F1450" s="164" t="s">
        <v>4481</v>
      </c>
      <c r="I1450" s="165"/>
      <c r="L1450" s="34"/>
      <c r="M1450" s="166"/>
      <c r="T1450" s="55"/>
      <c r="AT1450" s="18" t="s">
        <v>174</v>
      </c>
      <c r="AU1450" s="18" t="s">
        <v>89</v>
      </c>
    </row>
    <row r="1451" spans="2:65" s="12" customFormat="1">
      <c r="B1451" s="142"/>
      <c r="D1451" s="143" t="s">
        <v>159</v>
      </c>
      <c r="E1451" s="144" t="s">
        <v>32</v>
      </c>
      <c r="F1451" s="145" t="s">
        <v>702</v>
      </c>
      <c r="H1451" s="144" t="s">
        <v>32</v>
      </c>
      <c r="I1451" s="146"/>
      <c r="L1451" s="142"/>
      <c r="M1451" s="147"/>
      <c r="T1451" s="148"/>
      <c r="AT1451" s="144" t="s">
        <v>159</v>
      </c>
      <c r="AU1451" s="144" t="s">
        <v>89</v>
      </c>
      <c r="AV1451" s="12" t="s">
        <v>40</v>
      </c>
      <c r="AW1451" s="12" t="s">
        <v>38</v>
      </c>
      <c r="AX1451" s="12" t="s">
        <v>80</v>
      </c>
      <c r="AY1451" s="144" t="s">
        <v>150</v>
      </c>
    </row>
    <row r="1452" spans="2:65" s="12" customFormat="1">
      <c r="B1452" s="142"/>
      <c r="D1452" s="143" t="s">
        <v>159</v>
      </c>
      <c r="E1452" s="144" t="s">
        <v>32</v>
      </c>
      <c r="F1452" s="145" t="s">
        <v>4482</v>
      </c>
      <c r="H1452" s="144" t="s">
        <v>32</v>
      </c>
      <c r="I1452" s="146"/>
      <c r="L1452" s="142"/>
      <c r="M1452" s="147"/>
      <c r="T1452" s="148"/>
      <c r="AT1452" s="144" t="s">
        <v>159</v>
      </c>
      <c r="AU1452" s="144" t="s">
        <v>89</v>
      </c>
      <c r="AV1452" s="12" t="s">
        <v>40</v>
      </c>
      <c r="AW1452" s="12" t="s">
        <v>38</v>
      </c>
      <c r="AX1452" s="12" t="s">
        <v>80</v>
      </c>
      <c r="AY1452" s="144" t="s">
        <v>150</v>
      </c>
    </row>
    <row r="1453" spans="2:65" s="13" customFormat="1">
      <c r="B1453" s="149"/>
      <c r="D1453" s="143" t="s">
        <v>159</v>
      </c>
      <c r="E1453" s="150" t="s">
        <v>32</v>
      </c>
      <c r="F1453" s="151" t="s">
        <v>715</v>
      </c>
      <c r="H1453" s="152">
        <v>77.5</v>
      </c>
      <c r="I1453" s="153"/>
      <c r="L1453" s="149"/>
      <c r="M1453" s="154"/>
      <c r="T1453" s="155"/>
      <c r="AT1453" s="150" t="s">
        <v>159</v>
      </c>
      <c r="AU1453" s="150" t="s">
        <v>89</v>
      </c>
      <c r="AV1453" s="13" t="s">
        <v>89</v>
      </c>
      <c r="AW1453" s="13" t="s">
        <v>38</v>
      </c>
      <c r="AX1453" s="13" t="s">
        <v>40</v>
      </c>
      <c r="AY1453" s="150" t="s">
        <v>150</v>
      </c>
    </row>
    <row r="1454" spans="2:65" s="1" customFormat="1" ht="37.799999999999997" customHeight="1">
      <c r="B1454" s="34"/>
      <c r="C1454" s="129" t="s">
        <v>1670</v>
      </c>
      <c r="D1454" s="129" t="s">
        <v>152</v>
      </c>
      <c r="E1454" s="130" t="s">
        <v>4483</v>
      </c>
      <c r="F1454" s="131" t="s">
        <v>4484</v>
      </c>
      <c r="G1454" s="132" t="s">
        <v>155</v>
      </c>
      <c r="H1454" s="133">
        <v>1445.9770000000001</v>
      </c>
      <c r="I1454" s="134"/>
      <c r="J1454" s="135">
        <f>ROUND(I1454*H1454,2)</f>
        <v>0</v>
      </c>
      <c r="K1454" s="131" t="s">
        <v>172</v>
      </c>
      <c r="L1454" s="34"/>
      <c r="M1454" s="136" t="s">
        <v>32</v>
      </c>
      <c r="N1454" s="137" t="s">
        <v>51</v>
      </c>
      <c r="P1454" s="138">
        <f>O1454*H1454</f>
        <v>0</v>
      </c>
      <c r="Q1454" s="138">
        <v>5.3E-3</v>
      </c>
      <c r="R1454" s="138">
        <f>Q1454*H1454</f>
        <v>7.6636781000000003</v>
      </c>
      <c r="S1454" s="138">
        <v>0</v>
      </c>
      <c r="T1454" s="139">
        <f>S1454*H1454</f>
        <v>0</v>
      </c>
      <c r="AR1454" s="140" t="s">
        <v>244</v>
      </c>
      <c r="AT1454" s="140" t="s">
        <v>152</v>
      </c>
      <c r="AU1454" s="140" t="s">
        <v>89</v>
      </c>
      <c r="AY1454" s="18" t="s">
        <v>150</v>
      </c>
      <c r="BE1454" s="141">
        <f>IF(N1454="základní",J1454,0)</f>
        <v>0</v>
      </c>
      <c r="BF1454" s="141">
        <f>IF(N1454="snížená",J1454,0)</f>
        <v>0</v>
      </c>
      <c r="BG1454" s="141">
        <f>IF(N1454="zákl. přenesená",J1454,0)</f>
        <v>0</v>
      </c>
      <c r="BH1454" s="141">
        <f>IF(N1454="sníž. přenesená",J1454,0)</f>
        <v>0</v>
      </c>
      <c r="BI1454" s="141">
        <f>IF(N1454="nulová",J1454,0)</f>
        <v>0</v>
      </c>
      <c r="BJ1454" s="18" t="s">
        <v>40</v>
      </c>
      <c r="BK1454" s="141">
        <f>ROUND(I1454*H1454,2)</f>
        <v>0</v>
      </c>
      <c r="BL1454" s="18" t="s">
        <v>244</v>
      </c>
      <c r="BM1454" s="140" t="s">
        <v>4485</v>
      </c>
    </row>
    <row r="1455" spans="2:65" s="1" customFormat="1">
      <c r="B1455" s="34"/>
      <c r="D1455" s="163" t="s">
        <v>174</v>
      </c>
      <c r="F1455" s="164" t="s">
        <v>4486</v>
      </c>
      <c r="I1455" s="165"/>
      <c r="L1455" s="34"/>
      <c r="M1455" s="166"/>
      <c r="T1455" s="55"/>
      <c r="AT1455" s="18" t="s">
        <v>174</v>
      </c>
      <c r="AU1455" s="18" t="s">
        <v>89</v>
      </c>
    </row>
    <row r="1456" spans="2:65" s="12" customFormat="1">
      <c r="B1456" s="142"/>
      <c r="D1456" s="143" t="s">
        <v>159</v>
      </c>
      <c r="E1456" s="144" t="s">
        <v>32</v>
      </c>
      <c r="F1456" s="145" t="s">
        <v>702</v>
      </c>
      <c r="H1456" s="144" t="s">
        <v>32</v>
      </c>
      <c r="I1456" s="146"/>
      <c r="L1456" s="142"/>
      <c r="M1456" s="147"/>
      <c r="T1456" s="148"/>
      <c r="AT1456" s="144" t="s">
        <v>159</v>
      </c>
      <c r="AU1456" s="144" t="s">
        <v>89</v>
      </c>
      <c r="AV1456" s="12" t="s">
        <v>40</v>
      </c>
      <c r="AW1456" s="12" t="s">
        <v>38</v>
      </c>
      <c r="AX1456" s="12" t="s">
        <v>80</v>
      </c>
      <c r="AY1456" s="144" t="s">
        <v>150</v>
      </c>
    </row>
    <row r="1457" spans="2:51" s="12" customFormat="1">
      <c r="B1457" s="142"/>
      <c r="D1457" s="143" t="s">
        <v>159</v>
      </c>
      <c r="E1457" s="144" t="s">
        <v>32</v>
      </c>
      <c r="F1457" s="145" t="s">
        <v>3688</v>
      </c>
      <c r="H1457" s="144" t="s">
        <v>32</v>
      </c>
      <c r="I1457" s="146"/>
      <c r="L1457" s="142"/>
      <c r="M1457" s="147"/>
      <c r="T1457" s="148"/>
      <c r="AT1457" s="144" t="s">
        <v>159</v>
      </c>
      <c r="AU1457" s="144" t="s">
        <v>89</v>
      </c>
      <c r="AV1457" s="12" t="s">
        <v>40</v>
      </c>
      <c r="AW1457" s="12" t="s">
        <v>38</v>
      </c>
      <c r="AX1457" s="12" t="s">
        <v>80</v>
      </c>
      <c r="AY1457" s="144" t="s">
        <v>150</v>
      </c>
    </row>
    <row r="1458" spans="2:51" s="12" customFormat="1">
      <c r="B1458" s="142"/>
      <c r="D1458" s="143" t="s">
        <v>159</v>
      </c>
      <c r="E1458" s="144" t="s">
        <v>32</v>
      </c>
      <c r="F1458" s="145" t="s">
        <v>3689</v>
      </c>
      <c r="H1458" s="144" t="s">
        <v>32</v>
      </c>
      <c r="I1458" s="146"/>
      <c r="L1458" s="142"/>
      <c r="M1458" s="147"/>
      <c r="T1458" s="148"/>
      <c r="AT1458" s="144" t="s">
        <v>159</v>
      </c>
      <c r="AU1458" s="144" t="s">
        <v>89</v>
      </c>
      <c r="AV1458" s="12" t="s">
        <v>40</v>
      </c>
      <c r="AW1458" s="12" t="s">
        <v>38</v>
      </c>
      <c r="AX1458" s="12" t="s">
        <v>80</v>
      </c>
      <c r="AY1458" s="144" t="s">
        <v>150</v>
      </c>
    </row>
    <row r="1459" spans="2:51" s="12" customFormat="1">
      <c r="B1459" s="142"/>
      <c r="D1459" s="143" t="s">
        <v>159</v>
      </c>
      <c r="E1459" s="144" t="s">
        <v>32</v>
      </c>
      <c r="F1459" s="145" t="s">
        <v>3690</v>
      </c>
      <c r="H1459" s="144" t="s">
        <v>32</v>
      </c>
      <c r="I1459" s="146"/>
      <c r="L1459" s="142"/>
      <c r="M1459" s="147"/>
      <c r="T1459" s="148"/>
      <c r="AT1459" s="144" t="s">
        <v>159</v>
      </c>
      <c r="AU1459" s="144" t="s">
        <v>89</v>
      </c>
      <c r="AV1459" s="12" t="s">
        <v>40</v>
      </c>
      <c r="AW1459" s="12" t="s">
        <v>38</v>
      </c>
      <c r="AX1459" s="12" t="s">
        <v>80</v>
      </c>
      <c r="AY1459" s="144" t="s">
        <v>150</v>
      </c>
    </row>
    <row r="1460" spans="2:51" s="12" customFormat="1">
      <c r="B1460" s="142"/>
      <c r="D1460" s="143" t="s">
        <v>159</v>
      </c>
      <c r="E1460" s="144" t="s">
        <v>32</v>
      </c>
      <c r="F1460" s="145" t="s">
        <v>3691</v>
      </c>
      <c r="H1460" s="144" t="s">
        <v>32</v>
      </c>
      <c r="I1460" s="146"/>
      <c r="L1460" s="142"/>
      <c r="M1460" s="147"/>
      <c r="T1460" s="148"/>
      <c r="AT1460" s="144" t="s">
        <v>159</v>
      </c>
      <c r="AU1460" s="144" t="s">
        <v>89</v>
      </c>
      <c r="AV1460" s="12" t="s">
        <v>40</v>
      </c>
      <c r="AW1460" s="12" t="s">
        <v>38</v>
      </c>
      <c r="AX1460" s="12" t="s">
        <v>80</v>
      </c>
      <c r="AY1460" s="144" t="s">
        <v>150</v>
      </c>
    </row>
    <row r="1461" spans="2:51" s="12" customFormat="1">
      <c r="B1461" s="142"/>
      <c r="D1461" s="143" t="s">
        <v>159</v>
      </c>
      <c r="E1461" s="144" t="s">
        <v>32</v>
      </c>
      <c r="F1461" s="145" t="s">
        <v>3692</v>
      </c>
      <c r="H1461" s="144" t="s">
        <v>32</v>
      </c>
      <c r="I1461" s="146"/>
      <c r="L1461" s="142"/>
      <c r="M1461" s="147"/>
      <c r="T1461" s="148"/>
      <c r="AT1461" s="144" t="s">
        <v>159</v>
      </c>
      <c r="AU1461" s="144" t="s">
        <v>89</v>
      </c>
      <c r="AV1461" s="12" t="s">
        <v>40</v>
      </c>
      <c r="AW1461" s="12" t="s">
        <v>38</v>
      </c>
      <c r="AX1461" s="12" t="s">
        <v>80</v>
      </c>
      <c r="AY1461" s="144" t="s">
        <v>150</v>
      </c>
    </row>
    <row r="1462" spans="2:51" s="12" customFormat="1">
      <c r="B1462" s="142"/>
      <c r="D1462" s="143" t="s">
        <v>159</v>
      </c>
      <c r="E1462" s="144" t="s">
        <v>32</v>
      </c>
      <c r="F1462" s="145" t="s">
        <v>3693</v>
      </c>
      <c r="H1462" s="144" t="s">
        <v>32</v>
      </c>
      <c r="I1462" s="146"/>
      <c r="L1462" s="142"/>
      <c r="M1462" s="147"/>
      <c r="T1462" s="148"/>
      <c r="AT1462" s="144" t="s">
        <v>159</v>
      </c>
      <c r="AU1462" s="144" t="s">
        <v>89</v>
      </c>
      <c r="AV1462" s="12" t="s">
        <v>40</v>
      </c>
      <c r="AW1462" s="12" t="s">
        <v>38</v>
      </c>
      <c r="AX1462" s="12" t="s">
        <v>80</v>
      </c>
      <c r="AY1462" s="144" t="s">
        <v>150</v>
      </c>
    </row>
    <row r="1463" spans="2:51" s="12" customFormat="1">
      <c r="B1463" s="142"/>
      <c r="D1463" s="143" t="s">
        <v>159</v>
      </c>
      <c r="E1463" s="144" t="s">
        <v>32</v>
      </c>
      <c r="F1463" s="145" t="s">
        <v>3694</v>
      </c>
      <c r="H1463" s="144" t="s">
        <v>32</v>
      </c>
      <c r="I1463" s="146"/>
      <c r="L1463" s="142"/>
      <c r="M1463" s="147"/>
      <c r="T1463" s="148"/>
      <c r="AT1463" s="144" t="s">
        <v>159</v>
      </c>
      <c r="AU1463" s="144" t="s">
        <v>89</v>
      </c>
      <c r="AV1463" s="12" t="s">
        <v>40</v>
      </c>
      <c r="AW1463" s="12" t="s">
        <v>38</v>
      </c>
      <c r="AX1463" s="12" t="s">
        <v>80</v>
      </c>
      <c r="AY1463" s="144" t="s">
        <v>150</v>
      </c>
    </row>
    <row r="1464" spans="2:51" s="12" customFormat="1">
      <c r="B1464" s="142"/>
      <c r="D1464" s="143" t="s">
        <v>159</v>
      </c>
      <c r="E1464" s="144" t="s">
        <v>32</v>
      </c>
      <c r="F1464" s="145" t="s">
        <v>3695</v>
      </c>
      <c r="H1464" s="144" t="s">
        <v>32</v>
      </c>
      <c r="I1464" s="146"/>
      <c r="L1464" s="142"/>
      <c r="M1464" s="147"/>
      <c r="T1464" s="148"/>
      <c r="AT1464" s="144" t="s">
        <v>159</v>
      </c>
      <c r="AU1464" s="144" t="s">
        <v>89</v>
      </c>
      <c r="AV1464" s="12" t="s">
        <v>40</v>
      </c>
      <c r="AW1464" s="12" t="s">
        <v>38</v>
      </c>
      <c r="AX1464" s="12" t="s">
        <v>80</v>
      </c>
      <c r="AY1464" s="144" t="s">
        <v>150</v>
      </c>
    </row>
    <row r="1465" spans="2:51" s="12" customFormat="1">
      <c r="B1465" s="142"/>
      <c r="D1465" s="143" t="s">
        <v>159</v>
      </c>
      <c r="E1465" s="144" t="s">
        <v>32</v>
      </c>
      <c r="F1465" s="145" t="s">
        <v>3696</v>
      </c>
      <c r="H1465" s="144" t="s">
        <v>32</v>
      </c>
      <c r="I1465" s="146"/>
      <c r="L1465" s="142"/>
      <c r="M1465" s="147"/>
      <c r="T1465" s="148"/>
      <c r="AT1465" s="144" t="s">
        <v>159</v>
      </c>
      <c r="AU1465" s="144" t="s">
        <v>89</v>
      </c>
      <c r="AV1465" s="12" t="s">
        <v>40</v>
      </c>
      <c r="AW1465" s="12" t="s">
        <v>38</v>
      </c>
      <c r="AX1465" s="12" t="s">
        <v>80</v>
      </c>
      <c r="AY1465" s="144" t="s">
        <v>150</v>
      </c>
    </row>
    <row r="1466" spans="2:51" s="12" customFormat="1">
      <c r="B1466" s="142"/>
      <c r="D1466" s="143" t="s">
        <v>159</v>
      </c>
      <c r="E1466" s="144" t="s">
        <v>32</v>
      </c>
      <c r="F1466" s="145" t="s">
        <v>3697</v>
      </c>
      <c r="H1466" s="144" t="s">
        <v>32</v>
      </c>
      <c r="I1466" s="146"/>
      <c r="L1466" s="142"/>
      <c r="M1466" s="147"/>
      <c r="T1466" s="148"/>
      <c r="AT1466" s="144" t="s">
        <v>159</v>
      </c>
      <c r="AU1466" s="144" t="s">
        <v>89</v>
      </c>
      <c r="AV1466" s="12" t="s">
        <v>40</v>
      </c>
      <c r="AW1466" s="12" t="s">
        <v>38</v>
      </c>
      <c r="AX1466" s="12" t="s">
        <v>80</v>
      </c>
      <c r="AY1466" s="144" t="s">
        <v>150</v>
      </c>
    </row>
    <row r="1467" spans="2:51" s="12" customFormat="1">
      <c r="B1467" s="142"/>
      <c r="D1467" s="143" t="s">
        <v>159</v>
      </c>
      <c r="E1467" s="144" t="s">
        <v>32</v>
      </c>
      <c r="F1467" s="145" t="s">
        <v>3698</v>
      </c>
      <c r="H1467" s="144" t="s">
        <v>32</v>
      </c>
      <c r="I1467" s="146"/>
      <c r="L1467" s="142"/>
      <c r="M1467" s="147"/>
      <c r="T1467" s="148"/>
      <c r="AT1467" s="144" t="s">
        <v>159</v>
      </c>
      <c r="AU1467" s="144" t="s">
        <v>89</v>
      </c>
      <c r="AV1467" s="12" t="s">
        <v>40</v>
      </c>
      <c r="AW1467" s="12" t="s">
        <v>38</v>
      </c>
      <c r="AX1467" s="12" t="s">
        <v>80</v>
      </c>
      <c r="AY1467" s="144" t="s">
        <v>150</v>
      </c>
    </row>
    <row r="1468" spans="2:51" s="12" customFormat="1">
      <c r="B1468" s="142"/>
      <c r="D1468" s="143" t="s">
        <v>159</v>
      </c>
      <c r="E1468" s="144" t="s">
        <v>32</v>
      </c>
      <c r="F1468" s="145" t="s">
        <v>3699</v>
      </c>
      <c r="H1468" s="144" t="s">
        <v>32</v>
      </c>
      <c r="I1468" s="146"/>
      <c r="L1468" s="142"/>
      <c r="M1468" s="147"/>
      <c r="T1468" s="148"/>
      <c r="AT1468" s="144" t="s">
        <v>159</v>
      </c>
      <c r="AU1468" s="144" t="s">
        <v>89</v>
      </c>
      <c r="AV1468" s="12" t="s">
        <v>40</v>
      </c>
      <c r="AW1468" s="12" t="s">
        <v>38</v>
      </c>
      <c r="AX1468" s="12" t="s">
        <v>80</v>
      </c>
      <c r="AY1468" s="144" t="s">
        <v>150</v>
      </c>
    </row>
    <row r="1469" spans="2:51" s="12" customFormat="1">
      <c r="B1469" s="142"/>
      <c r="D1469" s="143" t="s">
        <v>159</v>
      </c>
      <c r="E1469" s="144" t="s">
        <v>32</v>
      </c>
      <c r="F1469" s="145" t="s">
        <v>3700</v>
      </c>
      <c r="H1469" s="144" t="s">
        <v>32</v>
      </c>
      <c r="I1469" s="146"/>
      <c r="L1469" s="142"/>
      <c r="M1469" s="147"/>
      <c r="T1469" s="148"/>
      <c r="AT1469" s="144" t="s">
        <v>159</v>
      </c>
      <c r="AU1469" s="144" t="s">
        <v>89</v>
      </c>
      <c r="AV1469" s="12" t="s">
        <v>40</v>
      </c>
      <c r="AW1469" s="12" t="s">
        <v>38</v>
      </c>
      <c r="AX1469" s="12" t="s">
        <v>80</v>
      </c>
      <c r="AY1469" s="144" t="s">
        <v>150</v>
      </c>
    </row>
    <row r="1470" spans="2:51" s="12" customFormat="1">
      <c r="B1470" s="142"/>
      <c r="D1470" s="143" t="s">
        <v>159</v>
      </c>
      <c r="E1470" s="144" t="s">
        <v>32</v>
      </c>
      <c r="F1470" s="145" t="s">
        <v>3701</v>
      </c>
      <c r="H1470" s="144" t="s">
        <v>32</v>
      </c>
      <c r="I1470" s="146"/>
      <c r="L1470" s="142"/>
      <c r="M1470" s="147"/>
      <c r="T1470" s="148"/>
      <c r="AT1470" s="144" t="s">
        <v>159</v>
      </c>
      <c r="AU1470" s="144" t="s">
        <v>89</v>
      </c>
      <c r="AV1470" s="12" t="s">
        <v>40</v>
      </c>
      <c r="AW1470" s="12" t="s">
        <v>38</v>
      </c>
      <c r="AX1470" s="12" t="s">
        <v>80</v>
      </c>
      <c r="AY1470" s="144" t="s">
        <v>150</v>
      </c>
    </row>
    <row r="1471" spans="2:51" s="12" customFormat="1">
      <c r="B1471" s="142"/>
      <c r="D1471" s="143" t="s">
        <v>159</v>
      </c>
      <c r="E1471" s="144" t="s">
        <v>32</v>
      </c>
      <c r="F1471" s="145" t="s">
        <v>3702</v>
      </c>
      <c r="H1471" s="144" t="s">
        <v>32</v>
      </c>
      <c r="I1471" s="146"/>
      <c r="L1471" s="142"/>
      <c r="M1471" s="147"/>
      <c r="T1471" s="148"/>
      <c r="AT1471" s="144" t="s">
        <v>159</v>
      </c>
      <c r="AU1471" s="144" t="s">
        <v>89</v>
      </c>
      <c r="AV1471" s="12" t="s">
        <v>40</v>
      </c>
      <c r="AW1471" s="12" t="s">
        <v>38</v>
      </c>
      <c r="AX1471" s="12" t="s">
        <v>80</v>
      </c>
      <c r="AY1471" s="144" t="s">
        <v>150</v>
      </c>
    </row>
    <row r="1472" spans="2:51" s="12" customFormat="1">
      <c r="B1472" s="142"/>
      <c r="D1472" s="143" t="s">
        <v>159</v>
      </c>
      <c r="E1472" s="144" t="s">
        <v>32</v>
      </c>
      <c r="F1472" s="145" t="s">
        <v>3703</v>
      </c>
      <c r="H1472" s="144" t="s">
        <v>32</v>
      </c>
      <c r="I1472" s="146"/>
      <c r="L1472" s="142"/>
      <c r="M1472" s="147"/>
      <c r="T1472" s="148"/>
      <c r="AT1472" s="144" t="s">
        <v>159</v>
      </c>
      <c r="AU1472" s="144" t="s">
        <v>89</v>
      </c>
      <c r="AV1472" s="12" t="s">
        <v>40</v>
      </c>
      <c r="AW1472" s="12" t="s">
        <v>38</v>
      </c>
      <c r="AX1472" s="12" t="s">
        <v>80</v>
      </c>
      <c r="AY1472" s="144" t="s">
        <v>150</v>
      </c>
    </row>
    <row r="1473" spans="2:51" s="12" customFormat="1">
      <c r="B1473" s="142"/>
      <c r="D1473" s="143" t="s">
        <v>159</v>
      </c>
      <c r="E1473" s="144" t="s">
        <v>32</v>
      </c>
      <c r="F1473" s="145" t="s">
        <v>3704</v>
      </c>
      <c r="H1473" s="144" t="s">
        <v>32</v>
      </c>
      <c r="I1473" s="146"/>
      <c r="L1473" s="142"/>
      <c r="M1473" s="147"/>
      <c r="T1473" s="148"/>
      <c r="AT1473" s="144" t="s">
        <v>159</v>
      </c>
      <c r="AU1473" s="144" t="s">
        <v>89</v>
      </c>
      <c r="AV1473" s="12" t="s">
        <v>40</v>
      </c>
      <c r="AW1473" s="12" t="s">
        <v>38</v>
      </c>
      <c r="AX1473" s="12" t="s">
        <v>80</v>
      </c>
      <c r="AY1473" s="144" t="s">
        <v>150</v>
      </c>
    </row>
    <row r="1474" spans="2:51" s="12" customFormat="1">
      <c r="B1474" s="142"/>
      <c r="D1474" s="143" t="s">
        <v>159</v>
      </c>
      <c r="E1474" s="144" t="s">
        <v>32</v>
      </c>
      <c r="F1474" s="145" t="s">
        <v>3705</v>
      </c>
      <c r="H1474" s="144" t="s">
        <v>32</v>
      </c>
      <c r="I1474" s="146"/>
      <c r="L1474" s="142"/>
      <c r="M1474" s="147"/>
      <c r="T1474" s="148"/>
      <c r="AT1474" s="144" t="s">
        <v>159</v>
      </c>
      <c r="AU1474" s="144" t="s">
        <v>89</v>
      </c>
      <c r="AV1474" s="12" t="s">
        <v>40</v>
      </c>
      <c r="AW1474" s="12" t="s">
        <v>38</v>
      </c>
      <c r="AX1474" s="12" t="s">
        <v>80</v>
      </c>
      <c r="AY1474" s="144" t="s">
        <v>150</v>
      </c>
    </row>
    <row r="1475" spans="2:51" s="12" customFormat="1">
      <c r="B1475" s="142"/>
      <c r="D1475" s="143" t="s">
        <v>159</v>
      </c>
      <c r="E1475" s="144" t="s">
        <v>32</v>
      </c>
      <c r="F1475" s="145" t="s">
        <v>3706</v>
      </c>
      <c r="H1475" s="144" t="s">
        <v>32</v>
      </c>
      <c r="I1475" s="146"/>
      <c r="L1475" s="142"/>
      <c r="M1475" s="147"/>
      <c r="T1475" s="148"/>
      <c r="AT1475" s="144" t="s">
        <v>159</v>
      </c>
      <c r="AU1475" s="144" t="s">
        <v>89</v>
      </c>
      <c r="AV1475" s="12" t="s">
        <v>40</v>
      </c>
      <c r="AW1475" s="12" t="s">
        <v>38</v>
      </c>
      <c r="AX1475" s="12" t="s">
        <v>80</v>
      </c>
      <c r="AY1475" s="144" t="s">
        <v>150</v>
      </c>
    </row>
    <row r="1476" spans="2:51" s="12" customFormat="1">
      <c r="B1476" s="142"/>
      <c r="D1476" s="143" t="s">
        <v>159</v>
      </c>
      <c r="E1476" s="144" t="s">
        <v>32</v>
      </c>
      <c r="F1476" s="145" t="s">
        <v>3707</v>
      </c>
      <c r="H1476" s="144" t="s">
        <v>32</v>
      </c>
      <c r="I1476" s="146"/>
      <c r="L1476" s="142"/>
      <c r="M1476" s="147"/>
      <c r="T1476" s="148"/>
      <c r="AT1476" s="144" t="s">
        <v>159</v>
      </c>
      <c r="AU1476" s="144" t="s">
        <v>89</v>
      </c>
      <c r="AV1476" s="12" t="s">
        <v>40</v>
      </c>
      <c r="AW1476" s="12" t="s">
        <v>38</v>
      </c>
      <c r="AX1476" s="12" t="s">
        <v>80</v>
      </c>
      <c r="AY1476" s="144" t="s">
        <v>150</v>
      </c>
    </row>
    <row r="1477" spans="2:51" s="12" customFormat="1">
      <c r="B1477" s="142"/>
      <c r="D1477" s="143" t="s">
        <v>159</v>
      </c>
      <c r="E1477" s="144" t="s">
        <v>32</v>
      </c>
      <c r="F1477" s="145" t="s">
        <v>3708</v>
      </c>
      <c r="H1477" s="144" t="s">
        <v>32</v>
      </c>
      <c r="I1477" s="146"/>
      <c r="L1477" s="142"/>
      <c r="M1477" s="147"/>
      <c r="T1477" s="148"/>
      <c r="AT1477" s="144" t="s">
        <v>159</v>
      </c>
      <c r="AU1477" s="144" t="s">
        <v>89</v>
      </c>
      <c r="AV1477" s="12" t="s">
        <v>40</v>
      </c>
      <c r="AW1477" s="12" t="s">
        <v>38</v>
      </c>
      <c r="AX1477" s="12" t="s">
        <v>80</v>
      </c>
      <c r="AY1477" s="144" t="s">
        <v>150</v>
      </c>
    </row>
    <row r="1478" spans="2:51" s="12" customFormat="1">
      <c r="B1478" s="142"/>
      <c r="D1478" s="143" t="s">
        <v>159</v>
      </c>
      <c r="E1478" s="144" t="s">
        <v>32</v>
      </c>
      <c r="F1478" s="145" t="s">
        <v>3709</v>
      </c>
      <c r="H1478" s="144" t="s">
        <v>32</v>
      </c>
      <c r="I1478" s="146"/>
      <c r="L1478" s="142"/>
      <c r="M1478" s="147"/>
      <c r="T1478" s="148"/>
      <c r="AT1478" s="144" t="s">
        <v>159</v>
      </c>
      <c r="AU1478" s="144" t="s">
        <v>89</v>
      </c>
      <c r="AV1478" s="12" t="s">
        <v>40</v>
      </c>
      <c r="AW1478" s="12" t="s">
        <v>38</v>
      </c>
      <c r="AX1478" s="12" t="s">
        <v>80</v>
      </c>
      <c r="AY1478" s="144" t="s">
        <v>150</v>
      </c>
    </row>
    <row r="1479" spans="2:51" s="12" customFormat="1">
      <c r="B1479" s="142"/>
      <c r="D1479" s="143" t="s">
        <v>159</v>
      </c>
      <c r="E1479" s="144" t="s">
        <v>32</v>
      </c>
      <c r="F1479" s="145" t="s">
        <v>3710</v>
      </c>
      <c r="H1479" s="144" t="s">
        <v>32</v>
      </c>
      <c r="I1479" s="146"/>
      <c r="L1479" s="142"/>
      <c r="M1479" s="147"/>
      <c r="T1479" s="148"/>
      <c r="AT1479" s="144" t="s">
        <v>159</v>
      </c>
      <c r="AU1479" s="144" t="s">
        <v>89</v>
      </c>
      <c r="AV1479" s="12" t="s">
        <v>40</v>
      </c>
      <c r="AW1479" s="12" t="s">
        <v>38</v>
      </c>
      <c r="AX1479" s="12" t="s">
        <v>80</v>
      </c>
      <c r="AY1479" s="144" t="s">
        <v>150</v>
      </c>
    </row>
    <row r="1480" spans="2:51" s="12" customFormat="1">
      <c r="B1480" s="142"/>
      <c r="D1480" s="143" t="s">
        <v>159</v>
      </c>
      <c r="E1480" s="144" t="s">
        <v>32</v>
      </c>
      <c r="F1480" s="145" t="s">
        <v>3711</v>
      </c>
      <c r="H1480" s="144" t="s">
        <v>32</v>
      </c>
      <c r="I1480" s="146"/>
      <c r="L1480" s="142"/>
      <c r="M1480" s="147"/>
      <c r="T1480" s="148"/>
      <c r="AT1480" s="144" t="s">
        <v>159</v>
      </c>
      <c r="AU1480" s="144" t="s">
        <v>89</v>
      </c>
      <c r="AV1480" s="12" t="s">
        <v>40</v>
      </c>
      <c r="AW1480" s="12" t="s">
        <v>38</v>
      </c>
      <c r="AX1480" s="12" t="s">
        <v>80</v>
      </c>
      <c r="AY1480" s="144" t="s">
        <v>150</v>
      </c>
    </row>
    <row r="1481" spans="2:51" s="12" customFormat="1">
      <c r="B1481" s="142"/>
      <c r="D1481" s="143" t="s">
        <v>159</v>
      </c>
      <c r="E1481" s="144" t="s">
        <v>32</v>
      </c>
      <c r="F1481" s="145" t="s">
        <v>3712</v>
      </c>
      <c r="H1481" s="144" t="s">
        <v>32</v>
      </c>
      <c r="I1481" s="146"/>
      <c r="L1481" s="142"/>
      <c r="M1481" s="147"/>
      <c r="T1481" s="148"/>
      <c r="AT1481" s="144" t="s">
        <v>159</v>
      </c>
      <c r="AU1481" s="144" t="s">
        <v>89</v>
      </c>
      <c r="AV1481" s="12" t="s">
        <v>40</v>
      </c>
      <c r="AW1481" s="12" t="s">
        <v>38</v>
      </c>
      <c r="AX1481" s="12" t="s">
        <v>80</v>
      </c>
      <c r="AY1481" s="144" t="s">
        <v>150</v>
      </c>
    </row>
    <row r="1482" spans="2:51" s="12" customFormat="1">
      <c r="B1482" s="142"/>
      <c r="D1482" s="143" t="s">
        <v>159</v>
      </c>
      <c r="E1482" s="144" t="s">
        <v>32</v>
      </c>
      <c r="F1482" s="145" t="s">
        <v>3713</v>
      </c>
      <c r="H1482" s="144" t="s">
        <v>32</v>
      </c>
      <c r="I1482" s="146"/>
      <c r="L1482" s="142"/>
      <c r="M1482" s="147"/>
      <c r="T1482" s="148"/>
      <c r="AT1482" s="144" t="s">
        <v>159</v>
      </c>
      <c r="AU1482" s="144" t="s">
        <v>89</v>
      </c>
      <c r="AV1482" s="12" t="s">
        <v>40</v>
      </c>
      <c r="AW1482" s="12" t="s">
        <v>38</v>
      </c>
      <c r="AX1482" s="12" t="s">
        <v>80</v>
      </c>
      <c r="AY1482" s="144" t="s">
        <v>150</v>
      </c>
    </row>
    <row r="1483" spans="2:51" s="12" customFormat="1">
      <c r="B1483" s="142"/>
      <c r="D1483" s="143" t="s">
        <v>159</v>
      </c>
      <c r="E1483" s="144" t="s">
        <v>32</v>
      </c>
      <c r="F1483" s="145" t="s">
        <v>3714</v>
      </c>
      <c r="H1483" s="144" t="s">
        <v>32</v>
      </c>
      <c r="I1483" s="146"/>
      <c r="L1483" s="142"/>
      <c r="M1483" s="147"/>
      <c r="T1483" s="148"/>
      <c r="AT1483" s="144" t="s">
        <v>159</v>
      </c>
      <c r="AU1483" s="144" t="s">
        <v>89</v>
      </c>
      <c r="AV1483" s="12" t="s">
        <v>40</v>
      </c>
      <c r="AW1483" s="12" t="s">
        <v>38</v>
      </c>
      <c r="AX1483" s="12" t="s">
        <v>80</v>
      </c>
      <c r="AY1483" s="144" t="s">
        <v>150</v>
      </c>
    </row>
    <row r="1484" spans="2:51" s="12" customFormat="1">
      <c r="B1484" s="142"/>
      <c r="D1484" s="143" t="s">
        <v>159</v>
      </c>
      <c r="E1484" s="144" t="s">
        <v>32</v>
      </c>
      <c r="F1484" s="145" t="s">
        <v>3715</v>
      </c>
      <c r="H1484" s="144" t="s">
        <v>32</v>
      </c>
      <c r="I1484" s="146"/>
      <c r="L1484" s="142"/>
      <c r="M1484" s="147"/>
      <c r="T1484" s="148"/>
      <c r="AT1484" s="144" t="s">
        <v>159</v>
      </c>
      <c r="AU1484" s="144" t="s">
        <v>89</v>
      </c>
      <c r="AV1484" s="12" t="s">
        <v>40</v>
      </c>
      <c r="AW1484" s="12" t="s">
        <v>38</v>
      </c>
      <c r="AX1484" s="12" t="s">
        <v>80</v>
      </c>
      <c r="AY1484" s="144" t="s">
        <v>150</v>
      </c>
    </row>
    <row r="1485" spans="2:51" s="12" customFormat="1">
      <c r="B1485" s="142"/>
      <c r="D1485" s="143" t="s">
        <v>159</v>
      </c>
      <c r="E1485" s="144" t="s">
        <v>32</v>
      </c>
      <c r="F1485" s="145" t="s">
        <v>3716</v>
      </c>
      <c r="H1485" s="144" t="s">
        <v>32</v>
      </c>
      <c r="I1485" s="146"/>
      <c r="L1485" s="142"/>
      <c r="M1485" s="147"/>
      <c r="T1485" s="148"/>
      <c r="AT1485" s="144" t="s">
        <v>159</v>
      </c>
      <c r="AU1485" s="144" t="s">
        <v>89</v>
      </c>
      <c r="AV1485" s="12" t="s">
        <v>40</v>
      </c>
      <c r="AW1485" s="12" t="s">
        <v>38</v>
      </c>
      <c r="AX1485" s="12" t="s">
        <v>80</v>
      </c>
      <c r="AY1485" s="144" t="s">
        <v>150</v>
      </c>
    </row>
    <row r="1486" spans="2:51" s="12" customFormat="1">
      <c r="B1486" s="142"/>
      <c r="D1486" s="143" t="s">
        <v>159</v>
      </c>
      <c r="E1486" s="144" t="s">
        <v>32</v>
      </c>
      <c r="F1486" s="145" t="s">
        <v>3717</v>
      </c>
      <c r="H1486" s="144" t="s">
        <v>32</v>
      </c>
      <c r="I1486" s="146"/>
      <c r="L1486" s="142"/>
      <c r="M1486" s="147"/>
      <c r="T1486" s="148"/>
      <c r="AT1486" s="144" t="s">
        <v>159</v>
      </c>
      <c r="AU1486" s="144" t="s">
        <v>89</v>
      </c>
      <c r="AV1486" s="12" t="s">
        <v>40</v>
      </c>
      <c r="AW1486" s="12" t="s">
        <v>38</v>
      </c>
      <c r="AX1486" s="12" t="s">
        <v>80</v>
      </c>
      <c r="AY1486" s="144" t="s">
        <v>150</v>
      </c>
    </row>
    <row r="1487" spans="2:51" s="12" customFormat="1">
      <c r="B1487" s="142"/>
      <c r="D1487" s="143" t="s">
        <v>159</v>
      </c>
      <c r="E1487" s="144" t="s">
        <v>32</v>
      </c>
      <c r="F1487" s="145" t="s">
        <v>3718</v>
      </c>
      <c r="H1487" s="144" t="s">
        <v>32</v>
      </c>
      <c r="I1487" s="146"/>
      <c r="L1487" s="142"/>
      <c r="M1487" s="147"/>
      <c r="T1487" s="148"/>
      <c r="AT1487" s="144" t="s">
        <v>159</v>
      </c>
      <c r="AU1487" s="144" t="s">
        <v>89</v>
      </c>
      <c r="AV1487" s="12" t="s">
        <v>40</v>
      </c>
      <c r="AW1487" s="12" t="s">
        <v>38</v>
      </c>
      <c r="AX1487" s="12" t="s">
        <v>80</v>
      </c>
      <c r="AY1487" s="144" t="s">
        <v>150</v>
      </c>
    </row>
    <row r="1488" spans="2:51" s="12" customFormat="1">
      <c r="B1488" s="142"/>
      <c r="D1488" s="143" t="s">
        <v>159</v>
      </c>
      <c r="E1488" s="144" t="s">
        <v>32</v>
      </c>
      <c r="F1488" s="145" t="s">
        <v>3719</v>
      </c>
      <c r="H1488" s="144" t="s">
        <v>32</v>
      </c>
      <c r="I1488" s="146"/>
      <c r="L1488" s="142"/>
      <c r="M1488" s="147"/>
      <c r="T1488" s="148"/>
      <c r="AT1488" s="144" t="s">
        <v>159</v>
      </c>
      <c r="AU1488" s="144" t="s">
        <v>89</v>
      </c>
      <c r="AV1488" s="12" t="s">
        <v>40</v>
      </c>
      <c r="AW1488" s="12" t="s">
        <v>38</v>
      </c>
      <c r="AX1488" s="12" t="s">
        <v>80</v>
      </c>
      <c r="AY1488" s="144" t="s">
        <v>150</v>
      </c>
    </row>
    <row r="1489" spans="2:65" s="12" customFormat="1">
      <c r="B1489" s="142"/>
      <c r="D1489" s="143" t="s">
        <v>159</v>
      </c>
      <c r="E1489" s="144" t="s">
        <v>32</v>
      </c>
      <c r="F1489" s="145" t="s">
        <v>3720</v>
      </c>
      <c r="H1489" s="144" t="s">
        <v>32</v>
      </c>
      <c r="I1489" s="146"/>
      <c r="L1489" s="142"/>
      <c r="M1489" s="147"/>
      <c r="T1489" s="148"/>
      <c r="AT1489" s="144" t="s">
        <v>159</v>
      </c>
      <c r="AU1489" s="144" t="s">
        <v>89</v>
      </c>
      <c r="AV1489" s="12" t="s">
        <v>40</v>
      </c>
      <c r="AW1489" s="12" t="s">
        <v>38</v>
      </c>
      <c r="AX1489" s="12" t="s">
        <v>80</v>
      </c>
      <c r="AY1489" s="144" t="s">
        <v>150</v>
      </c>
    </row>
    <row r="1490" spans="2:65" s="12" customFormat="1">
      <c r="B1490" s="142"/>
      <c r="D1490" s="143" t="s">
        <v>159</v>
      </c>
      <c r="E1490" s="144" t="s">
        <v>32</v>
      </c>
      <c r="F1490" s="145" t="s">
        <v>3721</v>
      </c>
      <c r="H1490" s="144" t="s">
        <v>32</v>
      </c>
      <c r="I1490" s="146"/>
      <c r="L1490" s="142"/>
      <c r="M1490" s="147"/>
      <c r="T1490" s="148"/>
      <c r="AT1490" s="144" t="s">
        <v>159</v>
      </c>
      <c r="AU1490" s="144" t="s">
        <v>89</v>
      </c>
      <c r="AV1490" s="12" t="s">
        <v>40</v>
      </c>
      <c r="AW1490" s="12" t="s">
        <v>38</v>
      </c>
      <c r="AX1490" s="12" t="s">
        <v>80</v>
      </c>
      <c r="AY1490" s="144" t="s">
        <v>150</v>
      </c>
    </row>
    <row r="1491" spans="2:65" s="12" customFormat="1">
      <c r="B1491" s="142"/>
      <c r="D1491" s="143" t="s">
        <v>159</v>
      </c>
      <c r="E1491" s="144" t="s">
        <v>32</v>
      </c>
      <c r="F1491" s="145" t="s">
        <v>3722</v>
      </c>
      <c r="H1491" s="144" t="s">
        <v>32</v>
      </c>
      <c r="I1491" s="146"/>
      <c r="L1491" s="142"/>
      <c r="M1491" s="147"/>
      <c r="T1491" s="148"/>
      <c r="AT1491" s="144" t="s">
        <v>159</v>
      </c>
      <c r="AU1491" s="144" t="s">
        <v>89</v>
      </c>
      <c r="AV1491" s="12" t="s">
        <v>40</v>
      </c>
      <c r="AW1491" s="12" t="s">
        <v>38</v>
      </c>
      <c r="AX1491" s="12" t="s">
        <v>80</v>
      </c>
      <c r="AY1491" s="144" t="s">
        <v>150</v>
      </c>
    </row>
    <row r="1492" spans="2:65" s="12" customFormat="1">
      <c r="B1492" s="142"/>
      <c r="D1492" s="143" t="s">
        <v>159</v>
      </c>
      <c r="E1492" s="144" t="s">
        <v>32</v>
      </c>
      <c r="F1492" s="145" t="s">
        <v>3723</v>
      </c>
      <c r="H1492" s="144" t="s">
        <v>32</v>
      </c>
      <c r="I1492" s="146"/>
      <c r="L1492" s="142"/>
      <c r="M1492" s="147"/>
      <c r="T1492" s="148"/>
      <c r="AT1492" s="144" t="s">
        <v>159</v>
      </c>
      <c r="AU1492" s="144" t="s">
        <v>89</v>
      </c>
      <c r="AV1492" s="12" t="s">
        <v>40</v>
      </c>
      <c r="AW1492" s="12" t="s">
        <v>38</v>
      </c>
      <c r="AX1492" s="12" t="s">
        <v>80</v>
      </c>
      <c r="AY1492" s="144" t="s">
        <v>150</v>
      </c>
    </row>
    <row r="1493" spans="2:65" s="12" customFormat="1">
      <c r="B1493" s="142"/>
      <c r="D1493" s="143" t="s">
        <v>159</v>
      </c>
      <c r="E1493" s="144" t="s">
        <v>32</v>
      </c>
      <c r="F1493" s="145" t="s">
        <v>3724</v>
      </c>
      <c r="H1493" s="144" t="s">
        <v>32</v>
      </c>
      <c r="I1493" s="146"/>
      <c r="L1493" s="142"/>
      <c r="M1493" s="147"/>
      <c r="T1493" s="148"/>
      <c r="AT1493" s="144" t="s">
        <v>159</v>
      </c>
      <c r="AU1493" s="144" t="s">
        <v>89</v>
      </c>
      <c r="AV1493" s="12" t="s">
        <v>40</v>
      </c>
      <c r="AW1493" s="12" t="s">
        <v>38</v>
      </c>
      <c r="AX1493" s="12" t="s">
        <v>80</v>
      </c>
      <c r="AY1493" s="144" t="s">
        <v>150</v>
      </c>
    </row>
    <row r="1494" spans="2:65" s="12" customFormat="1">
      <c r="B1494" s="142"/>
      <c r="D1494" s="143" t="s">
        <v>159</v>
      </c>
      <c r="E1494" s="144" t="s">
        <v>32</v>
      </c>
      <c r="F1494" s="145" t="s">
        <v>3725</v>
      </c>
      <c r="H1494" s="144" t="s">
        <v>32</v>
      </c>
      <c r="I1494" s="146"/>
      <c r="L1494" s="142"/>
      <c r="M1494" s="147"/>
      <c r="T1494" s="148"/>
      <c r="AT1494" s="144" t="s">
        <v>159</v>
      </c>
      <c r="AU1494" s="144" t="s">
        <v>89</v>
      </c>
      <c r="AV1494" s="12" t="s">
        <v>40</v>
      </c>
      <c r="AW1494" s="12" t="s">
        <v>38</v>
      </c>
      <c r="AX1494" s="12" t="s">
        <v>80</v>
      </c>
      <c r="AY1494" s="144" t="s">
        <v>150</v>
      </c>
    </row>
    <row r="1495" spans="2:65" s="12" customFormat="1">
      <c r="B1495" s="142"/>
      <c r="D1495" s="143" t="s">
        <v>159</v>
      </c>
      <c r="E1495" s="144" t="s">
        <v>32</v>
      </c>
      <c r="F1495" s="145" t="s">
        <v>3726</v>
      </c>
      <c r="H1495" s="144" t="s">
        <v>32</v>
      </c>
      <c r="I1495" s="146"/>
      <c r="L1495" s="142"/>
      <c r="M1495" s="147"/>
      <c r="T1495" s="148"/>
      <c r="AT1495" s="144" t="s">
        <v>159</v>
      </c>
      <c r="AU1495" s="144" t="s">
        <v>89</v>
      </c>
      <c r="AV1495" s="12" t="s">
        <v>40</v>
      </c>
      <c r="AW1495" s="12" t="s">
        <v>38</v>
      </c>
      <c r="AX1495" s="12" t="s">
        <v>80</v>
      </c>
      <c r="AY1495" s="144" t="s">
        <v>150</v>
      </c>
    </row>
    <row r="1496" spans="2:65" s="12" customFormat="1">
      <c r="B1496" s="142"/>
      <c r="D1496" s="143" t="s">
        <v>159</v>
      </c>
      <c r="E1496" s="144" t="s">
        <v>32</v>
      </c>
      <c r="F1496" s="145" t="s">
        <v>3727</v>
      </c>
      <c r="H1496" s="144" t="s">
        <v>32</v>
      </c>
      <c r="I1496" s="146"/>
      <c r="L1496" s="142"/>
      <c r="M1496" s="147"/>
      <c r="T1496" s="148"/>
      <c r="AT1496" s="144" t="s">
        <v>159</v>
      </c>
      <c r="AU1496" s="144" t="s">
        <v>89</v>
      </c>
      <c r="AV1496" s="12" t="s">
        <v>40</v>
      </c>
      <c r="AW1496" s="12" t="s">
        <v>38</v>
      </c>
      <c r="AX1496" s="12" t="s">
        <v>80</v>
      </c>
      <c r="AY1496" s="144" t="s">
        <v>150</v>
      </c>
    </row>
    <row r="1497" spans="2:65" s="12" customFormat="1">
      <c r="B1497" s="142"/>
      <c r="D1497" s="143" t="s">
        <v>159</v>
      </c>
      <c r="E1497" s="144" t="s">
        <v>32</v>
      </c>
      <c r="F1497" s="145" t="s">
        <v>3728</v>
      </c>
      <c r="H1497" s="144" t="s">
        <v>32</v>
      </c>
      <c r="I1497" s="146"/>
      <c r="L1497" s="142"/>
      <c r="M1497" s="147"/>
      <c r="T1497" s="148"/>
      <c r="AT1497" s="144" t="s">
        <v>159</v>
      </c>
      <c r="AU1497" s="144" t="s">
        <v>89</v>
      </c>
      <c r="AV1497" s="12" t="s">
        <v>40</v>
      </c>
      <c r="AW1497" s="12" t="s">
        <v>38</v>
      </c>
      <c r="AX1497" s="12" t="s">
        <v>80</v>
      </c>
      <c r="AY1497" s="144" t="s">
        <v>150</v>
      </c>
    </row>
    <row r="1498" spans="2:65" s="12" customFormat="1">
      <c r="B1498" s="142"/>
      <c r="D1498" s="143" t="s">
        <v>159</v>
      </c>
      <c r="E1498" s="144" t="s">
        <v>32</v>
      </c>
      <c r="F1498" s="145" t="s">
        <v>3729</v>
      </c>
      <c r="H1498" s="144" t="s">
        <v>32</v>
      </c>
      <c r="I1498" s="146"/>
      <c r="L1498" s="142"/>
      <c r="M1498" s="147"/>
      <c r="T1498" s="148"/>
      <c r="AT1498" s="144" t="s">
        <v>159</v>
      </c>
      <c r="AU1498" s="144" t="s">
        <v>89</v>
      </c>
      <c r="AV1498" s="12" t="s">
        <v>40</v>
      </c>
      <c r="AW1498" s="12" t="s">
        <v>38</v>
      </c>
      <c r="AX1498" s="12" t="s">
        <v>80</v>
      </c>
      <c r="AY1498" s="144" t="s">
        <v>150</v>
      </c>
    </row>
    <row r="1499" spans="2:65" s="13" customFormat="1">
      <c r="B1499" s="149"/>
      <c r="D1499" s="143" t="s">
        <v>159</v>
      </c>
      <c r="E1499" s="150" t="s">
        <v>32</v>
      </c>
      <c r="F1499" s="151" t="s">
        <v>680</v>
      </c>
      <c r="H1499" s="152">
        <v>1445.9770000000001</v>
      </c>
      <c r="I1499" s="153"/>
      <c r="L1499" s="149"/>
      <c r="M1499" s="154"/>
      <c r="T1499" s="155"/>
      <c r="AT1499" s="150" t="s">
        <v>159</v>
      </c>
      <c r="AU1499" s="150" t="s">
        <v>89</v>
      </c>
      <c r="AV1499" s="13" t="s">
        <v>89</v>
      </c>
      <c r="AW1499" s="13" t="s">
        <v>38</v>
      </c>
      <c r="AX1499" s="13" t="s">
        <v>40</v>
      </c>
      <c r="AY1499" s="150" t="s">
        <v>150</v>
      </c>
    </row>
    <row r="1500" spans="2:65" s="1" customFormat="1" ht="24.15" customHeight="1">
      <c r="B1500" s="34"/>
      <c r="C1500" s="184" t="s">
        <v>1676</v>
      </c>
      <c r="D1500" s="184" t="s">
        <v>874</v>
      </c>
      <c r="E1500" s="186" t="s">
        <v>4487</v>
      </c>
      <c r="F1500" s="187" t="s">
        <v>4488</v>
      </c>
      <c r="G1500" s="188" t="s">
        <v>155</v>
      </c>
      <c r="H1500" s="189">
        <v>1590.575</v>
      </c>
      <c r="I1500" s="190"/>
      <c r="J1500" s="191">
        <f>ROUND(I1500*H1500,2)</f>
        <v>0</v>
      </c>
      <c r="K1500" s="187" t="s">
        <v>172</v>
      </c>
      <c r="L1500" s="192"/>
      <c r="M1500" s="193" t="s">
        <v>32</v>
      </c>
      <c r="N1500" s="194" t="s">
        <v>51</v>
      </c>
      <c r="P1500" s="138">
        <f>O1500*H1500</f>
        <v>0</v>
      </c>
      <c r="Q1500" s="138">
        <v>1.771E-2</v>
      </c>
      <c r="R1500" s="138">
        <f>Q1500*H1500</f>
        <v>28.16908325</v>
      </c>
      <c r="S1500" s="138">
        <v>0</v>
      </c>
      <c r="T1500" s="139">
        <f>S1500*H1500</f>
        <v>0</v>
      </c>
      <c r="AR1500" s="140" t="s">
        <v>1027</v>
      </c>
      <c r="AT1500" s="140" t="s">
        <v>874</v>
      </c>
      <c r="AU1500" s="140" t="s">
        <v>89</v>
      </c>
      <c r="AY1500" s="18" t="s">
        <v>150</v>
      </c>
      <c r="BE1500" s="141">
        <f>IF(N1500="základní",J1500,0)</f>
        <v>0</v>
      </c>
      <c r="BF1500" s="141">
        <f>IF(N1500="snížená",J1500,0)</f>
        <v>0</v>
      </c>
      <c r="BG1500" s="141">
        <f>IF(N1500="zákl. přenesená",J1500,0)</f>
        <v>0</v>
      </c>
      <c r="BH1500" s="141">
        <f>IF(N1500="sníž. přenesená",J1500,0)</f>
        <v>0</v>
      </c>
      <c r="BI1500" s="141">
        <f>IF(N1500="nulová",J1500,0)</f>
        <v>0</v>
      </c>
      <c r="BJ1500" s="18" t="s">
        <v>40</v>
      </c>
      <c r="BK1500" s="141">
        <f>ROUND(I1500*H1500,2)</f>
        <v>0</v>
      </c>
      <c r="BL1500" s="18" t="s">
        <v>244</v>
      </c>
      <c r="BM1500" s="140" t="s">
        <v>4489</v>
      </c>
    </row>
    <row r="1501" spans="2:65" s="13" customFormat="1">
      <c r="B1501" s="149"/>
      <c r="D1501" s="143" t="s">
        <v>159</v>
      </c>
      <c r="F1501" s="151" t="s">
        <v>4490</v>
      </c>
      <c r="H1501" s="152">
        <v>1590.575</v>
      </c>
      <c r="I1501" s="153"/>
      <c r="L1501" s="149"/>
      <c r="M1501" s="154"/>
      <c r="T1501" s="155"/>
      <c r="AT1501" s="150" t="s">
        <v>159</v>
      </c>
      <c r="AU1501" s="150" t="s">
        <v>89</v>
      </c>
      <c r="AV1501" s="13" t="s">
        <v>89</v>
      </c>
      <c r="AW1501" s="13" t="s">
        <v>4</v>
      </c>
      <c r="AX1501" s="13" t="s">
        <v>40</v>
      </c>
      <c r="AY1501" s="150" t="s">
        <v>150</v>
      </c>
    </row>
    <row r="1502" spans="2:65" s="1" customFormat="1" ht="24.15" customHeight="1">
      <c r="B1502" s="34"/>
      <c r="C1502" s="129" t="s">
        <v>1693</v>
      </c>
      <c r="D1502" s="129" t="s">
        <v>152</v>
      </c>
      <c r="E1502" s="130" t="s">
        <v>4491</v>
      </c>
      <c r="F1502" s="131" t="s">
        <v>4492</v>
      </c>
      <c r="G1502" s="132" t="s">
        <v>171</v>
      </c>
      <c r="H1502" s="133">
        <v>148</v>
      </c>
      <c r="I1502" s="134"/>
      <c r="J1502" s="135">
        <f>ROUND(I1502*H1502,2)</f>
        <v>0</v>
      </c>
      <c r="K1502" s="131" t="s">
        <v>172</v>
      </c>
      <c r="L1502" s="34"/>
      <c r="M1502" s="136" t="s">
        <v>32</v>
      </c>
      <c r="N1502" s="137" t="s">
        <v>51</v>
      </c>
      <c r="P1502" s="138">
        <f>O1502*H1502</f>
        <v>0</v>
      </c>
      <c r="Q1502" s="138">
        <v>0</v>
      </c>
      <c r="R1502" s="138">
        <f>Q1502*H1502</f>
        <v>0</v>
      </c>
      <c r="S1502" s="138">
        <v>0</v>
      </c>
      <c r="T1502" s="139">
        <f>S1502*H1502</f>
        <v>0</v>
      </c>
      <c r="AR1502" s="140" t="s">
        <v>244</v>
      </c>
      <c r="AT1502" s="140" t="s">
        <v>152</v>
      </c>
      <c r="AU1502" s="140" t="s">
        <v>89</v>
      </c>
      <c r="AY1502" s="18" t="s">
        <v>150</v>
      </c>
      <c r="BE1502" s="141">
        <f>IF(N1502="základní",J1502,0)</f>
        <v>0</v>
      </c>
      <c r="BF1502" s="141">
        <f>IF(N1502="snížená",J1502,0)</f>
        <v>0</v>
      </c>
      <c r="BG1502" s="141">
        <f>IF(N1502="zákl. přenesená",J1502,0)</f>
        <v>0</v>
      </c>
      <c r="BH1502" s="141">
        <f>IF(N1502="sníž. přenesená",J1502,0)</f>
        <v>0</v>
      </c>
      <c r="BI1502" s="141">
        <f>IF(N1502="nulová",J1502,0)</f>
        <v>0</v>
      </c>
      <c r="BJ1502" s="18" t="s">
        <v>40</v>
      </c>
      <c r="BK1502" s="141">
        <f>ROUND(I1502*H1502,2)</f>
        <v>0</v>
      </c>
      <c r="BL1502" s="18" t="s">
        <v>244</v>
      </c>
      <c r="BM1502" s="140" t="s">
        <v>4493</v>
      </c>
    </row>
    <row r="1503" spans="2:65" s="1" customFormat="1">
      <c r="B1503" s="34"/>
      <c r="D1503" s="163" t="s">
        <v>174</v>
      </c>
      <c r="F1503" s="164" t="s">
        <v>4494</v>
      </c>
      <c r="I1503" s="165"/>
      <c r="L1503" s="34"/>
      <c r="M1503" s="166"/>
      <c r="T1503" s="55"/>
      <c r="AT1503" s="18" t="s">
        <v>174</v>
      </c>
      <c r="AU1503" s="18" t="s">
        <v>89</v>
      </c>
    </row>
    <row r="1504" spans="2:65" s="12" customFormat="1">
      <c r="B1504" s="142"/>
      <c r="D1504" s="143" t="s">
        <v>159</v>
      </c>
      <c r="E1504" s="144" t="s">
        <v>32</v>
      </c>
      <c r="F1504" s="145" t="s">
        <v>702</v>
      </c>
      <c r="H1504" s="144" t="s">
        <v>32</v>
      </c>
      <c r="I1504" s="146"/>
      <c r="L1504" s="142"/>
      <c r="M1504" s="147"/>
      <c r="T1504" s="148"/>
      <c r="AT1504" s="144" t="s">
        <v>159</v>
      </c>
      <c r="AU1504" s="144" t="s">
        <v>89</v>
      </c>
      <c r="AV1504" s="12" t="s">
        <v>40</v>
      </c>
      <c r="AW1504" s="12" t="s">
        <v>38</v>
      </c>
      <c r="AX1504" s="12" t="s">
        <v>80</v>
      </c>
      <c r="AY1504" s="144" t="s">
        <v>150</v>
      </c>
    </row>
    <row r="1505" spans="2:65" s="12" customFormat="1">
      <c r="B1505" s="142"/>
      <c r="D1505" s="143" t="s">
        <v>159</v>
      </c>
      <c r="E1505" s="144" t="s">
        <v>32</v>
      </c>
      <c r="F1505" s="145" t="s">
        <v>4226</v>
      </c>
      <c r="H1505" s="144" t="s">
        <v>32</v>
      </c>
      <c r="I1505" s="146"/>
      <c r="L1505" s="142"/>
      <c r="M1505" s="147"/>
      <c r="T1505" s="148"/>
      <c r="AT1505" s="144" t="s">
        <v>159</v>
      </c>
      <c r="AU1505" s="144" t="s">
        <v>89</v>
      </c>
      <c r="AV1505" s="12" t="s">
        <v>40</v>
      </c>
      <c r="AW1505" s="12" t="s">
        <v>38</v>
      </c>
      <c r="AX1505" s="12" t="s">
        <v>80</v>
      </c>
      <c r="AY1505" s="144" t="s">
        <v>150</v>
      </c>
    </row>
    <row r="1506" spans="2:65" s="12" customFormat="1">
      <c r="B1506" s="142"/>
      <c r="D1506" s="143" t="s">
        <v>159</v>
      </c>
      <c r="E1506" s="144" t="s">
        <v>32</v>
      </c>
      <c r="F1506" s="145" t="s">
        <v>4227</v>
      </c>
      <c r="H1506" s="144" t="s">
        <v>32</v>
      </c>
      <c r="I1506" s="146"/>
      <c r="L1506" s="142"/>
      <c r="M1506" s="147"/>
      <c r="T1506" s="148"/>
      <c r="AT1506" s="144" t="s">
        <v>159</v>
      </c>
      <c r="AU1506" s="144" t="s">
        <v>89</v>
      </c>
      <c r="AV1506" s="12" t="s">
        <v>40</v>
      </c>
      <c r="AW1506" s="12" t="s">
        <v>38</v>
      </c>
      <c r="AX1506" s="12" t="s">
        <v>80</v>
      </c>
      <c r="AY1506" s="144" t="s">
        <v>150</v>
      </c>
    </row>
    <row r="1507" spans="2:65" s="12" customFormat="1">
      <c r="B1507" s="142"/>
      <c r="D1507" s="143" t="s">
        <v>159</v>
      </c>
      <c r="E1507" s="144" t="s">
        <v>32</v>
      </c>
      <c r="F1507" s="145" t="s">
        <v>4229</v>
      </c>
      <c r="H1507" s="144" t="s">
        <v>32</v>
      </c>
      <c r="I1507" s="146"/>
      <c r="L1507" s="142"/>
      <c r="M1507" s="147"/>
      <c r="T1507" s="148"/>
      <c r="AT1507" s="144" t="s">
        <v>159</v>
      </c>
      <c r="AU1507" s="144" t="s">
        <v>89</v>
      </c>
      <c r="AV1507" s="12" t="s">
        <v>40</v>
      </c>
      <c r="AW1507" s="12" t="s">
        <v>38</v>
      </c>
      <c r="AX1507" s="12" t="s">
        <v>80</v>
      </c>
      <c r="AY1507" s="144" t="s">
        <v>150</v>
      </c>
    </row>
    <row r="1508" spans="2:65" s="12" customFormat="1">
      <c r="B1508" s="142"/>
      <c r="D1508" s="143" t="s">
        <v>159</v>
      </c>
      <c r="E1508" s="144" t="s">
        <v>32</v>
      </c>
      <c r="F1508" s="145" t="s">
        <v>4495</v>
      </c>
      <c r="H1508" s="144" t="s">
        <v>32</v>
      </c>
      <c r="I1508" s="146"/>
      <c r="L1508" s="142"/>
      <c r="M1508" s="147"/>
      <c r="T1508" s="148"/>
      <c r="AT1508" s="144" t="s">
        <v>159</v>
      </c>
      <c r="AU1508" s="144" t="s">
        <v>89</v>
      </c>
      <c r="AV1508" s="12" t="s">
        <v>40</v>
      </c>
      <c r="AW1508" s="12" t="s">
        <v>38</v>
      </c>
      <c r="AX1508" s="12" t="s">
        <v>80</v>
      </c>
      <c r="AY1508" s="144" t="s">
        <v>150</v>
      </c>
    </row>
    <row r="1509" spans="2:65" s="12" customFormat="1">
      <c r="B1509" s="142"/>
      <c r="D1509" s="143" t="s">
        <v>159</v>
      </c>
      <c r="E1509" s="144" t="s">
        <v>32</v>
      </c>
      <c r="F1509" s="145" t="s">
        <v>4230</v>
      </c>
      <c r="H1509" s="144" t="s">
        <v>32</v>
      </c>
      <c r="I1509" s="146"/>
      <c r="L1509" s="142"/>
      <c r="M1509" s="147"/>
      <c r="T1509" s="148"/>
      <c r="AT1509" s="144" t="s">
        <v>159</v>
      </c>
      <c r="AU1509" s="144" t="s">
        <v>89</v>
      </c>
      <c r="AV1509" s="12" t="s">
        <v>40</v>
      </c>
      <c r="AW1509" s="12" t="s">
        <v>38</v>
      </c>
      <c r="AX1509" s="12" t="s">
        <v>80</v>
      </c>
      <c r="AY1509" s="144" t="s">
        <v>150</v>
      </c>
    </row>
    <row r="1510" spans="2:65" s="12" customFormat="1">
      <c r="B1510" s="142"/>
      <c r="D1510" s="143" t="s">
        <v>159</v>
      </c>
      <c r="E1510" s="144" t="s">
        <v>32</v>
      </c>
      <c r="F1510" s="145" t="s">
        <v>4232</v>
      </c>
      <c r="H1510" s="144" t="s">
        <v>32</v>
      </c>
      <c r="I1510" s="146"/>
      <c r="L1510" s="142"/>
      <c r="M1510" s="147"/>
      <c r="T1510" s="148"/>
      <c r="AT1510" s="144" t="s">
        <v>159</v>
      </c>
      <c r="AU1510" s="144" t="s">
        <v>89</v>
      </c>
      <c r="AV1510" s="12" t="s">
        <v>40</v>
      </c>
      <c r="AW1510" s="12" t="s">
        <v>38</v>
      </c>
      <c r="AX1510" s="12" t="s">
        <v>80</v>
      </c>
      <c r="AY1510" s="144" t="s">
        <v>150</v>
      </c>
    </row>
    <row r="1511" spans="2:65" s="12" customFormat="1">
      <c r="B1511" s="142"/>
      <c r="D1511" s="143" t="s">
        <v>159</v>
      </c>
      <c r="E1511" s="144" t="s">
        <v>32</v>
      </c>
      <c r="F1511" s="145" t="s">
        <v>4496</v>
      </c>
      <c r="H1511" s="144" t="s">
        <v>32</v>
      </c>
      <c r="I1511" s="146"/>
      <c r="L1511" s="142"/>
      <c r="M1511" s="147"/>
      <c r="T1511" s="148"/>
      <c r="AT1511" s="144" t="s">
        <v>159</v>
      </c>
      <c r="AU1511" s="144" t="s">
        <v>89</v>
      </c>
      <c r="AV1511" s="12" t="s">
        <v>40</v>
      </c>
      <c r="AW1511" s="12" t="s">
        <v>38</v>
      </c>
      <c r="AX1511" s="12" t="s">
        <v>80</v>
      </c>
      <c r="AY1511" s="144" t="s">
        <v>150</v>
      </c>
    </row>
    <row r="1512" spans="2:65" s="13" customFormat="1">
      <c r="B1512" s="149"/>
      <c r="D1512" s="143" t="s">
        <v>159</v>
      </c>
      <c r="E1512" s="150" t="s">
        <v>32</v>
      </c>
      <c r="F1512" s="151" t="s">
        <v>3617</v>
      </c>
      <c r="H1512" s="152">
        <v>148</v>
      </c>
      <c r="I1512" s="153"/>
      <c r="L1512" s="149"/>
      <c r="M1512" s="154"/>
      <c r="T1512" s="155"/>
      <c r="AT1512" s="150" t="s">
        <v>159</v>
      </c>
      <c r="AU1512" s="150" t="s">
        <v>89</v>
      </c>
      <c r="AV1512" s="13" t="s">
        <v>89</v>
      </c>
      <c r="AW1512" s="13" t="s">
        <v>38</v>
      </c>
      <c r="AX1512" s="13" t="s">
        <v>40</v>
      </c>
      <c r="AY1512" s="150" t="s">
        <v>150</v>
      </c>
    </row>
    <row r="1513" spans="2:65" s="1" customFormat="1" ht="24.15" customHeight="1">
      <c r="B1513" s="34"/>
      <c r="C1513" s="129" t="s">
        <v>1709</v>
      </c>
      <c r="D1513" s="129" t="s">
        <v>152</v>
      </c>
      <c r="E1513" s="130" t="s">
        <v>4497</v>
      </c>
      <c r="F1513" s="131" t="s">
        <v>4498</v>
      </c>
      <c r="G1513" s="132" t="s">
        <v>171</v>
      </c>
      <c r="H1513" s="133">
        <v>42</v>
      </c>
      <c r="I1513" s="134"/>
      <c r="J1513" s="135">
        <f>ROUND(I1513*H1513,2)</f>
        <v>0</v>
      </c>
      <c r="K1513" s="131" t="s">
        <v>172</v>
      </c>
      <c r="L1513" s="34"/>
      <c r="M1513" s="136" t="s">
        <v>32</v>
      </c>
      <c r="N1513" s="137" t="s">
        <v>51</v>
      </c>
      <c r="P1513" s="138">
        <f>O1513*H1513</f>
        <v>0</v>
      </c>
      <c r="Q1513" s="138">
        <v>0</v>
      </c>
      <c r="R1513" s="138">
        <f>Q1513*H1513</f>
        <v>0</v>
      </c>
      <c r="S1513" s="138">
        <v>0</v>
      </c>
      <c r="T1513" s="139">
        <f>S1513*H1513</f>
        <v>0</v>
      </c>
      <c r="AR1513" s="140" t="s">
        <v>244</v>
      </c>
      <c r="AT1513" s="140" t="s">
        <v>152</v>
      </c>
      <c r="AU1513" s="140" t="s">
        <v>89</v>
      </c>
      <c r="AY1513" s="18" t="s">
        <v>150</v>
      </c>
      <c r="BE1513" s="141">
        <f>IF(N1513="základní",J1513,0)</f>
        <v>0</v>
      </c>
      <c r="BF1513" s="141">
        <f>IF(N1513="snížená",J1513,0)</f>
        <v>0</v>
      </c>
      <c r="BG1513" s="141">
        <f>IF(N1513="zákl. přenesená",J1513,0)</f>
        <v>0</v>
      </c>
      <c r="BH1513" s="141">
        <f>IF(N1513="sníž. přenesená",J1513,0)</f>
        <v>0</v>
      </c>
      <c r="BI1513" s="141">
        <f>IF(N1513="nulová",J1513,0)</f>
        <v>0</v>
      </c>
      <c r="BJ1513" s="18" t="s">
        <v>40</v>
      </c>
      <c r="BK1513" s="141">
        <f>ROUND(I1513*H1513,2)</f>
        <v>0</v>
      </c>
      <c r="BL1513" s="18" t="s">
        <v>244</v>
      </c>
      <c r="BM1513" s="140" t="s">
        <v>4499</v>
      </c>
    </row>
    <row r="1514" spans="2:65" s="1" customFormat="1">
      <c r="B1514" s="34"/>
      <c r="D1514" s="163" t="s">
        <v>174</v>
      </c>
      <c r="F1514" s="164" t="s">
        <v>4500</v>
      </c>
      <c r="I1514" s="165"/>
      <c r="L1514" s="34"/>
      <c r="M1514" s="166"/>
      <c r="T1514" s="55"/>
      <c r="AT1514" s="18" t="s">
        <v>174</v>
      </c>
      <c r="AU1514" s="18" t="s">
        <v>89</v>
      </c>
    </row>
    <row r="1515" spans="2:65" s="12" customFormat="1">
      <c r="B1515" s="142"/>
      <c r="D1515" s="143" t="s">
        <v>159</v>
      </c>
      <c r="E1515" s="144" t="s">
        <v>32</v>
      </c>
      <c r="F1515" s="145" t="s">
        <v>702</v>
      </c>
      <c r="H1515" s="144" t="s">
        <v>32</v>
      </c>
      <c r="I1515" s="146"/>
      <c r="L1515" s="142"/>
      <c r="M1515" s="147"/>
      <c r="T1515" s="148"/>
      <c r="AT1515" s="144" t="s">
        <v>159</v>
      </c>
      <c r="AU1515" s="144" t="s">
        <v>89</v>
      </c>
      <c r="AV1515" s="12" t="s">
        <v>40</v>
      </c>
      <c r="AW1515" s="12" t="s">
        <v>38</v>
      </c>
      <c r="AX1515" s="12" t="s">
        <v>80</v>
      </c>
      <c r="AY1515" s="144" t="s">
        <v>150</v>
      </c>
    </row>
    <row r="1516" spans="2:65" s="12" customFormat="1">
      <c r="B1516" s="142"/>
      <c r="D1516" s="143" t="s">
        <v>159</v>
      </c>
      <c r="E1516" s="144" t="s">
        <v>32</v>
      </c>
      <c r="F1516" s="145" t="s">
        <v>4213</v>
      </c>
      <c r="H1516" s="144" t="s">
        <v>32</v>
      </c>
      <c r="I1516" s="146"/>
      <c r="L1516" s="142"/>
      <c r="M1516" s="147"/>
      <c r="T1516" s="148"/>
      <c r="AT1516" s="144" t="s">
        <v>159</v>
      </c>
      <c r="AU1516" s="144" t="s">
        <v>89</v>
      </c>
      <c r="AV1516" s="12" t="s">
        <v>40</v>
      </c>
      <c r="AW1516" s="12" t="s">
        <v>38</v>
      </c>
      <c r="AX1516" s="12" t="s">
        <v>80</v>
      </c>
      <c r="AY1516" s="144" t="s">
        <v>150</v>
      </c>
    </row>
    <row r="1517" spans="2:65" s="12" customFormat="1">
      <c r="B1517" s="142"/>
      <c r="D1517" s="143" t="s">
        <v>159</v>
      </c>
      <c r="E1517" s="144" t="s">
        <v>32</v>
      </c>
      <c r="F1517" s="145" t="s">
        <v>4214</v>
      </c>
      <c r="H1517" s="144" t="s">
        <v>32</v>
      </c>
      <c r="I1517" s="146"/>
      <c r="L1517" s="142"/>
      <c r="M1517" s="147"/>
      <c r="T1517" s="148"/>
      <c r="AT1517" s="144" t="s">
        <v>159</v>
      </c>
      <c r="AU1517" s="144" t="s">
        <v>89</v>
      </c>
      <c r="AV1517" s="12" t="s">
        <v>40</v>
      </c>
      <c r="AW1517" s="12" t="s">
        <v>38</v>
      </c>
      <c r="AX1517" s="12" t="s">
        <v>80</v>
      </c>
      <c r="AY1517" s="144" t="s">
        <v>150</v>
      </c>
    </row>
    <row r="1518" spans="2:65" s="12" customFormat="1">
      <c r="B1518" s="142"/>
      <c r="D1518" s="143" t="s">
        <v>159</v>
      </c>
      <c r="E1518" s="144" t="s">
        <v>32</v>
      </c>
      <c r="F1518" s="145" t="s">
        <v>4217</v>
      </c>
      <c r="H1518" s="144" t="s">
        <v>32</v>
      </c>
      <c r="I1518" s="146"/>
      <c r="L1518" s="142"/>
      <c r="M1518" s="147"/>
      <c r="T1518" s="148"/>
      <c r="AT1518" s="144" t="s">
        <v>159</v>
      </c>
      <c r="AU1518" s="144" t="s">
        <v>89</v>
      </c>
      <c r="AV1518" s="12" t="s">
        <v>40</v>
      </c>
      <c r="AW1518" s="12" t="s">
        <v>38</v>
      </c>
      <c r="AX1518" s="12" t="s">
        <v>80</v>
      </c>
      <c r="AY1518" s="144" t="s">
        <v>150</v>
      </c>
    </row>
    <row r="1519" spans="2:65" s="12" customFormat="1">
      <c r="B1519" s="142"/>
      <c r="D1519" s="143" t="s">
        <v>159</v>
      </c>
      <c r="E1519" s="144" t="s">
        <v>32</v>
      </c>
      <c r="F1519" s="145" t="s">
        <v>4218</v>
      </c>
      <c r="H1519" s="144" t="s">
        <v>32</v>
      </c>
      <c r="I1519" s="146"/>
      <c r="L1519" s="142"/>
      <c r="M1519" s="147"/>
      <c r="T1519" s="148"/>
      <c r="AT1519" s="144" t="s">
        <v>159</v>
      </c>
      <c r="AU1519" s="144" t="s">
        <v>89</v>
      </c>
      <c r="AV1519" s="12" t="s">
        <v>40</v>
      </c>
      <c r="AW1519" s="12" t="s">
        <v>38</v>
      </c>
      <c r="AX1519" s="12" t="s">
        <v>80</v>
      </c>
      <c r="AY1519" s="144" t="s">
        <v>150</v>
      </c>
    </row>
    <row r="1520" spans="2:65" s="13" customFormat="1">
      <c r="B1520" s="149"/>
      <c r="D1520" s="143" t="s">
        <v>159</v>
      </c>
      <c r="E1520" s="150" t="s">
        <v>32</v>
      </c>
      <c r="F1520" s="151" t="s">
        <v>3619</v>
      </c>
      <c r="H1520" s="152">
        <v>42</v>
      </c>
      <c r="I1520" s="153"/>
      <c r="L1520" s="149"/>
      <c r="M1520" s="154"/>
      <c r="T1520" s="155"/>
      <c r="AT1520" s="150" t="s">
        <v>159</v>
      </c>
      <c r="AU1520" s="150" t="s">
        <v>89</v>
      </c>
      <c r="AV1520" s="13" t="s">
        <v>89</v>
      </c>
      <c r="AW1520" s="13" t="s">
        <v>38</v>
      </c>
      <c r="AX1520" s="13" t="s">
        <v>40</v>
      </c>
      <c r="AY1520" s="150" t="s">
        <v>150</v>
      </c>
    </row>
    <row r="1521" spans="2:65" s="1" customFormat="1" ht="24.15" customHeight="1">
      <c r="B1521" s="34"/>
      <c r="C1521" s="129" t="s">
        <v>1714</v>
      </c>
      <c r="D1521" s="129" t="s">
        <v>152</v>
      </c>
      <c r="E1521" s="130" t="s">
        <v>4501</v>
      </c>
      <c r="F1521" s="131" t="s">
        <v>4502</v>
      </c>
      <c r="G1521" s="132" t="s">
        <v>171</v>
      </c>
      <c r="H1521" s="133">
        <v>18</v>
      </c>
      <c r="I1521" s="134"/>
      <c r="J1521" s="135">
        <f>ROUND(I1521*H1521,2)</f>
        <v>0</v>
      </c>
      <c r="K1521" s="131" t="s">
        <v>172</v>
      </c>
      <c r="L1521" s="34"/>
      <c r="M1521" s="136" t="s">
        <v>32</v>
      </c>
      <c r="N1521" s="137" t="s">
        <v>51</v>
      </c>
      <c r="P1521" s="138">
        <f>O1521*H1521</f>
        <v>0</v>
      </c>
      <c r="Q1521" s="138">
        <v>0</v>
      </c>
      <c r="R1521" s="138">
        <f>Q1521*H1521</f>
        <v>0</v>
      </c>
      <c r="S1521" s="138">
        <v>0</v>
      </c>
      <c r="T1521" s="139">
        <f>S1521*H1521</f>
        <v>0</v>
      </c>
      <c r="AR1521" s="140" t="s">
        <v>244</v>
      </c>
      <c r="AT1521" s="140" t="s">
        <v>152</v>
      </c>
      <c r="AU1521" s="140" t="s">
        <v>89</v>
      </c>
      <c r="AY1521" s="18" t="s">
        <v>150</v>
      </c>
      <c r="BE1521" s="141">
        <f>IF(N1521="základní",J1521,0)</f>
        <v>0</v>
      </c>
      <c r="BF1521" s="141">
        <f>IF(N1521="snížená",J1521,0)</f>
        <v>0</v>
      </c>
      <c r="BG1521" s="141">
        <f>IF(N1521="zákl. přenesená",J1521,0)</f>
        <v>0</v>
      </c>
      <c r="BH1521" s="141">
        <f>IF(N1521="sníž. přenesená",J1521,0)</f>
        <v>0</v>
      </c>
      <c r="BI1521" s="141">
        <f>IF(N1521="nulová",J1521,0)</f>
        <v>0</v>
      </c>
      <c r="BJ1521" s="18" t="s">
        <v>40</v>
      </c>
      <c r="BK1521" s="141">
        <f>ROUND(I1521*H1521,2)</f>
        <v>0</v>
      </c>
      <c r="BL1521" s="18" t="s">
        <v>244</v>
      </c>
      <c r="BM1521" s="140" t="s">
        <v>4503</v>
      </c>
    </row>
    <row r="1522" spans="2:65" s="1" customFormat="1">
      <c r="B1522" s="34"/>
      <c r="D1522" s="163" t="s">
        <v>174</v>
      </c>
      <c r="F1522" s="164" t="s">
        <v>4504</v>
      </c>
      <c r="I1522" s="165"/>
      <c r="L1522" s="34"/>
      <c r="M1522" s="166"/>
      <c r="T1522" s="55"/>
      <c r="AT1522" s="18" t="s">
        <v>174</v>
      </c>
      <c r="AU1522" s="18" t="s">
        <v>89</v>
      </c>
    </row>
    <row r="1523" spans="2:65" s="12" customFormat="1">
      <c r="B1523" s="142"/>
      <c r="D1523" s="143" t="s">
        <v>159</v>
      </c>
      <c r="E1523" s="144" t="s">
        <v>32</v>
      </c>
      <c r="F1523" s="145" t="s">
        <v>702</v>
      </c>
      <c r="H1523" s="144" t="s">
        <v>32</v>
      </c>
      <c r="I1523" s="146"/>
      <c r="L1523" s="142"/>
      <c r="M1523" s="147"/>
      <c r="T1523" s="148"/>
      <c r="AT1523" s="144" t="s">
        <v>159</v>
      </c>
      <c r="AU1523" s="144" t="s">
        <v>89</v>
      </c>
      <c r="AV1523" s="12" t="s">
        <v>40</v>
      </c>
      <c r="AW1523" s="12" t="s">
        <v>38</v>
      </c>
      <c r="AX1523" s="12" t="s">
        <v>80</v>
      </c>
      <c r="AY1523" s="144" t="s">
        <v>150</v>
      </c>
    </row>
    <row r="1524" spans="2:65" s="12" customFormat="1">
      <c r="B1524" s="142"/>
      <c r="D1524" s="143" t="s">
        <v>159</v>
      </c>
      <c r="E1524" s="144" t="s">
        <v>32</v>
      </c>
      <c r="F1524" s="145" t="s">
        <v>4215</v>
      </c>
      <c r="H1524" s="144" t="s">
        <v>32</v>
      </c>
      <c r="I1524" s="146"/>
      <c r="L1524" s="142"/>
      <c r="M1524" s="147"/>
      <c r="T1524" s="148"/>
      <c r="AT1524" s="144" t="s">
        <v>159</v>
      </c>
      <c r="AU1524" s="144" t="s">
        <v>89</v>
      </c>
      <c r="AV1524" s="12" t="s">
        <v>40</v>
      </c>
      <c r="AW1524" s="12" t="s">
        <v>38</v>
      </c>
      <c r="AX1524" s="12" t="s">
        <v>80</v>
      </c>
      <c r="AY1524" s="144" t="s">
        <v>150</v>
      </c>
    </row>
    <row r="1525" spans="2:65" s="12" customFormat="1">
      <c r="B1525" s="142"/>
      <c r="D1525" s="143" t="s">
        <v>159</v>
      </c>
      <c r="E1525" s="144" t="s">
        <v>32</v>
      </c>
      <c r="F1525" s="145" t="s">
        <v>4216</v>
      </c>
      <c r="H1525" s="144" t="s">
        <v>32</v>
      </c>
      <c r="I1525" s="146"/>
      <c r="L1525" s="142"/>
      <c r="M1525" s="147"/>
      <c r="T1525" s="148"/>
      <c r="AT1525" s="144" t="s">
        <v>159</v>
      </c>
      <c r="AU1525" s="144" t="s">
        <v>89</v>
      </c>
      <c r="AV1525" s="12" t="s">
        <v>40</v>
      </c>
      <c r="AW1525" s="12" t="s">
        <v>38</v>
      </c>
      <c r="AX1525" s="12" t="s">
        <v>80</v>
      </c>
      <c r="AY1525" s="144" t="s">
        <v>150</v>
      </c>
    </row>
    <row r="1526" spans="2:65" s="13" customFormat="1">
      <c r="B1526" s="149"/>
      <c r="D1526" s="143" t="s">
        <v>159</v>
      </c>
      <c r="E1526" s="150" t="s">
        <v>32</v>
      </c>
      <c r="F1526" s="151" t="s">
        <v>3621</v>
      </c>
      <c r="H1526" s="152">
        <v>18</v>
      </c>
      <c r="I1526" s="153"/>
      <c r="L1526" s="149"/>
      <c r="M1526" s="154"/>
      <c r="T1526" s="155"/>
      <c r="AT1526" s="150" t="s">
        <v>159</v>
      </c>
      <c r="AU1526" s="150" t="s">
        <v>89</v>
      </c>
      <c r="AV1526" s="13" t="s">
        <v>89</v>
      </c>
      <c r="AW1526" s="13" t="s">
        <v>38</v>
      </c>
      <c r="AX1526" s="13" t="s">
        <v>40</v>
      </c>
      <c r="AY1526" s="150" t="s">
        <v>150</v>
      </c>
    </row>
    <row r="1527" spans="2:65" s="1" customFormat="1" ht="24.15" customHeight="1">
      <c r="B1527" s="34"/>
      <c r="C1527" s="129" t="s">
        <v>1721</v>
      </c>
      <c r="D1527" s="129" t="s">
        <v>152</v>
      </c>
      <c r="E1527" s="130" t="s">
        <v>4505</v>
      </c>
      <c r="F1527" s="131" t="s">
        <v>4506</v>
      </c>
      <c r="G1527" s="132" t="s">
        <v>693</v>
      </c>
      <c r="H1527" s="133">
        <v>722.98900000000003</v>
      </c>
      <c r="I1527" s="134"/>
      <c r="J1527" s="135">
        <f>ROUND(I1527*H1527,2)</f>
        <v>0</v>
      </c>
      <c r="K1527" s="131" t="s">
        <v>172</v>
      </c>
      <c r="L1527" s="34"/>
      <c r="M1527" s="136" t="s">
        <v>32</v>
      </c>
      <c r="N1527" s="137" t="s">
        <v>51</v>
      </c>
      <c r="P1527" s="138">
        <f>O1527*H1527</f>
        <v>0</v>
      </c>
      <c r="Q1527" s="138">
        <v>0</v>
      </c>
      <c r="R1527" s="138">
        <f>Q1527*H1527</f>
        <v>0</v>
      </c>
      <c r="S1527" s="138">
        <v>0</v>
      </c>
      <c r="T1527" s="139">
        <f>S1527*H1527</f>
        <v>0</v>
      </c>
      <c r="AR1527" s="140" t="s">
        <v>244</v>
      </c>
      <c r="AT1527" s="140" t="s">
        <v>152</v>
      </c>
      <c r="AU1527" s="140" t="s">
        <v>89</v>
      </c>
      <c r="AY1527" s="18" t="s">
        <v>150</v>
      </c>
      <c r="BE1527" s="141">
        <f>IF(N1527="základní",J1527,0)</f>
        <v>0</v>
      </c>
      <c r="BF1527" s="141">
        <f>IF(N1527="snížená",J1527,0)</f>
        <v>0</v>
      </c>
      <c r="BG1527" s="141">
        <f>IF(N1527="zákl. přenesená",J1527,0)</f>
        <v>0</v>
      </c>
      <c r="BH1527" s="141">
        <f>IF(N1527="sníž. přenesená",J1527,0)</f>
        <v>0</v>
      </c>
      <c r="BI1527" s="141">
        <f>IF(N1527="nulová",J1527,0)</f>
        <v>0</v>
      </c>
      <c r="BJ1527" s="18" t="s">
        <v>40</v>
      </c>
      <c r="BK1527" s="141">
        <f>ROUND(I1527*H1527,2)</f>
        <v>0</v>
      </c>
      <c r="BL1527" s="18" t="s">
        <v>244</v>
      </c>
      <c r="BM1527" s="140" t="s">
        <v>4507</v>
      </c>
    </row>
    <row r="1528" spans="2:65" s="1" customFormat="1">
      <c r="B1528" s="34"/>
      <c r="D1528" s="163" t="s">
        <v>174</v>
      </c>
      <c r="F1528" s="164" t="s">
        <v>4508</v>
      </c>
      <c r="I1528" s="165"/>
      <c r="L1528" s="34"/>
      <c r="M1528" s="166"/>
      <c r="T1528" s="55"/>
      <c r="AT1528" s="18" t="s">
        <v>174</v>
      </c>
      <c r="AU1528" s="18" t="s">
        <v>89</v>
      </c>
    </row>
    <row r="1529" spans="2:65" s="12" customFormat="1">
      <c r="B1529" s="142"/>
      <c r="D1529" s="143" t="s">
        <v>159</v>
      </c>
      <c r="E1529" s="144" t="s">
        <v>32</v>
      </c>
      <c r="F1529" s="145" t="s">
        <v>4509</v>
      </c>
      <c r="H1529" s="144" t="s">
        <v>32</v>
      </c>
      <c r="I1529" s="146"/>
      <c r="L1529" s="142"/>
      <c r="M1529" s="147"/>
      <c r="T1529" s="148"/>
      <c r="AT1529" s="144" t="s">
        <v>159</v>
      </c>
      <c r="AU1529" s="144" t="s">
        <v>89</v>
      </c>
      <c r="AV1529" s="12" t="s">
        <v>40</v>
      </c>
      <c r="AW1529" s="12" t="s">
        <v>38</v>
      </c>
      <c r="AX1529" s="12" t="s">
        <v>80</v>
      </c>
      <c r="AY1529" s="144" t="s">
        <v>150</v>
      </c>
    </row>
    <row r="1530" spans="2:65" s="13" customFormat="1">
      <c r="B1530" s="149"/>
      <c r="D1530" s="143" t="s">
        <v>159</v>
      </c>
      <c r="E1530" s="150" t="s">
        <v>32</v>
      </c>
      <c r="F1530" s="151" t="s">
        <v>4510</v>
      </c>
      <c r="H1530" s="152">
        <v>722.98900000000003</v>
      </c>
      <c r="I1530" s="153"/>
      <c r="L1530" s="149"/>
      <c r="M1530" s="154"/>
      <c r="T1530" s="155"/>
      <c r="AT1530" s="150" t="s">
        <v>159</v>
      </c>
      <c r="AU1530" s="150" t="s">
        <v>89</v>
      </c>
      <c r="AV1530" s="13" t="s">
        <v>89</v>
      </c>
      <c r="AW1530" s="13" t="s">
        <v>38</v>
      </c>
      <c r="AX1530" s="13" t="s">
        <v>40</v>
      </c>
      <c r="AY1530" s="150" t="s">
        <v>150</v>
      </c>
    </row>
    <row r="1531" spans="2:65" s="1" customFormat="1" ht="24.15" customHeight="1">
      <c r="B1531" s="34"/>
      <c r="C1531" s="129" t="s">
        <v>1726</v>
      </c>
      <c r="D1531" s="129" t="s">
        <v>152</v>
      </c>
      <c r="E1531" s="130" t="s">
        <v>4511</v>
      </c>
      <c r="F1531" s="131" t="s">
        <v>4512</v>
      </c>
      <c r="G1531" s="132" t="s">
        <v>155</v>
      </c>
      <c r="H1531" s="133">
        <v>1445.9770000000001</v>
      </c>
      <c r="I1531" s="134"/>
      <c r="J1531" s="135">
        <f>ROUND(I1531*H1531,2)</f>
        <v>0</v>
      </c>
      <c r="K1531" s="131" t="s">
        <v>172</v>
      </c>
      <c r="L1531" s="34"/>
      <c r="M1531" s="136" t="s">
        <v>32</v>
      </c>
      <c r="N1531" s="137" t="s">
        <v>51</v>
      </c>
      <c r="P1531" s="138">
        <f>O1531*H1531</f>
        <v>0</v>
      </c>
      <c r="Q1531" s="138">
        <v>5.0000000000000002E-5</v>
      </c>
      <c r="R1531" s="138">
        <f>Q1531*H1531</f>
        <v>7.2298850000000012E-2</v>
      </c>
      <c r="S1531" s="138">
        <v>0</v>
      </c>
      <c r="T1531" s="139">
        <f>S1531*H1531</f>
        <v>0</v>
      </c>
      <c r="AR1531" s="140" t="s">
        <v>244</v>
      </c>
      <c r="AT1531" s="140" t="s">
        <v>152</v>
      </c>
      <c r="AU1531" s="140" t="s">
        <v>89</v>
      </c>
      <c r="AY1531" s="18" t="s">
        <v>150</v>
      </c>
      <c r="BE1531" s="141">
        <f>IF(N1531="základní",J1531,0)</f>
        <v>0</v>
      </c>
      <c r="BF1531" s="141">
        <f>IF(N1531="snížená",J1531,0)</f>
        <v>0</v>
      </c>
      <c r="BG1531" s="141">
        <f>IF(N1531="zákl. přenesená",J1531,0)</f>
        <v>0</v>
      </c>
      <c r="BH1531" s="141">
        <f>IF(N1531="sníž. přenesená",J1531,0)</f>
        <v>0</v>
      </c>
      <c r="BI1531" s="141">
        <f>IF(N1531="nulová",J1531,0)</f>
        <v>0</v>
      </c>
      <c r="BJ1531" s="18" t="s">
        <v>40</v>
      </c>
      <c r="BK1531" s="141">
        <f>ROUND(I1531*H1531,2)</f>
        <v>0</v>
      </c>
      <c r="BL1531" s="18" t="s">
        <v>244</v>
      </c>
      <c r="BM1531" s="140" t="s">
        <v>4513</v>
      </c>
    </row>
    <row r="1532" spans="2:65" s="1" customFormat="1">
      <c r="B1532" s="34"/>
      <c r="D1532" s="163" t="s">
        <v>174</v>
      </c>
      <c r="F1532" s="164" t="s">
        <v>4514</v>
      </c>
      <c r="I1532" s="165"/>
      <c r="L1532" s="34"/>
      <c r="M1532" s="166"/>
      <c r="T1532" s="55"/>
      <c r="AT1532" s="18" t="s">
        <v>174</v>
      </c>
      <c r="AU1532" s="18" t="s">
        <v>89</v>
      </c>
    </row>
    <row r="1533" spans="2:65" s="12" customFormat="1">
      <c r="B1533" s="142"/>
      <c r="D1533" s="143" t="s">
        <v>159</v>
      </c>
      <c r="E1533" s="144" t="s">
        <v>32</v>
      </c>
      <c r="F1533" s="145" t="s">
        <v>702</v>
      </c>
      <c r="H1533" s="144" t="s">
        <v>32</v>
      </c>
      <c r="I1533" s="146"/>
      <c r="L1533" s="142"/>
      <c r="M1533" s="147"/>
      <c r="T1533" s="148"/>
      <c r="AT1533" s="144" t="s">
        <v>159</v>
      </c>
      <c r="AU1533" s="144" t="s">
        <v>89</v>
      </c>
      <c r="AV1533" s="12" t="s">
        <v>40</v>
      </c>
      <c r="AW1533" s="12" t="s">
        <v>38</v>
      </c>
      <c r="AX1533" s="12" t="s">
        <v>80</v>
      </c>
      <c r="AY1533" s="144" t="s">
        <v>150</v>
      </c>
    </row>
    <row r="1534" spans="2:65" s="12" customFormat="1">
      <c r="B1534" s="142"/>
      <c r="D1534" s="143" t="s">
        <v>159</v>
      </c>
      <c r="E1534" s="144" t="s">
        <v>32</v>
      </c>
      <c r="F1534" s="145" t="s">
        <v>3688</v>
      </c>
      <c r="H1534" s="144" t="s">
        <v>32</v>
      </c>
      <c r="I1534" s="146"/>
      <c r="L1534" s="142"/>
      <c r="M1534" s="147"/>
      <c r="T1534" s="148"/>
      <c r="AT1534" s="144" t="s">
        <v>159</v>
      </c>
      <c r="AU1534" s="144" t="s">
        <v>89</v>
      </c>
      <c r="AV1534" s="12" t="s">
        <v>40</v>
      </c>
      <c r="AW1534" s="12" t="s">
        <v>38</v>
      </c>
      <c r="AX1534" s="12" t="s">
        <v>80</v>
      </c>
      <c r="AY1534" s="144" t="s">
        <v>150</v>
      </c>
    </row>
    <row r="1535" spans="2:65" s="12" customFormat="1">
      <c r="B1535" s="142"/>
      <c r="D1535" s="143" t="s">
        <v>159</v>
      </c>
      <c r="E1535" s="144" t="s">
        <v>32</v>
      </c>
      <c r="F1535" s="145" t="s">
        <v>3689</v>
      </c>
      <c r="H1535" s="144" t="s">
        <v>32</v>
      </c>
      <c r="I1535" s="146"/>
      <c r="L1535" s="142"/>
      <c r="M1535" s="147"/>
      <c r="T1535" s="148"/>
      <c r="AT1535" s="144" t="s">
        <v>159</v>
      </c>
      <c r="AU1535" s="144" t="s">
        <v>89</v>
      </c>
      <c r="AV1535" s="12" t="s">
        <v>40</v>
      </c>
      <c r="AW1535" s="12" t="s">
        <v>38</v>
      </c>
      <c r="AX1535" s="12" t="s">
        <v>80</v>
      </c>
      <c r="AY1535" s="144" t="s">
        <v>150</v>
      </c>
    </row>
    <row r="1536" spans="2:65" s="12" customFormat="1">
      <c r="B1536" s="142"/>
      <c r="D1536" s="143" t="s">
        <v>159</v>
      </c>
      <c r="E1536" s="144" t="s">
        <v>32</v>
      </c>
      <c r="F1536" s="145" t="s">
        <v>3690</v>
      </c>
      <c r="H1536" s="144" t="s">
        <v>32</v>
      </c>
      <c r="I1536" s="146"/>
      <c r="L1536" s="142"/>
      <c r="M1536" s="147"/>
      <c r="T1536" s="148"/>
      <c r="AT1536" s="144" t="s">
        <v>159</v>
      </c>
      <c r="AU1536" s="144" t="s">
        <v>89</v>
      </c>
      <c r="AV1536" s="12" t="s">
        <v>40</v>
      </c>
      <c r="AW1536" s="12" t="s">
        <v>38</v>
      </c>
      <c r="AX1536" s="12" t="s">
        <v>80</v>
      </c>
      <c r="AY1536" s="144" t="s">
        <v>150</v>
      </c>
    </row>
    <row r="1537" spans="2:51" s="12" customFormat="1">
      <c r="B1537" s="142"/>
      <c r="D1537" s="143" t="s">
        <v>159</v>
      </c>
      <c r="E1537" s="144" t="s">
        <v>32</v>
      </c>
      <c r="F1537" s="145" t="s">
        <v>3691</v>
      </c>
      <c r="H1537" s="144" t="s">
        <v>32</v>
      </c>
      <c r="I1537" s="146"/>
      <c r="L1537" s="142"/>
      <c r="M1537" s="147"/>
      <c r="T1537" s="148"/>
      <c r="AT1537" s="144" t="s">
        <v>159</v>
      </c>
      <c r="AU1537" s="144" t="s">
        <v>89</v>
      </c>
      <c r="AV1537" s="12" t="s">
        <v>40</v>
      </c>
      <c r="AW1537" s="12" t="s">
        <v>38</v>
      </c>
      <c r="AX1537" s="12" t="s">
        <v>80</v>
      </c>
      <c r="AY1537" s="144" t="s">
        <v>150</v>
      </c>
    </row>
    <row r="1538" spans="2:51" s="12" customFormat="1">
      <c r="B1538" s="142"/>
      <c r="D1538" s="143" t="s">
        <v>159</v>
      </c>
      <c r="E1538" s="144" t="s">
        <v>32</v>
      </c>
      <c r="F1538" s="145" t="s">
        <v>3692</v>
      </c>
      <c r="H1538" s="144" t="s">
        <v>32</v>
      </c>
      <c r="I1538" s="146"/>
      <c r="L1538" s="142"/>
      <c r="M1538" s="147"/>
      <c r="T1538" s="148"/>
      <c r="AT1538" s="144" t="s">
        <v>159</v>
      </c>
      <c r="AU1538" s="144" t="s">
        <v>89</v>
      </c>
      <c r="AV1538" s="12" t="s">
        <v>40</v>
      </c>
      <c r="AW1538" s="12" t="s">
        <v>38</v>
      </c>
      <c r="AX1538" s="12" t="s">
        <v>80</v>
      </c>
      <c r="AY1538" s="144" t="s">
        <v>150</v>
      </c>
    </row>
    <row r="1539" spans="2:51" s="12" customFormat="1">
      <c r="B1539" s="142"/>
      <c r="D1539" s="143" t="s">
        <v>159</v>
      </c>
      <c r="E1539" s="144" t="s">
        <v>32</v>
      </c>
      <c r="F1539" s="145" t="s">
        <v>3693</v>
      </c>
      <c r="H1539" s="144" t="s">
        <v>32</v>
      </c>
      <c r="I1539" s="146"/>
      <c r="L1539" s="142"/>
      <c r="M1539" s="147"/>
      <c r="T1539" s="148"/>
      <c r="AT1539" s="144" t="s">
        <v>159</v>
      </c>
      <c r="AU1539" s="144" t="s">
        <v>89</v>
      </c>
      <c r="AV1539" s="12" t="s">
        <v>40</v>
      </c>
      <c r="AW1539" s="12" t="s">
        <v>38</v>
      </c>
      <c r="AX1539" s="12" t="s">
        <v>80</v>
      </c>
      <c r="AY1539" s="144" t="s">
        <v>150</v>
      </c>
    </row>
    <row r="1540" spans="2:51" s="12" customFormat="1">
      <c r="B1540" s="142"/>
      <c r="D1540" s="143" t="s">
        <v>159</v>
      </c>
      <c r="E1540" s="144" t="s">
        <v>32</v>
      </c>
      <c r="F1540" s="145" t="s">
        <v>3694</v>
      </c>
      <c r="H1540" s="144" t="s">
        <v>32</v>
      </c>
      <c r="I1540" s="146"/>
      <c r="L1540" s="142"/>
      <c r="M1540" s="147"/>
      <c r="T1540" s="148"/>
      <c r="AT1540" s="144" t="s">
        <v>159</v>
      </c>
      <c r="AU1540" s="144" t="s">
        <v>89</v>
      </c>
      <c r="AV1540" s="12" t="s">
        <v>40</v>
      </c>
      <c r="AW1540" s="12" t="s">
        <v>38</v>
      </c>
      <c r="AX1540" s="12" t="s">
        <v>80</v>
      </c>
      <c r="AY1540" s="144" t="s">
        <v>150</v>
      </c>
    </row>
    <row r="1541" spans="2:51" s="12" customFormat="1">
      <c r="B1541" s="142"/>
      <c r="D1541" s="143" t="s">
        <v>159</v>
      </c>
      <c r="E1541" s="144" t="s">
        <v>32</v>
      </c>
      <c r="F1541" s="145" t="s">
        <v>3695</v>
      </c>
      <c r="H1541" s="144" t="s">
        <v>32</v>
      </c>
      <c r="I1541" s="146"/>
      <c r="L1541" s="142"/>
      <c r="M1541" s="147"/>
      <c r="T1541" s="148"/>
      <c r="AT1541" s="144" t="s">
        <v>159</v>
      </c>
      <c r="AU1541" s="144" t="s">
        <v>89</v>
      </c>
      <c r="AV1541" s="12" t="s">
        <v>40</v>
      </c>
      <c r="AW1541" s="12" t="s">
        <v>38</v>
      </c>
      <c r="AX1541" s="12" t="s">
        <v>80</v>
      </c>
      <c r="AY1541" s="144" t="s">
        <v>150</v>
      </c>
    </row>
    <row r="1542" spans="2:51" s="12" customFormat="1">
      <c r="B1542" s="142"/>
      <c r="D1542" s="143" t="s">
        <v>159</v>
      </c>
      <c r="E1542" s="144" t="s">
        <v>32</v>
      </c>
      <c r="F1542" s="145" t="s">
        <v>3696</v>
      </c>
      <c r="H1542" s="144" t="s">
        <v>32</v>
      </c>
      <c r="I1542" s="146"/>
      <c r="L1542" s="142"/>
      <c r="M1542" s="147"/>
      <c r="T1542" s="148"/>
      <c r="AT1542" s="144" t="s">
        <v>159</v>
      </c>
      <c r="AU1542" s="144" t="s">
        <v>89</v>
      </c>
      <c r="AV1542" s="12" t="s">
        <v>40</v>
      </c>
      <c r="AW1542" s="12" t="s">
        <v>38</v>
      </c>
      <c r="AX1542" s="12" t="s">
        <v>80</v>
      </c>
      <c r="AY1542" s="144" t="s">
        <v>150</v>
      </c>
    </row>
    <row r="1543" spans="2:51" s="12" customFormat="1">
      <c r="B1543" s="142"/>
      <c r="D1543" s="143" t="s">
        <v>159</v>
      </c>
      <c r="E1543" s="144" t="s">
        <v>32</v>
      </c>
      <c r="F1543" s="145" t="s">
        <v>3697</v>
      </c>
      <c r="H1543" s="144" t="s">
        <v>32</v>
      </c>
      <c r="I1543" s="146"/>
      <c r="L1543" s="142"/>
      <c r="M1543" s="147"/>
      <c r="T1543" s="148"/>
      <c r="AT1543" s="144" t="s">
        <v>159</v>
      </c>
      <c r="AU1543" s="144" t="s">
        <v>89</v>
      </c>
      <c r="AV1543" s="12" t="s">
        <v>40</v>
      </c>
      <c r="AW1543" s="12" t="s">
        <v>38</v>
      </c>
      <c r="AX1543" s="12" t="s">
        <v>80</v>
      </c>
      <c r="AY1543" s="144" t="s">
        <v>150</v>
      </c>
    </row>
    <row r="1544" spans="2:51" s="12" customFormat="1">
      <c r="B1544" s="142"/>
      <c r="D1544" s="143" t="s">
        <v>159</v>
      </c>
      <c r="E1544" s="144" t="s">
        <v>32</v>
      </c>
      <c r="F1544" s="145" t="s">
        <v>3698</v>
      </c>
      <c r="H1544" s="144" t="s">
        <v>32</v>
      </c>
      <c r="I1544" s="146"/>
      <c r="L1544" s="142"/>
      <c r="M1544" s="147"/>
      <c r="T1544" s="148"/>
      <c r="AT1544" s="144" t="s">
        <v>159</v>
      </c>
      <c r="AU1544" s="144" t="s">
        <v>89</v>
      </c>
      <c r="AV1544" s="12" t="s">
        <v>40</v>
      </c>
      <c r="AW1544" s="12" t="s">
        <v>38</v>
      </c>
      <c r="AX1544" s="12" t="s">
        <v>80</v>
      </c>
      <c r="AY1544" s="144" t="s">
        <v>150</v>
      </c>
    </row>
    <row r="1545" spans="2:51" s="12" customFormat="1">
      <c r="B1545" s="142"/>
      <c r="D1545" s="143" t="s">
        <v>159</v>
      </c>
      <c r="E1545" s="144" t="s">
        <v>32</v>
      </c>
      <c r="F1545" s="145" t="s">
        <v>3699</v>
      </c>
      <c r="H1545" s="144" t="s">
        <v>32</v>
      </c>
      <c r="I1545" s="146"/>
      <c r="L1545" s="142"/>
      <c r="M1545" s="147"/>
      <c r="T1545" s="148"/>
      <c r="AT1545" s="144" t="s">
        <v>159</v>
      </c>
      <c r="AU1545" s="144" t="s">
        <v>89</v>
      </c>
      <c r="AV1545" s="12" t="s">
        <v>40</v>
      </c>
      <c r="AW1545" s="12" t="s">
        <v>38</v>
      </c>
      <c r="AX1545" s="12" t="s">
        <v>80</v>
      </c>
      <c r="AY1545" s="144" t="s">
        <v>150</v>
      </c>
    </row>
    <row r="1546" spans="2:51" s="12" customFormat="1">
      <c r="B1546" s="142"/>
      <c r="D1546" s="143" t="s">
        <v>159</v>
      </c>
      <c r="E1546" s="144" t="s">
        <v>32</v>
      </c>
      <c r="F1546" s="145" t="s">
        <v>3700</v>
      </c>
      <c r="H1546" s="144" t="s">
        <v>32</v>
      </c>
      <c r="I1546" s="146"/>
      <c r="L1546" s="142"/>
      <c r="M1546" s="147"/>
      <c r="T1546" s="148"/>
      <c r="AT1546" s="144" t="s">
        <v>159</v>
      </c>
      <c r="AU1546" s="144" t="s">
        <v>89</v>
      </c>
      <c r="AV1546" s="12" t="s">
        <v>40</v>
      </c>
      <c r="AW1546" s="12" t="s">
        <v>38</v>
      </c>
      <c r="AX1546" s="12" t="s">
        <v>80</v>
      </c>
      <c r="AY1546" s="144" t="s">
        <v>150</v>
      </c>
    </row>
    <row r="1547" spans="2:51" s="12" customFormat="1">
      <c r="B1547" s="142"/>
      <c r="D1547" s="143" t="s">
        <v>159</v>
      </c>
      <c r="E1547" s="144" t="s">
        <v>32</v>
      </c>
      <c r="F1547" s="145" t="s">
        <v>3701</v>
      </c>
      <c r="H1547" s="144" t="s">
        <v>32</v>
      </c>
      <c r="I1547" s="146"/>
      <c r="L1547" s="142"/>
      <c r="M1547" s="147"/>
      <c r="T1547" s="148"/>
      <c r="AT1547" s="144" t="s">
        <v>159</v>
      </c>
      <c r="AU1547" s="144" t="s">
        <v>89</v>
      </c>
      <c r="AV1547" s="12" t="s">
        <v>40</v>
      </c>
      <c r="AW1547" s="12" t="s">
        <v>38</v>
      </c>
      <c r="AX1547" s="12" t="s">
        <v>80</v>
      </c>
      <c r="AY1547" s="144" t="s">
        <v>150</v>
      </c>
    </row>
    <row r="1548" spans="2:51" s="12" customFormat="1">
      <c r="B1548" s="142"/>
      <c r="D1548" s="143" t="s">
        <v>159</v>
      </c>
      <c r="E1548" s="144" t="s">
        <v>32</v>
      </c>
      <c r="F1548" s="145" t="s">
        <v>3702</v>
      </c>
      <c r="H1548" s="144" t="s">
        <v>32</v>
      </c>
      <c r="I1548" s="146"/>
      <c r="L1548" s="142"/>
      <c r="M1548" s="147"/>
      <c r="T1548" s="148"/>
      <c r="AT1548" s="144" t="s">
        <v>159</v>
      </c>
      <c r="AU1548" s="144" t="s">
        <v>89</v>
      </c>
      <c r="AV1548" s="12" t="s">
        <v>40</v>
      </c>
      <c r="AW1548" s="12" t="s">
        <v>38</v>
      </c>
      <c r="AX1548" s="12" t="s">
        <v>80</v>
      </c>
      <c r="AY1548" s="144" t="s">
        <v>150</v>
      </c>
    </row>
    <row r="1549" spans="2:51" s="12" customFormat="1">
      <c r="B1549" s="142"/>
      <c r="D1549" s="143" t="s">
        <v>159</v>
      </c>
      <c r="E1549" s="144" t="s">
        <v>32</v>
      </c>
      <c r="F1549" s="145" t="s">
        <v>3703</v>
      </c>
      <c r="H1549" s="144" t="s">
        <v>32</v>
      </c>
      <c r="I1549" s="146"/>
      <c r="L1549" s="142"/>
      <c r="M1549" s="147"/>
      <c r="T1549" s="148"/>
      <c r="AT1549" s="144" t="s">
        <v>159</v>
      </c>
      <c r="AU1549" s="144" t="s">
        <v>89</v>
      </c>
      <c r="AV1549" s="12" t="s">
        <v>40</v>
      </c>
      <c r="AW1549" s="12" t="s">
        <v>38</v>
      </c>
      <c r="AX1549" s="12" t="s">
        <v>80</v>
      </c>
      <c r="AY1549" s="144" t="s">
        <v>150</v>
      </c>
    </row>
    <row r="1550" spans="2:51" s="12" customFormat="1">
      <c r="B1550" s="142"/>
      <c r="D1550" s="143" t="s">
        <v>159</v>
      </c>
      <c r="E1550" s="144" t="s">
        <v>32</v>
      </c>
      <c r="F1550" s="145" t="s">
        <v>3704</v>
      </c>
      <c r="H1550" s="144" t="s">
        <v>32</v>
      </c>
      <c r="I1550" s="146"/>
      <c r="L1550" s="142"/>
      <c r="M1550" s="147"/>
      <c r="T1550" s="148"/>
      <c r="AT1550" s="144" t="s">
        <v>159</v>
      </c>
      <c r="AU1550" s="144" t="s">
        <v>89</v>
      </c>
      <c r="AV1550" s="12" t="s">
        <v>40</v>
      </c>
      <c r="AW1550" s="12" t="s">
        <v>38</v>
      </c>
      <c r="AX1550" s="12" t="s">
        <v>80</v>
      </c>
      <c r="AY1550" s="144" t="s">
        <v>150</v>
      </c>
    </row>
    <row r="1551" spans="2:51" s="12" customFormat="1">
      <c r="B1551" s="142"/>
      <c r="D1551" s="143" t="s">
        <v>159</v>
      </c>
      <c r="E1551" s="144" t="s">
        <v>32</v>
      </c>
      <c r="F1551" s="145" t="s">
        <v>3705</v>
      </c>
      <c r="H1551" s="144" t="s">
        <v>32</v>
      </c>
      <c r="I1551" s="146"/>
      <c r="L1551" s="142"/>
      <c r="M1551" s="147"/>
      <c r="T1551" s="148"/>
      <c r="AT1551" s="144" t="s">
        <v>159</v>
      </c>
      <c r="AU1551" s="144" t="s">
        <v>89</v>
      </c>
      <c r="AV1551" s="12" t="s">
        <v>40</v>
      </c>
      <c r="AW1551" s="12" t="s">
        <v>38</v>
      </c>
      <c r="AX1551" s="12" t="s">
        <v>80</v>
      </c>
      <c r="AY1551" s="144" t="s">
        <v>150</v>
      </c>
    </row>
    <row r="1552" spans="2:51" s="12" customFormat="1">
      <c r="B1552" s="142"/>
      <c r="D1552" s="143" t="s">
        <v>159</v>
      </c>
      <c r="E1552" s="144" t="s">
        <v>32</v>
      </c>
      <c r="F1552" s="145" t="s">
        <v>3706</v>
      </c>
      <c r="H1552" s="144" t="s">
        <v>32</v>
      </c>
      <c r="I1552" s="146"/>
      <c r="L1552" s="142"/>
      <c r="M1552" s="147"/>
      <c r="T1552" s="148"/>
      <c r="AT1552" s="144" t="s">
        <v>159</v>
      </c>
      <c r="AU1552" s="144" t="s">
        <v>89</v>
      </c>
      <c r="AV1552" s="12" t="s">
        <v>40</v>
      </c>
      <c r="AW1552" s="12" t="s">
        <v>38</v>
      </c>
      <c r="AX1552" s="12" t="s">
        <v>80</v>
      </c>
      <c r="AY1552" s="144" t="s">
        <v>150</v>
      </c>
    </row>
    <row r="1553" spans="2:51" s="12" customFormat="1">
      <c r="B1553" s="142"/>
      <c r="D1553" s="143" t="s">
        <v>159</v>
      </c>
      <c r="E1553" s="144" t="s">
        <v>32</v>
      </c>
      <c r="F1553" s="145" t="s">
        <v>3707</v>
      </c>
      <c r="H1553" s="144" t="s">
        <v>32</v>
      </c>
      <c r="I1553" s="146"/>
      <c r="L1553" s="142"/>
      <c r="M1553" s="147"/>
      <c r="T1553" s="148"/>
      <c r="AT1553" s="144" t="s">
        <v>159</v>
      </c>
      <c r="AU1553" s="144" t="s">
        <v>89</v>
      </c>
      <c r="AV1553" s="12" t="s">
        <v>40</v>
      </c>
      <c r="AW1553" s="12" t="s">
        <v>38</v>
      </c>
      <c r="AX1553" s="12" t="s">
        <v>80</v>
      </c>
      <c r="AY1553" s="144" t="s">
        <v>150</v>
      </c>
    </row>
    <row r="1554" spans="2:51" s="12" customFormat="1">
      <c r="B1554" s="142"/>
      <c r="D1554" s="143" t="s">
        <v>159</v>
      </c>
      <c r="E1554" s="144" t="s">
        <v>32</v>
      </c>
      <c r="F1554" s="145" t="s">
        <v>3708</v>
      </c>
      <c r="H1554" s="144" t="s">
        <v>32</v>
      </c>
      <c r="I1554" s="146"/>
      <c r="L1554" s="142"/>
      <c r="M1554" s="147"/>
      <c r="T1554" s="148"/>
      <c r="AT1554" s="144" t="s">
        <v>159</v>
      </c>
      <c r="AU1554" s="144" t="s">
        <v>89</v>
      </c>
      <c r="AV1554" s="12" t="s">
        <v>40</v>
      </c>
      <c r="AW1554" s="12" t="s">
        <v>38</v>
      </c>
      <c r="AX1554" s="12" t="s">
        <v>80</v>
      </c>
      <c r="AY1554" s="144" t="s">
        <v>150</v>
      </c>
    </row>
    <row r="1555" spans="2:51" s="12" customFormat="1">
      <c r="B1555" s="142"/>
      <c r="D1555" s="143" t="s">
        <v>159</v>
      </c>
      <c r="E1555" s="144" t="s">
        <v>32</v>
      </c>
      <c r="F1555" s="145" t="s">
        <v>3709</v>
      </c>
      <c r="H1555" s="144" t="s">
        <v>32</v>
      </c>
      <c r="I1555" s="146"/>
      <c r="L1555" s="142"/>
      <c r="M1555" s="147"/>
      <c r="T1555" s="148"/>
      <c r="AT1555" s="144" t="s">
        <v>159</v>
      </c>
      <c r="AU1555" s="144" t="s">
        <v>89</v>
      </c>
      <c r="AV1555" s="12" t="s">
        <v>40</v>
      </c>
      <c r="AW1555" s="12" t="s">
        <v>38</v>
      </c>
      <c r="AX1555" s="12" t="s">
        <v>80</v>
      </c>
      <c r="AY1555" s="144" t="s">
        <v>150</v>
      </c>
    </row>
    <row r="1556" spans="2:51" s="12" customFormat="1">
      <c r="B1556" s="142"/>
      <c r="D1556" s="143" t="s">
        <v>159</v>
      </c>
      <c r="E1556" s="144" t="s">
        <v>32</v>
      </c>
      <c r="F1556" s="145" t="s">
        <v>3710</v>
      </c>
      <c r="H1556" s="144" t="s">
        <v>32</v>
      </c>
      <c r="I1556" s="146"/>
      <c r="L1556" s="142"/>
      <c r="M1556" s="147"/>
      <c r="T1556" s="148"/>
      <c r="AT1556" s="144" t="s">
        <v>159</v>
      </c>
      <c r="AU1556" s="144" t="s">
        <v>89</v>
      </c>
      <c r="AV1556" s="12" t="s">
        <v>40</v>
      </c>
      <c r="AW1556" s="12" t="s">
        <v>38</v>
      </c>
      <c r="AX1556" s="12" t="s">
        <v>80</v>
      </c>
      <c r="AY1556" s="144" t="s">
        <v>150</v>
      </c>
    </row>
    <row r="1557" spans="2:51" s="12" customFormat="1">
      <c r="B1557" s="142"/>
      <c r="D1557" s="143" t="s">
        <v>159</v>
      </c>
      <c r="E1557" s="144" t="s">
        <v>32</v>
      </c>
      <c r="F1557" s="145" t="s">
        <v>3711</v>
      </c>
      <c r="H1557" s="144" t="s">
        <v>32</v>
      </c>
      <c r="I1557" s="146"/>
      <c r="L1557" s="142"/>
      <c r="M1557" s="147"/>
      <c r="T1557" s="148"/>
      <c r="AT1557" s="144" t="s">
        <v>159</v>
      </c>
      <c r="AU1557" s="144" t="s">
        <v>89</v>
      </c>
      <c r="AV1557" s="12" t="s">
        <v>40</v>
      </c>
      <c r="AW1557" s="12" t="s">
        <v>38</v>
      </c>
      <c r="AX1557" s="12" t="s">
        <v>80</v>
      </c>
      <c r="AY1557" s="144" t="s">
        <v>150</v>
      </c>
    </row>
    <row r="1558" spans="2:51" s="12" customFormat="1">
      <c r="B1558" s="142"/>
      <c r="D1558" s="143" t="s">
        <v>159</v>
      </c>
      <c r="E1558" s="144" t="s">
        <v>32</v>
      </c>
      <c r="F1558" s="145" t="s">
        <v>3712</v>
      </c>
      <c r="H1558" s="144" t="s">
        <v>32</v>
      </c>
      <c r="I1558" s="146"/>
      <c r="L1558" s="142"/>
      <c r="M1558" s="147"/>
      <c r="T1558" s="148"/>
      <c r="AT1558" s="144" t="s">
        <v>159</v>
      </c>
      <c r="AU1558" s="144" t="s">
        <v>89</v>
      </c>
      <c r="AV1558" s="12" t="s">
        <v>40</v>
      </c>
      <c r="AW1558" s="12" t="s">
        <v>38</v>
      </c>
      <c r="AX1558" s="12" t="s">
        <v>80</v>
      </c>
      <c r="AY1558" s="144" t="s">
        <v>150</v>
      </c>
    </row>
    <row r="1559" spans="2:51" s="12" customFormat="1">
      <c r="B1559" s="142"/>
      <c r="D1559" s="143" t="s">
        <v>159</v>
      </c>
      <c r="E1559" s="144" t="s">
        <v>32</v>
      </c>
      <c r="F1559" s="145" t="s">
        <v>3713</v>
      </c>
      <c r="H1559" s="144" t="s">
        <v>32</v>
      </c>
      <c r="I1559" s="146"/>
      <c r="L1559" s="142"/>
      <c r="M1559" s="147"/>
      <c r="T1559" s="148"/>
      <c r="AT1559" s="144" t="s">
        <v>159</v>
      </c>
      <c r="AU1559" s="144" t="s">
        <v>89</v>
      </c>
      <c r="AV1559" s="12" t="s">
        <v>40</v>
      </c>
      <c r="AW1559" s="12" t="s">
        <v>38</v>
      </c>
      <c r="AX1559" s="12" t="s">
        <v>80</v>
      </c>
      <c r="AY1559" s="144" t="s">
        <v>150</v>
      </c>
    </row>
    <row r="1560" spans="2:51" s="12" customFormat="1">
      <c r="B1560" s="142"/>
      <c r="D1560" s="143" t="s">
        <v>159</v>
      </c>
      <c r="E1560" s="144" t="s">
        <v>32</v>
      </c>
      <c r="F1560" s="145" t="s">
        <v>3714</v>
      </c>
      <c r="H1560" s="144" t="s">
        <v>32</v>
      </c>
      <c r="I1560" s="146"/>
      <c r="L1560" s="142"/>
      <c r="M1560" s="147"/>
      <c r="T1560" s="148"/>
      <c r="AT1560" s="144" t="s">
        <v>159</v>
      </c>
      <c r="AU1560" s="144" t="s">
        <v>89</v>
      </c>
      <c r="AV1560" s="12" t="s">
        <v>40</v>
      </c>
      <c r="AW1560" s="12" t="s">
        <v>38</v>
      </c>
      <c r="AX1560" s="12" t="s">
        <v>80</v>
      </c>
      <c r="AY1560" s="144" t="s">
        <v>150</v>
      </c>
    </row>
    <row r="1561" spans="2:51" s="12" customFormat="1">
      <c r="B1561" s="142"/>
      <c r="D1561" s="143" t="s">
        <v>159</v>
      </c>
      <c r="E1561" s="144" t="s">
        <v>32</v>
      </c>
      <c r="F1561" s="145" t="s">
        <v>3715</v>
      </c>
      <c r="H1561" s="144" t="s">
        <v>32</v>
      </c>
      <c r="I1561" s="146"/>
      <c r="L1561" s="142"/>
      <c r="M1561" s="147"/>
      <c r="T1561" s="148"/>
      <c r="AT1561" s="144" t="s">
        <v>159</v>
      </c>
      <c r="AU1561" s="144" t="s">
        <v>89</v>
      </c>
      <c r="AV1561" s="12" t="s">
        <v>40</v>
      </c>
      <c r="AW1561" s="12" t="s">
        <v>38</v>
      </c>
      <c r="AX1561" s="12" t="s">
        <v>80</v>
      </c>
      <c r="AY1561" s="144" t="s">
        <v>150</v>
      </c>
    </row>
    <row r="1562" spans="2:51" s="12" customFormat="1">
      <c r="B1562" s="142"/>
      <c r="D1562" s="143" t="s">
        <v>159</v>
      </c>
      <c r="E1562" s="144" t="s">
        <v>32</v>
      </c>
      <c r="F1562" s="145" t="s">
        <v>3716</v>
      </c>
      <c r="H1562" s="144" t="s">
        <v>32</v>
      </c>
      <c r="I1562" s="146"/>
      <c r="L1562" s="142"/>
      <c r="M1562" s="147"/>
      <c r="T1562" s="148"/>
      <c r="AT1562" s="144" t="s">
        <v>159</v>
      </c>
      <c r="AU1562" s="144" t="s">
        <v>89</v>
      </c>
      <c r="AV1562" s="12" t="s">
        <v>40</v>
      </c>
      <c r="AW1562" s="12" t="s">
        <v>38</v>
      </c>
      <c r="AX1562" s="12" t="s">
        <v>80</v>
      </c>
      <c r="AY1562" s="144" t="s">
        <v>150</v>
      </c>
    </row>
    <row r="1563" spans="2:51" s="12" customFormat="1">
      <c r="B1563" s="142"/>
      <c r="D1563" s="143" t="s">
        <v>159</v>
      </c>
      <c r="E1563" s="144" t="s">
        <v>32</v>
      </c>
      <c r="F1563" s="145" t="s">
        <v>3717</v>
      </c>
      <c r="H1563" s="144" t="s">
        <v>32</v>
      </c>
      <c r="I1563" s="146"/>
      <c r="L1563" s="142"/>
      <c r="M1563" s="147"/>
      <c r="T1563" s="148"/>
      <c r="AT1563" s="144" t="s">
        <v>159</v>
      </c>
      <c r="AU1563" s="144" t="s">
        <v>89</v>
      </c>
      <c r="AV1563" s="12" t="s">
        <v>40</v>
      </c>
      <c r="AW1563" s="12" t="s">
        <v>38</v>
      </c>
      <c r="AX1563" s="12" t="s">
        <v>80</v>
      </c>
      <c r="AY1563" s="144" t="s">
        <v>150</v>
      </c>
    </row>
    <row r="1564" spans="2:51" s="12" customFormat="1">
      <c r="B1564" s="142"/>
      <c r="D1564" s="143" t="s">
        <v>159</v>
      </c>
      <c r="E1564" s="144" t="s">
        <v>32</v>
      </c>
      <c r="F1564" s="145" t="s">
        <v>3718</v>
      </c>
      <c r="H1564" s="144" t="s">
        <v>32</v>
      </c>
      <c r="I1564" s="146"/>
      <c r="L1564" s="142"/>
      <c r="M1564" s="147"/>
      <c r="T1564" s="148"/>
      <c r="AT1564" s="144" t="s">
        <v>159</v>
      </c>
      <c r="AU1564" s="144" t="s">
        <v>89</v>
      </c>
      <c r="AV1564" s="12" t="s">
        <v>40</v>
      </c>
      <c r="AW1564" s="12" t="s">
        <v>38</v>
      </c>
      <c r="AX1564" s="12" t="s">
        <v>80</v>
      </c>
      <c r="AY1564" s="144" t="s">
        <v>150</v>
      </c>
    </row>
    <row r="1565" spans="2:51" s="12" customFormat="1">
      <c r="B1565" s="142"/>
      <c r="D1565" s="143" t="s">
        <v>159</v>
      </c>
      <c r="E1565" s="144" t="s">
        <v>32</v>
      </c>
      <c r="F1565" s="145" t="s">
        <v>3719</v>
      </c>
      <c r="H1565" s="144" t="s">
        <v>32</v>
      </c>
      <c r="I1565" s="146"/>
      <c r="L1565" s="142"/>
      <c r="M1565" s="147"/>
      <c r="T1565" s="148"/>
      <c r="AT1565" s="144" t="s">
        <v>159</v>
      </c>
      <c r="AU1565" s="144" t="s">
        <v>89</v>
      </c>
      <c r="AV1565" s="12" t="s">
        <v>40</v>
      </c>
      <c r="AW1565" s="12" t="s">
        <v>38</v>
      </c>
      <c r="AX1565" s="12" t="s">
        <v>80</v>
      </c>
      <c r="AY1565" s="144" t="s">
        <v>150</v>
      </c>
    </row>
    <row r="1566" spans="2:51" s="12" customFormat="1">
      <c r="B1566" s="142"/>
      <c r="D1566" s="143" t="s">
        <v>159</v>
      </c>
      <c r="E1566" s="144" t="s">
        <v>32</v>
      </c>
      <c r="F1566" s="145" t="s">
        <v>3720</v>
      </c>
      <c r="H1566" s="144" t="s">
        <v>32</v>
      </c>
      <c r="I1566" s="146"/>
      <c r="L1566" s="142"/>
      <c r="M1566" s="147"/>
      <c r="T1566" s="148"/>
      <c r="AT1566" s="144" t="s">
        <v>159</v>
      </c>
      <c r="AU1566" s="144" t="s">
        <v>89</v>
      </c>
      <c r="AV1566" s="12" t="s">
        <v>40</v>
      </c>
      <c r="AW1566" s="12" t="s">
        <v>38</v>
      </c>
      <c r="AX1566" s="12" t="s">
        <v>80</v>
      </c>
      <c r="AY1566" s="144" t="s">
        <v>150</v>
      </c>
    </row>
    <row r="1567" spans="2:51" s="12" customFormat="1">
      <c r="B1567" s="142"/>
      <c r="D1567" s="143" t="s">
        <v>159</v>
      </c>
      <c r="E1567" s="144" t="s">
        <v>32</v>
      </c>
      <c r="F1567" s="145" t="s">
        <v>3721</v>
      </c>
      <c r="H1567" s="144" t="s">
        <v>32</v>
      </c>
      <c r="I1567" s="146"/>
      <c r="L1567" s="142"/>
      <c r="M1567" s="147"/>
      <c r="T1567" s="148"/>
      <c r="AT1567" s="144" t="s">
        <v>159</v>
      </c>
      <c r="AU1567" s="144" t="s">
        <v>89</v>
      </c>
      <c r="AV1567" s="12" t="s">
        <v>40</v>
      </c>
      <c r="AW1567" s="12" t="s">
        <v>38</v>
      </c>
      <c r="AX1567" s="12" t="s">
        <v>80</v>
      </c>
      <c r="AY1567" s="144" t="s">
        <v>150</v>
      </c>
    </row>
    <row r="1568" spans="2:51" s="12" customFormat="1">
      <c r="B1568" s="142"/>
      <c r="D1568" s="143" t="s">
        <v>159</v>
      </c>
      <c r="E1568" s="144" t="s">
        <v>32</v>
      </c>
      <c r="F1568" s="145" t="s">
        <v>3722</v>
      </c>
      <c r="H1568" s="144" t="s">
        <v>32</v>
      </c>
      <c r="I1568" s="146"/>
      <c r="L1568" s="142"/>
      <c r="M1568" s="147"/>
      <c r="T1568" s="148"/>
      <c r="AT1568" s="144" t="s">
        <v>159</v>
      </c>
      <c r="AU1568" s="144" t="s">
        <v>89</v>
      </c>
      <c r="AV1568" s="12" t="s">
        <v>40</v>
      </c>
      <c r="AW1568" s="12" t="s">
        <v>38</v>
      </c>
      <c r="AX1568" s="12" t="s">
        <v>80</v>
      </c>
      <c r="AY1568" s="144" t="s">
        <v>150</v>
      </c>
    </row>
    <row r="1569" spans="2:65" s="12" customFormat="1">
      <c r="B1569" s="142"/>
      <c r="D1569" s="143" t="s">
        <v>159</v>
      </c>
      <c r="E1569" s="144" t="s">
        <v>32</v>
      </c>
      <c r="F1569" s="145" t="s">
        <v>3723</v>
      </c>
      <c r="H1569" s="144" t="s">
        <v>32</v>
      </c>
      <c r="I1569" s="146"/>
      <c r="L1569" s="142"/>
      <c r="M1569" s="147"/>
      <c r="T1569" s="148"/>
      <c r="AT1569" s="144" t="s">
        <v>159</v>
      </c>
      <c r="AU1569" s="144" t="s">
        <v>89</v>
      </c>
      <c r="AV1569" s="12" t="s">
        <v>40</v>
      </c>
      <c r="AW1569" s="12" t="s">
        <v>38</v>
      </c>
      <c r="AX1569" s="12" t="s">
        <v>80</v>
      </c>
      <c r="AY1569" s="144" t="s">
        <v>150</v>
      </c>
    </row>
    <row r="1570" spans="2:65" s="12" customFormat="1">
      <c r="B1570" s="142"/>
      <c r="D1570" s="143" t="s">
        <v>159</v>
      </c>
      <c r="E1570" s="144" t="s">
        <v>32</v>
      </c>
      <c r="F1570" s="145" t="s">
        <v>3724</v>
      </c>
      <c r="H1570" s="144" t="s">
        <v>32</v>
      </c>
      <c r="I1570" s="146"/>
      <c r="L1570" s="142"/>
      <c r="M1570" s="147"/>
      <c r="T1570" s="148"/>
      <c r="AT1570" s="144" t="s">
        <v>159</v>
      </c>
      <c r="AU1570" s="144" t="s">
        <v>89</v>
      </c>
      <c r="AV1570" s="12" t="s">
        <v>40</v>
      </c>
      <c r="AW1570" s="12" t="s">
        <v>38</v>
      </c>
      <c r="AX1570" s="12" t="s">
        <v>80</v>
      </c>
      <c r="AY1570" s="144" t="s">
        <v>150</v>
      </c>
    </row>
    <row r="1571" spans="2:65" s="12" customFormat="1">
      <c r="B1571" s="142"/>
      <c r="D1571" s="143" t="s">
        <v>159</v>
      </c>
      <c r="E1571" s="144" t="s">
        <v>32</v>
      </c>
      <c r="F1571" s="145" t="s">
        <v>3725</v>
      </c>
      <c r="H1571" s="144" t="s">
        <v>32</v>
      </c>
      <c r="I1571" s="146"/>
      <c r="L1571" s="142"/>
      <c r="M1571" s="147"/>
      <c r="T1571" s="148"/>
      <c r="AT1571" s="144" t="s">
        <v>159</v>
      </c>
      <c r="AU1571" s="144" t="s">
        <v>89</v>
      </c>
      <c r="AV1571" s="12" t="s">
        <v>40</v>
      </c>
      <c r="AW1571" s="12" t="s">
        <v>38</v>
      </c>
      <c r="AX1571" s="12" t="s">
        <v>80</v>
      </c>
      <c r="AY1571" s="144" t="s">
        <v>150</v>
      </c>
    </row>
    <row r="1572" spans="2:65" s="12" customFormat="1">
      <c r="B1572" s="142"/>
      <c r="D1572" s="143" t="s">
        <v>159</v>
      </c>
      <c r="E1572" s="144" t="s">
        <v>32</v>
      </c>
      <c r="F1572" s="145" t="s">
        <v>3726</v>
      </c>
      <c r="H1572" s="144" t="s">
        <v>32</v>
      </c>
      <c r="I1572" s="146"/>
      <c r="L1572" s="142"/>
      <c r="M1572" s="147"/>
      <c r="T1572" s="148"/>
      <c r="AT1572" s="144" t="s">
        <v>159</v>
      </c>
      <c r="AU1572" s="144" t="s">
        <v>89</v>
      </c>
      <c r="AV1572" s="12" t="s">
        <v>40</v>
      </c>
      <c r="AW1572" s="12" t="s">
        <v>38</v>
      </c>
      <c r="AX1572" s="12" t="s">
        <v>80</v>
      </c>
      <c r="AY1572" s="144" t="s">
        <v>150</v>
      </c>
    </row>
    <row r="1573" spans="2:65" s="12" customFormat="1">
      <c r="B1573" s="142"/>
      <c r="D1573" s="143" t="s">
        <v>159</v>
      </c>
      <c r="E1573" s="144" t="s">
        <v>32</v>
      </c>
      <c r="F1573" s="145" t="s">
        <v>3727</v>
      </c>
      <c r="H1573" s="144" t="s">
        <v>32</v>
      </c>
      <c r="I1573" s="146"/>
      <c r="L1573" s="142"/>
      <c r="M1573" s="147"/>
      <c r="T1573" s="148"/>
      <c r="AT1573" s="144" t="s">
        <v>159</v>
      </c>
      <c r="AU1573" s="144" t="s">
        <v>89</v>
      </c>
      <c r="AV1573" s="12" t="s">
        <v>40</v>
      </c>
      <c r="AW1573" s="12" t="s">
        <v>38</v>
      </c>
      <c r="AX1573" s="12" t="s">
        <v>80</v>
      </c>
      <c r="AY1573" s="144" t="s">
        <v>150</v>
      </c>
    </row>
    <row r="1574" spans="2:65" s="12" customFormat="1">
      <c r="B1574" s="142"/>
      <c r="D1574" s="143" t="s">
        <v>159</v>
      </c>
      <c r="E1574" s="144" t="s">
        <v>32</v>
      </c>
      <c r="F1574" s="145" t="s">
        <v>3728</v>
      </c>
      <c r="H1574" s="144" t="s">
        <v>32</v>
      </c>
      <c r="I1574" s="146"/>
      <c r="L1574" s="142"/>
      <c r="M1574" s="147"/>
      <c r="T1574" s="148"/>
      <c r="AT1574" s="144" t="s">
        <v>159</v>
      </c>
      <c r="AU1574" s="144" t="s">
        <v>89</v>
      </c>
      <c r="AV1574" s="12" t="s">
        <v>40</v>
      </c>
      <c r="AW1574" s="12" t="s">
        <v>38</v>
      </c>
      <c r="AX1574" s="12" t="s">
        <v>80</v>
      </c>
      <c r="AY1574" s="144" t="s">
        <v>150</v>
      </c>
    </row>
    <row r="1575" spans="2:65" s="12" customFormat="1">
      <c r="B1575" s="142"/>
      <c r="D1575" s="143" t="s">
        <v>159</v>
      </c>
      <c r="E1575" s="144" t="s">
        <v>32</v>
      </c>
      <c r="F1575" s="145" t="s">
        <v>3729</v>
      </c>
      <c r="H1575" s="144" t="s">
        <v>32</v>
      </c>
      <c r="I1575" s="146"/>
      <c r="L1575" s="142"/>
      <c r="M1575" s="147"/>
      <c r="T1575" s="148"/>
      <c r="AT1575" s="144" t="s">
        <v>159</v>
      </c>
      <c r="AU1575" s="144" t="s">
        <v>89</v>
      </c>
      <c r="AV1575" s="12" t="s">
        <v>40</v>
      </c>
      <c r="AW1575" s="12" t="s">
        <v>38</v>
      </c>
      <c r="AX1575" s="12" t="s">
        <v>80</v>
      </c>
      <c r="AY1575" s="144" t="s">
        <v>150</v>
      </c>
    </row>
    <row r="1576" spans="2:65" s="13" customFormat="1">
      <c r="B1576" s="149"/>
      <c r="D1576" s="143" t="s">
        <v>159</v>
      </c>
      <c r="E1576" s="150" t="s">
        <v>32</v>
      </c>
      <c r="F1576" s="151" t="s">
        <v>680</v>
      </c>
      <c r="H1576" s="152">
        <v>1445.9770000000001</v>
      </c>
      <c r="I1576" s="153"/>
      <c r="L1576" s="149"/>
      <c r="M1576" s="154"/>
      <c r="T1576" s="155"/>
      <c r="AT1576" s="150" t="s">
        <v>159</v>
      </c>
      <c r="AU1576" s="150" t="s">
        <v>89</v>
      </c>
      <c r="AV1576" s="13" t="s">
        <v>89</v>
      </c>
      <c r="AW1576" s="13" t="s">
        <v>38</v>
      </c>
      <c r="AX1576" s="13" t="s">
        <v>40</v>
      </c>
      <c r="AY1576" s="150" t="s">
        <v>150</v>
      </c>
    </row>
    <row r="1577" spans="2:65" s="1" customFormat="1" ht="49.05" customHeight="1">
      <c r="B1577" s="34"/>
      <c r="C1577" s="129" t="s">
        <v>1735</v>
      </c>
      <c r="D1577" s="129" t="s">
        <v>152</v>
      </c>
      <c r="E1577" s="130" t="s">
        <v>4515</v>
      </c>
      <c r="F1577" s="131" t="s">
        <v>4516</v>
      </c>
      <c r="G1577" s="132" t="s">
        <v>282</v>
      </c>
      <c r="H1577" s="133">
        <v>36.546999999999997</v>
      </c>
      <c r="I1577" s="134"/>
      <c r="J1577" s="135">
        <f>ROUND(I1577*H1577,2)</f>
        <v>0</v>
      </c>
      <c r="K1577" s="131" t="s">
        <v>172</v>
      </c>
      <c r="L1577" s="34"/>
      <c r="M1577" s="136" t="s">
        <v>32</v>
      </c>
      <c r="N1577" s="137" t="s">
        <v>51</v>
      </c>
      <c r="P1577" s="138">
        <f>O1577*H1577</f>
        <v>0</v>
      </c>
      <c r="Q1577" s="138">
        <v>0</v>
      </c>
      <c r="R1577" s="138">
        <f>Q1577*H1577</f>
        <v>0</v>
      </c>
      <c r="S1577" s="138">
        <v>0</v>
      </c>
      <c r="T1577" s="139">
        <f>S1577*H1577</f>
        <v>0</v>
      </c>
      <c r="AR1577" s="140" t="s">
        <v>244</v>
      </c>
      <c r="AT1577" s="140" t="s">
        <v>152</v>
      </c>
      <c r="AU1577" s="140" t="s">
        <v>89</v>
      </c>
      <c r="AY1577" s="18" t="s">
        <v>150</v>
      </c>
      <c r="BE1577" s="141">
        <f>IF(N1577="základní",J1577,0)</f>
        <v>0</v>
      </c>
      <c r="BF1577" s="141">
        <f>IF(N1577="snížená",J1577,0)</f>
        <v>0</v>
      </c>
      <c r="BG1577" s="141">
        <f>IF(N1577="zákl. přenesená",J1577,0)</f>
        <v>0</v>
      </c>
      <c r="BH1577" s="141">
        <f>IF(N1577="sníž. přenesená",J1577,0)</f>
        <v>0</v>
      </c>
      <c r="BI1577" s="141">
        <f>IF(N1577="nulová",J1577,0)</f>
        <v>0</v>
      </c>
      <c r="BJ1577" s="18" t="s">
        <v>40</v>
      </c>
      <c r="BK1577" s="141">
        <f>ROUND(I1577*H1577,2)</f>
        <v>0</v>
      </c>
      <c r="BL1577" s="18" t="s">
        <v>244</v>
      </c>
      <c r="BM1577" s="140" t="s">
        <v>4517</v>
      </c>
    </row>
    <row r="1578" spans="2:65" s="1" customFormat="1">
      <c r="B1578" s="34"/>
      <c r="D1578" s="163" t="s">
        <v>174</v>
      </c>
      <c r="F1578" s="164" t="s">
        <v>4518</v>
      </c>
      <c r="I1578" s="165"/>
      <c r="L1578" s="34"/>
      <c r="M1578" s="166"/>
      <c r="T1578" s="55"/>
      <c r="AT1578" s="18" t="s">
        <v>174</v>
      </c>
      <c r="AU1578" s="18" t="s">
        <v>89</v>
      </c>
    </row>
    <row r="1579" spans="2:65" s="11" customFormat="1" ht="22.8" customHeight="1">
      <c r="B1579" s="117"/>
      <c r="D1579" s="118" t="s">
        <v>79</v>
      </c>
      <c r="E1579" s="127" t="s">
        <v>3434</v>
      </c>
      <c r="F1579" s="127" t="s">
        <v>3435</v>
      </c>
      <c r="I1579" s="120"/>
      <c r="J1579" s="128">
        <f>BK1579</f>
        <v>0</v>
      </c>
      <c r="L1579" s="117"/>
      <c r="M1579" s="122"/>
      <c r="P1579" s="123">
        <f>SUM(P1580:P1644)</f>
        <v>0</v>
      </c>
      <c r="R1579" s="123">
        <f>SUM(R1580:R1644)</f>
        <v>2.7205012800000001</v>
      </c>
      <c r="T1579" s="124">
        <f>SUM(T1580:T1644)</f>
        <v>0.59797752000000004</v>
      </c>
      <c r="AR1579" s="118" t="s">
        <v>89</v>
      </c>
      <c r="AT1579" s="125" t="s">
        <v>79</v>
      </c>
      <c r="AU1579" s="125" t="s">
        <v>40</v>
      </c>
      <c r="AY1579" s="118" t="s">
        <v>150</v>
      </c>
      <c r="BK1579" s="126">
        <f>SUM(BK1580:BK1644)</f>
        <v>0</v>
      </c>
    </row>
    <row r="1580" spans="2:65" s="1" customFormat="1" ht="24.15" customHeight="1">
      <c r="B1580" s="34"/>
      <c r="C1580" s="129" t="s">
        <v>1740</v>
      </c>
      <c r="D1580" s="129" t="s">
        <v>152</v>
      </c>
      <c r="E1580" s="130" t="s">
        <v>4519</v>
      </c>
      <c r="F1580" s="131" t="s">
        <v>4520</v>
      </c>
      <c r="G1580" s="132" t="s">
        <v>155</v>
      </c>
      <c r="H1580" s="133">
        <v>1845.15</v>
      </c>
      <c r="I1580" s="134"/>
      <c r="J1580" s="135">
        <f>ROUND(I1580*H1580,2)</f>
        <v>0</v>
      </c>
      <c r="K1580" s="131" t="s">
        <v>172</v>
      </c>
      <c r="L1580" s="34"/>
      <c r="M1580" s="136" t="s">
        <v>32</v>
      </c>
      <c r="N1580" s="137" t="s">
        <v>51</v>
      </c>
      <c r="P1580" s="138">
        <f>O1580*H1580</f>
        <v>0</v>
      </c>
      <c r="Q1580" s="138">
        <v>0</v>
      </c>
      <c r="R1580" s="138">
        <f>Q1580*H1580</f>
        <v>0</v>
      </c>
      <c r="S1580" s="138">
        <v>0</v>
      </c>
      <c r="T1580" s="139">
        <f>S1580*H1580</f>
        <v>0</v>
      </c>
      <c r="AR1580" s="140" t="s">
        <v>244</v>
      </c>
      <c r="AT1580" s="140" t="s">
        <v>152</v>
      </c>
      <c r="AU1580" s="140" t="s">
        <v>89</v>
      </c>
      <c r="AY1580" s="18" t="s">
        <v>150</v>
      </c>
      <c r="BE1580" s="141">
        <f>IF(N1580="základní",J1580,0)</f>
        <v>0</v>
      </c>
      <c r="BF1580" s="141">
        <f>IF(N1580="snížená",J1580,0)</f>
        <v>0</v>
      </c>
      <c r="BG1580" s="141">
        <f>IF(N1580="zákl. přenesená",J1580,0)</f>
        <v>0</v>
      </c>
      <c r="BH1580" s="141">
        <f>IF(N1580="sníž. přenesená",J1580,0)</f>
        <v>0</v>
      </c>
      <c r="BI1580" s="141">
        <f>IF(N1580="nulová",J1580,0)</f>
        <v>0</v>
      </c>
      <c r="BJ1580" s="18" t="s">
        <v>40</v>
      </c>
      <c r="BK1580" s="141">
        <f>ROUND(I1580*H1580,2)</f>
        <v>0</v>
      </c>
      <c r="BL1580" s="18" t="s">
        <v>244</v>
      </c>
      <c r="BM1580" s="140" t="s">
        <v>4521</v>
      </c>
    </row>
    <row r="1581" spans="2:65" s="1" customFormat="1">
      <c r="B1581" s="34"/>
      <c r="D1581" s="163" t="s">
        <v>174</v>
      </c>
      <c r="F1581" s="164" t="s">
        <v>4522</v>
      </c>
      <c r="I1581" s="165"/>
      <c r="L1581" s="34"/>
      <c r="M1581" s="166"/>
      <c r="T1581" s="55"/>
      <c r="AT1581" s="18" t="s">
        <v>174</v>
      </c>
      <c r="AU1581" s="18" t="s">
        <v>89</v>
      </c>
    </row>
    <row r="1582" spans="2:65" s="12" customFormat="1">
      <c r="B1582" s="142"/>
      <c r="D1582" s="143" t="s">
        <v>159</v>
      </c>
      <c r="E1582" s="144" t="s">
        <v>32</v>
      </c>
      <c r="F1582" s="145" t="s">
        <v>3445</v>
      </c>
      <c r="H1582" s="144" t="s">
        <v>32</v>
      </c>
      <c r="I1582" s="146"/>
      <c r="L1582" s="142"/>
      <c r="M1582" s="147"/>
      <c r="T1582" s="148"/>
      <c r="AT1582" s="144" t="s">
        <v>159</v>
      </c>
      <c r="AU1582" s="144" t="s">
        <v>89</v>
      </c>
      <c r="AV1582" s="12" t="s">
        <v>40</v>
      </c>
      <c r="AW1582" s="12" t="s">
        <v>38</v>
      </c>
      <c r="AX1582" s="12" t="s">
        <v>80</v>
      </c>
      <c r="AY1582" s="144" t="s">
        <v>150</v>
      </c>
    </row>
    <row r="1583" spans="2:65" s="12" customFormat="1">
      <c r="B1583" s="142"/>
      <c r="D1583" s="143" t="s">
        <v>159</v>
      </c>
      <c r="E1583" s="144" t="s">
        <v>32</v>
      </c>
      <c r="F1583" s="145" t="s">
        <v>4523</v>
      </c>
      <c r="H1583" s="144" t="s">
        <v>32</v>
      </c>
      <c r="I1583" s="146"/>
      <c r="L1583" s="142"/>
      <c r="M1583" s="147"/>
      <c r="T1583" s="148"/>
      <c r="AT1583" s="144" t="s">
        <v>159</v>
      </c>
      <c r="AU1583" s="144" t="s">
        <v>89</v>
      </c>
      <c r="AV1583" s="12" t="s">
        <v>40</v>
      </c>
      <c r="AW1583" s="12" t="s">
        <v>38</v>
      </c>
      <c r="AX1583" s="12" t="s">
        <v>80</v>
      </c>
      <c r="AY1583" s="144" t="s">
        <v>150</v>
      </c>
    </row>
    <row r="1584" spans="2:65" s="13" customFormat="1">
      <c r="B1584" s="149"/>
      <c r="D1584" s="143" t="s">
        <v>159</v>
      </c>
      <c r="E1584" s="150" t="s">
        <v>32</v>
      </c>
      <c r="F1584" s="151" t="s">
        <v>4524</v>
      </c>
      <c r="H1584" s="152">
        <v>856.45</v>
      </c>
      <c r="I1584" s="153"/>
      <c r="L1584" s="149"/>
      <c r="M1584" s="154"/>
      <c r="T1584" s="155"/>
      <c r="AT1584" s="150" t="s">
        <v>159</v>
      </c>
      <c r="AU1584" s="150" t="s">
        <v>89</v>
      </c>
      <c r="AV1584" s="13" t="s">
        <v>89</v>
      </c>
      <c r="AW1584" s="13" t="s">
        <v>38</v>
      </c>
      <c r="AX1584" s="13" t="s">
        <v>80</v>
      </c>
      <c r="AY1584" s="150" t="s">
        <v>150</v>
      </c>
    </row>
    <row r="1585" spans="2:65" s="12" customFormat="1">
      <c r="B1585" s="142"/>
      <c r="D1585" s="143" t="s">
        <v>159</v>
      </c>
      <c r="E1585" s="144" t="s">
        <v>32</v>
      </c>
      <c r="F1585" s="145" t="s">
        <v>1702</v>
      </c>
      <c r="H1585" s="144" t="s">
        <v>32</v>
      </c>
      <c r="I1585" s="146"/>
      <c r="L1585" s="142"/>
      <c r="M1585" s="147"/>
      <c r="T1585" s="148"/>
      <c r="AT1585" s="144" t="s">
        <v>159</v>
      </c>
      <c r="AU1585" s="144" t="s">
        <v>89</v>
      </c>
      <c r="AV1585" s="12" t="s">
        <v>40</v>
      </c>
      <c r="AW1585" s="12" t="s">
        <v>38</v>
      </c>
      <c r="AX1585" s="12" t="s">
        <v>80</v>
      </c>
      <c r="AY1585" s="144" t="s">
        <v>150</v>
      </c>
    </row>
    <row r="1586" spans="2:65" s="12" customFormat="1">
      <c r="B1586" s="142"/>
      <c r="D1586" s="143" t="s">
        <v>159</v>
      </c>
      <c r="E1586" s="144" t="s">
        <v>32</v>
      </c>
      <c r="F1586" s="145" t="s">
        <v>4525</v>
      </c>
      <c r="H1586" s="144" t="s">
        <v>32</v>
      </c>
      <c r="I1586" s="146"/>
      <c r="L1586" s="142"/>
      <c r="M1586" s="147"/>
      <c r="T1586" s="148"/>
      <c r="AT1586" s="144" t="s">
        <v>159</v>
      </c>
      <c r="AU1586" s="144" t="s">
        <v>89</v>
      </c>
      <c r="AV1586" s="12" t="s">
        <v>40</v>
      </c>
      <c r="AW1586" s="12" t="s">
        <v>38</v>
      </c>
      <c r="AX1586" s="12" t="s">
        <v>80</v>
      </c>
      <c r="AY1586" s="144" t="s">
        <v>150</v>
      </c>
    </row>
    <row r="1587" spans="2:65" s="13" customFormat="1">
      <c r="B1587" s="149"/>
      <c r="D1587" s="143" t="s">
        <v>159</v>
      </c>
      <c r="E1587" s="150" t="s">
        <v>32</v>
      </c>
      <c r="F1587" s="151" t="s">
        <v>4526</v>
      </c>
      <c r="H1587" s="152">
        <v>988.7</v>
      </c>
      <c r="I1587" s="153"/>
      <c r="L1587" s="149"/>
      <c r="M1587" s="154"/>
      <c r="T1587" s="155"/>
      <c r="AT1587" s="150" t="s">
        <v>159</v>
      </c>
      <c r="AU1587" s="150" t="s">
        <v>89</v>
      </c>
      <c r="AV1587" s="13" t="s">
        <v>89</v>
      </c>
      <c r="AW1587" s="13" t="s">
        <v>38</v>
      </c>
      <c r="AX1587" s="13" t="s">
        <v>80</v>
      </c>
      <c r="AY1587" s="150" t="s">
        <v>150</v>
      </c>
    </row>
    <row r="1588" spans="2:65" s="14" customFormat="1">
      <c r="B1588" s="156"/>
      <c r="D1588" s="143" t="s">
        <v>159</v>
      </c>
      <c r="E1588" s="157" t="s">
        <v>32</v>
      </c>
      <c r="F1588" s="158" t="s">
        <v>162</v>
      </c>
      <c r="H1588" s="159">
        <v>1845.15</v>
      </c>
      <c r="I1588" s="160"/>
      <c r="L1588" s="156"/>
      <c r="M1588" s="161"/>
      <c r="T1588" s="162"/>
      <c r="AT1588" s="157" t="s">
        <v>159</v>
      </c>
      <c r="AU1588" s="157" t="s">
        <v>89</v>
      </c>
      <c r="AV1588" s="14" t="s">
        <v>157</v>
      </c>
      <c r="AW1588" s="14" t="s">
        <v>38</v>
      </c>
      <c r="AX1588" s="14" t="s">
        <v>40</v>
      </c>
      <c r="AY1588" s="157" t="s">
        <v>150</v>
      </c>
    </row>
    <row r="1589" spans="2:65" s="1" customFormat="1" ht="21.75" customHeight="1">
      <c r="B1589" s="34"/>
      <c r="C1589" s="129" t="s">
        <v>1746</v>
      </c>
      <c r="D1589" s="129" t="s">
        <v>152</v>
      </c>
      <c r="E1589" s="130" t="s">
        <v>4527</v>
      </c>
      <c r="F1589" s="131" t="s">
        <v>4528</v>
      </c>
      <c r="G1589" s="132" t="s">
        <v>155</v>
      </c>
      <c r="H1589" s="133">
        <v>1845.15</v>
      </c>
      <c r="I1589" s="134"/>
      <c r="J1589" s="135">
        <f>ROUND(I1589*H1589,2)</f>
        <v>0</v>
      </c>
      <c r="K1589" s="131" t="s">
        <v>172</v>
      </c>
      <c r="L1589" s="34"/>
      <c r="M1589" s="136" t="s">
        <v>32</v>
      </c>
      <c r="N1589" s="137" t="s">
        <v>51</v>
      </c>
      <c r="P1589" s="138">
        <f>O1589*H1589</f>
        <v>0</v>
      </c>
      <c r="Q1589" s="138">
        <v>0</v>
      </c>
      <c r="R1589" s="138">
        <f>Q1589*H1589</f>
        <v>0</v>
      </c>
      <c r="S1589" s="138">
        <v>0</v>
      </c>
      <c r="T1589" s="139">
        <f>S1589*H1589</f>
        <v>0</v>
      </c>
      <c r="AR1589" s="140" t="s">
        <v>244</v>
      </c>
      <c r="AT1589" s="140" t="s">
        <v>152</v>
      </c>
      <c r="AU1589" s="140" t="s">
        <v>89</v>
      </c>
      <c r="AY1589" s="18" t="s">
        <v>150</v>
      </c>
      <c r="BE1589" s="141">
        <f>IF(N1589="základní",J1589,0)</f>
        <v>0</v>
      </c>
      <c r="BF1589" s="141">
        <f>IF(N1589="snížená",J1589,0)</f>
        <v>0</v>
      </c>
      <c r="BG1589" s="141">
        <f>IF(N1589="zákl. přenesená",J1589,0)</f>
        <v>0</v>
      </c>
      <c r="BH1589" s="141">
        <f>IF(N1589="sníž. přenesená",J1589,0)</f>
        <v>0</v>
      </c>
      <c r="BI1589" s="141">
        <f>IF(N1589="nulová",J1589,0)</f>
        <v>0</v>
      </c>
      <c r="BJ1589" s="18" t="s">
        <v>40</v>
      </c>
      <c r="BK1589" s="141">
        <f>ROUND(I1589*H1589,2)</f>
        <v>0</v>
      </c>
      <c r="BL1589" s="18" t="s">
        <v>244</v>
      </c>
      <c r="BM1589" s="140" t="s">
        <v>4529</v>
      </c>
    </row>
    <row r="1590" spans="2:65" s="1" customFormat="1">
      <c r="B1590" s="34"/>
      <c r="D1590" s="163" t="s">
        <v>174</v>
      </c>
      <c r="F1590" s="164" t="s">
        <v>4530</v>
      </c>
      <c r="I1590" s="165"/>
      <c r="L1590" s="34"/>
      <c r="M1590" s="166"/>
      <c r="T1590" s="55"/>
      <c r="AT1590" s="18" t="s">
        <v>174</v>
      </c>
      <c r="AU1590" s="18" t="s">
        <v>89</v>
      </c>
    </row>
    <row r="1591" spans="2:65" s="12" customFormat="1">
      <c r="B1591" s="142"/>
      <c r="D1591" s="143" t="s">
        <v>159</v>
      </c>
      <c r="E1591" s="144" t="s">
        <v>32</v>
      </c>
      <c r="F1591" s="145" t="s">
        <v>3445</v>
      </c>
      <c r="H1591" s="144" t="s">
        <v>32</v>
      </c>
      <c r="I1591" s="146"/>
      <c r="L1591" s="142"/>
      <c r="M1591" s="147"/>
      <c r="T1591" s="148"/>
      <c r="AT1591" s="144" t="s">
        <v>159</v>
      </c>
      <c r="AU1591" s="144" t="s">
        <v>89</v>
      </c>
      <c r="AV1591" s="12" t="s">
        <v>40</v>
      </c>
      <c r="AW1591" s="12" t="s">
        <v>38</v>
      </c>
      <c r="AX1591" s="12" t="s">
        <v>80</v>
      </c>
      <c r="AY1591" s="144" t="s">
        <v>150</v>
      </c>
    </row>
    <row r="1592" spans="2:65" s="12" customFormat="1">
      <c r="B1592" s="142"/>
      <c r="D1592" s="143" t="s">
        <v>159</v>
      </c>
      <c r="E1592" s="144" t="s">
        <v>32</v>
      </c>
      <c r="F1592" s="145" t="s">
        <v>4523</v>
      </c>
      <c r="H1592" s="144" t="s">
        <v>32</v>
      </c>
      <c r="I1592" s="146"/>
      <c r="L1592" s="142"/>
      <c r="M1592" s="147"/>
      <c r="T1592" s="148"/>
      <c r="AT1592" s="144" t="s">
        <v>159</v>
      </c>
      <c r="AU1592" s="144" t="s">
        <v>89</v>
      </c>
      <c r="AV1592" s="12" t="s">
        <v>40</v>
      </c>
      <c r="AW1592" s="12" t="s">
        <v>38</v>
      </c>
      <c r="AX1592" s="12" t="s">
        <v>80</v>
      </c>
      <c r="AY1592" s="144" t="s">
        <v>150</v>
      </c>
    </row>
    <row r="1593" spans="2:65" s="13" customFormat="1">
      <c r="B1593" s="149"/>
      <c r="D1593" s="143" t="s">
        <v>159</v>
      </c>
      <c r="E1593" s="150" t="s">
        <v>32</v>
      </c>
      <c r="F1593" s="151" t="s">
        <v>4524</v>
      </c>
      <c r="H1593" s="152">
        <v>856.45</v>
      </c>
      <c r="I1593" s="153"/>
      <c r="L1593" s="149"/>
      <c r="M1593" s="154"/>
      <c r="T1593" s="155"/>
      <c r="AT1593" s="150" t="s">
        <v>159</v>
      </c>
      <c r="AU1593" s="150" t="s">
        <v>89</v>
      </c>
      <c r="AV1593" s="13" t="s">
        <v>89</v>
      </c>
      <c r="AW1593" s="13" t="s">
        <v>38</v>
      </c>
      <c r="AX1593" s="13" t="s">
        <v>80</v>
      </c>
      <c r="AY1593" s="150" t="s">
        <v>150</v>
      </c>
    </row>
    <row r="1594" spans="2:65" s="12" customFormat="1">
      <c r="B1594" s="142"/>
      <c r="D1594" s="143" t="s">
        <v>159</v>
      </c>
      <c r="E1594" s="144" t="s">
        <v>32</v>
      </c>
      <c r="F1594" s="145" t="s">
        <v>1702</v>
      </c>
      <c r="H1594" s="144" t="s">
        <v>32</v>
      </c>
      <c r="I1594" s="146"/>
      <c r="L1594" s="142"/>
      <c r="M1594" s="147"/>
      <c r="T1594" s="148"/>
      <c r="AT1594" s="144" t="s">
        <v>159</v>
      </c>
      <c r="AU1594" s="144" t="s">
        <v>89</v>
      </c>
      <c r="AV1594" s="12" t="s">
        <v>40</v>
      </c>
      <c r="AW1594" s="12" t="s">
        <v>38</v>
      </c>
      <c r="AX1594" s="12" t="s">
        <v>80</v>
      </c>
      <c r="AY1594" s="144" t="s">
        <v>150</v>
      </c>
    </row>
    <row r="1595" spans="2:65" s="12" customFormat="1">
      <c r="B1595" s="142"/>
      <c r="D1595" s="143" t="s">
        <v>159</v>
      </c>
      <c r="E1595" s="144" t="s">
        <v>32</v>
      </c>
      <c r="F1595" s="145" t="s">
        <v>4525</v>
      </c>
      <c r="H1595" s="144" t="s">
        <v>32</v>
      </c>
      <c r="I1595" s="146"/>
      <c r="L1595" s="142"/>
      <c r="M1595" s="147"/>
      <c r="T1595" s="148"/>
      <c r="AT1595" s="144" t="s">
        <v>159</v>
      </c>
      <c r="AU1595" s="144" t="s">
        <v>89</v>
      </c>
      <c r="AV1595" s="12" t="s">
        <v>40</v>
      </c>
      <c r="AW1595" s="12" t="s">
        <v>38</v>
      </c>
      <c r="AX1595" s="12" t="s">
        <v>80</v>
      </c>
      <c r="AY1595" s="144" t="s">
        <v>150</v>
      </c>
    </row>
    <row r="1596" spans="2:65" s="13" customFormat="1">
      <c r="B1596" s="149"/>
      <c r="D1596" s="143" t="s">
        <v>159</v>
      </c>
      <c r="E1596" s="150" t="s">
        <v>32</v>
      </c>
      <c r="F1596" s="151" t="s">
        <v>4526</v>
      </c>
      <c r="H1596" s="152">
        <v>988.7</v>
      </c>
      <c r="I1596" s="153"/>
      <c r="L1596" s="149"/>
      <c r="M1596" s="154"/>
      <c r="T1596" s="155"/>
      <c r="AT1596" s="150" t="s">
        <v>159</v>
      </c>
      <c r="AU1596" s="150" t="s">
        <v>89</v>
      </c>
      <c r="AV1596" s="13" t="s">
        <v>89</v>
      </c>
      <c r="AW1596" s="13" t="s">
        <v>38</v>
      </c>
      <c r="AX1596" s="13" t="s">
        <v>80</v>
      </c>
      <c r="AY1596" s="150" t="s">
        <v>150</v>
      </c>
    </row>
    <row r="1597" spans="2:65" s="14" customFormat="1">
      <c r="B1597" s="156"/>
      <c r="D1597" s="143" t="s">
        <v>159</v>
      </c>
      <c r="E1597" s="157" t="s">
        <v>32</v>
      </c>
      <c r="F1597" s="158" t="s">
        <v>162</v>
      </c>
      <c r="H1597" s="159">
        <v>1845.15</v>
      </c>
      <c r="I1597" s="160"/>
      <c r="L1597" s="156"/>
      <c r="M1597" s="161"/>
      <c r="T1597" s="162"/>
      <c r="AT1597" s="157" t="s">
        <v>159</v>
      </c>
      <c r="AU1597" s="157" t="s">
        <v>89</v>
      </c>
      <c r="AV1597" s="14" t="s">
        <v>157</v>
      </c>
      <c r="AW1597" s="14" t="s">
        <v>38</v>
      </c>
      <c r="AX1597" s="14" t="s">
        <v>40</v>
      </c>
      <c r="AY1597" s="157" t="s">
        <v>150</v>
      </c>
    </row>
    <row r="1598" spans="2:65" s="1" customFormat="1" ht="16.5" customHeight="1">
      <c r="B1598" s="34"/>
      <c r="C1598" s="129" t="s">
        <v>1751</v>
      </c>
      <c r="D1598" s="129" t="s">
        <v>152</v>
      </c>
      <c r="E1598" s="130" t="s">
        <v>4531</v>
      </c>
      <c r="F1598" s="131" t="s">
        <v>4532</v>
      </c>
      <c r="G1598" s="132" t="s">
        <v>155</v>
      </c>
      <c r="H1598" s="133">
        <v>1845.15</v>
      </c>
      <c r="I1598" s="134"/>
      <c r="J1598" s="135">
        <f>ROUND(I1598*H1598,2)</f>
        <v>0</v>
      </c>
      <c r="K1598" s="131" t="s">
        <v>172</v>
      </c>
      <c r="L1598" s="34"/>
      <c r="M1598" s="136" t="s">
        <v>32</v>
      </c>
      <c r="N1598" s="137" t="s">
        <v>51</v>
      </c>
      <c r="P1598" s="138">
        <f>O1598*H1598</f>
        <v>0</v>
      </c>
      <c r="Q1598" s="138">
        <v>1E-3</v>
      </c>
      <c r="R1598" s="138">
        <f>Q1598*H1598</f>
        <v>1.8451500000000001</v>
      </c>
      <c r="S1598" s="138">
        <v>3.1E-4</v>
      </c>
      <c r="T1598" s="139">
        <f>S1598*H1598</f>
        <v>0.57199650000000002</v>
      </c>
      <c r="AR1598" s="140" t="s">
        <v>244</v>
      </c>
      <c r="AT1598" s="140" t="s">
        <v>152</v>
      </c>
      <c r="AU1598" s="140" t="s">
        <v>89</v>
      </c>
      <c r="AY1598" s="18" t="s">
        <v>150</v>
      </c>
      <c r="BE1598" s="141">
        <f>IF(N1598="základní",J1598,0)</f>
        <v>0</v>
      </c>
      <c r="BF1598" s="141">
        <f>IF(N1598="snížená",J1598,0)</f>
        <v>0</v>
      </c>
      <c r="BG1598" s="141">
        <f>IF(N1598="zákl. přenesená",J1598,0)</f>
        <v>0</v>
      </c>
      <c r="BH1598" s="141">
        <f>IF(N1598="sníž. přenesená",J1598,0)</f>
        <v>0</v>
      </c>
      <c r="BI1598" s="141">
        <f>IF(N1598="nulová",J1598,0)</f>
        <v>0</v>
      </c>
      <c r="BJ1598" s="18" t="s">
        <v>40</v>
      </c>
      <c r="BK1598" s="141">
        <f>ROUND(I1598*H1598,2)</f>
        <v>0</v>
      </c>
      <c r="BL1598" s="18" t="s">
        <v>244</v>
      </c>
      <c r="BM1598" s="140" t="s">
        <v>4533</v>
      </c>
    </row>
    <row r="1599" spans="2:65" s="1" customFormat="1">
      <c r="B1599" s="34"/>
      <c r="D1599" s="163" t="s">
        <v>174</v>
      </c>
      <c r="F1599" s="164" t="s">
        <v>4534</v>
      </c>
      <c r="I1599" s="165"/>
      <c r="L1599" s="34"/>
      <c r="M1599" s="166"/>
      <c r="T1599" s="55"/>
      <c r="AT1599" s="18" t="s">
        <v>174</v>
      </c>
      <c r="AU1599" s="18" t="s">
        <v>89</v>
      </c>
    </row>
    <row r="1600" spans="2:65" s="12" customFormat="1">
      <c r="B1600" s="142"/>
      <c r="D1600" s="143" t="s">
        <v>159</v>
      </c>
      <c r="E1600" s="144" t="s">
        <v>32</v>
      </c>
      <c r="F1600" s="145" t="s">
        <v>3445</v>
      </c>
      <c r="H1600" s="144" t="s">
        <v>32</v>
      </c>
      <c r="I1600" s="146"/>
      <c r="L1600" s="142"/>
      <c r="M1600" s="147"/>
      <c r="T1600" s="148"/>
      <c r="AT1600" s="144" t="s">
        <v>159</v>
      </c>
      <c r="AU1600" s="144" t="s">
        <v>89</v>
      </c>
      <c r="AV1600" s="12" t="s">
        <v>40</v>
      </c>
      <c r="AW1600" s="12" t="s">
        <v>38</v>
      </c>
      <c r="AX1600" s="12" t="s">
        <v>80</v>
      </c>
      <c r="AY1600" s="144" t="s">
        <v>150</v>
      </c>
    </row>
    <row r="1601" spans="2:65" s="12" customFormat="1">
      <c r="B1601" s="142"/>
      <c r="D1601" s="143" t="s">
        <v>159</v>
      </c>
      <c r="E1601" s="144" t="s">
        <v>32</v>
      </c>
      <c r="F1601" s="145" t="s">
        <v>4523</v>
      </c>
      <c r="H1601" s="144" t="s">
        <v>32</v>
      </c>
      <c r="I1601" s="146"/>
      <c r="L1601" s="142"/>
      <c r="M1601" s="147"/>
      <c r="T1601" s="148"/>
      <c r="AT1601" s="144" t="s">
        <v>159</v>
      </c>
      <c r="AU1601" s="144" t="s">
        <v>89</v>
      </c>
      <c r="AV1601" s="12" t="s">
        <v>40</v>
      </c>
      <c r="AW1601" s="12" t="s">
        <v>38</v>
      </c>
      <c r="AX1601" s="12" t="s">
        <v>80</v>
      </c>
      <c r="AY1601" s="144" t="s">
        <v>150</v>
      </c>
    </row>
    <row r="1602" spans="2:65" s="13" customFormat="1">
      <c r="B1602" s="149"/>
      <c r="D1602" s="143" t="s">
        <v>159</v>
      </c>
      <c r="E1602" s="150" t="s">
        <v>32</v>
      </c>
      <c r="F1602" s="151" t="s">
        <v>4524</v>
      </c>
      <c r="H1602" s="152">
        <v>856.45</v>
      </c>
      <c r="I1602" s="153"/>
      <c r="L1602" s="149"/>
      <c r="M1602" s="154"/>
      <c r="T1602" s="155"/>
      <c r="AT1602" s="150" t="s">
        <v>159</v>
      </c>
      <c r="AU1602" s="150" t="s">
        <v>89</v>
      </c>
      <c r="AV1602" s="13" t="s">
        <v>89</v>
      </c>
      <c r="AW1602" s="13" t="s">
        <v>38</v>
      </c>
      <c r="AX1602" s="13" t="s">
        <v>80</v>
      </c>
      <c r="AY1602" s="150" t="s">
        <v>150</v>
      </c>
    </row>
    <row r="1603" spans="2:65" s="12" customFormat="1">
      <c r="B1603" s="142"/>
      <c r="D1603" s="143" t="s">
        <v>159</v>
      </c>
      <c r="E1603" s="144" t="s">
        <v>32</v>
      </c>
      <c r="F1603" s="145" t="s">
        <v>1702</v>
      </c>
      <c r="H1603" s="144" t="s">
        <v>32</v>
      </c>
      <c r="I1603" s="146"/>
      <c r="L1603" s="142"/>
      <c r="M1603" s="147"/>
      <c r="T1603" s="148"/>
      <c r="AT1603" s="144" t="s">
        <v>159</v>
      </c>
      <c r="AU1603" s="144" t="s">
        <v>89</v>
      </c>
      <c r="AV1603" s="12" t="s">
        <v>40</v>
      </c>
      <c r="AW1603" s="12" t="s">
        <v>38</v>
      </c>
      <c r="AX1603" s="12" t="s">
        <v>80</v>
      </c>
      <c r="AY1603" s="144" t="s">
        <v>150</v>
      </c>
    </row>
    <row r="1604" spans="2:65" s="12" customFormat="1">
      <c r="B1604" s="142"/>
      <c r="D1604" s="143" t="s">
        <v>159</v>
      </c>
      <c r="E1604" s="144" t="s">
        <v>32</v>
      </c>
      <c r="F1604" s="145" t="s">
        <v>4525</v>
      </c>
      <c r="H1604" s="144" t="s">
        <v>32</v>
      </c>
      <c r="I1604" s="146"/>
      <c r="L1604" s="142"/>
      <c r="M1604" s="147"/>
      <c r="T1604" s="148"/>
      <c r="AT1604" s="144" t="s">
        <v>159</v>
      </c>
      <c r="AU1604" s="144" t="s">
        <v>89</v>
      </c>
      <c r="AV1604" s="12" t="s">
        <v>40</v>
      </c>
      <c r="AW1604" s="12" t="s">
        <v>38</v>
      </c>
      <c r="AX1604" s="12" t="s">
        <v>80</v>
      </c>
      <c r="AY1604" s="144" t="s">
        <v>150</v>
      </c>
    </row>
    <row r="1605" spans="2:65" s="13" customFormat="1">
      <c r="B1605" s="149"/>
      <c r="D1605" s="143" t="s">
        <v>159</v>
      </c>
      <c r="E1605" s="150" t="s">
        <v>32</v>
      </c>
      <c r="F1605" s="151" t="s">
        <v>4526</v>
      </c>
      <c r="H1605" s="152">
        <v>988.7</v>
      </c>
      <c r="I1605" s="153"/>
      <c r="L1605" s="149"/>
      <c r="M1605" s="154"/>
      <c r="T1605" s="155"/>
      <c r="AT1605" s="150" t="s">
        <v>159</v>
      </c>
      <c r="AU1605" s="150" t="s">
        <v>89</v>
      </c>
      <c r="AV1605" s="13" t="s">
        <v>89</v>
      </c>
      <c r="AW1605" s="13" t="s">
        <v>38</v>
      </c>
      <c r="AX1605" s="13" t="s">
        <v>80</v>
      </c>
      <c r="AY1605" s="150" t="s">
        <v>150</v>
      </c>
    </row>
    <row r="1606" spans="2:65" s="14" customFormat="1">
      <c r="B1606" s="156"/>
      <c r="D1606" s="143" t="s">
        <v>159</v>
      </c>
      <c r="E1606" s="157" t="s">
        <v>32</v>
      </c>
      <c r="F1606" s="158" t="s">
        <v>162</v>
      </c>
      <c r="H1606" s="159">
        <v>1845.15</v>
      </c>
      <c r="I1606" s="160"/>
      <c r="L1606" s="156"/>
      <c r="M1606" s="161"/>
      <c r="T1606" s="162"/>
      <c r="AT1606" s="157" t="s">
        <v>159</v>
      </c>
      <c r="AU1606" s="157" t="s">
        <v>89</v>
      </c>
      <c r="AV1606" s="14" t="s">
        <v>157</v>
      </c>
      <c r="AW1606" s="14" t="s">
        <v>38</v>
      </c>
      <c r="AX1606" s="14" t="s">
        <v>40</v>
      </c>
      <c r="AY1606" s="157" t="s">
        <v>150</v>
      </c>
    </row>
    <row r="1607" spans="2:65" s="1" customFormat="1" ht="24.15" customHeight="1">
      <c r="B1607" s="34"/>
      <c r="C1607" s="129" t="s">
        <v>1765</v>
      </c>
      <c r="D1607" s="129" t="s">
        <v>152</v>
      </c>
      <c r="E1607" s="130" t="s">
        <v>4535</v>
      </c>
      <c r="F1607" s="131" t="s">
        <v>4536</v>
      </c>
      <c r="G1607" s="132" t="s">
        <v>155</v>
      </c>
      <c r="H1607" s="133">
        <v>769.2</v>
      </c>
      <c r="I1607" s="134"/>
      <c r="J1607" s="135">
        <f>ROUND(I1607*H1607,2)</f>
        <v>0</v>
      </c>
      <c r="K1607" s="131" t="s">
        <v>172</v>
      </c>
      <c r="L1607" s="34"/>
      <c r="M1607" s="136" t="s">
        <v>32</v>
      </c>
      <c r="N1607" s="137" t="s">
        <v>51</v>
      </c>
      <c r="P1607" s="138">
        <f>O1607*H1607</f>
        <v>0</v>
      </c>
      <c r="Q1607" s="138">
        <v>0</v>
      </c>
      <c r="R1607" s="138">
        <f>Q1607*H1607</f>
        <v>0</v>
      </c>
      <c r="S1607" s="138">
        <v>3.0000000000000001E-5</v>
      </c>
      <c r="T1607" s="139">
        <f>S1607*H1607</f>
        <v>2.3076000000000003E-2</v>
      </c>
      <c r="AR1607" s="140" t="s">
        <v>244</v>
      </c>
      <c r="AT1607" s="140" t="s">
        <v>152</v>
      </c>
      <c r="AU1607" s="140" t="s">
        <v>89</v>
      </c>
      <c r="AY1607" s="18" t="s">
        <v>150</v>
      </c>
      <c r="BE1607" s="141">
        <f>IF(N1607="základní",J1607,0)</f>
        <v>0</v>
      </c>
      <c r="BF1607" s="141">
        <f>IF(N1607="snížená",J1607,0)</f>
        <v>0</v>
      </c>
      <c r="BG1607" s="141">
        <f>IF(N1607="zákl. přenesená",J1607,0)</f>
        <v>0</v>
      </c>
      <c r="BH1607" s="141">
        <f>IF(N1607="sníž. přenesená",J1607,0)</f>
        <v>0</v>
      </c>
      <c r="BI1607" s="141">
        <f>IF(N1607="nulová",J1607,0)</f>
        <v>0</v>
      </c>
      <c r="BJ1607" s="18" t="s">
        <v>40</v>
      </c>
      <c r="BK1607" s="141">
        <f>ROUND(I1607*H1607,2)</f>
        <v>0</v>
      </c>
      <c r="BL1607" s="18" t="s">
        <v>244</v>
      </c>
      <c r="BM1607" s="140" t="s">
        <v>4537</v>
      </c>
    </row>
    <row r="1608" spans="2:65" s="1" customFormat="1">
      <c r="B1608" s="34"/>
      <c r="D1608" s="163" t="s">
        <v>174</v>
      </c>
      <c r="F1608" s="164" t="s">
        <v>4538</v>
      </c>
      <c r="I1608" s="165"/>
      <c r="L1608" s="34"/>
      <c r="M1608" s="166"/>
      <c r="T1608" s="55"/>
      <c r="AT1608" s="18" t="s">
        <v>174</v>
      </c>
      <c r="AU1608" s="18" t="s">
        <v>89</v>
      </c>
    </row>
    <row r="1609" spans="2:65" s="12" customFormat="1">
      <c r="B1609" s="142"/>
      <c r="D1609" s="143" t="s">
        <v>159</v>
      </c>
      <c r="E1609" s="144" t="s">
        <v>32</v>
      </c>
      <c r="F1609" s="145" t="s">
        <v>4539</v>
      </c>
      <c r="H1609" s="144" t="s">
        <v>32</v>
      </c>
      <c r="I1609" s="146"/>
      <c r="L1609" s="142"/>
      <c r="M1609" s="147"/>
      <c r="T1609" s="148"/>
      <c r="AT1609" s="144" t="s">
        <v>159</v>
      </c>
      <c r="AU1609" s="144" t="s">
        <v>89</v>
      </c>
      <c r="AV1609" s="12" t="s">
        <v>40</v>
      </c>
      <c r="AW1609" s="12" t="s">
        <v>38</v>
      </c>
      <c r="AX1609" s="12" t="s">
        <v>80</v>
      </c>
      <c r="AY1609" s="144" t="s">
        <v>150</v>
      </c>
    </row>
    <row r="1610" spans="2:65" s="13" customFormat="1">
      <c r="B1610" s="149"/>
      <c r="D1610" s="143" t="s">
        <v>159</v>
      </c>
      <c r="E1610" s="150" t="s">
        <v>32</v>
      </c>
      <c r="F1610" s="151" t="s">
        <v>3869</v>
      </c>
      <c r="H1610" s="152">
        <v>769.2</v>
      </c>
      <c r="I1610" s="153"/>
      <c r="L1610" s="149"/>
      <c r="M1610" s="154"/>
      <c r="T1610" s="155"/>
      <c r="AT1610" s="150" t="s">
        <v>159</v>
      </c>
      <c r="AU1610" s="150" t="s">
        <v>89</v>
      </c>
      <c r="AV1610" s="13" t="s">
        <v>89</v>
      </c>
      <c r="AW1610" s="13" t="s">
        <v>38</v>
      </c>
      <c r="AX1610" s="13" t="s">
        <v>40</v>
      </c>
      <c r="AY1610" s="150" t="s">
        <v>150</v>
      </c>
    </row>
    <row r="1611" spans="2:65" s="1" customFormat="1" ht="16.5" customHeight="1">
      <c r="B1611" s="34"/>
      <c r="C1611" s="184" t="s">
        <v>419</v>
      </c>
      <c r="D1611" s="184" t="s">
        <v>874</v>
      </c>
      <c r="E1611" s="186" t="s">
        <v>4540</v>
      </c>
      <c r="F1611" s="187" t="s">
        <v>4541</v>
      </c>
      <c r="G1611" s="188" t="s">
        <v>155</v>
      </c>
      <c r="H1611" s="189">
        <v>807.66</v>
      </c>
      <c r="I1611" s="190"/>
      <c r="J1611" s="191">
        <f>ROUND(I1611*H1611,2)</f>
        <v>0</v>
      </c>
      <c r="K1611" s="187" t="s">
        <v>172</v>
      </c>
      <c r="L1611" s="192"/>
      <c r="M1611" s="193" t="s">
        <v>32</v>
      </c>
      <c r="N1611" s="194" t="s">
        <v>51</v>
      </c>
      <c r="P1611" s="138">
        <f>O1611*H1611</f>
        <v>0</v>
      </c>
      <c r="Q1611" s="138">
        <v>4.0000000000000003E-5</v>
      </c>
      <c r="R1611" s="138">
        <f>Q1611*H1611</f>
        <v>3.2306399999999999E-2</v>
      </c>
      <c r="S1611" s="138">
        <v>0</v>
      </c>
      <c r="T1611" s="139">
        <f>S1611*H1611</f>
        <v>0</v>
      </c>
      <c r="AR1611" s="140" t="s">
        <v>1027</v>
      </c>
      <c r="AT1611" s="140" t="s">
        <v>874</v>
      </c>
      <c r="AU1611" s="140" t="s">
        <v>89</v>
      </c>
      <c r="AY1611" s="18" t="s">
        <v>150</v>
      </c>
      <c r="BE1611" s="141">
        <f>IF(N1611="základní",J1611,0)</f>
        <v>0</v>
      </c>
      <c r="BF1611" s="141">
        <f>IF(N1611="snížená",J1611,0)</f>
        <v>0</v>
      </c>
      <c r="BG1611" s="141">
        <f>IF(N1611="zákl. přenesená",J1611,0)</f>
        <v>0</v>
      </c>
      <c r="BH1611" s="141">
        <f>IF(N1611="sníž. přenesená",J1611,0)</f>
        <v>0</v>
      </c>
      <c r="BI1611" s="141">
        <f>IF(N1611="nulová",J1611,0)</f>
        <v>0</v>
      </c>
      <c r="BJ1611" s="18" t="s">
        <v>40</v>
      </c>
      <c r="BK1611" s="141">
        <f>ROUND(I1611*H1611,2)</f>
        <v>0</v>
      </c>
      <c r="BL1611" s="18" t="s">
        <v>244</v>
      </c>
      <c r="BM1611" s="140" t="s">
        <v>4542</v>
      </c>
    </row>
    <row r="1612" spans="2:65" s="13" customFormat="1">
      <c r="B1612" s="149"/>
      <c r="D1612" s="143" t="s">
        <v>159</v>
      </c>
      <c r="F1612" s="151" t="s">
        <v>4543</v>
      </c>
      <c r="H1612" s="152">
        <v>807.66</v>
      </c>
      <c r="I1612" s="153"/>
      <c r="L1612" s="149"/>
      <c r="M1612" s="154"/>
      <c r="T1612" s="155"/>
      <c r="AT1612" s="150" t="s">
        <v>159</v>
      </c>
      <c r="AU1612" s="150" t="s">
        <v>89</v>
      </c>
      <c r="AV1612" s="13" t="s">
        <v>89</v>
      </c>
      <c r="AW1612" s="13" t="s">
        <v>4</v>
      </c>
      <c r="AX1612" s="13" t="s">
        <v>40</v>
      </c>
      <c r="AY1612" s="150" t="s">
        <v>150</v>
      </c>
    </row>
    <row r="1613" spans="2:65" s="1" customFormat="1" ht="44.25" customHeight="1">
      <c r="B1613" s="34"/>
      <c r="C1613" s="129" t="s">
        <v>1775</v>
      </c>
      <c r="D1613" s="129" t="s">
        <v>152</v>
      </c>
      <c r="E1613" s="130" t="s">
        <v>4544</v>
      </c>
      <c r="F1613" s="131" t="s">
        <v>4545</v>
      </c>
      <c r="G1613" s="132" t="s">
        <v>155</v>
      </c>
      <c r="H1613" s="133">
        <v>96.834000000000003</v>
      </c>
      <c r="I1613" s="134"/>
      <c r="J1613" s="135">
        <f>ROUND(I1613*H1613,2)</f>
        <v>0</v>
      </c>
      <c r="K1613" s="131" t="s">
        <v>172</v>
      </c>
      <c r="L1613" s="34"/>
      <c r="M1613" s="136" t="s">
        <v>32</v>
      </c>
      <c r="N1613" s="137" t="s">
        <v>51</v>
      </c>
      <c r="P1613" s="138">
        <f>O1613*H1613</f>
        <v>0</v>
      </c>
      <c r="Q1613" s="138">
        <v>0</v>
      </c>
      <c r="R1613" s="138">
        <f>Q1613*H1613</f>
        <v>0</v>
      </c>
      <c r="S1613" s="138">
        <v>3.0000000000000001E-5</v>
      </c>
      <c r="T1613" s="139">
        <f>S1613*H1613</f>
        <v>2.9050200000000003E-3</v>
      </c>
      <c r="AR1613" s="140" t="s">
        <v>244</v>
      </c>
      <c r="AT1613" s="140" t="s">
        <v>152</v>
      </c>
      <c r="AU1613" s="140" t="s">
        <v>89</v>
      </c>
      <c r="AY1613" s="18" t="s">
        <v>150</v>
      </c>
      <c r="BE1613" s="141">
        <f>IF(N1613="základní",J1613,0)</f>
        <v>0</v>
      </c>
      <c r="BF1613" s="141">
        <f>IF(N1613="snížená",J1613,0)</f>
        <v>0</v>
      </c>
      <c r="BG1613" s="141">
        <f>IF(N1613="zákl. přenesená",J1613,0)</f>
        <v>0</v>
      </c>
      <c r="BH1613" s="141">
        <f>IF(N1613="sníž. přenesená",J1613,0)</f>
        <v>0</v>
      </c>
      <c r="BI1613" s="141">
        <f>IF(N1613="nulová",J1613,0)</f>
        <v>0</v>
      </c>
      <c r="BJ1613" s="18" t="s">
        <v>40</v>
      </c>
      <c r="BK1613" s="141">
        <f>ROUND(I1613*H1613,2)</f>
        <v>0</v>
      </c>
      <c r="BL1613" s="18" t="s">
        <v>244</v>
      </c>
      <c r="BM1613" s="140" t="s">
        <v>4546</v>
      </c>
    </row>
    <row r="1614" spans="2:65" s="1" customFormat="1">
      <c r="B1614" s="34"/>
      <c r="D1614" s="163" t="s">
        <v>174</v>
      </c>
      <c r="F1614" s="164" t="s">
        <v>4547</v>
      </c>
      <c r="I1614" s="165"/>
      <c r="L1614" s="34"/>
      <c r="M1614" s="166"/>
      <c r="T1614" s="55"/>
      <c r="AT1614" s="18" t="s">
        <v>174</v>
      </c>
      <c r="AU1614" s="18" t="s">
        <v>89</v>
      </c>
    </row>
    <row r="1615" spans="2:65" s="12" customFormat="1">
      <c r="B1615" s="142"/>
      <c r="D1615" s="143" t="s">
        <v>159</v>
      </c>
      <c r="E1615" s="144" t="s">
        <v>32</v>
      </c>
      <c r="F1615" s="145" t="s">
        <v>4548</v>
      </c>
      <c r="H1615" s="144" t="s">
        <v>32</v>
      </c>
      <c r="I1615" s="146"/>
      <c r="L1615" s="142"/>
      <c r="M1615" s="147"/>
      <c r="T1615" s="148"/>
      <c r="AT1615" s="144" t="s">
        <v>159</v>
      </c>
      <c r="AU1615" s="144" t="s">
        <v>89</v>
      </c>
      <c r="AV1615" s="12" t="s">
        <v>40</v>
      </c>
      <c r="AW1615" s="12" t="s">
        <v>38</v>
      </c>
      <c r="AX1615" s="12" t="s">
        <v>80</v>
      </c>
      <c r="AY1615" s="144" t="s">
        <v>150</v>
      </c>
    </row>
    <row r="1616" spans="2:65" s="13" customFormat="1">
      <c r="B1616" s="149"/>
      <c r="D1616" s="143" t="s">
        <v>159</v>
      </c>
      <c r="E1616" s="150" t="s">
        <v>32</v>
      </c>
      <c r="F1616" s="151" t="s">
        <v>3553</v>
      </c>
      <c r="H1616" s="152">
        <v>96.834000000000003</v>
      </c>
      <c r="I1616" s="153"/>
      <c r="L1616" s="149"/>
      <c r="M1616" s="154"/>
      <c r="T1616" s="155"/>
      <c r="AT1616" s="150" t="s">
        <v>159</v>
      </c>
      <c r="AU1616" s="150" t="s">
        <v>89</v>
      </c>
      <c r="AV1616" s="13" t="s">
        <v>89</v>
      </c>
      <c r="AW1616" s="13" t="s">
        <v>38</v>
      </c>
      <c r="AX1616" s="13" t="s">
        <v>40</v>
      </c>
      <c r="AY1616" s="150" t="s">
        <v>150</v>
      </c>
    </row>
    <row r="1617" spans="2:65" s="1" customFormat="1" ht="16.5" customHeight="1">
      <c r="B1617" s="34"/>
      <c r="C1617" s="184" t="s">
        <v>1780</v>
      </c>
      <c r="D1617" s="184" t="s">
        <v>874</v>
      </c>
      <c r="E1617" s="186" t="s">
        <v>4540</v>
      </c>
      <c r="F1617" s="187" t="s">
        <v>4541</v>
      </c>
      <c r="G1617" s="188" t="s">
        <v>155</v>
      </c>
      <c r="H1617" s="189">
        <v>101.676</v>
      </c>
      <c r="I1617" s="190"/>
      <c r="J1617" s="191">
        <f>ROUND(I1617*H1617,2)</f>
        <v>0</v>
      </c>
      <c r="K1617" s="187" t="s">
        <v>172</v>
      </c>
      <c r="L1617" s="192"/>
      <c r="M1617" s="193" t="s">
        <v>32</v>
      </c>
      <c r="N1617" s="194" t="s">
        <v>51</v>
      </c>
      <c r="P1617" s="138">
        <f>O1617*H1617</f>
        <v>0</v>
      </c>
      <c r="Q1617" s="138">
        <v>4.0000000000000003E-5</v>
      </c>
      <c r="R1617" s="138">
        <f>Q1617*H1617</f>
        <v>4.0670400000000001E-3</v>
      </c>
      <c r="S1617" s="138">
        <v>0</v>
      </c>
      <c r="T1617" s="139">
        <f>S1617*H1617</f>
        <v>0</v>
      </c>
      <c r="AR1617" s="140" t="s">
        <v>1027</v>
      </c>
      <c r="AT1617" s="140" t="s">
        <v>874</v>
      </c>
      <c r="AU1617" s="140" t="s">
        <v>89</v>
      </c>
      <c r="AY1617" s="18" t="s">
        <v>150</v>
      </c>
      <c r="BE1617" s="141">
        <f>IF(N1617="základní",J1617,0)</f>
        <v>0</v>
      </c>
      <c r="BF1617" s="141">
        <f>IF(N1617="snížená",J1617,0)</f>
        <v>0</v>
      </c>
      <c r="BG1617" s="141">
        <f>IF(N1617="zákl. přenesená",J1617,0)</f>
        <v>0</v>
      </c>
      <c r="BH1617" s="141">
        <f>IF(N1617="sníž. přenesená",J1617,0)</f>
        <v>0</v>
      </c>
      <c r="BI1617" s="141">
        <f>IF(N1617="nulová",J1617,0)</f>
        <v>0</v>
      </c>
      <c r="BJ1617" s="18" t="s">
        <v>40</v>
      </c>
      <c r="BK1617" s="141">
        <f>ROUND(I1617*H1617,2)</f>
        <v>0</v>
      </c>
      <c r="BL1617" s="18" t="s">
        <v>244</v>
      </c>
      <c r="BM1617" s="140" t="s">
        <v>4549</v>
      </c>
    </row>
    <row r="1618" spans="2:65" s="13" customFormat="1">
      <c r="B1618" s="149"/>
      <c r="D1618" s="143" t="s">
        <v>159</v>
      </c>
      <c r="F1618" s="151" t="s">
        <v>4550</v>
      </c>
      <c r="H1618" s="152">
        <v>101.676</v>
      </c>
      <c r="I1618" s="153"/>
      <c r="L1618" s="149"/>
      <c r="M1618" s="154"/>
      <c r="T1618" s="155"/>
      <c r="AT1618" s="150" t="s">
        <v>159</v>
      </c>
      <c r="AU1618" s="150" t="s">
        <v>89</v>
      </c>
      <c r="AV1618" s="13" t="s">
        <v>89</v>
      </c>
      <c r="AW1618" s="13" t="s">
        <v>4</v>
      </c>
      <c r="AX1618" s="13" t="s">
        <v>40</v>
      </c>
      <c r="AY1618" s="150" t="s">
        <v>150</v>
      </c>
    </row>
    <row r="1619" spans="2:65" s="1" customFormat="1" ht="33" customHeight="1">
      <c r="B1619" s="34"/>
      <c r="C1619" s="129" t="s">
        <v>1790</v>
      </c>
      <c r="D1619" s="129" t="s">
        <v>152</v>
      </c>
      <c r="E1619" s="130" t="s">
        <v>4551</v>
      </c>
      <c r="F1619" s="131" t="s">
        <v>4552</v>
      </c>
      <c r="G1619" s="132" t="s">
        <v>155</v>
      </c>
      <c r="H1619" s="133">
        <v>1845.15</v>
      </c>
      <c r="I1619" s="134"/>
      <c r="J1619" s="135">
        <f>ROUND(I1619*H1619,2)</f>
        <v>0</v>
      </c>
      <c r="K1619" s="131" t="s">
        <v>172</v>
      </c>
      <c r="L1619" s="34"/>
      <c r="M1619" s="136" t="s">
        <v>32</v>
      </c>
      <c r="N1619" s="137" t="s">
        <v>51</v>
      </c>
      <c r="P1619" s="138">
        <f>O1619*H1619</f>
        <v>0</v>
      </c>
      <c r="Q1619" s="138">
        <v>2.0000000000000001E-4</v>
      </c>
      <c r="R1619" s="138">
        <f>Q1619*H1619</f>
        <v>0.36903000000000002</v>
      </c>
      <c r="S1619" s="138">
        <v>0</v>
      </c>
      <c r="T1619" s="139">
        <f>S1619*H1619</f>
        <v>0</v>
      </c>
      <c r="AR1619" s="140" t="s">
        <v>244</v>
      </c>
      <c r="AT1619" s="140" t="s">
        <v>152</v>
      </c>
      <c r="AU1619" s="140" t="s">
        <v>89</v>
      </c>
      <c r="AY1619" s="18" t="s">
        <v>150</v>
      </c>
      <c r="BE1619" s="141">
        <f>IF(N1619="základní",J1619,0)</f>
        <v>0</v>
      </c>
      <c r="BF1619" s="141">
        <f>IF(N1619="snížená",J1619,0)</f>
        <v>0</v>
      </c>
      <c r="BG1619" s="141">
        <f>IF(N1619="zákl. přenesená",J1619,0)</f>
        <v>0</v>
      </c>
      <c r="BH1619" s="141">
        <f>IF(N1619="sníž. přenesená",J1619,0)</f>
        <v>0</v>
      </c>
      <c r="BI1619" s="141">
        <f>IF(N1619="nulová",J1619,0)</f>
        <v>0</v>
      </c>
      <c r="BJ1619" s="18" t="s">
        <v>40</v>
      </c>
      <c r="BK1619" s="141">
        <f>ROUND(I1619*H1619,2)</f>
        <v>0</v>
      </c>
      <c r="BL1619" s="18" t="s">
        <v>244</v>
      </c>
      <c r="BM1619" s="140" t="s">
        <v>4553</v>
      </c>
    </row>
    <row r="1620" spans="2:65" s="1" customFormat="1">
      <c r="B1620" s="34"/>
      <c r="D1620" s="163" t="s">
        <v>174</v>
      </c>
      <c r="F1620" s="164" t="s">
        <v>4554</v>
      </c>
      <c r="I1620" s="165"/>
      <c r="L1620" s="34"/>
      <c r="M1620" s="166"/>
      <c r="T1620" s="55"/>
      <c r="AT1620" s="18" t="s">
        <v>174</v>
      </c>
      <c r="AU1620" s="18" t="s">
        <v>89</v>
      </c>
    </row>
    <row r="1621" spans="2:65" s="12" customFormat="1">
      <c r="B1621" s="142"/>
      <c r="D1621" s="143" t="s">
        <v>159</v>
      </c>
      <c r="E1621" s="144" t="s">
        <v>32</v>
      </c>
      <c r="F1621" s="145" t="s">
        <v>3445</v>
      </c>
      <c r="H1621" s="144" t="s">
        <v>32</v>
      </c>
      <c r="I1621" s="146"/>
      <c r="L1621" s="142"/>
      <c r="M1621" s="147"/>
      <c r="T1621" s="148"/>
      <c r="AT1621" s="144" t="s">
        <v>159</v>
      </c>
      <c r="AU1621" s="144" t="s">
        <v>89</v>
      </c>
      <c r="AV1621" s="12" t="s">
        <v>40</v>
      </c>
      <c r="AW1621" s="12" t="s">
        <v>38</v>
      </c>
      <c r="AX1621" s="12" t="s">
        <v>80</v>
      </c>
      <c r="AY1621" s="144" t="s">
        <v>150</v>
      </c>
    </row>
    <row r="1622" spans="2:65" s="12" customFormat="1">
      <c r="B1622" s="142"/>
      <c r="D1622" s="143" t="s">
        <v>159</v>
      </c>
      <c r="E1622" s="144" t="s">
        <v>32</v>
      </c>
      <c r="F1622" s="145" t="s">
        <v>4523</v>
      </c>
      <c r="H1622" s="144" t="s">
        <v>32</v>
      </c>
      <c r="I1622" s="146"/>
      <c r="L1622" s="142"/>
      <c r="M1622" s="147"/>
      <c r="T1622" s="148"/>
      <c r="AT1622" s="144" t="s">
        <v>159</v>
      </c>
      <c r="AU1622" s="144" t="s">
        <v>89</v>
      </c>
      <c r="AV1622" s="12" t="s">
        <v>40</v>
      </c>
      <c r="AW1622" s="12" t="s">
        <v>38</v>
      </c>
      <c r="AX1622" s="12" t="s">
        <v>80</v>
      </c>
      <c r="AY1622" s="144" t="s">
        <v>150</v>
      </c>
    </row>
    <row r="1623" spans="2:65" s="13" customFormat="1">
      <c r="B1623" s="149"/>
      <c r="D1623" s="143" t="s">
        <v>159</v>
      </c>
      <c r="E1623" s="150" t="s">
        <v>32</v>
      </c>
      <c r="F1623" s="151" t="s">
        <v>4524</v>
      </c>
      <c r="H1623" s="152">
        <v>856.45</v>
      </c>
      <c r="I1623" s="153"/>
      <c r="L1623" s="149"/>
      <c r="M1623" s="154"/>
      <c r="T1623" s="155"/>
      <c r="AT1623" s="150" t="s">
        <v>159</v>
      </c>
      <c r="AU1623" s="150" t="s">
        <v>89</v>
      </c>
      <c r="AV1623" s="13" t="s">
        <v>89</v>
      </c>
      <c r="AW1623" s="13" t="s">
        <v>38</v>
      </c>
      <c r="AX1623" s="13" t="s">
        <v>80</v>
      </c>
      <c r="AY1623" s="150" t="s">
        <v>150</v>
      </c>
    </row>
    <row r="1624" spans="2:65" s="12" customFormat="1">
      <c r="B1624" s="142"/>
      <c r="D1624" s="143" t="s">
        <v>159</v>
      </c>
      <c r="E1624" s="144" t="s">
        <v>32</v>
      </c>
      <c r="F1624" s="145" t="s">
        <v>1702</v>
      </c>
      <c r="H1624" s="144" t="s">
        <v>32</v>
      </c>
      <c r="I1624" s="146"/>
      <c r="L1624" s="142"/>
      <c r="M1624" s="147"/>
      <c r="T1624" s="148"/>
      <c r="AT1624" s="144" t="s">
        <v>159</v>
      </c>
      <c r="AU1624" s="144" t="s">
        <v>89</v>
      </c>
      <c r="AV1624" s="12" t="s">
        <v>40</v>
      </c>
      <c r="AW1624" s="12" t="s">
        <v>38</v>
      </c>
      <c r="AX1624" s="12" t="s">
        <v>80</v>
      </c>
      <c r="AY1624" s="144" t="s">
        <v>150</v>
      </c>
    </row>
    <row r="1625" spans="2:65" s="12" customFormat="1">
      <c r="B1625" s="142"/>
      <c r="D1625" s="143" t="s">
        <v>159</v>
      </c>
      <c r="E1625" s="144" t="s">
        <v>32</v>
      </c>
      <c r="F1625" s="145" t="s">
        <v>4525</v>
      </c>
      <c r="H1625" s="144" t="s">
        <v>32</v>
      </c>
      <c r="I1625" s="146"/>
      <c r="L1625" s="142"/>
      <c r="M1625" s="147"/>
      <c r="T1625" s="148"/>
      <c r="AT1625" s="144" t="s">
        <v>159</v>
      </c>
      <c r="AU1625" s="144" t="s">
        <v>89</v>
      </c>
      <c r="AV1625" s="12" t="s">
        <v>40</v>
      </c>
      <c r="AW1625" s="12" t="s">
        <v>38</v>
      </c>
      <c r="AX1625" s="12" t="s">
        <v>80</v>
      </c>
      <c r="AY1625" s="144" t="s">
        <v>150</v>
      </c>
    </row>
    <row r="1626" spans="2:65" s="13" customFormat="1">
      <c r="B1626" s="149"/>
      <c r="D1626" s="143" t="s">
        <v>159</v>
      </c>
      <c r="E1626" s="150" t="s">
        <v>32</v>
      </c>
      <c r="F1626" s="151" t="s">
        <v>4526</v>
      </c>
      <c r="H1626" s="152">
        <v>988.7</v>
      </c>
      <c r="I1626" s="153"/>
      <c r="L1626" s="149"/>
      <c r="M1626" s="154"/>
      <c r="T1626" s="155"/>
      <c r="AT1626" s="150" t="s">
        <v>159</v>
      </c>
      <c r="AU1626" s="150" t="s">
        <v>89</v>
      </c>
      <c r="AV1626" s="13" t="s">
        <v>89</v>
      </c>
      <c r="AW1626" s="13" t="s">
        <v>38</v>
      </c>
      <c r="AX1626" s="13" t="s">
        <v>80</v>
      </c>
      <c r="AY1626" s="150" t="s">
        <v>150</v>
      </c>
    </row>
    <row r="1627" spans="2:65" s="14" customFormat="1">
      <c r="B1627" s="156"/>
      <c r="D1627" s="143" t="s">
        <v>159</v>
      </c>
      <c r="E1627" s="157" t="s">
        <v>32</v>
      </c>
      <c r="F1627" s="158" t="s">
        <v>162</v>
      </c>
      <c r="H1627" s="159">
        <v>1845.15</v>
      </c>
      <c r="I1627" s="160"/>
      <c r="L1627" s="156"/>
      <c r="M1627" s="161"/>
      <c r="T1627" s="162"/>
      <c r="AT1627" s="157" t="s">
        <v>159</v>
      </c>
      <c r="AU1627" s="157" t="s">
        <v>89</v>
      </c>
      <c r="AV1627" s="14" t="s">
        <v>157</v>
      </c>
      <c r="AW1627" s="14" t="s">
        <v>38</v>
      </c>
      <c r="AX1627" s="14" t="s">
        <v>40</v>
      </c>
      <c r="AY1627" s="157" t="s">
        <v>150</v>
      </c>
    </row>
    <row r="1628" spans="2:65" s="1" customFormat="1" ht="24.15" customHeight="1">
      <c r="B1628" s="34"/>
      <c r="C1628" s="129" t="s">
        <v>1795</v>
      </c>
      <c r="D1628" s="129" t="s">
        <v>152</v>
      </c>
      <c r="E1628" s="130" t="s">
        <v>4555</v>
      </c>
      <c r="F1628" s="131" t="s">
        <v>4556</v>
      </c>
      <c r="G1628" s="132" t="s">
        <v>155</v>
      </c>
      <c r="H1628" s="133">
        <v>96.834000000000003</v>
      </c>
      <c r="I1628" s="134"/>
      <c r="J1628" s="135">
        <f>ROUND(I1628*H1628,2)</f>
        <v>0</v>
      </c>
      <c r="K1628" s="131" t="s">
        <v>172</v>
      </c>
      <c r="L1628" s="34"/>
      <c r="M1628" s="136" t="s">
        <v>32</v>
      </c>
      <c r="N1628" s="137" t="s">
        <v>51</v>
      </c>
      <c r="P1628" s="138">
        <f>O1628*H1628</f>
        <v>0</v>
      </c>
      <c r="Q1628" s="138">
        <v>1.0000000000000001E-5</v>
      </c>
      <c r="R1628" s="138">
        <f>Q1628*H1628</f>
        <v>9.6834000000000015E-4</v>
      </c>
      <c r="S1628" s="138">
        <v>0</v>
      </c>
      <c r="T1628" s="139">
        <f>S1628*H1628</f>
        <v>0</v>
      </c>
      <c r="AR1628" s="140" t="s">
        <v>244</v>
      </c>
      <c r="AT1628" s="140" t="s">
        <v>152</v>
      </c>
      <c r="AU1628" s="140" t="s">
        <v>89</v>
      </c>
      <c r="AY1628" s="18" t="s">
        <v>150</v>
      </c>
      <c r="BE1628" s="141">
        <f>IF(N1628="základní",J1628,0)</f>
        <v>0</v>
      </c>
      <c r="BF1628" s="141">
        <f>IF(N1628="snížená",J1628,0)</f>
        <v>0</v>
      </c>
      <c r="BG1628" s="141">
        <f>IF(N1628="zákl. přenesená",J1628,0)</f>
        <v>0</v>
      </c>
      <c r="BH1628" s="141">
        <f>IF(N1628="sníž. přenesená",J1628,0)</f>
        <v>0</v>
      </c>
      <c r="BI1628" s="141">
        <f>IF(N1628="nulová",J1628,0)</f>
        <v>0</v>
      </c>
      <c r="BJ1628" s="18" t="s">
        <v>40</v>
      </c>
      <c r="BK1628" s="141">
        <f>ROUND(I1628*H1628,2)</f>
        <v>0</v>
      </c>
      <c r="BL1628" s="18" t="s">
        <v>244</v>
      </c>
      <c r="BM1628" s="140" t="s">
        <v>4557</v>
      </c>
    </row>
    <row r="1629" spans="2:65" s="1" customFormat="1">
      <c r="B1629" s="34"/>
      <c r="D1629" s="163" t="s">
        <v>174</v>
      </c>
      <c r="F1629" s="164" t="s">
        <v>4558</v>
      </c>
      <c r="I1629" s="165"/>
      <c r="L1629" s="34"/>
      <c r="M1629" s="166"/>
      <c r="T1629" s="55"/>
      <c r="AT1629" s="18" t="s">
        <v>174</v>
      </c>
      <c r="AU1629" s="18" t="s">
        <v>89</v>
      </c>
    </row>
    <row r="1630" spans="2:65" s="12" customFormat="1">
      <c r="B1630" s="142"/>
      <c r="D1630" s="143" t="s">
        <v>159</v>
      </c>
      <c r="E1630" s="144" t="s">
        <v>32</v>
      </c>
      <c r="F1630" s="145" t="s">
        <v>4548</v>
      </c>
      <c r="H1630" s="144" t="s">
        <v>32</v>
      </c>
      <c r="I1630" s="146"/>
      <c r="L1630" s="142"/>
      <c r="M1630" s="147"/>
      <c r="T1630" s="148"/>
      <c r="AT1630" s="144" t="s">
        <v>159</v>
      </c>
      <c r="AU1630" s="144" t="s">
        <v>89</v>
      </c>
      <c r="AV1630" s="12" t="s">
        <v>40</v>
      </c>
      <c r="AW1630" s="12" t="s">
        <v>38</v>
      </c>
      <c r="AX1630" s="12" t="s">
        <v>80</v>
      </c>
      <c r="AY1630" s="144" t="s">
        <v>150</v>
      </c>
    </row>
    <row r="1631" spans="2:65" s="13" customFormat="1">
      <c r="B1631" s="149"/>
      <c r="D1631" s="143" t="s">
        <v>159</v>
      </c>
      <c r="E1631" s="150" t="s">
        <v>32</v>
      </c>
      <c r="F1631" s="151" t="s">
        <v>3553</v>
      </c>
      <c r="H1631" s="152">
        <v>96.834000000000003</v>
      </c>
      <c r="I1631" s="153"/>
      <c r="L1631" s="149"/>
      <c r="M1631" s="154"/>
      <c r="T1631" s="155"/>
      <c r="AT1631" s="150" t="s">
        <v>159</v>
      </c>
      <c r="AU1631" s="150" t="s">
        <v>89</v>
      </c>
      <c r="AV1631" s="13" t="s">
        <v>89</v>
      </c>
      <c r="AW1631" s="13" t="s">
        <v>38</v>
      </c>
      <c r="AX1631" s="13" t="s">
        <v>40</v>
      </c>
      <c r="AY1631" s="150" t="s">
        <v>150</v>
      </c>
    </row>
    <row r="1632" spans="2:65" s="1" customFormat="1" ht="24.15" customHeight="1">
      <c r="B1632" s="34"/>
      <c r="C1632" s="129" t="s">
        <v>1802</v>
      </c>
      <c r="D1632" s="129" t="s">
        <v>152</v>
      </c>
      <c r="E1632" s="130" t="s">
        <v>4559</v>
      </c>
      <c r="F1632" s="131" t="s">
        <v>4560</v>
      </c>
      <c r="G1632" s="132" t="s">
        <v>155</v>
      </c>
      <c r="H1632" s="133">
        <v>769.2</v>
      </c>
      <c r="I1632" s="134"/>
      <c r="J1632" s="135">
        <f>ROUND(I1632*H1632,2)</f>
        <v>0</v>
      </c>
      <c r="K1632" s="131" t="s">
        <v>172</v>
      </c>
      <c r="L1632" s="34"/>
      <c r="M1632" s="136" t="s">
        <v>32</v>
      </c>
      <c r="N1632" s="137" t="s">
        <v>51</v>
      </c>
      <c r="P1632" s="138">
        <f>O1632*H1632</f>
        <v>0</v>
      </c>
      <c r="Q1632" s="138">
        <v>1.0000000000000001E-5</v>
      </c>
      <c r="R1632" s="138">
        <f>Q1632*H1632</f>
        <v>7.6920000000000009E-3</v>
      </c>
      <c r="S1632" s="138">
        <v>0</v>
      </c>
      <c r="T1632" s="139">
        <f>S1632*H1632</f>
        <v>0</v>
      </c>
      <c r="AR1632" s="140" t="s">
        <v>244</v>
      </c>
      <c r="AT1632" s="140" t="s">
        <v>152</v>
      </c>
      <c r="AU1632" s="140" t="s">
        <v>89</v>
      </c>
      <c r="AY1632" s="18" t="s">
        <v>150</v>
      </c>
      <c r="BE1632" s="141">
        <f>IF(N1632="základní",J1632,0)</f>
        <v>0</v>
      </c>
      <c r="BF1632" s="141">
        <f>IF(N1632="snížená",J1632,0)</f>
        <v>0</v>
      </c>
      <c r="BG1632" s="141">
        <f>IF(N1632="zákl. přenesená",J1632,0)</f>
        <v>0</v>
      </c>
      <c r="BH1632" s="141">
        <f>IF(N1632="sníž. přenesená",J1632,0)</f>
        <v>0</v>
      </c>
      <c r="BI1632" s="141">
        <f>IF(N1632="nulová",J1632,0)</f>
        <v>0</v>
      </c>
      <c r="BJ1632" s="18" t="s">
        <v>40</v>
      </c>
      <c r="BK1632" s="141">
        <f>ROUND(I1632*H1632,2)</f>
        <v>0</v>
      </c>
      <c r="BL1632" s="18" t="s">
        <v>244</v>
      </c>
      <c r="BM1632" s="140" t="s">
        <v>4561</v>
      </c>
    </row>
    <row r="1633" spans="2:65" s="1" customFormat="1">
      <c r="B1633" s="34"/>
      <c r="D1633" s="163" t="s">
        <v>174</v>
      </c>
      <c r="F1633" s="164" t="s">
        <v>4562</v>
      </c>
      <c r="I1633" s="165"/>
      <c r="L1633" s="34"/>
      <c r="M1633" s="166"/>
      <c r="T1633" s="55"/>
      <c r="AT1633" s="18" t="s">
        <v>174</v>
      </c>
      <c r="AU1633" s="18" t="s">
        <v>89</v>
      </c>
    </row>
    <row r="1634" spans="2:65" s="12" customFormat="1">
      <c r="B1634" s="142"/>
      <c r="D1634" s="143" t="s">
        <v>159</v>
      </c>
      <c r="E1634" s="144" t="s">
        <v>32</v>
      </c>
      <c r="F1634" s="145" t="s">
        <v>4539</v>
      </c>
      <c r="H1634" s="144" t="s">
        <v>32</v>
      </c>
      <c r="I1634" s="146"/>
      <c r="L1634" s="142"/>
      <c r="M1634" s="147"/>
      <c r="T1634" s="148"/>
      <c r="AT1634" s="144" t="s">
        <v>159</v>
      </c>
      <c r="AU1634" s="144" t="s">
        <v>89</v>
      </c>
      <c r="AV1634" s="12" t="s">
        <v>40</v>
      </c>
      <c r="AW1634" s="12" t="s">
        <v>38</v>
      </c>
      <c r="AX1634" s="12" t="s">
        <v>80</v>
      </c>
      <c r="AY1634" s="144" t="s">
        <v>150</v>
      </c>
    </row>
    <row r="1635" spans="2:65" s="13" customFormat="1">
      <c r="B1635" s="149"/>
      <c r="D1635" s="143" t="s">
        <v>159</v>
      </c>
      <c r="E1635" s="150" t="s">
        <v>32</v>
      </c>
      <c r="F1635" s="151" t="s">
        <v>3869</v>
      </c>
      <c r="H1635" s="152">
        <v>769.2</v>
      </c>
      <c r="I1635" s="153"/>
      <c r="L1635" s="149"/>
      <c r="M1635" s="154"/>
      <c r="T1635" s="155"/>
      <c r="AT1635" s="150" t="s">
        <v>159</v>
      </c>
      <c r="AU1635" s="150" t="s">
        <v>89</v>
      </c>
      <c r="AV1635" s="13" t="s">
        <v>89</v>
      </c>
      <c r="AW1635" s="13" t="s">
        <v>38</v>
      </c>
      <c r="AX1635" s="13" t="s">
        <v>40</v>
      </c>
      <c r="AY1635" s="150" t="s">
        <v>150</v>
      </c>
    </row>
    <row r="1636" spans="2:65" s="1" customFormat="1" ht="21.75" customHeight="1">
      <c r="B1636" s="34"/>
      <c r="C1636" s="129" t="s">
        <v>1809</v>
      </c>
      <c r="D1636" s="129" t="s">
        <v>152</v>
      </c>
      <c r="E1636" s="130" t="s">
        <v>4563</v>
      </c>
      <c r="F1636" s="131" t="s">
        <v>4564</v>
      </c>
      <c r="G1636" s="132" t="s">
        <v>155</v>
      </c>
      <c r="H1636" s="133">
        <v>1845.15</v>
      </c>
      <c r="I1636" s="134"/>
      <c r="J1636" s="135">
        <f>ROUND(I1636*H1636,2)</f>
        <v>0</v>
      </c>
      <c r="K1636" s="131" t="s">
        <v>172</v>
      </c>
      <c r="L1636" s="34"/>
      <c r="M1636" s="136" t="s">
        <v>32</v>
      </c>
      <c r="N1636" s="137" t="s">
        <v>51</v>
      </c>
      <c r="P1636" s="138">
        <f>O1636*H1636</f>
        <v>0</v>
      </c>
      <c r="Q1636" s="138">
        <v>2.5000000000000001E-4</v>
      </c>
      <c r="R1636" s="138">
        <f>Q1636*H1636</f>
        <v>0.46128750000000002</v>
      </c>
      <c r="S1636" s="138">
        <v>0</v>
      </c>
      <c r="T1636" s="139">
        <f>S1636*H1636</f>
        <v>0</v>
      </c>
      <c r="AR1636" s="140" t="s">
        <v>244</v>
      </c>
      <c r="AT1636" s="140" t="s">
        <v>152</v>
      </c>
      <c r="AU1636" s="140" t="s">
        <v>89</v>
      </c>
      <c r="AY1636" s="18" t="s">
        <v>150</v>
      </c>
      <c r="BE1636" s="141">
        <f>IF(N1636="základní",J1636,0)</f>
        <v>0</v>
      </c>
      <c r="BF1636" s="141">
        <f>IF(N1636="snížená",J1636,0)</f>
        <v>0</v>
      </c>
      <c r="BG1636" s="141">
        <f>IF(N1636="zákl. přenesená",J1636,0)</f>
        <v>0</v>
      </c>
      <c r="BH1636" s="141">
        <f>IF(N1636="sníž. přenesená",J1636,0)</f>
        <v>0</v>
      </c>
      <c r="BI1636" s="141">
        <f>IF(N1636="nulová",J1636,0)</f>
        <v>0</v>
      </c>
      <c r="BJ1636" s="18" t="s">
        <v>40</v>
      </c>
      <c r="BK1636" s="141">
        <f>ROUND(I1636*H1636,2)</f>
        <v>0</v>
      </c>
      <c r="BL1636" s="18" t="s">
        <v>244</v>
      </c>
      <c r="BM1636" s="140" t="s">
        <v>4565</v>
      </c>
    </row>
    <row r="1637" spans="2:65" s="1" customFormat="1">
      <c r="B1637" s="34"/>
      <c r="D1637" s="163" t="s">
        <v>174</v>
      </c>
      <c r="F1637" s="164" t="s">
        <v>4566</v>
      </c>
      <c r="I1637" s="165"/>
      <c r="L1637" s="34"/>
      <c r="M1637" s="166"/>
      <c r="T1637" s="55"/>
      <c r="AT1637" s="18" t="s">
        <v>174</v>
      </c>
      <c r="AU1637" s="18" t="s">
        <v>89</v>
      </c>
    </row>
    <row r="1638" spans="2:65" s="12" customFormat="1">
      <c r="B1638" s="142"/>
      <c r="D1638" s="143" t="s">
        <v>159</v>
      </c>
      <c r="E1638" s="144" t="s">
        <v>32</v>
      </c>
      <c r="F1638" s="145" t="s">
        <v>3445</v>
      </c>
      <c r="H1638" s="144" t="s">
        <v>32</v>
      </c>
      <c r="I1638" s="146"/>
      <c r="L1638" s="142"/>
      <c r="M1638" s="147"/>
      <c r="T1638" s="148"/>
      <c r="AT1638" s="144" t="s">
        <v>159</v>
      </c>
      <c r="AU1638" s="144" t="s">
        <v>89</v>
      </c>
      <c r="AV1638" s="12" t="s">
        <v>40</v>
      </c>
      <c r="AW1638" s="12" t="s">
        <v>38</v>
      </c>
      <c r="AX1638" s="12" t="s">
        <v>80</v>
      </c>
      <c r="AY1638" s="144" t="s">
        <v>150</v>
      </c>
    </row>
    <row r="1639" spans="2:65" s="12" customFormat="1">
      <c r="B1639" s="142"/>
      <c r="D1639" s="143" t="s">
        <v>159</v>
      </c>
      <c r="E1639" s="144" t="s">
        <v>32</v>
      </c>
      <c r="F1639" s="145" t="s">
        <v>4523</v>
      </c>
      <c r="H1639" s="144" t="s">
        <v>32</v>
      </c>
      <c r="I1639" s="146"/>
      <c r="L1639" s="142"/>
      <c r="M1639" s="147"/>
      <c r="T1639" s="148"/>
      <c r="AT1639" s="144" t="s">
        <v>159</v>
      </c>
      <c r="AU1639" s="144" t="s">
        <v>89</v>
      </c>
      <c r="AV1639" s="12" t="s">
        <v>40</v>
      </c>
      <c r="AW1639" s="12" t="s">
        <v>38</v>
      </c>
      <c r="AX1639" s="12" t="s">
        <v>80</v>
      </c>
      <c r="AY1639" s="144" t="s">
        <v>150</v>
      </c>
    </row>
    <row r="1640" spans="2:65" s="13" customFormat="1">
      <c r="B1640" s="149"/>
      <c r="D1640" s="143" t="s">
        <v>159</v>
      </c>
      <c r="E1640" s="150" t="s">
        <v>32</v>
      </c>
      <c r="F1640" s="151" t="s">
        <v>4524</v>
      </c>
      <c r="H1640" s="152">
        <v>856.45</v>
      </c>
      <c r="I1640" s="153"/>
      <c r="L1640" s="149"/>
      <c r="M1640" s="154"/>
      <c r="T1640" s="155"/>
      <c r="AT1640" s="150" t="s">
        <v>159</v>
      </c>
      <c r="AU1640" s="150" t="s">
        <v>89</v>
      </c>
      <c r="AV1640" s="13" t="s">
        <v>89</v>
      </c>
      <c r="AW1640" s="13" t="s">
        <v>38</v>
      </c>
      <c r="AX1640" s="13" t="s">
        <v>80</v>
      </c>
      <c r="AY1640" s="150" t="s">
        <v>150</v>
      </c>
    </row>
    <row r="1641" spans="2:65" s="12" customFormat="1">
      <c r="B1641" s="142"/>
      <c r="D1641" s="143" t="s">
        <v>159</v>
      </c>
      <c r="E1641" s="144" t="s">
        <v>32</v>
      </c>
      <c r="F1641" s="145" t="s">
        <v>1702</v>
      </c>
      <c r="H1641" s="144" t="s">
        <v>32</v>
      </c>
      <c r="I1641" s="146"/>
      <c r="L1641" s="142"/>
      <c r="M1641" s="147"/>
      <c r="T1641" s="148"/>
      <c r="AT1641" s="144" t="s">
        <v>159</v>
      </c>
      <c r="AU1641" s="144" t="s">
        <v>89</v>
      </c>
      <c r="AV1641" s="12" t="s">
        <v>40</v>
      </c>
      <c r="AW1641" s="12" t="s">
        <v>38</v>
      </c>
      <c r="AX1641" s="12" t="s">
        <v>80</v>
      </c>
      <c r="AY1641" s="144" t="s">
        <v>150</v>
      </c>
    </row>
    <row r="1642" spans="2:65" s="12" customFormat="1">
      <c r="B1642" s="142"/>
      <c r="D1642" s="143" t="s">
        <v>159</v>
      </c>
      <c r="E1642" s="144" t="s">
        <v>32</v>
      </c>
      <c r="F1642" s="145" t="s">
        <v>4525</v>
      </c>
      <c r="H1642" s="144" t="s">
        <v>32</v>
      </c>
      <c r="I1642" s="146"/>
      <c r="L1642" s="142"/>
      <c r="M1642" s="147"/>
      <c r="T1642" s="148"/>
      <c r="AT1642" s="144" t="s">
        <v>159</v>
      </c>
      <c r="AU1642" s="144" t="s">
        <v>89</v>
      </c>
      <c r="AV1642" s="12" t="s">
        <v>40</v>
      </c>
      <c r="AW1642" s="12" t="s">
        <v>38</v>
      </c>
      <c r="AX1642" s="12" t="s">
        <v>80</v>
      </c>
      <c r="AY1642" s="144" t="s">
        <v>150</v>
      </c>
    </row>
    <row r="1643" spans="2:65" s="13" customFormat="1">
      <c r="B1643" s="149"/>
      <c r="D1643" s="143" t="s">
        <v>159</v>
      </c>
      <c r="E1643" s="150" t="s">
        <v>32</v>
      </c>
      <c r="F1643" s="151" t="s">
        <v>4526</v>
      </c>
      <c r="H1643" s="152">
        <v>988.7</v>
      </c>
      <c r="I1643" s="153"/>
      <c r="L1643" s="149"/>
      <c r="M1643" s="154"/>
      <c r="T1643" s="155"/>
      <c r="AT1643" s="150" t="s">
        <v>159</v>
      </c>
      <c r="AU1643" s="150" t="s">
        <v>89</v>
      </c>
      <c r="AV1643" s="13" t="s">
        <v>89</v>
      </c>
      <c r="AW1643" s="13" t="s">
        <v>38</v>
      </c>
      <c r="AX1643" s="13" t="s">
        <v>80</v>
      </c>
      <c r="AY1643" s="150" t="s">
        <v>150</v>
      </c>
    </row>
    <row r="1644" spans="2:65" s="14" customFormat="1">
      <c r="B1644" s="156"/>
      <c r="D1644" s="143" t="s">
        <v>159</v>
      </c>
      <c r="E1644" s="157" t="s">
        <v>32</v>
      </c>
      <c r="F1644" s="158" t="s">
        <v>162</v>
      </c>
      <c r="H1644" s="159">
        <v>1845.15</v>
      </c>
      <c r="I1644" s="160"/>
      <c r="L1644" s="156"/>
      <c r="M1644" s="161"/>
      <c r="T1644" s="162"/>
      <c r="AT1644" s="157" t="s">
        <v>159</v>
      </c>
      <c r="AU1644" s="157" t="s">
        <v>89</v>
      </c>
      <c r="AV1644" s="14" t="s">
        <v>157</v>
      </c>
      <c r="AW1644" s="14" t="s">
        <v>38</v>
      </c>
      <c r="AX1644" s="14" t="s">
        <v>40</v>
      </c>
      <c r="AY1644" s="157" t="s">
        <v>150</v>
      </c>
    </row>
    <row r="1645" spans="2:65" s="11" customFormat="1" ht="25.95" customHeight="1">
      <c r="B1645" s="117"/>
      <c r="D1645" s="118" t="s">
        <v>79</v>
      </c>
      <c r="E1645" s="119" t="s">
        <v>4567</v>
      </c>
      <c r="F1645" s="119" t="s">
        <v>4568</v>
      </c>
      <c r="I1645" s="120"/>
      <c r="J1645" s="121">
        <f>BK1645</f>
        <v>0</v>
      </c>
      <c r="L1645" s="117"/>
      <c r="M1645" s="122"/>
      <c r="P1645" s="123">
        <f>SUM(P1646:P1663)</f>
        <v>0</v>
      </c>
      <c r="R1645" s="123">
        <f>SUM(R1646:R1663)</f>
        <v>0</v>
      </c>
      <c r="T1645" s="124">
        <f>SUM(T1646:T1663)</f>
        <v>0</v>
      </c>
      <c r="AR1645" s="118" t="s">
        <v>157</v>
      </c>
      <c r="AT1645" s="125" t="s">
        <v>79</v>
      </c>
      <c r="AU1645" s="125" t="s">
        <v>80</v>
      </c>
      <c r="AY1645" s="118" t="s">
        <v>150</v>
      </c>
      <c r="BK1645" s="126">
        <f>SUM(BK1646:BK1663)</f>
        <v>0</v>
      </c>
    </row>
    <row r="1646" spans="2:65" s="1" customFormat="1" ht="24.15" customHeight="1">
      <c r="B1646" s="34"/>
      <c r="C1646" s="129" t="s">
        <v>1821</v>
      </c>
      <c r="D1646" s="129" t="s">
        <v>152</v>
      </c>
      <c r="E1646" s="130" t="s">
        <v>4569</v>
      </c>
      <c r="F1646" s="131" t="s">
        <v>4570</v>
      </c>
      <c r="G1646" s="132" t="s">
        <v>727</v>
      </c>
      <c r="H1646" s="133">
        <v>96</v>
      </c>
      <c r="I1646" s="134"/>
      <c r="J1646" s="135">
        <f>ROUND(I1646*H1646,2)</f>
        <v>0</v>
      </c>
      <c r="K1646" s="131" t="s">
        <v>172</v>
      </c>
      <c r="L1646" s="34"/>
      <c r="M1646" s="136" t="s">
        <v>32</v>
      </c>
      <c r="N1646" s="137" t="s">
        <v>51</v>
      </c>
      <c r="P1646" s="138">
        <f>O1646*H1646</f>
        <v>0</v>
      </c>
      <c r="Q1646" s="138">
        <v>0</v>
      </c>
      <c r="R1646" s="138">
        <f>Q1646*H1646</f>
        <v>0</v>
      </c>
      <c r="S1646" s="138">
        <v>0</v>
      </c>
      <c r="T1646" s="139">
        <f>S1646*H1646</f>
        <v>0</v>
      </c>
      <c r="AR1646" s="140" t="s">
        <v>4571</v>
      </c>
      <c r="AT1646" s="140" t="s">
        <v>152</v>
      </c>
      <c r="AU1646" s="140" t="s">
        <v>40</v>
      </c>
      <c r="AY1646" s="18" t="s">
        <v>150</v>
      </c>
      <c r="BE1646" s="141">
        <f>IF(N1646="základní",J1646,0)</f>
        <v>0</v>
      </c>
      <c r="BF1646" s="141">
        <f>IF(N1646="snížená",J1646,0)</f>
        <v>0</v>
      </c>
      <c r="BG1646" s="141">
        <f>IF(N1646="zákl. přenesená",J1646,0)</f>
        <v>0</v>
      </c>
      <c r="BH1646" s="141">
        <f>IF(N1646="sníž. přenesená",J1646,0)</f>
        <v>0</v>
      </c>
      <c r="BI1646" s="141">
        <f>IF(N1646="nulová",J1646,0)</f>
        <v>0</v>
      </c>
      <c r="BJ1646" s="18" t="s">
        <v>40</v>
      </c>
      <c r="BK1646" s="141">
        <f>ROUND(I1646*H1646,2)</f>
        <v>0</v>
      </c>
      <c r="BL1646" s="18" t="s">
        <v>4571</v>
      </c>
      <c r="BM1646" s="140" t="s">
        <v>4572</v>
      </c>
    </row>
    <row r="1647" spans="2:65" s="1" customFormat="1">
      <c r="B1647" s="34"/>
      <c r="D1647" s="163" t="s">
        <v>174</v>
      </c>
      <c r="F1647" s="164" t="s">
        <v>4573</v>
      </c>
      <c r="I1647" s="165"/>
      <c r="L1647" s="34"/>
      <c r="M1647" s="166"/>
      <c r="T1647" s="55"/>
      <c r="AT1647" s="18" t="s">
        <v>174</v>
      </c>
      <c r="AU1647" s="18" t="s">
        <v>40</v>
      </c>
    </row>
    <row r="1648" spans="2:65" s="12" customFormat="1">
      <c r="B1648" s="142"/>
      <c r="D1648" s="143" t="s">
        <v>159</v>
      </c>
      <c r="E1648" s="144" t="s">
        <v>32</v>
      </c>
      <c r="F1648" s="145" t="s">
        <v>4574</v>
      </c>
      <c r="H1648" s="144" t="s">
        <v>32</v>
      </c>
      <c r="I1648" s="146"/>
      <c r="L1648" s="142"/>
      <c r="M1648" s="147"/>
      <c r="T1648" s="148"/>
      <c r="AT1648" s="144" t="s">
        <v>159</v>
      </c>
      <c r="AU1648" s="144" t="s">
        <v>40</v>
      </c>
      <c r="AV1648" s="12" t="s">
        <v>40</v>
      </c>
      <c r="AW1648" s="12" t="s">
        <v>38</v>
      </c>
      <c r="AX1648" s="12" t="s">
        <v>80</v>
      </c>
      <c r="AY1648" s="144" t="s">
        <v>150</v>
      </c>
    </row>
    <row r="1649" spans="2:65" s="12" customFormat="1">
      <c r="B1649" s="142"/>
      <c r="D1649" s="143" t="s">
        <v>159</v>
      </c>
      <c r="E1649" s="144" t="s">
        <v>32</v>
      </c>
      <c r="F1649" s="145" t="s">
        <v>4575</v>
      </c>
      <c r="H1649" s="144" t="s">
        <v>32</v>
      </c>
      <c r="I1649" s="146"/>
      <c r="L1649" s="142"/>
      <c r="M1649" s="147"/>
      <c r="T1649" s="148"/>
      <c r="AT1649" s="144" t="s">
        <v>159</v>
      </c>
      <c r="AU1649" s="144" t="s">
        <v>40</v>
      </c>
      <c r="AV1649" s="12" t="s">
        <v>40</v>
      </c>
      <c r="AW1649" s="12" t="s">
        <v>38</v>
      </c>
      <c r="AX1649" s="12" t="s">
        <v>80</v>
      </c>
      <c r="AY1649" s="144" t="s">
        <v>150</v>
      </c>
    </row>
    <row r="1650" spans="2:65" s="12" customFormat="1">
      <c r="B1650" s="142"/>
      <c r="D1650" s="143" t="s">
        <v>159</v>
      </c>
      <c r="E1650" s="144" t="s">
        <v>32</v>
      </c>
      <c r="F1650" s="145" t="s">
        <v>4576</v>
      </c>
      <c r="H1650" s="144" t="s">
        <v>32</v>
      </c>
      <c r="I1650" s="146"/>
      <c r="L1650" s="142"/>
      <c r="M1650" s="147"/>
      <c r="T1650" s="148"/>
      <c r="AT1650" s="144" t="s">
        <v>159</v>
      </c>
      <c r="AU1650" s="144" t="s">
        <v>40</v>
      </c>
      <c r="AV1650" s="12" t="s">
        <v>40</v>
      </c>
      <c r="AW1650" s="12" t="s">
        <v>38</v>
      </c>
      <c r="AX1650" s="12" t="s">
        <v>80</v>
      </c>
      <c r="AY1650" s="144" t="s">
        <v>150</v>
      </c>
    </row>
    <row r="1651" spans="2:65" s="13" customFormat="1">
      <c r="B1651" s="149"/>
      <c r="D1651" s="143" t="s">
        <v>159</v>
      </c>
      <c r="E1651" s="150" t="s">
        <v>32</v>
      </c>
      <c r="F1651" s="151" t="s">
        <v>4577</v>
      </c>
      <c r="H1651" s="152">
        <v>48</v>
      </c>
      <c r="I1651" s="153"/>
      <c r="L1651" s="149"/>
      <c r="M1651" s="154"/>
      <c r="T1651" s="155"/>
      <c r="AT1651" s="150" t="s">
        <v>159</v>
      </c>
      <c r="AU1651" s="150" t="s">
        <v>40</v>
      </c>
      <c r="AV1651" s="13" t="s">
        <v>89</v>
      </c>
      <c r="AW1651" s="13" t="s">
        <v>38</v>
      </c>
      <c r="AX1651" s="13" t="s">
        <v>80</v>
      </c>
      <c r="AY1651" s="150" t="s">
        <v>150</v>
      </c>
    </row>
    <row r="1652" spans="2:65" s="12" customFormat="1">
      <c r="B1652" s="142"/>
      <c r="D1652" s="143" t="s">
        <v>159</v>
      </c>
      <c r="E1652" s="144" t="s">
        <v>32</v>
      </c>
      <c r="F1652" s="145" t="s">
        <v>4575</v>
      </c>
      <c r="H1652" s="144" t="s">
        <v>32</v>
      </c>
      <c r="I1652" s="146"/>
      <c r="L1652" s="142"/>
      <c r="M1652" s="147"/>
      <c r="T1652" s="148"/>
      <c r="AT1652" s="144" t="s">
        <v>159</v>
      </c>
      <c r="AU1652" s="144" t="s">
        <v>40</v>
      </c>
      <c r="AV1652" s="12" t="s">
        <v>40</v>
      </c>
      <c r="AW1652" s="12" t="s">
        <v>38</v>
      </c>
      <c r="AX1652" s="12" t="s">
        <v>80</v>
      </c>
      <c r="AY1652" s="144" t="s">
        <v>150</v>
      </c>
    </row>
    <row r="1653" spans="2:65" s="12" customFormat="1">
      <c r="B1653" s="142"/>
      <c r="D1653" s="143" t="s">
        <v>159</v>
      </c>
      <c r="E1653" s="144" t="s">
        <v>32</v>
      </c>
      <c r="F1653" s="145" t="s">
        <v>4578</v>
      </c>
      <c r="H1653" s="144" t="s">
        <v>32</v>
      </c>
      <c r="I1653" s="146"/>
      <c r="L1653" s="142"/>
      <c r="M1653" s="147"/>
      <c r="T1653" s="148"/>
      <c r="AT1653" s="144" t="s">
        <v>159</v>
      </c>
      <c r="AU1653" s="144" t="s">
        <v>40</v>
      </c>
      <c r="AV1653" s="12" t="s">
        <v>40</v>
      </c>
      <c r="AW1653" s="12" t="s">
        <v>38</v>
      </c>
      <c r="AX1653" s="12" t="s">
        <v>80</v>
      </c>
      <c r="AY1653" s="144" t="s">
        <v>150</v>
      </c>
    </row>
    <row r="1654" spans="2:65" s="13" customFormat="1">
      <c r="B1654" s="149"/>
      <c r="D1654" s="143" t="s">
        <v>159</v>
      </c>
      <c r="E1654" s="150" t="s">
        <v>32</v>
      </c>
      <c r="F1654" s="151" t="s">
        <v>4577</v>
      </c>
      <c r="H1654" s="152">
        <v>48</v>
      </c>
      <c r="I1654" s="153"/>
      <c r="L1654" s="149"/>
      <c r="M1654" s="154"/>
      <c r="T1654" s="155"/>
      <c r="AT1654" s="150" t="s">
        <v>159</v>
      </c>
      <c r="AU1654" s="150" t="s">
        <v>40</v>
      </c>
      <c r="AV1654" s="13" t="s">
        <v>89</v>
      </c>
      <c r="AW1654" s="13" t="s">
        <v>38</v>
      </c>
      <c r="AX1654" s="13" t="s">
        <v>80</v>
      </c>
      <c r="AY1654" s="150" t="s">
        <v>150</v>
      </c>
    </row>
    <row r="1655" spans="2:65" s="14" customFormat="1">
      <c r="B1655" s="156"/>
      <c r="D1655" s="143" t="s">
        <v>159</v>
      </c>
      <c r="E1655" s="157" t="s">
        <v>32</v>
      </c>
      <c r="F1655" s="158" t="s">
        <v>162</v>
      </c>
      <c r="H1655" s="159">
        <v>96</v>
      </c>
      <c r="I1655" s="160"/>
      <c r="L1655" s="156"/>
      <c r="M1655" s="161"/>
      <c r="T1655" s="162"/>
      <c r="AT1655" s="157" t="s">
        <v>159</v>
      </c>
      <c r="AU1655" s="157" t="s">
        <v>40</v>
      </c>
      <c r="AV1655" s="14" t="s">
        <v>157</v>
      </c>
      <c r="AW1655" s="14" t="s">
        <v>38</v>
      </c>
      <c r="AX1655" s="14" t="s">
        <v>40</v>
      </c>
      <c r="AY1655" s="157" t="s">
        <v>150</v>
      </c>
    </row>
    <row r="1656" spans="2:65" s="1" customFormat="1" ht="24.15" customHeight="1">
      <c r="B1656" s="34"/>
      <c r="C1656" s="129" t="s">
        <v>1827</v>
      </c>
      <c r="D1656" s="129" t="s">
        <v>152</v>
      </c>
      <c r="E1656" s="130" t="s">
        <v>4579</v>
      </c>
      <c r="F1656" s="131" t="s">
        <v>4580</v>
      </c>
      <c r="G1656" s="132" t="s">
        <v>727</v>
      </c>
      <c r="H1656" s="133">
        <v>100</v>
      </c>
      <c r="I1656" s="134"/>
      <c r="J1656" s="135">
        <f>ROUND(I1656*H1656,2)</f>
        <v>0</v>
      </c>
      <c r="K1656" s="131" t="s">
        <v>172</v>
      </c>
      <c r="L1656" s="34"/>
      <c r="M1656" s="136" t="s">
        <v>32</v>
      </c>
      <c r="N1656" s="137" t="s">
        <v>51</v>
      </c>
      <c r="P1656" s="138">
        <f>O1656*H1656</f>
        <v>0</v>
      </c>
      <c r="Q1656" s="138">
        <v>0</v>
      </c>
      <c r="R1656" s="138">
        <f>Q1656*H1656</f>
        <v>0</v>
      </c>
      <c r="S1656" s="138">
        <v>0</v>
      </c>
      <c r="T1656" s="139">
        <f>S1656*H1656</f>
        <v>0</v>
      </c>
      <c r="AR1656" s="140" t="s">
        <v>4571</v>
      </c>
      <c r="AT1656" s="140" t="s">
        <v>152</v>
      </c>
      <c r="AU1656" s="140" t="s">
        <v>40</v>
      </c>
      <c r="AY1656" s="18" t="s">
        <v>150</v>
      </c>
      <c r="BE1656" s="141">
        <f>IF(N1656="základní",J1656,0)</f>
        <v>0</v>
      </c>
      <c r="BF1656" s="141">
        <f>IF(N1656="snížená",J1656,0)</f>
        <v>0</v>
      </c>
      <c r="BG1656" s="141">
        <f>IF(N1656="zákl. přenesená",J1656,0)</f>
        <v>0</v>
      </c>
      <c r="BH1656" s="141">
        <f>IF(N1656="sníž. přenesená",J1656,0)</f>
        <v>0</v>
      </c>
      <c r="BI1656" s="141">
        <f>IF(N1656="nulová",J1656,0)</f>
        <v>0</v>
      </c>
      <c r="BJ1656" s="18" t="s">
        <v>40</v>
      </c>
      <c r="BK1656" s="141">
        <f>ROUND(I1656*H1656,2)</f>
        <v>0</v>
      </c>
      <c r="BL1656" s="18" t="s">
        <v>4571</v>
      </c>
      <c r="BM1656" s="140" t="s">
        <v>4581</v>
      </c>
    </row>
    <row r="1657" spans="2:65" s="1" customFormat="1">
      <c r="B1657" s="34"/>
      <c r="D1657" s="163" t="s">
        <v>174</v>
      </c>
      <c r="F1657" s="164" t="s">
        <v>4582</v>
      </c>
      <c r="I1657" s="165"/>
      <c r="L1657" s="34"/>
      <c r="M1657" s="166"/>
      <c r="T1657" s="55"/>
      <c r="AT1657" s="18" t="s">
        <v>174</v>
      </c>
      <c r="AU1657" s="18" t="s">
        <v>40</v>
      </c>
    </row>
    <row r="1658" spans="2:65" s="12" customFormat="1" ht="20.399999999999999">
      <c r="B1658" s="142"/>
      <c r="D1658" s="143" t="s">
        <v>159</v>
      </c>
      <c r="E1658" s="144" t="s">
        <v>32</v>
      </c>
      <c r="F1658" s="145" t="s">
        <v>4583</v>
      </c>
      <c r="H1658" s="144" t="s">
        <v>32</v>
      </c>
      <c r="I1658" s="146"/>
      <c r="L1658" s="142"/>
      <c r="M1658" s="147"/>
      <c r="T1658" s="148"/>
      <c r="AT1658" s="144" t="s">
        <v>159</v>
      </c>
      <c r="AU1658" s="144" t="s">
        <v>40</v>
      </c>
      <c r="AV1658" s="12" t="s">
        <v>40</v>
      </c>
      <c r="AW1658" s="12" t="s">
        <v>38</v>
      </c>
      <c r="AX1658" s="12" t="s">
        <v>80</v>
      </c>
      <c r="AY1658" s="144" t="s">
        <v>150</v>
      </c>
    </row>
    <row r="1659" spans="2:65" s="13" customFormat="1">
      <c r="B1659" s="149"/>
      <c r="D1659" s="143" t="s">
        <v>159</v>
      </c>
      <c r="E1659" s="150" t="s">
        <v>32</v>
      </c>
      <c r="F1659" s="151" t="s">
        <v>4584</v>
      </c>
      <c r="H1659" s="152">
        <v>100</v>
      </c>
      <c r="I1659" s="153"/>
      <c r="L1659" s="149"/>
      <c r="M1659" s="154"/>
      <c r="T1659" s="155"/>
      <c r="AT1659" s="150" t="s">
        <v>159</v>
      </c>
      <c r="AU1659" s="150" t="s">
        <v>40</v>
      </c>
      <c r="AV1659" s="13" t="s">
        <v>89</v>
      </c>
      <c r="AW1659" s="13" t="s">
        <v>38</v>
      </c>
      <c r="AX1659" s="13" t="s">
        <v>40</v>
      </c>
      <c r="AY1659" s="150" t="s">
        <v>150</v>
      </c>
    </row>
    <row r="1660" spans="2:65" s="1" customFormat="1" ht="37.799999999999997" customHeight="1">
      <c r="B1660" s="34"/>
      <c r="C1660" s="129" t="s">
        <v>1833</v>
      </c>
      <c r="D1660" s="129" t="s">
        <v>152</v>
      </c>
      <c r="E1660" s="130" t="s">
        <v>4585</v>
      </c>
      <c r="F1660" s="131" t="s">
        <v>4586</v>
      </c>
      <c r="G1660" s="132" t="s">
        <v>727</v>
      </c>
      <c r="H1660" s="133">
        <v>80</v>
      </c>
      <c r="I1660" s="134"/>
      <c r="J1660" s="135">
        <f>ROUND(I1660*H1660,2)</f>
        <v>0</v>
      </c>
      <c r="K1660" s="131" t="s">
        <v>172</v>
      </c>
      <c r="L1660" s="34"/>
      <c r="M1660" s="136" t="s">
        <v>32</v>
      </c>
      <c r="N1660" s="137" t="s">
        <v>51</v>
      </c>
      <c r="P1660" s="138">
        <f>O1660*H1660</f>
        <v>0</v>
      </c>
      <c r="Q1660" s="138">
        <v>0</v>
      </c>
      <c r="R1660" s="138">
        <f>Q1660*H1660</f>
        <v>0</v>
      </c>
      <c r="S1660" s="138">
        <v>0</v>
      </c>
      <c r="T1660" s="139">
        <f>S1660*H1660</f>
        <v>0</v>
      </c>
      <c r="AR1660" s="140" t="s">
        <v>4571</v>
      </c>
      <c r="AT1660" s="140" t="s">
        <v>152</v>
      </c>
      <c r="AU1660" s="140" t="s">
        <v>40</v>
      </c>
      <c r="AY1660" s="18" t="s">
        <v>150</v>
      </c>
      <c r="BE1660" s="141">
        <f>IF(N1660="základní",J1660,0)</f>
        <v>0</v>
      </c>
      <c r="BF1660" s="141">
        <f>IF(N1660="snížená",J1660,0)</f>
        <v>0</v>
      </c>
      <c r="BG1660" s="141">
        <f>IF(N1660="zákl. přenesená",J1660,0)</f>
        <v>0</v>
      </c>
      <c r="BH1660" s="141">
        <f>IF(N1660="sníž. přenesená",J1660,0)</f>
        <v>0</v>
      </c>
      <c r="BI1660" s="141">
        <f>IF(N1660="nulová",J1660,0)</f>
        <v>0</v>
      </c>
      <c r="BJ1660" s="18" t="s">
        <v>40</v>
      </c>
      <c r="BK1660" s="141">
        <f>ROUND(I1660*H1660,2)</f>
        <v>0</v>
      </c>
      <c r="BL1660" s="18" t="s">
        <v>4571</v>
      </c>
      <c r="BM1660" s="140" t="s">
        <v>4587</v>
      </c>
    </row>
    <row r="1661" spans="2:65" s="1" customFormat="1">
      <c r="B1661" s="34"/>
      <c r="D1661" s="163" t="s">
        <v>174</v>
      </c>
      <c r="F1661" s="164" t="s">
        <v>4588</v>
      </c>
      <c r="I1661" s="165"/>
      <c r="L1661" s="34"/>
      <c r="M1661" s="166"/>
      <c r="T1661" s="55"/>
      <c r="AT1661" s="18" t="s">
        <v>174</v>
      </c>
      <c r="AU1661" s="18" t="s">
        <v>40</v>
      </c>
    </row>
    <row r="1662" spans="2:65" s="12" customFormat="1">
      <c r="B1662" s="142"/>
      <c r="D1662" s="143" t="s">
        <v>159</v>
      </c>
      <c r="E1662" s="144" t="s">
        <v>32</v>
      </c>
      <c r="F1662" s="145" t="s">
        <v>4589</v>
      </c>
      <c r="H1662" s="144" t="s">
        <v>32</v>
      </c>
      <c r="I1662" s="146"/>
      <c r="L1662" s="142"/>
      <c r="M1662" s="147"/>
      <c r="T1662" s="148"/>
      <c r="AT1662" s="144" t="s">
        <v>159</v>
      </c>
      <c r="AU1662" s="144" t="s">
        <v>40</v>
      </c>
      <c r="AV1662" s="12" t="s">
        <v>40</v>
      </c>
      <c r="AW1662" s="12" t="s">
        <v>38</v>
      </c>
      <c r="AX1662" s="12" t="s">
        <v>80</v>
      </c>
      <c r="AY1662" s="144" t="s">
        <v>150</v>
      </c>
    </row>
    <row r="1663" spans="2:65" s="13" customFormat="1">
      <c r="B1663" s="149"/>
      <c r="D1663" s="143" t="s">
        <v>159</v>
      </c>
      <c r="E1663" s="150" t="s">
        <v>32</v>
      </c>
      <c r="F1663" s="151" t="s">
        <v>4590</v>
      </c>
      <c r="H1663" s="152">
        <v>80</v>
      </c>
      <c r="I1663" s="153"/>
      <c r="L1663" s="149"/>
      <c r="M1663" s="154"/>
      <c r="T1663" s="155"/>
      <c r="AT1663" s="150" t="s">
        <v>159</v>
      </c>
      <c r="AU1663" s="150" t="s">
        <v>40</v>
      </c>
      <c r="AV1663" s="13" t="s">
        <v>89</v>
      </c>
      <c r="AW1663" s="13" t="s">
        <v>38</v>
      </c>
      <c r="AX1663" s="13" t="s">
        <v>40</v>
      </c>
      <c r="AY1663" s="150" t="s">
        <v>150</v>
      </c>
    </row>
    <row r="1664" spans="2:65" s="11" customFormat="1" ht="25.95" customHeight="1">
      <c r="B1664" s="117"/>
      <c r="D1664" s="118" t="s">
        <v>79</v>
      </c>
      <c r="E1664" s="119" t="s">
        <v>4591</v>
      </c>
      <c r="F1664" s="119" t="s">
        <v>4592</v>
      </c>
      <c r="I1664" s="120"/>
      <c r="J1664" s="121">
        <f>BK1664</f>
        <v>0</v>
      </c>
      <c r="L1664" s="117"/>
      <c r="M1664" s="122"/>
      <c r="P1664" s="123">
        <f>P1665</f>
        <v>0</v>
      </c>
      <c r="R1664" s="123">
        <f>R1665</f>
        <v>0</v>
      </c>
      <c r="T1664" s="124">
        <f>T1665</f>
        <v>0</v>
      </c>
      <c r="AR1664" s="118" t="s">
        <v>157</v>
      </c>
      <c r="AT1664" s="125" t="s">
        <v>79</v>
      </c>
      <c r="AU1664" s="125" t="s">
        <v>80</v>
      </c>
      <c r="AY1664" s="118" t="s">
        <v>150</v>
      </c>
      <c r="BK1664" s="126">
        <f>BK1665</f>
        <v>0</v>
      </c>
    </row>
    <row r="1665" spans="2:65" s="11" customFormat="1" ht="22.8" customHeight="1">
      <c r="B1665" s="117"/>
      <c r="D1665" s="118" t="s">
        <v>79</v>
      </c>
      <c r="E1665" s="127" t="s">
        <v>4593</v>
      </c>
      <c r="F1665" s="127" t="s">
        <v>4594</v>
      </c>
      <c r="I1665" s="120"/>
      <c r="J1665" s="128">
        <f>BK1665</f>
        <v>0</v>
      </c>
      <c r="L1665" s="117"/>
      <c r="M1665" s="122"/>
      <c r="P1665" s="123">
        <f>SUM(P1666:P1669)</f>
        <v>0</v>
      </c>
      <c r="R1665" s="123">
        <f>SUM(R1666:R1669)</f>
        <v>0</v>
      </c>
      <c r="T1665" s="124">
        <f>SUM(T1666:T1669)</f>
        <v>0</v>
      </c>
      <c r="AR1665" s="118" t="s">
        <v>157</v>
      </c>
      <c r="AT1665" s="125" t="s">
        <v>79</v>
      </c>
      <c r="AU1665" s="125" t="s">
        <v>40</v>
      </c>
      <c r="AY1665" s="118" t="s">
        <v>150</v>
      </c>
      <c r="BK1665" s="126">
        <f>SUM(BK1666:BK1669)</f>
        <v>0</v>
      </c>
    </row>
    <row r="1666" spans="2:65" s="1" customFormat="1" ht="24.15" customHeight="1">
      <c r="B1666" s="34"/>
      <c r="C1666" s="129" t="s">
        <v>1843</v>
      </c>
      <c r="D1666" s="129" t="s">
        <v>152</v>
      </c>
      <c r="E1666" s="130" t="s">
        <v>4595</v>
      </c>
      <c r="F1666" s="131" t="s">
        <v>4596</v>
      </c>
      <c r="G1666" s="132" t="s">
        <v>171</v>
      </c>
      <c r="H1666" s="133">
        <v>422</v>
      </c>
      <c r="I1666" s="134"/>
      <c r="J1666" s="135">
        <f>ROUND(I1666*H1666,2)</f>
        <v>0</v>
      </c>
      <c r="K1666" s="131" t="s">
        <v>32</v>
      </c>
      <c r="L1666" s="34"/>
      <c r="M1666" s="136" t="s">
        <v>32</v>
      </c>
      <c r="N1666" s="137" t="s">
        <v>51</v>
      </c>
      <c r="P1666" s="138">
        <f>O1666*H1666</f>
        <v>0</v>
      </c>
      <c r="Q1666" s="138">
        <v>0</v>
      </c>
      <c r="R1666" s="138">
        <f>Q1666*H1666</f>
        <v>0</v>
      </c>
      <c r="S1666" s="138">
        <v>0</v>
      </c>
      <c r="T1666" s="139">
        <f>S1666*H1666</f>
        <v>0</v>
      </c>
      <c r="AR1666" s="140" t="s">
        <v>4571</v>
      </c>
      <c r="AT1666" s="140" t="s">
        <v>152</v>
      </c>
      <c r="AU1666" s="140" t="s">
        <v>89</v>
      </c>
      <c r="AY1666" s="18" t="s">
        <v>150</v>
      </c>
      <c r="BE1666" s="141">
        <f>IF(N1666="základní",J1666,0)</f>
        <v>0</v>
      </c>
      <c r="BF1666" s="141">
        <f>IF(N1666="snížená",J1666,0)</f>
        <v>0</v>
      </c>
      <c r="BG1666" s="141">
        <f>IF(N1666="zákl. přenesená",J1666,0)</f>
        <v>0</v>
      </c>
      <c r="BH1666" s="141">
        <f>IF(N1666="sníž. přenesená",J1666,0)</f>
        <v>0</v>
      </c>
      <c r="BI1666" s="141">
        <f>IF(N1666="nulová",J1666,0)</f>
        <v>0</v>
      </c>
      <c r="BJ1666" s="18" t="s">
        <v>40</v>
      </c>
      <c r="BK1666" s="141">
        <f>ROUND(I1666*H1666,2)</f>
        <v>0</v>
      </c>
      <c r="BL1666" s="18" t="s">
        <v>4571</v>
      </c>
      <c r="BM1666" s="140" t="s">
        <v>4597</v>
      </c>
    </row>
    <row r="1667" spans="2:65" s="12" customFormat="1">
      <c r="B1667" s="142"/>
      <c r="D1667" s="143" t="s">
        <v>159</v>
      </c>
      <c r="E1667" s="144" t="s">
        <v>32</v>
      </c>
      <c r="F1667" s="145" t="s">
        <v>702</v>
      </c>
      <c r="H1667" s="144" t="s">
        <v>32</v>
      </c>
      <c r="I1667" s="146"/>
      <c r="L1667" s="142"/>
      <c r="M1667" s="147"/>
      <c r="T1667" s="148"/>
      <c r="AT1667" s="144" t="s">
        <v>159</v>
      </c>
      <c r="AU1667" s="144" t="s">
        <v>89</v>
      </c>
      <c r="AV1667" s="12" t="s">
        <v>40</v>
      </c>
      <c r="AW1667" s="12" t="s">
        <v>38</v>
      </c>
      <c r="AX1667" s="12" t="s">
        <v>80</v>
      </c>
      <c r="AY1667" s="144" t="s">
        <v>150</v>
      </c>
    </row>
    <row r="1668" spans="2:65" s="12" customFormat="1">
      <c r="B1668" s="142"/>
      <c r="D1668" s="143" t="s">
        <v>159</v>
      </c>
      <c r="E1668" s="144" t="s">
        <v>32</v>
      </c>
      <c r="F1668" s="145" t="s">
        <v>4598</v>
      </c>
      <c r="H1668" s="144" t="s">
        <v>32</v>
      </c>
      <c r="I1668" s="146"/>
      <c r="L1668" s="142"/>
      <c r="M1668" s="147"/>
      <c r="T1668" s="148"/>
      <c r="AT1668" s="144" t="s">
        <v>159</v>
      </c>
      <c r="AU1668" s="144" t="s">
        <v>89</v>
      </c>
      <c r="AV1668" s="12" t="s">
        <v>40</v>
      </c>
      <c r="AW1668" s="12" t="s">
        <v>38</v>
      </c>
      <c r="AX1668" s="12" t="s">
        <v>80</v>
      </c>
      <c r="AY1668" s="144" t="s">
        <v>150</v>
      </c>
    </row>
    <row r="1669" spans="2:65" s="13" customFormat="1">
      <c r="B1669" s="149"/>
      <c r="D1669" s="143" t="s">
        <v>159</v>
      </c>
      <c r="E1669" s="150" t="s">
        <v>32</v>
      </c>
      <c r="F1669" s="151" t="s">
        <v>3623</v>
      </c>
      <c r="H1669" s="152">
        <v>422</v>
      </c>
      <c r="I1669" s="153"/>
      <c r="L1669" s="149"/>
      <c r="M1669" s="154"/>
      <c r="T1669" s="155"/>
      <c r="AT1669" s="150" t="s">
        <v>159</v>
      </c>
      <c r="AU1669" s="150" t="s">
        <v>89</v>
      </c>
      <c r="AV1669" s="13" t="s">
        <v>89</v>
      </c>
      <c r="AW1669" s="13" t="s">
        <v>38</v>
      </c>
      <c r="AX1669" s="13" t="s">
        <v>40</v>
      </c>
      <c r="AY1669" s="150" t="s">
        <v>150</v>
      </c>
    </row>
    <row r="1670" spans="2:65" s="11" customFormat="1" ht="25.95" customHeight="1">
      <c r="B1670" s="117"/>
      <c r="D1670" s="118" t="s">
        <v>79</v>
      </c>
      <c r="E1670" s="119" t="s">
        <v>4599</v>
      </c>
      <c r="F1670" s="119" t="s">
        <v>4600</v>
      </c>
      <c r="I1670" s="120"/>
      <c r="J1670" s="121">
        <f>BK1670</f>
        <v>0</v>
      </c>
      <c r="L1670" s="117"/>
      <c r="M1670" s="122"/>
      <c r="P1670" s="123">
        <f>P1671+P1676+P1679</f>
        <v>0</v>
      </c>
      <c r="R1670" s="123">
        <f>R1671+R1676+R1679</f>
        <v>0</v>
      </c>
      <c r="T1670" s="124">
        <f>T1671+T1676+T1679</f>
        <v>0</v>
      </c>
      <c r="AR1670" s="118" t="s">
        <v>183</v>
      </c>
      <c r="AT1670" s="125" t="s">
        <v>79</v>
      </c>
      <c r="AU1670" s="125" t="s">
        <v>80</v>
      </c>
      <c r="AY1670" s="118" t="s">
        <v>150</v>
      </c>
      <c r="BK1670" s="126">
        <f>BK1671+BK1676+BK1679</f>
        <v>0</v>
      </c>
    </row>
    <row r="1671" spans="2:65" s="11" customFormat="1" ht="22.8" customHeight="1">
      <c r="B1671" s="117"/>
      <c r="D1671" s="118" t="s">
        <v>79</v>
      </c>
      <c r="E1671" s="127" t="s">
        <v>4601</v>
      </c>
      <c r="F1671" s="127" t="s">
        <v>4602</v>
      </c>
      <c r="I1671" s="120"/>
      <c r="J1671" s="128">
        <f>BK1671</f>
        <v>0</v>
      </c>
      <c r="L1671" s="117"/>
      <c r="M1671" s="122"/>
      <c r="P1671" s="123">
        <f>SUM(P1672:P1675)</f>
        <v>0</v>
      </c>
      <c r="R1671" s="123">
        <f>SUM(R1672:R1675)</f>
        <v>0</v>
      </c>
      <c r="T1671" s="124">
        <f>SUM(T1672:T1675)</f>
        <v>0</v>
      </c>
      <c r="AR1671" s="118" t="s">
        <v>183</v>
      </c>
      <c r="AT1671" s="125" t="s">
        <v>79</v>
      </c>
      <c r="AU1671" s="125" t="s">
        <v>40</v>
      </c>
      <c r="AY1671" s="118" t="s">
        <v>150</v>
      </c>
      <c r="BK1671" s="126">
        <f>SUM(BK1672:BK1675)</f>
        <v>0</v>
      </c>
    </row>
    <row r="1672" spans="2:65" s="1" customFormat="1" ht="24.15" customHeight="1">
      <c r="B1672" s="34"/>
      <c r="C1672" s="129" t="s">
        <v>1850</v>
      </c>
      <c r="D1672" s="129" t="s">
        <v>152</v>
      </c>
      <c r="E1672" s="130" t="s">
        <v>4603</v>
      </c>
      <c r="F1672" s="131" t="s">
        <v>4604</v>
      </c>
      <c r="G1672" s="132" t="s">
        <v>762</v>
      </c>
      <c r="H1672" s="133">
        <v>180</v>
      </c>
      <c r="I1672" s="134"/>
      <c r="J1672" s="135">
        <f>ROUND(I1672*H1672,2)</f>
        <v>0</v>
      </c>
      <c r="K1672" s="131" t="s">
        <v>172</v>
      </c>
      <c r="L1672" s="34"/>
      <c r="M1672" s="136" t="s">
        <v>32</v>
      </c>
      <c r="N1672" s="137" t="s">
        <v>51</v>
      </c>
      <c r="P1672" s="138">
        <f>O1672*H1672</f>
        <v>0</v>
      </c>
      <c r="Q1672" s="138">
        <v>0</v>
      </c>
      <c r="R1672" s="138">
        <f>Q1672*H1672</f>
        <v>0</v>
      </c>
      <c r="S1672" s="138">
        <v>0</v>
      </c>
      <c r="T1672" s="139">
        <f>S1672*H1672</f>
        <v>0</v>
      </c>
      <c r="AR1672" s="140" t="s">
        <v>4605</v>
      </c>
      <c r="AT1672" s="140" t="s">
        <v>152</v>
      </c>
      <c r="AU1672" s="140" t="s">
        <v>89</v>
      </c>
      <c r="AY1672" s="18" t="s">
        <v>150</v>
      </c>
      <c r="BE1672" s="141">
        <f>IF(N1672="základní",J1672,0)</f>
        <v>0</v>
      </c>
      <c r="BF1672" s="141">
        <f>IF(N1672="snížená",J1672,0)</f>
        <v>0</v>
      </c>
      <c r="BG1672" s="141">
        <f>IF(N1672="zákl. přenesená",J1672,0)</f>
        <v>0</v>
      </c>
      <c r="BH1672" s="141">
        <f>IF(N1672="sníž. přenesená",J1672,0)</f>
        <v>0</v>
      </c>
      <c r="BI1672" s="141">
        <f>IF(N1672="nulová",J1672,0)</f>
        <v>0</v>
      </c>
      <c r="BJ1672" s="18" t="s">
        <v>40</v>
      </c>
      <c r="BK1672" s="141">
        <f>ROUND(I1672*H1672,2)</f>
        <v>0</v>
      </c>
      <c r="BL1672" s="18" t="s">
        <v>4605</v>
      </c>
      <c r="BM1672" s="140" t="s">
        <v>4606</v>
      </c>
    </row>
    <row r="1673" spans="2:65" s="1" customFormat="1">
      <c r="B1673" s="34"/>
      <c r="D1673" s="163" t="s">
        <v>174</v>
      </c>
      <c r="F1673" s="164" t="s">
        <v>4607</v>
      </c>
      <c r="I1673" s="165"/>
      <c r="L1673" s="34"/>
      <c r="M1673" s="166"/>
      <c r="T1673" s="55"/>
      <c r="AT1673" s="18" t="s">
        <v>174</v>
      </c>
      <c r="AU1673" s="18" t="s">
        <v>89</v>
      </c>
    </row>
    <row r="1674" spans="2:65" s="1" customFormat="1" ht="37.799999999999997" customHeight="1">
      <c r="B1674" s="34"/>
      <c r="C1674" s="129" t="s">
        <v>1853</v>
      </c>
      <c r="D1674" s="129" t="s">
        <v>152</v>
      </c>
      <c r="E1674" s="130" t="s">
        <v>4608</v>
      </c>
      <c r="F1674" s="131" t="s">
        <v>4609</v>
      </c>
      <c r="G1674" s="132" t="s">
        <v>762</v>
      </c>
      <c r="H1674" s="133">
        <v>180</v>
      </c>
      <c r="I1674" s="134"/>
      <c r="J1674" s="135">
        <f>ROUND(I1674*H1674,2)</f>
        <v>0</v>
      </c>
      <c r="K1674" s="131" t="s">
        <v>172</v>
      </c>
      <c r="L1674" s="34"/>
      <c r="M1674" s="136" t="s">
        <v>32</v>
      </c>
      <c r="N1674" s="137" t="s">
        <v>51</v>
      </c>
      <c r="P1674" s="138">
        <f>O1674*H1674</f>
        <v>0</v>
      </c>
      <c r="Q1674" s="138">
        <v>0</v>
      </c>
      <c r="R1674" s="138">
        <f>Q1674*H1674</f>
        <v>0</v>
      </c>
      <c r="S1674" s="138">
        <v>0</v>
      </c>
      <c r="T1674" s="139">
        <f>S1674*H1674</f>
        <v>0</v>
      </c>
      <c r="AR1674" s="140" t="s">
        <v>4605</v>
      </c>
      <c r="AT1674" s="140" t="s">
        <v>152</v>
      </c>
      <c r="AU1674" s="140" t="s">
        <v>89</v>
      </c>
      <c r="AY1674" s="18" t="s">
        <v>150</v>
      </c>
      <c r="BE1674" s="141">
        <f>IF(N1674="základní",J1674,0)</f>
        <v>0</v>
      </c>
      <c r="BF1674" s="141">
        <f>IF(N1674="snížená",J1674,0)</f>
        <v>0</v>
      </c>
      <c r="BG1674" s="141">
        <f>IF(N1674="zákl. přenesená",J1674,0)</f>
        <v>0</v>
      </c>
      <c r="BH1674" s="141">
        <f>IF(N1674="sníž. přenesená",J1674,0)</f>
        <v>0</v>
      </c>
      <c r="BI1674" s="141">
        <f>IF(N1674="nulová",J1674,0)</f>
        <v>0</v>
      </c>
      <c r="BJ1674" s="18" t="s">
        <v>40</v>
      </c>
      <c r="BK1674" s="141">
        <f>ROUND(I1674*H1674,2)</f>
        <v>0</v>
      </c>
      <c r="BL1674" s="18" t="s">
        <v>4605</v>
      </c>
      <c r="BM1674" s="140" t="s">
        <v>4610</v>
      </c>
    </row>
    <row r="1675" spans="2:65" s="1" customFormat="1">
      <c r="B1675" s="34"/>
      <c r="D1675" s="163" t="s">
        <v>174</v>
      </c>
      <c r="F1675" s="164" t="s">
        <v>4611</v>
      </c>
      <c r="I1675" s="165"/>
      <c r="L1675" s="34"/>
      <c r="M1675" s="166"/>
      <c r="T1675" s="55"/>
      <c r="AT1675" s="18" t="s">
        <v>174</v>
      </c>
      <c r="AU1675" s="18" t="s">
        <v>89</v>
      </c>
    </row>
    <row r="1676" spans="2:65" s="11" customFormat="1" ht="22.8" customHeight="1">
      <c r="B1676" s="117"/>
      <c r="D1676" s="118" t="s">
        <v>79</v>
      </c>
      <c r="E1676" s="127" t="s">
        <v>4612</v>
      </c>
      <c r="F1676" s="127" t="s">
        <v>4613</v>
      </c>
      <c r="I1676" s="120"/>
      <c r="J1676" s="128">
        <f>BK1676</f>
        <v>0</v>
      </c>
      <c r="L1676" s="117"/>
      <c r="M1676" s="122"/>
      <c r="P1676" s="123">
        <f>SUM(P1677:P1678)</f>
        <v>0</v>
      </c>
      <c r="R1676" s="123">
        <f>SUM(R1677:R1678)</f>
        <v>0</v>
      </c>
      <c r="T1676" s="124">
        <f>SUM(T1677:T1678)</f>
        <v>0</v>
      </c>
      <c r="AR1676" s="118" t="s">
        <v>183</v>
      </c>
      <c r="AT1676" s="125" t="s">
        <v>79</v>
      </c>
      <c r="AU1676" s="125" t="s">
        <v>40</v>
      </c>
      <c r="AY1676" s="118" t="s">
        <v>150</v>
      </c>
      <c r="BK1676" s="126">
        <f>SUM(BK1677:BK1678)</f>
        <v>0</v>
      </c>
    </row>
    <row r="1677" spans="2:65" s="1" customFormat="1" ht="16.5" customHeight="1">
      <c r="B1677" s="34"/>
      <c r="C1677" s="129" t="s">
        <v>1867</v>
      </c>
      <c r="D1677" s="129" t="s">
        <v>152</v>
      </c>
      <c r="E1677" s="130" t="s">
        <v>4614</v>
      </c>
      <c r="F1677" s="131" t="s">
        <v>4615</v>
      </c>
      <c r="G1677" s="132" t="s">
        <v>2526</v>
      </c>
      <c r="H1677" s="202"/>
      <c r="I1677" s="134"/>
      <c r="J1677" s="135">
        <f>ROUND(I1677*H1677,2)</f>
        <v>0</v>
      </c>
      <c r="K1677" s="131" t="s">
        <v>172</v>
      </c>
      <c r="L1677" s="34"/>
      <c r="M1677" s="136" t="s">
        <v>32</v>
      </c>
      <c r="N1677" s="137" t="s">
        <v>51</v>
      </c>
      <c r="P1677" s="138">
        <f>O1677*H1677</f>
        <v>0</v>
      </c>
      <c r="Q1677" s="138">
        <v>0</v>
      </c>
      <c r="R1677" s="138">
        <f>Q1677*H1677</f>
        <v>0</v>
      </c>
      <c r="S1677" s="138">
        <v>0</v>
      </c>
      <c r="T1677" s="139">
        <f>S1677*H1677</f>
        <v>0</v>
      </c>
      <c r="AR1677" s="140" t="s">
        <v>4605</v>
      </c>
      <c r="AT1677" s="140" t="s">
        <v>152</v>
      </c>
      <c r="AU1677" s="140" t="s">
        <v>89</v>
      </c>
      <c r="AY1677" s="18" t="s">
        <v>150</v>
      </c>
      <c r="BE1677" s="141">
        <f>IF(N1677="základní",J1677,0)</f>
        <v>0</v>
      </c>
      <c r="BF1677" s="141">
        <f>IF(N1677="snížená",J1677,0)</f>
        <v>0</v>
      </c>
      <c r="BG1677" s="141">
        <f>IF(N1677="zákl. přenesená",J1677,0)</f>
        <v>0</v>
      </c>
      <c r="BH1677" s="141">
        <f>IF(N1677="sníž. přenesená",J1677,0)</f>
        <v>0</v>
      </c>
      <c r="BI1677" s="141">
        <f>IF(N1677="nulová",J1677,0)</f>
        <v>0</v>
      </c>
      <c r="BJ1677" s="18" t="s">
        <v>40</v>
      </c>
      <c r="BK1677" s="141">
        <f>ROUND(I1677*H1677,2)</f>
        <v>0</v>
      </c>
      <c r="BL1677" s="18" t="s">
        <v>4605</v>
      </c>
      <c r="BM1677" s="140" t="s">
        <v>4616</v>
      </c>
    </row>
    <row r="1678" spans="2:65" s="1" customFormat="1">
      <c r="B1678" s="34"/>
      <c r="D1678" s="163" t="s">
        <v>174</v>
      </c>
      <c r="F1678" s="164" t="s">
        <v>4617</v>
      </c>
      <c r="I1678" s="165"/>
      <c r="L1678" s="34"/>
      <c r="M1678" s="166"/>
      <c r="T1678" s="55"/>
      <c r="AT1678" s="18" t="s">
        <v>174</v>
      </c>
      <c r="AU1678" s="18" t="s">
        <v>89</v>
      </c>
    </row>
    <row r="1679" spans="2:65" s="11" customFormat="1" ht="22.8" customHeight="1">
      <c r="B1679" s="117"/>
      <c r="D1679" s="118" t="s">
        <v>79</v>
      </c>
      <c r="E1679" s="127" t="s">
        <v>4618</v>
      </c>
      <c r="F1679" s="127" t="s">
        <v>4619</v>
      </c>
      <c r="I1679" s="120"/>
      <c r="J1679" s="128">
        <f>BK1679</f>
        <v>0</v>
      </c>
      <c r="L1679" s="117"/>
      <c r="M1679" s="122"/>
      <c r="P1679" s="123">
        <f>SUM(P1680:P1681)</f>
        <v>0</v>
      </c>
      <c r="R1679" s="123">
        <f>SUM(R1680:R1681)</f>
        <v>0</v>
      </c>
      <c r="T1679" s="124">
        <f>SUM(T1680:T1681)</f>
        <v>0</v>
      </c>
      <c r="AR1679" s="118" t="s">
        <v>183</v>
      </c>
      <c r="AT1679" s="125" t="s">
        <v>79</v>
      </c>
      <c r="AU1679" s="125" t="s">
        <v>40</v>
      </c>
      <c r="AY1679" s="118" t="s">
        <v>150</v>
      </c>
      <c r="BK1679" s="126">
        <f>SUM(BK1680:BK1681)</f>
        <v>0</v>
      </c>
    </row>
    <row r="1680" spans="2:65" s="1" customFormat="1" ht="16.5" customHeight="1">
      <c r="B1680" s="34"/>
      <c r="C1680" s="129" t="s">
        <v>1872</v>
      </c>
      <c r="D1680" s="129" t="s">
        <v>152</v>
      </c>
      <c r="E1680" s="130" t="s">
        <v>4620</v>
      </c>
      <c r="F1680" s="131" t="s">
        <v>4621</v>
      </c>
      <c r="G1680" s="132" t="s">
        <v>2526</v>
      </c>
      <c r="H1680" s="202"/>
      <c r="I1680" s="134"/>
      <c r="J1680" s="135">
        <f>ROUND(I1680*H1680,2)</f>
        <v>0</v>
      </c>
      <c r="K1680" s="131" t="s">
        <v>172</v>
      </c>
      <c r="L1680" s="34"/>
      <c r="M1680" s="136" t="s">
        <v>32</v>
      </c>
      <c r="N1680" s="137" t="s">
        <v>51</v>
      </c>
      <c r="P1680" s="138">
        <f>O1680*H1680</f>
        <v>0</v>
      </c>
      <c r="Q1680" s="138">
        <v>0</v>
      </c>
      <c r="R1680" s="138">
        <f>Q1680*H1680</f>
        <v>0</v>
      </c>
      <c r="S1680" s="138">
        <v>0</v>
      </c>
      <c r="T1680" s="139">
        <f>S1680*H1680</f>
        <v>0</v>
      </c>
      <c r="AR1680" s="140" t="s">
        <v>4605</v>
      </c>
      <c r="AT1680" s="140" t="s">
        <v>152</v>
      </c>
      <c r="AU1680" s="140" t="s">
        <v>89</v>
      </c>
      <c r="AY1680" s="18" t="s">
        <v>150</v>
      </c>
      <c r="BE1680" s="141">
        <f>IF(N1680="základní",J1680,0)</f>
        <v>0</v>
      </c>
      <c r="BF1680" s="141">
        <f>IF(N1680="snížená",J1680,0)</f>
        <v>0</v>
      </c>
      <c r="BG1680" s="141">
        <f>IF(N1680="zákl. přenesená",J1680,0)</f>
        <v>0</v>
      </c>
      <c r="BH1680" s="141">
        <f>IF(N1680="sníž. přenesená",J1680,0)</f>
        <v>0</v>
      </c>
      <c r="BI1680" s="141">
        <f>IF(N1680="nulová",J1680,0)</f>
        <v>0</v>
      </c>
      <c r="BJ1680" s="18" t="s">
        <v>40</v>
      </c>
      <c r="BK1680" s="141">
        <f>ROUND(I1680*H1680,2)</f>
        <v>0</v>
      </c>
      <c r="BL1680" s="18" t="s">
        <v>4605</v>
      </c>
      <c r="BM1680" s="140" t="s">
        <v>4622</v>
      </c>
    </row>
    <row r="1681" spans="2:47" s="1" customFormat="1">
      <c r="B1681" s="34"/>
      <c r="D1681" s="163" t="s">
        <v>174</v>
      </c>
      <c r="F1681" s="164" t="s">
        <v>4623</v>
      </c>
      <c r="I1681" s="165"/>
      <c r="L1681" s="34"/>
      <c r="M1681" s="208"/>
      <c r="N1681" s="205"/>
      <c r="O1681" s="205"/>
      <c r="P1681" s="205"/>
      <c r="Q1681" s="205"/>
      <c r="R1681" s="205"/>
      <c r="S1681" s="205"/>
      <c r="T1681" s="209"/>
      <c r="AT1681" s="18" t="s">
        <v>174</v>
      </c>
      <c r="AU1681" s="18" t="s">
        <v>89</v>
      </c>
    </row>
    <row r="1682" spans="2:47" s="1" customFormat="1" ht="6.9" customHeight="1">
      <c r="B1682" s="43"/>
      <c r="C1682" s="44"/>
      <c r="D1682" s="44"/>
      <c r="E1682" s="44"/>
      <c r="F1682" s="44"/>
      <c r="G1682" s="44"/>
      <c r="H1682" s="44"/>
      <c r="I1682" s="44"/>
      <c r="J1682" s="44"/>
      <c r="K1682" s="44"/>
      <c r="L1682" s="34"/>
    </row>
  </sheetData>
  <sheetProtection algorithmName="SHA-512" hashValue="9ob1+Th3hLS6TmhIF5vuNEk8QlExOyc76UzTsVt4UcsX0utryw8Cmoq0psg4iDQvwe6q6O5/RNcrhit0/zF4ig==" saltValue="PsJWk990kpbjojB5K9vz8dODwIEF4neYdZy7vog2Dsp/PuXxth+hmZ1ywsAJi9cOaLj+noF9Xin+mEhd9nMjJg==" spinCount="100000" sheet="1" objects="1" scenarios="1" formatColumns="0" formatRows="0" autoFilter="0"/>
  <autoFilter ref="C100:K1681" xr:uid="{00000000-0009-0000-0000-000003000000}"/>
  <mergeCells count="9">
    <mergeCell ref="E50:H50"/>
    <mergeCell ref="E91:H91"/>
    <mergeCell ref="E93:H93"/>
    <mergeCell ref="L2:V2"/>
    <mergeCell ref="E7:H7"/>
    <mergeCell ref="E9:H9"/>
    <mergeCell ref="E18:H18"/>
    <mergeCell ref="E27:H27"/>
    <mergeCell ref="E48:H48"/>
  </mergeCells>
  <hyperlinks>
    <hyperlink ref="F105" r:id="rId1" xr:uid="{00000000-0004-0000-0300-000000000000}"/>
    <hyperlink ref="F184" r:id="rId2" xr:uid="{00000000-0004-0000-0300-000001000000}"/>
    <hyperlink ref="F230" r:id="rId3" xr:uid="{00000000-0004-0000-0300-000002000000}"/>
    <hyperlink ref="F295" r:id="rId4" xr:uid="{00000000-0004-0000-0300-000003000000}"/>
    <hyperlink ref="F341" r:id="rId5" xr:uid="{00000000-0004-0000-0300-000004000000}"/>
    <hyperlink ref="F352" r:id="rId6" xr:uid="{00000000-0004-0000-0300-000005000000}"/>
    <hyperlink ref="F356" r:id="rId7" xr:uid="{00000000-0004-0000-0300-000006000000}"/>
    <hyperlink ref="F362" r:id="rId8" xr:uid="{00000000-0004-0000-0300-000007000000}"/>
    <hyperlink ref="F370" r:id="rId9" xr:uid="{00000000-0004-0000-0300-000008000000}"/>
    <hyperlink ref="F378" r:id="rId10" xr:uid="{00000000-0004-0000-0300-000009000000}"/>
    <hyperlink ref="F386" r:id="rId11" xr:uid="{00000000-0004-0000-0300-00000A000000}"/>
    <hyperlink ref="F391" r:id="rId12" xr:uid="{00000000-0004-0000-0300-00000B000000}"/>
    <hyperlink ref="F400" r:id="rId13" xr:uid="{00000000-0004-0000-0300-00000C000000}"/>
    <hyperlink ref="F406" r:id="rId14" xr:uid="{00000000-0004-0000-0300-00000D000000}"/>
    <hyperlink ref="F412" r:id="rId15" xr:uid="{00000000-0004-0000-0300-00000E000000}"/>
    <hyperlink ref="F418" r:id="rId16" xr:uid="{00000000-0004-0000-0300-00000F000000}"/>
    <hyperlink ref="F425" r:id="rId17" xr:uid="{00000000-0004-0000-0300-000010000000}"/>
    <hyperlink ref="F431" r:id="rId18" xr:uid="{00000000-0004-0000-0300-000011000000}"/>
    <hyperlink ref="F437" r:id="rId19" xr:uid="{00000000-0004-0000-0300-000012000000}"/>
    <hyperlink ref="F441" r:id="rId20" xr:uid="{00000000-0004-0000-0300-000013000000}"/>
    <hyperlink ref="F445" r:id="rId21" xr:uid="{00000000-0004-0000-0300-000014000000}"/>
    <hyperlink ref="F450" r:id="rId22" xr:uid="{00000000-0004-0000-0300-000015000000}"/>
    <hyperlink ref="F487" r:id="rId23" xr:uid="{00000000-0004-0000-0300-000016000000}"/>
    <hyperlink ref="F517" r:id="rId24" xr:uid="{00000000-0004-0000-0300-000017000000}"/>
    <hyperlink ref="F583" r:id="rId25" xr:uid="{00000000-0004-0000-0300-000018000000}"/>
    <hyperlink ref="F650" r:id="rId26" xr:uid="{00000000-0004-0000-0300-000019000000}"/>
    <hyperlink ref="F659" r:id="rId27" xr:uid="{00000000-0004-0000-0300-00001A000000}"/>
    <hyperlink ref="F665" r:id="rId28" xr:uid="{00000000-0004-0000-0300-00001B000000}"/>
    <hyperlink ref="F688" r:id="rId29" xr:uid="{00000000-0004-0000-0300-00001C000000}"/>
    <hyperlink ref="F767" r:id="rId30" xr:uid="{00000000-0004-0000-0300-00001D000000}"/>
    <hyperlink ref="F832" r:id="rId31" xr:uid="{00000000-0004-0000-0300-00001E000000}"/>
    <hyperlink ref="F878" r:id="rId32" xr:uid="{00000000-0004-0000-0300-00001F000000}"/>
    <hyperlink ref="F883" r:id="rId33" xr:uid="{00000000-0004-0000-0300-000020000000}"/>
    <hyperlink ref="F888" r:id="rId34" xr:uid="{00000000-0004-0000-0300-000021000000}"/>
    <hyperlink ref="F892" r:id="rId35" xr:uid="{00000000-0004-0000-0300-000022000000}"/>
    <hyperlink ref="F894" r:id="rId36" xr:uid="{00000000-0004-0000-0300-000023000000}"/>
    <hyperlink ref="F896" r:id="rId37" xr:uid="{00000000-0004-0000-0300-000024000000}"/>
    <hyperlink ref="F899" r:id="rId38" xr:uid="{00000000-0004-0000-0300-000025000000}"/>
    <hyperlink ref="F906" r:id="rId39" xr:uid="{00000000-0004-0000-0300-000026000000}"/>
    <hyperlink ref="F910" r:id="rId40" xr:uid="{00000000-0004-0000-0300-000027000000}"/>
    <hyperlink ref="F914" r:id="rId41" xr:uid="{00000000-0004-0000-0300-000028000000}"/>
    <hyperlink ref="F921" r:id="rId42" xr:uid="{00000000-0004-0000-0300-000029000000}"/>
    <hyperlink ref="F925" r:id="rId43" xr:uid="{00000000-0004-0000-0300-00002A000000}"/>
    <hyperlink ref="F932" r:id="rId44" xr:uid="{00000000-0004-0000-0300-00002B000000}"/>
    <hyperlink ref="F940" r:id="rId45" xr:uid="{00000000-0004-0000-0300-00002C000000}"/>
    <hyperlink ref="F944" r:id="rId46" xr:uid="{00000000-0004-0000-0300-00002D000000}"/>
    <hyperlink ref="F954" r:id="rId47" xr:uid="{00000000-0004-0000-0300-00002E000000}"/>
    <hyperlink ref="F964" r:id="rId48" xr:uid="{00000000-0004-0000-0300-00002F000000}"/>
    <hyperlink ref="F972" r:id="rId49" xr:uid="{00000000-0004-0000-0300-000030000000}"/>
    <hyperlink ref="F975" r:id="rId50" xr:uid="{00000000-0004-0000-0300-000031000000}"/>
    <hyperlink ref="F983" r:id="rId51" xr:uid="{00000000-0004-0000-0300-000032000000}"/>
    <hyperlink ref="F993" r:id="rId52" xr:uid="{00000000-0004-0000-0300-000033000000}"/>
    <hyperlink ref="F1003" r:id="rId53" xr:uid="{00000000-0004-0000-0300-000034000000}"/>
    <hyperlink ref="F1006" r:id="rId54" xr:uid="{00000000-0004-0000-0300-000035000000}"/>
    <hyperlink ref="F1018" r:id="rId55" xr:uid="{00000000-0004-0000-0300-000036000000}"/>
    <hyperlink ref="F1029" r:id="rId56" xr:uid="{00000000-0004-0000-0300-000037000000}"/>
    <hyperlink ref="F1032" r:id="rId57" xr:uid="{00000000-0004-0000-0300-000038000000}"/>
    <hyperlink ref="F1037" r:id="rId58" xr:uid="{00000000-0004-0000-0300-000039000000}"/>
    <hyperlink ref="F1042" r:id="rId59" xr:uid="{00000000-0004-0000-0300-00003A000000}"/>
    <hyperlink ref="F1048" r:id="rId60" xr:uid="{00000000-0004-0000-0300-00003B000000}"/>
    <hyperlink ref="F1053" r:id="rId61" xr:uid="{00000000-0004-0000-0300-00003C000000}"/>
    <hyperlink ref="F1058" r:id="rId62" xr:uid="{00000000-0004-0000-0300-00003D000000}"/>
    <hyperlink ref="F1063" r:id="rId63" xr:uid="{00000000-0004-0000-0300-00003E000000}"/>
    <hyperlink ref="F1069" r:id="rId64" xr:uid="{00000000-0004-0000-0300-00003F000000}"/>
    <hyperlink ref="F1074" r:id="rId65" xr:uid="{00000000-0004-0000-0300-000040000000}"/>
    <hyperlink ref="F1079" r:id="rId66" xr:uid="{00000000-0004-0000-0300-000041000000}"/>
    <hyperlink ref="F1084" r:id="rId67" xr:uid="{00000000-0004-0000-0300-000042000000}"/>
    <hyperlink ref="F1089" r:id="rId68" xr:uid="{00000000-0004-0000-0300-000043000000}"/>
    <hyperlink ref="F1094" r:id="rId69" xr:uid="{00000000-0004-0000-0300-000044000000}"/>
    <hyperlink ref="F1099" r:id="rId70" xr:uid="{00000000-0004-0000-0300-000045000000}"/>
    <hyperlink ref="F1104" r:id="rId71" xr:uid="{00000000-0004-0000-0300-000046000000}"/>
    <hyperlink ref="F1112" r:id="rId72" xr:uid="{00000000-0004-0000-0300-000047000000}"/>
    <hyperlink ref="F1118" r:id="rId73" xr:uid="{00000000-0004-0000-0300-000048000000}"/>
    <hyperlink ref="F1123" r:id="rId74" xr:uid="{00000000-0004-0000-0300-000049000000}"/>
    <hyperlink ref="F1129" r:id="rId75" xr:uid="{00000000-0004-0000-0300-00004A000000}"/>
    <hyperlink ref="F1134" r:id="rId76" xr:uid="{00000000-0004-0000-0300-00004B000000}"/>
    <hyperlink ref="F1139" r:id="rId77" xr:uid="{00000000-0004-0000-0300-00004C000000}"/>
    <hyperlink ref="F1145" r:id="rId78" xr:uid="{00000000-0004-0000-0300-00004D000000}"/>
    <hyperlink ref="F1151" r:id="rId79" xr:uid="{00000000-0004-0000-0300-00004E000000}"/>
    <hyperlink ref="F1157" r:id="rId80" xr:uid="{00000000-0004-0000-0300-00004F000000}"/>
    <hyperlink ref="F1163" r:id="rId81" xr:uid="{00000000-0004-0000-0300-000050000000}"/>
    <hyperlink ref="F1168" r:id="rId82" xr:uid="{00000000-0004-0000-0300-000051000000}"/>
    <hyperlink ref="F1173" r:id="rId83" xr:uid="{00000000-0004-0000-0300-000052000000}"/>
    <hyperlink ref="F1179" r:id="rId84" xr:uid="{00000000-0004-0000-0300-000053000000}"/>
    <hyperlink ref="F1186" r:id="rId85" xr:uid="{00000000-0004-0000-0300-000054000000}"/>
    <hyperlink ref="F1193" r:id="rId86" xr:uid="{00000000-0004-0000-0300-000055000000}"/>
    <hyperlink ref="F1200" r:id="rId87" xr:uid="{00000000-0004-0000-0300-000056000000}"/>
    <hyperlink ref="F1207" r:id="rId88" xr:uid="{00000000-0004-0000-0300-000057000000}"/>
    <hyperlink ref="F1213" r:id="rId89" xr:uid="{00000000-0004-0000-0300-000058000000}"/>
    <hyperlink ref="F1239" r:id="rId90" xr:uid="{00000000-0004-0000-0300-000059000000}"/>
    <hyperlink ref="F1246" r:id="rId91" xr:uid="{00000000-0004-0000-0300-00005A000000}"/>
    <hyperlink ref="F1262" r:id="rId92" xr:uid="{00000000-0004-0000-0300-00005B000000}"/>
    <hyperlink ref="F1267" r:id="rId93" xr:uid="{00000000-0004-0000-0300-00005C000000}"/>
    <hyperlink ref="F1291" r:id="rId94" xr:uid="{00000000-0004-0000-0300-00005D000000}"/>
    <hyperlink ref="F1296" r:id="rId95" xr:uid="{00000000-0004-0000-0300-00005E000000}"/>
    <hyperlink ref="F1301" r:id="rId96" xr:uid="{00000000-0004-0000-0300-00005F000000}"/>
    <hyperlink ref="F1307" r:id="rId97" xr:uid="{00000000-0004-0000-0300-000060000000}"/>
    <hyperlink ref="F1313" r:id="rId98" xr:uid="{00000000-0004-0000-0300-000061000000}"/>
    <hyperlink ref="F1319" r:id="rId99" xr:uid="{00000000-0004-0000-0300-000062000000}"/>
    <hyperlink ref="F1325" r:id="rId100" xr:uid="{00000000-0004-0000-0300-000063000000}"/>
    <hyperlink ref="F1331" r:id="rId101" xr:uid="{00000000-0004-0000-0300-000064000000}"/>
    <hyperlink ref="F1338" r:id="rId102" xr:uid="{00000000-0004-0000-0300-000065000000}"/>
    <hyperlink ref="F1341" r:id="rId103" xr:uid="{00000000-0004-0000-0300-000066000000}"/>
    <hyperlink ref="F1351" r:id="rId104" xr:uid="{00000000-0004-0000-0300-000067000000}"/>
    <hyperlink ref="F1397" r:id="rId105" xr:uid="{00000000-0004-0000-0300-000068000000}"/>
    <hyperlink ref="F1443" r:id="rId106" xr:uid="{00000000-0004-0000-0300-000069000000}"/>
    <hyperlink ref="F1450" r:id="rId107" xr:uid="{00000000-0004-0000-0300-00006A000000}"/>
    <hyperlink ref="F1455" r:id="rId108" xr:uid="{00000000-0004-0000-0300-00006B000000}"/>
    <hyperlink ref="F1503" r:id="rId109" xr:uid="{00000000-0004-0000-0300-00006C000000}"/>
    <hyperlink ref="F1514" r:id="rId110" xr:uid="{00000000-0004-0000-0300-00006D000000}"/>
    <hyperlink ref="F1522" r:id="rId111" xr:uid="{00000000-0004-0000-0300-00006E000000}"/>
    <hyperlink ref="F1528" r:id="rId112" xr:uid="{00000000-0004-0000-0300-00006F000000}"/>
    <hyperlink ref="F1532" r:id="rId113" xr:uid="{00000000-0004-0000-0300-000070000000}"/>
    <hyperlink ref="F1578" r:id="rId114" xr:uid="{00000000-0004-0000-0300-000071000000}"/>
    <hyperlink ref="F1581" r:id="rId115" xr:uid="{00000000-0004-0000-0300-000072000000}"/>
    <hyperlink ref="F1590" r:id="rId116" xr:uid="{00000000-0004-0000-0300-000073000000}"/>
    <hyperlink ref="F1599" r:id="rId117" xr:uid="{00000000-0004-0000-0300-000074000000}"/>
    <hyperlink ref="F1608" r:id="rId118" xr:uid="{00000000-0004-0000-0300-000075000000}"/>
    <hyperlink ref="F1614" r:id="rId119" xr:uid="{00000000-0004-0000-0300-000076000000}"/>
    <hyperlink ref="F1620" r:id="rId120" xr:uid="{00000000-0004-0000-0300-000077000000}"/>
    <hyperlink ref="F1629" r:id="rId121" xr:uid="{00000000-0004-0000-0300-000078000000}"/>
    <hyperlink ref="F1633" r:id="rId122" xr:uid="{00000000-0004-0000-0300-000079000000}"/>
    <hyperlink ref="F1637" r:id="rId123" xr:uid="{00000000-0004-0000-0300-00007A000000}"/>
    <hyperlink ref="F1647" r:id="rId124" xr:uid="{00000000-0004-0000-0300-00007B000000}"/>
    <hyperlink ref="F1657" r:id="rId125" xr:uid="{00000000-0004-0000-0300-00007C000000}"/>
    <hyperlink ref="F1661" r:id="rId126" xr:uid="{00000000-0004-0000-0300-00007D000000}"/>
    <hyperlink ref="F1673" r:id="rId127" xr:uid="{00000000-0004-0000-0300-00007E000000}"/>
    <hyperlink ref="F1675" r:id="rId128" xr:uid="{00000000-0004-0000-0300-00007F000000}"/>
    <hyperlink ref="F1678" r:id="rId129" xr:uid="{00000000-0004-0000-0300-000080000000}"/>
    <hyperlink ref="F1681" r:id="rId130" xr:uid="{00000000-0004-0000-0300-000081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3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213"/>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186"/>
      <c r="M2" s="1186"/>
      <c r="N2" s="1186"/>
      <c r="O2" s="1186"/>
      <c r="P2" s="1186"/>
      <c r="Q2" s="1186"/>
      <c r="R2" s="1186"/>
      <c r="S2" s="1186"/>
      <c r="T2" s="1186"/>
      <c r="U2" s="1186"/>
      <c r="V2" s="1186"/>
      <c r="AT2" s="18" t="s">
        <v>98</v>
      </c>
    </row>
    <row r="3" spans="2:46" ht="6.9" customHeight="1">
      <c r="B3" s="19"/>
      <c r="C3" s="20"/>
      <c r="D3" s="20"/>
      <c r="E3" s="20"/>
      <c r="F3" s="20"/>
      <c r="G3" s="20"/>
      <c r="H3" s="20"/>
      <c r="I3" s="20"/>
      <c r="J3" s="20"/>
      <c r="K3" s="20"/>
      <c r="L3" s="21"/>
      <c r="AT3" s="18" t="s">
        <v>89</v>
      </c>
    </row>
    <row r="4" spans="2:46" ht="24.9" customHeight="1">
      <c r="B4" s="21"/>
      <c r="D4" s="22" t="s">
        <v>123</v>
      </c>
      <c r="L4" s="21"/>
      <c r="M4" s="87" t="s">
        <v>10</v>
      </c>
      <c r="AT4" s="18" t="s">
        <v>4</v>
      </c>
    </row>
    <row r="5" spans="2:46" ht="6.9" customHeight="1">
      <c r="B5" s="21"/>
      <c r="L5" s="21"/>
    </row>
    <row r="6" spans="2:46" ht="12" customHeight="1">
      <c r="B6" s="21"/>
      <c r="D6" s="28" t="s">
        <v>16</v>
      </c>
      <c r="L6" s="21"/>
    </row>
    <row r="7" spans="2:46" ht="16.5" customHeight="1">
      <c r="B7" s="21"/>
      <c r="E7" s="1217" t="str">
        <f>'Rekapitulace stavby'!K6</f>
        <v>Dostavba sportovně rekreačního areálu Petynka</v>
      </c>
      <c r="F7" s="1218"/>
      <c r="G7" s="1218"/>
      <c r="H7" s="1218"/>
      <c r="L7" s="21"/>
    </row>
    <row r="8" spans="2:46" s="1" customFormat="1" ht="12" customHeight="1">
      <c r="B8" s="34"/>
      <c r="D8" s="28" t="s">
        <v>124</v>
      </c>
      <c r="L8" s="34"/>
    </row>
    <row r="9" spans="2:46" s="1" customFormat="1" ht="16.5" customHeight="1">
      <c r="B9" s="34"/>
      <c r="E9" s="1210" t="s">
        <v>4624</v>
      </c>
      <c r="F9" s="1216"/>
      <c r="G9" s="1216"/>
      <c r="H9" s="1216"/>
      <c r="L9" s="34"/>
    </row>
    <row r="10" spans="2:46" s="1" customFormat="1">
      <c r="B10" s="34"/>
      <c r="L10" s="34"/>
    </row>
    <row r="11" spans="2:46" s="1" customFormat="1" ht="12" customHeight="1">
      <c r="B11" s="34"/>
      <c r="D11" s="28" t="s">
        <v>18</v>
      </c>
      <c r="F11" s="26" t="s">
        <v>32</v>
      </c>
      <c r="I11" s="28" t="s">
        <v>20</v>
      </c>
      <c r="J11" s="26" t="s">
        <v>32</v>
      </c>
      <c r="L11" s="34"/>
    </row>
    <row r="12" spans="2:46" s="1" customFormat="1" ht="12" customHeight="1">
      <c r="B12" s="34"/>
      <c r="D12" s="28" t="s">
        <v>22</v>
      </c>
      <c r="F12" s="26" t="s">
        <v>23</v>
      </c>
      <c r="I12" s="28" t="s">
        <v>24</v>
      </c>
      <c r="J12" s="51" t="str">
        <f>'Rekapitulace stavby'!AN8</f>
        <v>21. 7. 2025</v>
      </c>
      <c r="L12" s="34"/>
    </row>
    <row r="13" spans="2:46" s="1" customFormat="1" ht="10.8" customHeight="1">
      <c r="B13" s="34"/>
      <c r="L13" s="34"/>
    </row>
    <row r="14" spans="2:46" s="1" customFormat="1" ht="12" customHeight="1">
      <c r="B14" s="34"/>
      <c r="D14" s="28" t="s">
        <v>30</v>
      </c>
      <c r="I14" s="28" t="s">
        <v>31</v>
      </c>
      <c r="J14" s="26" t="s">
        <v>32</v>
      </c>
      <c r="L14" s="34"/>
    </row>
    <row r="15" spans="2:46" s="1" customFormat="1" ht="18" customHeight="1">
      <c r="B15" s="34"/>
      <c r="E15" s="26" t="s">
        <v>33</v>
      </c>
      <c r="I15" s="28" t="s">
        <v>34</v>
      </c>
      <c r="J15" s="26" t="s">
        <v>32</v>
      </c>
      <c r="L15" s="34"/>
    </row>
    <row r="16" spans="2:46" s="1" customFormat="1" ht="6.9" customHeight="1">
      <c r="B16" s="34"/>
      <c r="L16" s="34"/>
    </row>
    <row r="17" spans="2:12" s="1" customFormat="1" ht="12" customHeight="1">
      <c r="B17" s="34"/>
      <c r="D17" s="28" t="s">
        <v>35</v>
      </c>
      <c r="I17" s="28" t="s">
        <v>31</v>
      </c>
      <c r="J17" s="29" t="str">
        <f>'Rekapitulace stavby'!AN13</f>
        <v>Vyplň údaj</v>
      </c>
      <c r="L17" s="34"/>
    </row>
    <row r="18" spans="2:12" s="1" customFormat="1" ht="18" customHeight="1">
      <c r="B18" s="34"/>
      <c r="E18" s="1219" t="str">
        <f>'Rekapitulace stavby'!E14</f>
        <v>Vyplň údaj</v>
      </c>
      <c r="F18" s="1202"/>
      <c r="G18" s="1202"/>
      <c r="H18" s="1202"/>
      <c r="I18" s="28" t="s">
        <v>34</v>
      </c>
      <c r="J18" s="29" t="str">
        <f>'Rekapitulace stavby'!AN14</f>
        <v>Vyplň údaj</v>
      </c>
      <c r="L18" s="34"/>
    </row>
    <row r="19" spans="2:12" s="1" customFormat="1" ht="6.9" customHeight="1">
      <c r="B19" s="34"/>
      <c r="L19" s="34"/>
    </row>
    <row r="20" spans="2:12" s="1" customFormat="1" ht="12" customHeight="1">
      <c r="B20" s="34"/>
      <c r="D20" s="28" t="s">
        <v>37</v>
      </c>
      <c r="I20" s="28" t="s">
        <v>31</v>
      </c>
      <c r="J20" s="26" t="s">
        <v>32</v>
      </c>
      <c r="L20" s="34"/>
    </row>
    <row r="21" spans="2:12" s="1" customFormat="1" ht="18" customHeight="1">
      <c r="B21" s="34"/>
      <c r="E21" s="26" t="s">
        <v>39</v>
      </c>
      <c r="I21" s="28" t="s">
        <v>34</v>
      </c>
      <c r="J21" s="26" t="s">
        <v>32</v>
      </c>
      <c r="L21" s="34"/>
    </row>
    <row r="22" spans="2:12" s="1" customFormat="1" ht="6.9" customHeight="1">
      <c r="B22" s="34"/>
      <c r="L22" s="34"/>
    </row>
    <row r="23" spans="2:12" s="1" customFormat="1" ht="12" customHeight="1">
      <c r="B23" s="34"/>
      <c r="D23" s="28" t="s">
        <v>41</v>
      </c>
      <c r="I23" s="28" t="s">
        <v>31</v>
      </c>
      <c r="J23" s="26" t="str">
        <f>IF('Rekapitulace stavby'!AN19="","",'Rekapitulace stavby'!AN19)</f>
        <v/>
      </c>
      <c r="L23" s="34"/>
    </row>
    <row r="24" spans="2:12" s="1" customFormat="1" ht="18" customHeight="1">
      <c r="B24" s="34"/>
      <c r="E24" s="26" t="str">
        <f>IF('Rekapitulace stavby'!E20="","",'Rekapitulace stavby'!E20)</f>
        <v xml:space="preserve"> </v>
      </c>
      <c r="I24" s="28" t="s">
        <v>34</v>
      </c>
      <c r="J24" s="26" t="str">
        <f>IF('Rekapitulace stavby'!AN20="","",'Rekapitulace stavby'!AN20)</f>
        <v/>
      </c>
      <c r="L24" s="34"/>
    </row>
    <row r="25" spans="2:12" s="1" customFormat="1" ht="6.9" customHeight="1">
      <c r="B25" s="34"/>
      <c r="L25" s="34"/>
    </row>
    <row r="26" spans="2:12" s="1" customFormat="1" ht="12" customHeight="1">
      <c r="B26" s="34"/>
      <c r="D26" s="28" t="s">
        <v>44</v>
      </c>
      <c r="L26" s="34"/>
    </row>
    <row r="27" spans="2:12" s="7" customFormat="1" ht="71.25" customHeight="1">
      <c r="B27" s="88"/>
      <c r="E27" s="1206" t="s">
        <v>126</v>
      </c>
      <c r="F27" s="1206"/>
      <c r="G27" s="1206"/>
      <c r="H27" s="1206"/>
      <c r="L27" s="88"/>
    </row>
    <row r="28" spans="2:12" s="1" customFormat="1" ht="6.9" customHeight="1">
      <c r="B28" s="34"/>
      <c r="L28" s="34"/>
    </row>
    <row r="29" spans="2:12" s="1" customFormat="1" ht="6.9" customHeight="1">
      <c r="B29" s="34"/>
      <c r="D29" s="52"/>
      <c r="E29" s="52"/>
      <c r="F29" s="52"/>
      <c r="G29" s="52"/>
      <c r="H29" s="52"/>
      <c r="I29" s="52"/>
      <c r="J29" s="52"/>
      <c r="K29" s="52"/>
      <c r="L29" s="34"/>
    </row>
    <row r="30" spans="2:12" s="1" customFormat="1" ht="25.35" customHeight="1">
      <c r="B30" s="34"/>
      <c r="D30" s="89" t="s">
        <v>46</v>
      </c>
      <c r="J30" s="65">
        <f>ROUND(J84, 0)</f>
        <v>0</v>
      </c>
      <c r="L30" s="34"/>
    </row>
    <row r="31" spans="2:12" s="1" customFormat="1" ht="6.9" customHeight="1">
      <c r="B31" s="34"/>
      <c r="D31" s="52"/>
      <c r="E31" s="52"/>
      <c r="F31" s="52"/>
      <c r="G31" s="52"/>
      <c r="H31" s="52"/>
      <c r="I31" s="52"/>
      <c r="J31" s="52"/>
      <c r="K31" s="52"/>
      <c r="L31" s="34"/>
    </row>
    <row r="32" spans="2:12" s="1" customFormat="1" ht="14.4" customHeight="1">
      <c r="B32" s="34"/>
      <c r="F32" s="37" t="s">
        <v>48</v>
      </c>
      <c r="I32" s="37" t="s">
        <v>47</v>
      </c>
      <c r="J32" s="37" t="s">
        <v>49</v>
      </c>
      <c r="L32" s="34"/>
    </row>
    <row r="33" spans="2:12" s="1" customFormat="1" ht="14.4" customHeight="1">
      <c r="B33" s="34"/>
      <c r="D33" s="54" t="s">
        <v>50</v>
      </c>
      <c r="E33" s="28" t="s">
        <v>51</v>
      </c>
      <c r="F33" s="90">
        <f>ROUND((SUM(BE84:BE212)),  0)</f>
        <v>0</v>
      </c>
      <c r="I33" s="91">
        <v>0.21</v>
      </c>
      <c r="J33" s="90">
        <f>ROUND(((SUM(BE84:BE212))*I33),  0)</f>
        <v>0</v>
      </c>
      <c r="L33" s="34"/>
    </row>
    <row r="34" spans="2:12" s="1" customFormat="1" ht="14.4" customHeight="1">
      <c r="B34" s="34"/>
      <c r="E34" s="28" t="s">
        <v>52</v>
      </c>
      <c r="F34" s="90">
        <f>ROUND((SUM(BF84:BF212)),  0)</f>
        <v>0</v>
      </c>
      <c r="I34" s="91">
        <v>0.12</v>
      </c>
      <c r="J34" s="90">
        <f>ROUND(((SUM(BF84:BF212))*I34),  0)</f>
        <v>0</v>
      </c>
      <c r="L34" s="34"/>
    </row>
    <row r="35" spans="2:12" s="1" customFormat="1" ht="14.4" hidden="1" customHeight="1">
      <c r="B35" s="34"/>
      <c r="E35" s="28" t="s">
        <v>53</v>
      </c>
      <c r="F35" s="90">
        <f>ROUND((SUM(BG84:BG212)),  0)</f>
        <v>0</v>
      </c>
      <c r="I35" s="91">
        <v>0.21</v>
      </c>
      <c r="J35" s="90">
        <f>0</f>
        <v>0</v>
      </c>
      <c r="L35" s="34"/>
    </row>
    <row r="36" spans="2:12" s="1" customFormat="1" ht="14.4" hidden="1" customHeight="1">
      <c r="B36" s="34"/>
      <c r="E36" s="28" t="s">
        <v>54</v>
      </c>
      <c r="F36" s="90">
        <f>ROUND((SUM(BH84:BH212)),  0)</f>
        <v>0</v>
      </c>
      <c r="I36" s="91">
        <v>0.12</v>
      </c>
      <c r="J36" s="90">
        <f>0</f>
        <v>0</v>
      </c>
      <c r="L36" s="34"/>
    </row>
    <row r="37" spans="2:12" s="1" customFormat="1" ht="14.4" hidden="1" customHeight="1">
      <c r="B37" s="34"/>
      <c r="E37" s="28" t="s">
        <v>55</v>
      </c>
      <c r="F37" s="90">
        <f>ROUND((SUM(BI84:BI212)),  0)</f>
        <v>0</v>
      </c>
      <c r="I37" s="91">
        <v>0</v>
      </c>
      <c r="J37" s="90">
        <f>0</f>
        <v>0</v>
      </c>
      <c r="L37" s="34"/>
    </row>
    <row r="38" spans="2:12" s="1" customFormat="1" ht="6.9" customHeight="1">
      <c r="B38" s="34"/>
      <c r="L38" s="34"/>
    </row>
    <row r="39" spans="2:12" s="1" customFormat="1" ht="25.35" customHeight="1">
      <c r="B39" s="34"/>
      <c r="C39" s="92"/>
      <c r="D39" s="93" t="s">
        <v>56</v>
      </c>
      <c r="E39" s="56"/>
      <c r="F39" s="56"/>
      <c r="G39" s="94" t="s">
        <v>57</v>
      </c>
      <c r="H39" s="95" t="s">
        <v>58</v>
      </c>
      <c r="I39" s="56"/>
      <c r="J39" s="96">
        <f>SUM(J30:J37)</f>
        <v>0</v>
      </c>
      <c r="K39" s="97"/>
      <c r="L39" s="34"/>
    </row>
    <row r="40" spans="2:12" s="1" customFormat="1" ht="14.4" customHeight="1">
      <c r="B40" s="43"/>
      <c r="C40" s="44"/>
      <c r="D40" s="44"/>
      <c r="E40" s="44"/>
      <c r="F40" s="44"/>
      <c r="G40" s="44"/>
      <c r="H40" s="44"/>
      <c r="I40" s="44"/>
      <c r="J40" s="44"/>
      <c r="K40" s="44"/>
      <c r="L40" s="34"/>
    </row>
    <row r="44" spans="2:12" s="1" customFormat="1" ht="6.9" customHeight="1">
      <c r="B44" s="45"/>
      <c r="C44" s="46"/>
      <c r="D44" s="46"/>
      <c r="E44" s="46"/>
      <c r="F44" s="46"/>
      <c r="G44" s="46"/>
      <c r="H44" s="46"/>
      <c r="I44" s="46"/>
      <c r="J44" s="46"/>
      <c r="K44" s="46"/>
      <c r="L44" s="34"/>
    </row>
    <row r="45" spans="2:12" s="1" customFormat="1" ht="24.9" customHeight="1">
      <c r="B45" s="34"/>
      <c r="C45" s="22" t="s">
        <v>127</v>
      </c>
      <c r="L45" s="34"/>
    </row>
    <row r="46" spans="2:12" s="1" customFormat="1" ht="6.9" customHeight="1">
      <c r="B46" s="34"/>
      <c r="L46" s="34"/>
    </row>
    <row r="47" spans="2:12" s="1" customFormat="1" ht="12" customHeight="1">
      <c r="B47" s="34"/>
      <c r="C47" s="28" t="s">
        <v>16</v>
      </c>
      <c r="L47" s="34"/>
    </row>
    <row r="48" spans="2:12" s="1" customFormat="1" ht="16.5" customHeight="1">
      <c r="B48" s="34"/>
      <c r="E48" s="1217" t="str">
        <f>E7</f>
        <v>Dostavba sportovně rekreačního areálu Petynka</v>
      </c>
      <c r="F48" s="1218"/>
      <c r="G48" s="1218"/>
      <c r="H48" s="1218"/>
      <c r="L48" s="34"/>
    </row>
    <row r="49" spans="2:47" s="1" customFormat="1" ht="12" customHeight="1">
      <c r="B49" s="34"/>
      <c r="C49" s="28" t="s">
        <v>124</v>
      </c>
      <c r="L49" s="34"/>
    </row>
    <row r="50" spans="2:47" s="1" customFormat="1" ht="16.5" customHeight="1">
      <c r="B50" s="34"/>
      <c r="E50" s="1210" t="str">
        <f>E9</f>
        <v>SO 101 - Komunikace a parkoviště</v>
      </c>
      <c r="F50" s="1216"/>
      <c r="G50" s="1216"/>
      <c r="H50" s="1216"/>
      <c r="L50" s="34"/>
    </row>
    <row r="51" spans="2:47" s="1" customFormat="1" ht="6.9" customHeight="1">
      <c r="B51" s="34"/>
      <c r="L51" s="34"/>
    </row>
    <row r="52" spans="2:47" s="1" customFormat="1" ht="12" customHeight="1">
      <c r="B52" s="34"/>
      <c r="C52" s="28" t="s">
        <v>22</v>
      </c>
      <c r="F52" s="26" t="str">
        <f>F12</f>
        <v>Praha</v>
      </c>
      <c r="I52" s="28" t="s">
        <v>24</v>
      </c>
      <c r="J52" s="51" t="str">
        <f>IF(J12="","",J12)</f>
        <v>21. 7. 2025</v>
      </c>
      <c r="L52" s="34"/>
    </row>
    <row r="53" spans="2:47" s="1" customFormat="1" ht="6.9" customHeight="1">
      <c r="B53" s="34"/>
      <c r="L53" s="34"/>
    </row>
    <row r="54" spans="2:47" s="1" customFormat="1" ht="25.65" customHeight="1">
      <c r="B54" s="34"/>
      <c r="C54" s="28" t="s">
        <v>30</v>
      </c>
      <c r="F54" s="26" t="str">
        <f>E15</f>
        <v>SNEO, a.s.</v>
      </c>
      <c r="I54" s="28" t="s">
        <v>37</v>
      </c>
      <c r="J54" s="32" t="str">
        <f>E21</f>
        <v>Ateliér 11 Hradec Králové s.r.o.</v>
      </c>
      <c r="L54" s="34"/>
    </row>
    <row r="55" spans="2:47" s="1" customFormat="1" ht="15.15" customHeight="1">
      <c r="B55" s="34"/>
      <c r="C55" s="28" t="s">
        <v>35</v>
      </c>
      <c r="F55" s="26" t="str">
        <f>IF(E18="","",E18)</f>
        <v>Vyplň údaj</v>
      </c>
      <c r="I55" s="28" t="s">
        <v>41</v>
      </c>
      <c r="J55" s="32" t="str">
        <f>E24</f>
        <v xml:space="preserve"> </v>
      </c>
      <c r="L55" s="34"/>
    </row>
    <row r="56" spans="2:47" s="1" customFormat="1" ht="10.35" customHeight="1">
      <c r="B56" s="34"/>
      <c r="L56" s="34"/>
    </row>
    <row r="57" spans="2:47" s="1" customFormat="1" ht="29.25" customHeight="1">
      <c r="B57" s="34"/>
      <c r="C57" s="98" t="s">
        <v>128</v>
      </c>
      <c r="D57" s="92"/>
      <c r="E57" s="92"/>
      <c r="F57" s="92"/>
      <c r="G57" s="92"/>
      <c r="H57" s="92"/>
      <c r="I57" s="92"/>
      <c r="J57" s="99" t="s">
        <v>129</v>
      </c>
      <c r="K57" s="92"/>
      <c r="L57" s="34"/>
    </row>
    <row r="58" spans="2:47" s="1" customFormat="1" ht="10.35" customHeight="1">
      <c r="B58" s="34"/>
      <c r="L58" s="34"/>
    </row>
    <row r="59" spans="2:47" s="1" customFormat="1" ht="22.8" customHeight="1">
      <c r="B59" s="34"/>
      <c r="C59" s="100" t="s">
        <v>78</v>
      </c>
      <c r="J59" s="65">
        <f>J84</f>
        <v>0</v>
      </c>
      <c r="L59" s="34"/>
      <c r="AU59" s="18" t="s">
        <v>130</v>
      </c>
    </row>
    <row r="60" spans="2:47" s="8" customFormat="1" ht="24.9" customHeight="1">
      <c r="B60" s="101"/>
      <c r="D60" s="102" t="s">
        <v>131</v>
      </c>
      <c r="E60" s="103"/>
      <c r="F60" s="103"/>
      <c r="G60" s="103"/>
      <c r="H60" s="103"/>
      <c r="I60" s="103"/>
      <c r="J60" s="104">
        <f>J85</f>
        <v>0</v>
      </c>
      <c r="L60" s="101"/>
    </row>
    <row r="61" spans="2:47" s="9" customFormat="1" ht="19.95" customHeight="1">
      <c r="B61" s="105"/>
      <c r="D61" s="106" t="s">
        <v>132</v>
      </c>
      <c r="E61" s="107"/>
      <c r="F61" s="107"/>
      <c r="G61" s="107"/>
      <c r="H61" s="107"/>
      <c r="I61" s="107"/>
      <c r="J61" s="108">
        <f>J95</f>
        <v>0</v>
      </c>
      <c r="L61" s="105"/>
    </row>
    <row r="62" spans="2:47" s="9" customFormat="1" ht="19.95" customHeight="1">
      <c r="B62" s="105"/>
      <c r="D62" s="106" t="s">
        <v>519</v>
      </c>
      <c r="E62" s="107"/>
      <c r="F62" s="107"/>
      <c r="G62" s="107"/>
      <c r="H62" s="107"/>
      <c r="I62" s="107"/>
      <c r="J62" s="108">
        <f>J119</f>
        <v>0</v>
      </c>
      <c r="L62" s="105"/>
    </row>
    <row r="63" spans="2:47" s="9" customFormat="1" ht="19.95" customHeight="1">
      <c r="B63" s="105"/>
      <c r="D63" s="106" t="s">
        <v>531</v>
      </c>
      <c r="E63" s="107"/>
      <c r="F63" s="107"/>
      <c r="G63" s="107"/>
      <c r="H63" s="107"/>
      <c r="I63" s="107"/>
      <c r="J63" s="108">
        <f>J121</f>
        <v>0</v>
      </c>
      <c r="L63" s="105"/>
    </row>
    <row r="64" spans="2:47" s="9" customFormat="1" ht="19.95" customHeight="1">
      <c r="B64" s="105"/>
      <c r="D64" s="106" t="s">
        <v>133</v>
      </c>
      <c r="E64" s="107"/>
      <c r="F64" s="107"/>
      <c r="G64" s="107"/>
      <c r="H64" s="107"/>
      <c r="I64" s="107"/>
      <c r="J64" s="108">
        <f>J205</f>
        <v>0</v>
      </c>
      <c r="L64" s="105"/>
    </row>
    <row r="65" spans="2:12" s="1" customFormat="1" ht="21.75" customHeight="1">
      <c r="B65" s="34"/>
      <c r="L65" s="34"/>
    </row>
    <row r="66" spans="2:12" s="1" customFormat="1" ht="6.9" customHeight="1">
      <c r="B66" s="43"/>
      <c r="C66" s="44"/>
      <c r="D66" s="44"/>
      <c r="E66" s="44"/>
      <c r="F66" s="44"/>
      <c r="G66" s="44"/>
      <c r="H66" s="44"/>
      <c r="I66" s="44"/>
      <c r="J66" s="44"/>
      <c r="K66" s="44"/>
      <c r="L66" s="34"/>
    </row>
    <row r="70" spans="2:12" s="1" customFormat="1" ht="6.9" customHeight="1">
      <c r="B70" s="45"/>
      <c r="C70" s="46"/>
      <c r="D70" s="46"/>
      <c r="E70" s="46"/>
      <c r="F70" s="46"/>
      <c r="G70" s="46"/>
      <c r="H70" s="46"/>
      <c r="I70" s="46"/>
      <c r="J70" s="46"/>
      <c r="K70" s="46"/>
      <c r="L70" s="34"/>
    </row>
    <row r="71" spans="2:12" s="1" customFormat="1" ht="24.9" customHeight="1">
      <c r="B71" s="34"/>
      <c r="C71" s="22" t="s">
        <v>135</v>
      </c>
      <c r="L71" s="34"/>
    </row>
    <row r="72" spans="2:12" s="1" customFormat="1" ht="6.9" customHeight="1">
      <c r="B72" s="34"/>
      <c r="L72" s="34"/>
    </row>
    <row r="73" spans="2:12" s="1" customFormat="1" ht="12" customHeight="1">
      <c r="B73" s="34"/>
      <c r="C73" s="28" t="s">
        <v>16</v>
      </c>
      <c r="L73" s="34"/>
    </row>
    <row r="74" spans="2:12" s="1" customFormat="1" ht="16.5" customHeight="1">
      <c r="B74" s="34"/>
      <c r="E74" s="1217" t="str">
        <f>E7</f>
        <v>Dostavba sportovně rekreačního areálu Petynka</v>
      </c>
      <c r="F74" s="1218"/>
      <c r="G74" s="1218"/>
      <c r="H74" s="1218"/>
      <c r="L74" s="34"/>
    </row>
    <row r="75" spans="2:12" s="1" customFormat="1" ht="12" customHeight="1">
      <c r="B75" s="34"/>
      <c r="C75" s="28" t="s">
        <v>124</v>
      </c>
      <c r="L75" s="34"/>
    </row>
    <row r="76" spans="2:12" s="1" customFormat="1" ht="16.5" customHeight="1">
      <c r="B76" s="34"/>
      <c r="E76" s="1210" t="str">
        <f>E9</f>
        <v>SO 101 - Komunikace a parkoviště</v>
      </c>
      <c r="F76" s="1216"/>
      <c r="G76" s="1216"/>
      <c r="H76" s="1216"/>
      <c r="L76" s="34"/>
    </row>
    <row r="77" spans="2:12" s="1" customFormat="1" ht="6.9" customHeight="1">
      <c r="B77" s="34"/>
      <c r="L77" s="34"/>
    </row>
    <row r="78" spans="2:12" s="1" customFormat="1" ht="12" customHeight="1">
      <c r="B78" s="34"/>
      <c r="C78" s="28" t="s">
        <v>22</v>
      </c>
      <c r="F78" s="26" t="str">
        <f>F12</f>
        <v>Praha</v>
      </c>
      <c r="I78" s="28" t="s">
        <v>24</v>
      </c>
      <c r="J78" s="51" t="str">
        <f>IF(J12="","",J12)</f>
        <v>21. 7. 2025</v>
      </c>
      <c r="L78" s="34"/>
    </row>
    <row r="79" spans="2:12" s="1" customFormat="1" ht="6.9" customHeight="1">
      <c r="B79" s="34"/>
      <c r="L79" s="34"/>
    </row>
    <row r="80" spans="2:12" s="1" customFormat="1" ht="25.65" customHeight="1">
      <c r="B80" s="34"/>
      <c r="C80" s="28" t="s">
        <v>30</v>
      </c>
      <c r="F80" s="26" t="str">
        <f>E15</f>
        <v>SNEO, a.s.</v>
      </c>
      <c r="I80" s="28" t="s">
        <v>37</v>
      </c>
      <c r="J80" s="32" t="str">
        <f>E21</f>
        <v>Ateliér 11 Hradec Králové s.r.o.</v>
      </c>
      <c r="L80" s="34"/>
    </row>
    <row r="81" spans="2:65" s="1" customFormat="1" ht="15.15" customHeight="1">
      <c r="B81" s="34"/>
      <c r="C81" s="28" t="s">
        <v>35</v>
      </c>
      <c r="F81" s="26" t="str">
        <f>IF(E18="","",E18)</f>
        <v>Vyplň údaj</v>
      </c>
      <c r="I81" s="28" t="s">
        <v>41</v>
      </c>
      <c r="J81" s="32" t="str">
        <f>E24</f>
        <v xml:space="preserve"> </v>
      </c>
      <c r="L81" s="34"/>
    </row>
    <row r="82" spans="2:65" s="1" customFormat="1" ht="10.35" customHeight="1">
      <c r="B82" s="34"/>
      <c r="L82" s="34"/>
    </row>
    <row r="83" spans="2:65" s="10" customFormat="1" ht="29.25" customHeight="1">
      <c r="B83" s="109"/>
      <c r="C83" s="110" t="s">
        <v>136</v>
      </c>
      <c r="D83" s="111" t="s">
        <v>65</v>
      </c>
      <c r="E83" s="111" t="s">
        <v>61</v>
      </c>
      <c r="F83" s="111" t="s">
        <v>62</v>
      </c>
      <c r="G83" s="111" t="s">
        <v>137</v>
      </c>
      <c r="H83" s="111" t="s">
        <v>138</v>
      </c>
      <c r="I83" s="111" t="s">
        <v>139</v>
      </c>
      <c r="J83" s="111" t="s">
        <v>129</v>
      </c>
      <c r="K83" s="112" t="s">
        <v>140</v>
      </c>
      <c r="L83" s="109"/>
      <c r="M83" s="58" t="s">
        <v>32</v>
      </c>
      <c r="N83" s="59" t="s">
        <v>50</v>
      </c>
      <c r="O83" s="59" t="s">
        <v>141</v>
      </c>
      <c r="P83" s="59" t="s">
        <v>142</v>
      </c>
      <c r="Q83" s="59" t="s">
        <v>143</v>
      </c>
      <c r="R83" s="59" t="s">
        <v>144</v>
      </c>
      <c r="S83" s="59" t="s">
        <v>145</v>
      </c>
      <c r="T83" s="60" t="s">
        <v>146</v>
      </c>
    </row>
    <row r="84" spans="2:65" s="1" customFormat="1" ht="22.8" customHeight="1">
      <c r="B84" s="34"/>
      <c r="C84" s="63" t="s">
        <v>147</v>
      </c>
      <c r="J84" s="113">
        <f>BK84</f>
        <v>0</v>
      </c>
      <c r="L84" s="34"/>
      <c r="M84" s="61"/>
      <c r="N84" s="52"/>
      <c r="O84" s="52"/>
      <c r="P84" s="114">
        <f>P85</f>
        <v>0</v>
      </c>
      <c r="Q84" s="52"/>
      <c r="R84" s="114">
        <f>R85</f>
        <v>0</v>
      </c>
      <c r="S84" s="52"/>
      <c r="T84" s="115">
        <f>T85</f>
        <v>0</v>
      </c>
      <c r="AT84" s="18" t="s">
        <v>79</v>
      </c>
      <c r="AU84" s="18" t="s">
        <v>130</v>
      </c>
      <c r="BK84" s="116">
        <f>BK85</f>
        <v>0</v>
      </c>
    </row>
    <row r="85" spans="2:65" s="11" customFormat="1" ht="25.95" customHeight="1">
      <c r="B85" s="117"/>
      <c r="D85" s="118" t="s">
        <v>79</v>
      </c>
      <c r="E85" s="119" t="s">
        <v>148</v>
      </c>
      <c r="F85" s="119" t="s">
        <v>149</v>
      </c>
      <c r="I85" s="120"/>
      <c r="J85" s="121">
        <f>BK85</f>
        <v>0</v>
      </c>
      <c r="L85" s="117"/>
      <c r="M85" s="122"/>
      <c r="P85" s="123">
        <f>P86+SUM(P87:P95)+P119+P121+P205</f>
        <v>0</v>
      </c>
      <c r="R85" s="123">
        <f>R86+SUM(R87:R95)+R119+R121+R205</f>
        <v>0</v>
      </c>
      <c r="T85" s="124">
        <f>T86+SUM(T87:T95)+T119+T121+T205</f>
        <v>0</v>
      </c>
      <c r="AR85" s="118" t="s">
        <v>40</v>
      </c>
      <c r="AT85" s="125" t="s">
        <v>79</v>
      </c>
      <c r="AU85" s="125" t="s">
        <v>80</v>
      </c>
      <c r="AY85" s="118" t="s">
        <v>150</v>
      </c>
      <c r="BK85" s="126">
        <f>BK86+SUM(BK87:BK95)+BK119+BK121+BK205</f>
        <v>0</v>
      </c>
    </row>
    <row r="86" spans="2:65" s="1" customFormat="1" ht="44.25" customHeight="1">
      <c r="B86" s="34"/>
      <c r="C86" s="129" t="s">
        <v>40</v>
      </c>
      <c r="D86" s="129" t="s">
        <v>152</v>
      </c>
      <c r="E86" s="130" t="s">
        <v>4625</v>
      </c>
      <c r="F86" s="131" t="s">
        <v>4626</v>
      </c>
      <c r="G86" s="132" t="s">
        <v>155</v>
      </c>
      <c r="H86" s="133">
        <v>3070</v>
      </c>
      <c r="I86" s="134"/>
      <c r="J86" s="135">
        <f>ROUND(I86*H86,2)</f>
        <v>0</v>
      </c>
      <c r="K86" s="131" t="s">
        <v>32</v>
      </c>
      <c r="L86" s="34"/>
      <c r="M86" s="136" t="s">
        <v>32</v>
      </c>
      <c r="N86" s="137" t="s">
        <v>51</v>
      </c>
      <c r="P86" s="138">
        <f>O86*H86</f>
        <v>0</v>
      </c>
      <c r="Q86" s="138">
        <v>0</v>
      </c>
      <c r="R86" s="138">
        <f>Q86*H86</f>
        <v>0</v>
      </c>
      <c r="S86" s="138">
        <v>0</v>
      </c>
      <c r="T86" s="139">
        <f>S86*H86</f>
        <v>0</v>
      </c>
      <c r="AR86" s="140" t="s">
        <v>157</v>
      </c>
      <c r="AT86" s="140" t="s">
        <v>152</v>
      </c>
      <c r="AU86" s="140" t="s">
        <v>40</v>
      </c>
      <c r="AY86" s="18" t="s">
        <v>150</v>
      </c>
      <c r="BE86" s="141">
        <f>IF(N86="základní",J86,0)</f>
        <v>0</v>
      </c>
      <c r="BF86" s="141">
        <f>IF(N86="snížená",J86,0)</f>
        <v>0</v>
      </c>
      <c r="BG86" s="141">
        <f>IF(N86="zákl. přenesená",J86,0)</f>
        <v>0</v>
      </c>
      <c r="BH86" s="141">
        <f>IF(N86="sníž. přenesená",J86,0)</f>
        <v>0</v>
      </c>
      <c r="BI86" s="141">
        <f>IF(N86="nulová",J86,0)</f>
        <v>0</v>
      </c>
      <c r="BJ86" s="18" t="s">
        <v>40</v>
      </c>
      <c r="BK86" s="141">
        <f>ROUND(I86*H86,2)</f>
        <v>0</v>
      </c>
      <c r="BL86" s="18" t="s">
        <v>157</v>
      </c>
      <c r="BM86" s="140" t="s">
        <v>89</v>
      </c>
    </row>
    <row r="87" spans="2:65" s="1" customFormat="1" ht="44.25" customHeight="1">
      <c r="B87" s="34"/>
      <c r="C87" s="129" t="s">
        <v>89</v>
      </c>
      <c r="D87" s="129" t="s">
        <v>152</v>
      </c>
      <c r="E87" s="130" t="s">
        <v>336</v>
      </c>
      <c r="F87" s="131" t="s">
        <v>337</v>
      </c>
      <c r="G87" s="132" t="s">
        <v>282</v>
      </c>
      <c r="H87" s="133">
        <v>5354.5</v>
      </c>
      <c r="I87" s="134"/>
      <c r="J87" s="135">
        <f>ROUND(I87*H87,2)</f>
        <v>0</v>
      </c>
      <c r="K87" s="131" t="s">
        <v>32</v>
      </c>
      <c r="L87" s="34"/>
      <c r="M87" s="136" t="s">
        <v>32</v>
      </c>
      <c r="N87" s="137" t="s">
        <v>51</v>
      </c>
      <c r="P87" s="138">
        <f>O87*H87</f>
        <v>0</v>
      </c>
      <c r="Q87" s="138">
        <v>0</v>
      </c>
      <c r="R87" s="138">
        <f>Q87*H87</f>
        <v>0</v>
      </c>
      <c r="S87" s="138">
        <v>0</v>
      </c>
      <c r="T87" s="139">
        <f>S87*H87</f>
        <v>0</v>
      </c>
      <c r="AR87" s="140" t="s">
        <v>157</v>
      </c>
      <c r="AT87" s="140" t="s">
        <v>152</v>
      </c>
      <c r="AU87" s="140" t="s">
        <v>40</v>
      </c>
      <c r="AY87" s="18" t="s">
        <v>150</v>
      </c>
      <c r="BE87" s="141">
        <f>IF(N87="základní",J87,0)</f>
        <v>0</v>
      </c>
      <c r="BF87" s="141">
        <f>IF(N87="snížená",J87,0)</f>
        <v>0</v>
      </c>
      <c r="BG87" s="141">
        <f>IF(N87="zákl. přenesená",J87,0)</f>
        <v>0</v>
      </c>
      <c r="BH87" s="141">
        <f>IF(N87="sníž. přenesená",J87,0)</f>
        <v>0</v>
      </c>
      <c r="BI87" s="141">
        <f>IF(N87="nulová",J87,0)</f>
        <v>0</v>
      </c>
      <c r="BJ87" s="18" t="s">
        <v>40</v>
      </c>
      <c r="BK87" s="141">
        <f>ROUND(I87*H87,2)</f>
        <v>0</v>
      </c>
      <c r="BL87" s="18" t="s">
        <v>157</v>
      </c>
      <c r="BM87" s="140" t="s">
        <v>157</v>
      </c>
    </row>
    <row r="88" spans="2:65" s="12" customFormat="1">
      <c r="B88" s="142"/>
      <c r="D88" s="143" t="s">
        <v>159</v>
      </c>
      <c r="E88" s="144" t="s">
        <v>32</v>
      </c>
      <c r="F88" s="145" t="s">
        <v>4627</v>
      </c>
      <c r="H88" s="144" t="s">
        <v>32</v>
      </c>
      <c r="I88" s="146"/>
      <c r="L88" s="142"/>
      <c r="M88" s="147"/>
      <c r="T88" s="148"/>
      <c r="AT88" s="144" t="s">
        <v>159</v>
      </c>
      <c r="AU88" s="144" t="s">
        <v>40</v>
      </c>
      <c r="AV88" s="12" t="s">
        <v>40</v>
      </c>
      <c r="AW88" s="12" t="s">
        <v>38</v>
      </c>
      <c r="AX88" s="12" t="s">
        <v>80</v>
      </c>
      <c r="AY88" s="144" t="s">
        <v>150</v>
      </c>
    </row>
    <row r="89" spans="2:65" s="13" customFormat="1">
      <c r="B89" s="149"/>
      <c r="D89" s="143" t="s">
        <v>159</v>
      </c>
      <c r="E89" s="150" t="s">
        <v>32</v>
      </c>
      <c r="F89" s="151" t="s">
        <v>4628</v>
      </c>
      <c r="H89" s="152">
        <v>375</v>
      </c>
      <c r="I89" s="153"/>
      <c r="L89" s="149"/>
      <c r="M89" s="154"/>
      <c r="T89" s="155"/>
      <c r="AT89" s="150" t="s">
        <v>159</v>
      </c>
      <c r="AU89" s="150" t="s">
        <v>40</v>
      </c>
      <c r="AV89" s="13" t="s">
        <v>89</v>
      </c>
      <c r="AW89" s="13" t="s">
        <v>38</v>
      </c>
      <c r="AX89" s="13" t="s">
        <v>80</v>
      </c>
      <c r="AY89" s="150" t="s">
        <v>150</v>
      </c>
    </row>
    <row r="90" spans="2:65" s="12" customFormat="1">
      <c r="B90" s="142"/>
      <c r="D90" s="143" t="s">
        <v>159</v>
      </c>
      <c r="E90" s="144" t="s">
        <v>32</v>
      </c>
      <c r="F90" s="145" t="s">
        <v>4629</v>
      </c>
      <c r="H90" s="144" t="s">
        <v>32</v>
      </c>
      <c r="I90" s="146"/>
      <c r="L90" s="142"/>
      <c r="M90" s="147"/>
      <c r="T90" s="148"/>
      <c r="AT90" s="144" t="s">
        <v>159</v>
      </c>
      <c r="AU90" s="144" t="s">
        <v>40</v>
      </c>
      <c r="AV90" s="12" t="s">
        <v>40</v>
      </c>
      <c r="AW90" s="12" t="s">
        <v>38</v>
      </c>
      <c r="AX90" s="12" t="s">
        <v>80</v>
      </c>
      <c r="AY90" s="144" t="s">
        <v>150</v>
      </c>
    </row>
    <row r="91" spans="2:65" s="13" customFormat="1">
      <c r="B91" s="149"/>
      <c r="D91" s="143" t="s">
        <v>159</v>
      </c>
      <c r="E91" s="150" t="s">
        <v>32</v>
      </c>
      <c r="F91" s="151" t="s">
        <v>4630</v>
      </c>
      <c r="H91" s="152">
        <v>2523.5</v>
      </c>
      <c r="I91" s="153"/>
      <c r="L91" s="149"/>
      <c r="M91" s="154"/>
      <c r="T91" s="155"/>
      <c r="AT91" s="150" t="s">
        <v>159</v>
      </c>
      <c r="AU91" s="150" t="s">
        <v>40</v>
      </c>
      <c r="AV91" s="13" t="s">
        <v>89</v>
      </c>
      <c r="AW91" s="13" t="s">
        <v>38</v>
      </c>
      <c r="AX91" s="13" t="s">
        <v>80</v>
      </c>
      <c r="AY91" s="150" t="s">
        <v>150</v>
      </c>
    </row>
    <row r="92" spans="2:65" s="12" customFormat="1">
      <c r="B92" s="142"/>
      <c r="D92" s="143" t="s">
        <v>159</v>
      </c>
      <c r="E92" s="144" t="s">
        <v>32</v>
      </c>
      <c r="F92" s="145" t="s">
        <v>4631</v>
      </c>
      <c r="H92" s="144" t="s">
        <v>32</v>
      </c>
      <c r="I92" s="146"/>
      <c r="L92" s="142"/>
      <c r="M92" s="147"/>
      <c r="T92" s="148"/>
      <c r="AT92" s="144" t="s">
        <v>159</v>
      </c>
      <c r="AU92" s="144" t="s">
        <v>40</v>
      </c>
      <c r="AV92" s="12" t="s">
        <v>40</v>
      </c>
      <c r="AW92" s="12" t="s">
        <v>38</v>
      </c>
      <c r="AX92" s="12" t="s">
        <v>80</v>
      </c>
      <c r="AY92" s="144" t="s">
        <v>150</v>
      </c>
    </row>
    <row r="93" spans="2:65" s="13" customFormat="1">
      <c r="B93" s="149"/>
      <c r="D93" s="143" t="s">
        <v>159</v>
      </c>
      <c r="E93" s="150" t="s">
        <v>32</v>
      </c>
      <c r="F93" s="151" t="s">
        <v>4632</v>
      </c>
      <c r="H93" s="152">
        <v>2456</v>
      </c>
      <c r="I93" s="153"/>
      <c r="L93" s="149"/>
      <c r="M93" s="154"/>
      <c r="T93" s="155"/>
      <c r="AT93" s="150" t="s">
        <v>159</v>
      </c>
      <c r="AU93" s="150" t="s">
        <v>40</v>
      </c>
      <c r="AV93" s="13" t="s">
        <v>89</v>
      </c>
      <c r="AW93" s="13" t="s">
        <v>38</v>
      </c>
      <c r="AX93" s="13" t="s">
        <v>80</v>
      </c>
      <c r="AY93" s="150" t="s">
        <v>150</v>
      </c>
    </row>
    <row r="94" spans="2:65" s="14" customFormat="1">
      <c r="B94" s="156"/>
      <c r="D94" s="143" t="s">
        <v>159</v>
      </c>
      <c r="E94" s="157" t="s">
        <v>32</v>
      </c>
      <c r="F94" s="158" t="s">
        <v>162</v>
      </c>
      <c r="H94" s="159">
        <v>5354.5</v>
      </c>
      <c r="I94" s="160"/>
      <c r="L94" s="156"/>
      <c r="M94" s="161"/>
      <c r="T94" s="162"/>
      <c r="AT94" s="157" t="s">
        <v>159</v>
      </c>
      <c r="AU94" s="157" t="s">
        <v>40</v>
      </c>
      <c r="AV94" s="14" t="s">
        <v>157</v>
      </c>
      <c r="AW94" s="14" t="s">
        <v>38</v>
      </c>
      <c r="AX94" s="14" t="s">
        <v>40</v>
      </c>
      <c r="AY94" s="157" t="s">
        <v>150</v>
      </c>
    </row>
    <row r="95" spans="2:65" s="11" customFormat="1" ht="22.8" customHeight="1">
      <c r="B95" s="117"/>
      <c r="D95" s="118" t="s">
        <v>79</v>
      </c>
      <c r="E95" s="127" t="s">
        <v>40</v>
      </c>
      <c r="F95" s="127" t="s">
        <v>151</v>
      </c>
      <c r="I95" s="120"/>
      <c r="J95" s="128">
        <f>BK95</f>
        <v>0</v>
      </c>
      <c r="L95" s="117"/>
      <c r="M95" s="122"/>
      <c r="P95" s="123">
        <f>SUM(P96:P118)</f>
        <v>0</v>
      </c>
      <c r="R95" s="123">
        <f>SUM(R96:R118)</f>
        <v>0</v>
      </c>
      <c r="T95" s="124">
        <f>SUM(T96:T118)</f>
        <v>0</v>
      </c>
      <c r="AR95" s="118" t="s">
        <v>40</v>
      </c>
      <c r="AT95" s="125" t="s">
        <v>79</v>
      </c>
      <c r="AU95" s="125" t="s">
        <v>40</v>
      </c>
      <c r="AY95" s="118" t="s">
        <v>150</v>
      </c>
      <c r="BK95" s="126">
        <f>SUM(BK96:BK118)</f>
        <v>0</v>
      </c>
    </row>
    <row r="96" spans="2:65" s="1" customFormat="1" ht="55.5" customHeight="1">
      <c r="B96" s="34"/>
      <c r="C96" s="129" t="s">
        <v>168</v>
      </c>
      <c r="D96" s="129" t="s">
        <v>152</v>
      </c>
      <c r="E96" s="130" t="s">
        <v>4633</v>
      </c>
      <c r="F96" s="131" t="s">
        <v>4634</v>
      </c>
      <c r="G96" s="132" t="s">
        <v>155</v>
      </c>
      <c r="H96" s="133">
        <v>3070</v>
      </c>
      <c r="I96" s="134"/>
      <c r="J96" s="135">
        <f>ROUND(I96*H96,2)</f>
        <v>0</v>
      </c>
      <c r="K96" s="131" t="s">
        <v>32</v>
      </c>
      <c r="L96" s="34"/>
      <c r="M96" s="136" t="s">
        <v>32</v>
      </c>
      <c r="N96" s="137" t="s">
        <v>51</v>
      </c>
      <c r="P96" s="138">
        <f>O96*H96</f>
        <v>0</v>
      </c>
      <c r="Q96" s="138">
        <v>0</v>
      </c>
      <c r="R96" s="138">
        <f>Q96*H96</f>
        <v>0</v>
      </c>
      <c r="S96" s="138">
        <v>0</v>
      </c>
      <c r="T96" s="139">
        <f>S96*H96</f>
        <v>0</v>
      </c>
      <c r="AR96" s="140" t="s">
        <v>157</v>
      </c>
      <c r="AT96" s="140" t="s">
        <v>152</v>
      </c>
      <c r="AU96" s="140" t="s">
        <v>89</v>
      </c>
      <c r="AY96" s="18" t="s">
        <v>150</v>
      </c>
      <c r="BE96" s="141">
        <f>IF(N96="základní",J96,0)</f>
        <v>0</v>
      </c>
      <c r="BF96" s="141">
        <f>IF(N96="snížená",J96,0)</f>
        <v>0</v>
      </c>
      <c r="BG96" s="141">
        <f>IF(N96="zákl. přenesená",J96,0)</f>
        <v>0</v>
      </c>
      <c r="BH96" s="141">
        <f>IF(N96="sníž. přenesená",J96,0)</f>
        <v>0</v>
      </c>
      <c r="BI96" s="141">
        <f>IF(N96="nulová",J96,0)</f>
        <v>0</v>
      </c>
      <c r="BJ96" s="18" t="s">
        <v>40</v>
      </c>
      <c r="BK96" s="141">
        <f>ROUND(I96*H96,2)</f>
        <v>0</v>
      </c>
      <c r="BL96" s="18" t="s">
        <v>157</v>
      </c>
      <c r="BM96" s="140" t="s">
        <v>190</v>
      </c>
    </row>
    <row r="97" spans="2:65" s="1" customFormat="1" ht="33" customHeight="1">
      <c r="B97" s="34"/>
      <c r="C97" s="129" t="s">
        <v>157</v>
      </c>
      <c r="D97" s="129" t="s">
        <v>152</v>
      </c>
      <c r="E97" s="130" t="s">
        <v>4635</v>
      </c>
      <c r="F97" s="131" t="s">
        <v>4636</v>
      </c>
      <c r="G97" s="132" t="s">
        <v>165</v>
      </c>
      <c r="H97" s="133">
        <v>5047</v>
      </c>
      <c r="I97" s="134"/>
      <c r="J97" s="135">
        <f>ROUND(I97*H97,2)</f>
        <v>0</v>
      </c>
      <c r="K97" s="131" t="s">
        <v>32</v>
      </c>
      <c r="L97" s="34"/>
      <c r="M97" s="136" t="s">
        <v>32</v>
      </c>
      <c r="N97" s="137" t="s">
        <v>51</v>
      </c>
      <c r="P97" s="138">
        <f>O97*H97</f>
        <v>0</v>
      </c>
      <c r="Q97" s="138">
        <v>0</v>
      </c>
      <c r="R97" s="138">
        <f>Q97*H97</f>
        <v>0</v>
      </c>
      <c r="S97" s="138">
        <v>0</v>
      </c>
      <c r="T97" s="139">
        <f>S97*H97</f>
        <v>0</v>
      </c>
      <c r="AR97" s="140" t="s">
        <v>157</v>
      </c>
      <c r="AT97" s="140" t="s">
        <v>152</v>
      </c>
      <c r="AU97" s="140" t="s">
        <v>89</v>
      </c>
      <c r="AY97" s="18" t="s">
        <v>150</v>
      </c>
      <c r="BE97" s="141">
        <f>IF(N97="základní",J97,0)</f>
        <v>0</v>
      </c>
      <c r="BF97" s="141">
        <f>IF(N97="snížená",J97,0)</f>
        <v>0</v>
      </c>
      <c r="BG97" s="141">
        <f>IF(N97="zákl. přenesená",J97,0)</f>
        <v>0</v>
      </c>
      <c r="BH97" s="141">
        <f>IF(N97="sníž. přenesená",J97,0)</f>
        <v>0</v>
      </c>
      <c r="BI97" s="141">
        <f>IF(N97="nulová",J97,0)</f>
        <v>0</v>
      </c>
      <c r="BJ97" s="18" t="s">
        <v>40</v>
      </c>
      <c r="BK97" s="141">
        <f>ROUND(I97*H97,2)</f>
        <v>0</v>
      </c>
      <c r="BL97" s="18" t="s">
        <v>157</v>
      </c>
      <c r="BM97" s="140" t="s">
        <v>204</v>
      </c>
    </row>
    <row r="98" spans="2:65" s="12" customFormat="1" ht="20.399999999999999">
      <c r="B98" s="142"/>
      <c r="D98" s="143" t="s">
        <v>159</v>
      </c>
      <c r="E98" s="144" t="s">
        <v>32</v>
      </c>
      <c r="F98" s="145" t="s">
        <v>4637</v>
      </c>
      <c r="H98" s="144" t="s">
        <v>32</v>
      </c>
      <c r="I98" s="146"/>
      <c r="L98" s="142"/>
      <c r="M98" s="147"/>
      <c r="T98" s="148"/>
      <c r="AT98" s="144" t="s">
        <v>159</v>
      </c>
      <c r="AU98" s="144" t="s">
        <v>89</v>
      </c>
      <c r="AV98" s="12" t="s">
        <v>40</v>
      </c>
      <c r="AW98" s="12" t="s">
        <v>38</v>
      </c>
      <c r="AX98" s="12" t="s">
        <v>80</v>
      </c>
      <c r="AY98" s="144" t="s">
        <v>150</v>
      </c>
    </row>
    <row r="99" spans="2:65" s="13" customFormat="1">
      <c r="B99" s="149"/>
      <c r="D99" s="143" t="s">
        <v>159</v>
      </c>
      <c r="E99" s="150" t="s">
        <v>32</v>
      </c>
      <c r="F99" s="151" t="s">
        <v>4638</v>
      </c>
      <c r="H99" s="152">
        <v>5047</v>
      </c>
      <c r="I99" s="153"/>
      <c r="L99" s="149"/>
      <c r="M99" s="154"/>
      <c r="T99" s="155"/>
      <c r="AT99" s="150" t="s">
        <v>159</v>
      </c>
      <c r="AU99" s="150" t="s">
        <v>89</v>
      </c>
      <c r="AV99" s="13" t="s">
        <v>89</v>
      </c>
      <c r="AW99" s="13" t="s">
        <v>38</v>
      </c>
      <c r="AX99" s="13" t="s">
        <v>80</v>
      </c>
      <c r="AY99" s="150" t="s">
        <v>150</v>
      </c>
    </row>
    <row r="100" spans="2:65" s="14" customFormat="1">
      <c r="B100" s="156"/>
      <c r="D100" s="143" t="s">
        <v>159</v>
      </c>
      <c r="E100" s="157" t="s">
        <v>32</v>
      </c>
      <c r="F100" s="158" t="s">
        <v>162</v>
      </c>
      <c r="H100" s="159">
        <v>5047</v>
      </c>
      <c r="I100" s="160"/>
      <c r="L100" s="156"/>
      <c r="M100" s="161"/>
      <c r="T100" s="162"/>
      <c r="AT100" s="157" t="s">
        <v>159</v>
      </c>
      <c r="AU100" s="157" t="s">
        <v>89</v>
      </c>
      <c r="AV100" s="14" t="s">
        <v>157</v>
      </c>
      <c r="AW100" s="14" t="s">
        <v>38</v>
      </c>
      <c r="AX100" s="14" t="s">
        <v>40</v>
      </c>
      <c r="AY100" s="157" t="s">
        <v>150</v>
      </c>
    </row>
    <row r="101" spans="2:65" s="1" customFormat="1" ht="44.25" customHeight="1">
      <c r="B101" s="34"/>
      <c r="C101" s="129" t="s">
        <v>183</v>
      </c>
      <c r="D101" s="129" t="s">
        <v>152</v>
      </c>
      <c r="E101" s="130" t="s">
        <v>4639</v>
      </c>
      <c r="F101" s="131" t="s">
        <v>4640</v>
      </c>
      <c r="G101" s="132" t="s">
        <v>165</v>
      </c>
      <c r="H101" s="133">
        <v>187.5</v>
      </c>
      <c r="I101" s="134"/>
      <c r="J101" s="135">
        <f>ROUND(I101*H101,2)</f>
        <v>0</v>
      </c>
      <c r="K101" s="131" t="s">
        <v>32</v>
      </c>
      <c r="L101" s="34"/>
      <c r="M101" s="136" t="s">
        <v>32</v>
      </c>
      <c r="N101" s="137" t="s">
        <v>51</v>
      </c>
      <c r="P101" s="138">
        <f>O101*H101</f>
        <v>0</v>
      </c>
      <c r="Q101" s="138">
        <v>0</v>
      </c>
      <c r="R101" s="138">
        <f>Q101*H101</f>
        <v>0</v>
      </c>
      <c r="S101" s="138">
        <v>0</v>
      </c>
      <c r="T101" s="139">
        <f>S101*H101</f>
        <v>0</v>
      </c>
      <c r="AR101" s="140" t="s">
        <v>157</v>
      </c>
      <c r="AT101" s="140" t="s">
        <v>152</v>
      </c>
      <c r="AU101" s="140" t="s">
        <v>89</v>
      </c>
      <c r="AY101" s="18" t="s">
        <v>150</v>
      </c>
      <c r="BE101" s="141">
        <f>IF(N101="základní",J101,0)</f>
        <v>0</v>
      </c>
      <c r="BF101" s="141">
        <f>IF(N101="snížená",J101,0)</f>
        <v>0</v>
      </c>
      <c r="BG101" s="141">
        <f>IF(N101="zákl. přenesená",J101,0)</f>
        <v>0</v>
      </c>
      <c r="BH101" s="141">
        <f>IF(N101="sníž. přenesená",J101,0)</f>
        <v>0</v>
      </c>
      <c r="BI101" s="141">
        <f>IF(N101="nulová",J101,0)</f>
        <v>0</v>
      </c>
      <c r="BJ101" s="18" t="s">
        <v>40</v>
      </c>
      <c r="BK101" s="141">
        <f>ROUND(I101*H101,2)</f>
        <v>0</v>
      </c>
      <c r="BL101" s="18" t="s">
        <v>157</v>
      </c>
      <c r="BM101" s="140" t="s">
        <v>214</v>
      </c>
    </row>
    <row r="102" spans="2:65" s="12" customFormat="1">
      <c r="B102" s="142"/>
      <c r="D102" s="143" t="s">
        <v>159</v>
      </c>
      <c r="E102" s="144" t="s">
        <v>32</v>
      </c>
      <c r="F102" s="145" t="s">
        <v>4627</v>
      </c>
      <c r="H102" s="144" t="s">
        <v>32</v>
      </c>
      <c r="I102" s="146"/>
      <c r="L102" s="142"/>
      <c r="M102" s="147"/>
      <c r="T102" s="148"/>
      <c r="AT102" s="144" t="s">
        <v>159</v>
      </c>
      <c r="AU102" s="144" t="s">
        <v>89</v>
      </c>
      <c r="AV102" s="12" t="s">
        <v>40</v>
      </c>
      <c r="AW102" s="12" t="s">
        <v>38</v>
      </c>
      <c r="AX102" s="12" t="s">
        <v>80</v>
      </c>
      <c r="AY102" s="144" t="s">
        <v>150</v>
      </c>
    </row>
    <row r="103" spans="2:65" s="13" customFormat="1">
      <c r="B103" s="149"/>
      <c r="D103" s="143" t="s">
        <v>159</v>
      </c>
      <c r="E103" s="150" t="s">
        <v>32</v>
      </c>
      <c r="F103" s="151" t="s">
        <v>4641</v>
      </c>
      <c r="H103" s="152">
        <v>187.5</v>
      </c>
      <c r="I103" s="153"/>
      <c r="L103" s="149"/>
      <c r="M103" s="154"/>
      <c r="T103" s="155"/>
      <c r="AT103" s="150" t="s">
        <v>159</v>
      </c>
      <c r="AU103" s="150" t="s">
        <v>89</v>
      </c>
      <c r="AV103" s="13" t="s">
        <v>89</v>
      </c>
      <c r="AW103" s="13" t="s">
        <v>38</v>
      </c>
      <c r="AX103" s="13" t="s">
        <v>80</v>
      </c>
      <c r="AY103" s="150" t="s">
        <v>150</v>
      </c>
    </row>
    <row r="104" spans="2:65" s="14" customFormat="1">
      <c r="B104" s="156"/>
      <c r="D104" s="143" t="s">
        <v>159</v>
      </c>
      <c r="E104" s="157" t="s">
        <v>32</v>
      </c>
      <c r="F104" s="158" t="s">
        <v>162</v>
      </c>
      <c r="H104" s="159">
        <v>187.5</v>
      </c>
      <c r="I104" s="160"/>
      <c r="L104" s="156"/>
      <c r="M104" s="161"/>
      <c r="T104" s="162"/>
      <c r="AT104" s="157" t="s">
        <v>159</v>
      </c>
      <c r="AU104" s="157" t="s">
        <v>89</v>
      </c>
      <c r="AV104" s="14" t="s">
        <v>157</v>
      </c>
      <c r="AW104" s="14" t="s">
        <v>38</v>
      </c>
      <c r="AX104" s="14" t="s">
        <v>40</v>
      </c>
      <c r="AY104" s="157" t="s">
        <v>150</v>
      </c>
    </row>
    <row r="105" spans="2:65" s="1" customFormat="1" ht="62.7" customHeight="1">
      <c r="B105" s="34"/>
      <c r="C105" s="129" t="s">
        <v>190</v>
      </c>
      <c r="D105" s="129" t="s">
        <v>152</v>
      </c>
      <c r="E105" s="130" t="s">
        <v>926</v>
      </c>
      <c r="F105" s="131" t="s">
        <v>927</v>
      </c>
      <c r="G105" s="132" t="s">
        <v>165</v>
      </c>
      <c r="H105" s="133">
        <v>6769.5</v>
      </c>
      <c r="I105" s="134"/>
      <c r="J105" s="135">
        <f>ROUND(I105*H105,2)</f>
        <v>0</v>
      </c>
      <c r="K105" s="131" t="s">
        <v>32</v>
      </c>
      <c r="L105" s="34"/>
      <c r="M105" s="136" t="s">
        <v>32</v>
      </c>
      <c r="N105" s="137" t="s">
        <v>51</v>
      </c>
      <c r="P105" s="138">
        <f>O105*H105</f>
        <v>0</v>
      </c>
      <c r="Q105" s="138">
        <v>0</v>
      </c>
      <c r="R105" s="138">
        <f>Q105*H105</f>
        <v>0</v>
      </c>
      <c r="S105" s="138">
        <v>0</v>
      </c>
      <c r="T105" s="139">
        <f>S105*H105</f>
        <v>0</v>
      </c>
      <c r="AR105" s="140" t="s">
        <v>157</v>
      </c>
      <c r="AT105" s="140" t="s">
        <v>152</v>
      </c>
      <c r="AU105" s="140" t="s">
        <v>89</v>
      </c>
      <c r="AY105" s="18" t="s">
        <v>150</v>
      </c>
      <c r="BE105" s="141">
        <f>IF(N105="základní",J105,0)</f>
        <v>0</v>
      </c>
      <c r="BF105" s="141">
        <f>IF(N105="snížená",J105,0)</f>
        <v>0</v>
      </c>
      <c r="BG105" s="141">
        <f>IF(N105="zákl. přenesená",J105,0)</f>
        <v>0</v>
      </c>
      <c r="BH105" s="141">
        <f>IF(N105="sníž. přenesená",J105,0)</f>
        <v>0</v>
      </c>
      <c r="BI105" s="141">
        <f>IF(N105="nulová",J105,0)</f>
        <v>0</v>
      </c>
      <c r="BJ105" s="18" t="s">
        <v>40</v>
      </c>
      <c r="BK105" s="141">
        <f>ROUND(I105*H105,2)</f>
        <v>0</v>
      </c>
      <c r="BL105" s="18" t="s">
        <v>157</v>
      </c>
      <c r="BM105" s="140" t="s">
        <v>8</v>
      </c>
    </row>
    <row r="106" spans="2:65" s="12" customFormat="1">
      <c r="B106" s="142"/>
      <c r="D106" s="143" t="s">
        <v>159</v>
      </c>
      <c r="E106" s="144" t="s">
        <v>32</v>
      </c>
      <c r="F106" s="145" t="s">
        <v>4627</v>
      </c>
      <c r="H106" s="144" t="s">
        <v>32</v>
      </c>
      <c r="I106" s="146"/>
      <c r="L106" s="142"/>
      <c r="M106" s="147"/>
      <c r="T106" s="148"/>
      <c r="AT106" s="144" t="s">
        <v>159</v>
      </c>
      <c r="AU106" s="144" t="s">
        <v>89</v>
      </c>
      <c r="AV106" s="12" t="s">
        <v>40</v>
      </c>
      <c r="AW106" s="12" t="s">
        <v>38</v>
      </c>
      <c r="AX106" s="12" t="s">
        <v>80</v>
      </c>
      <c r="AY106" s="144" t="s">
        <v>150</v>
      </c>
    </row>
    <row r="107" spans="2:65" s="13" customFormat="1">
      <c r="B107" s="149"/>
      <c r="D107" s="143" t="s">
        <v>159</v>
      </c>
      <c r="E107" s="150" t="s">
        <v>32</v>
      </c>
      <c r="F107" s="151" t="s">
        <v>4642</v>
      </c>
      <c r="H107" s="152">
        <v>187.5</v>
      </c>
      <c r="I107" s="153"/>
      <c r="L107" s="149"/>
      <c r="M107" s="154"/>
      <c r="T107" s="155"/>
      <c r="AT107" s="150" t="s">
        <v>159</v>
      </c>
      <c r="AU107" s="150" t="s">
        <v>89</v>
      </c>
      <c r="AV107" s="13" t="s">
        <v>89</v>
      </c>
      <c r="AW107" s="13" t="s">
        <v>38</v>
      </c>
      <c r="AX107" s="13" t="s">
        <v>80</v>
      </c>
      <c r="AY107" s="150" t="s">
        <v>150</v>
      </c>
    </row>
    <row r="108" spans="2:65" s="12" customFormat="1">
      <c r="B108" s="142"/>
      <c r="D108" s="143" t="s">
        <v>159</v>
      </c>
      <c r="E108" s="144" t="s">
        <v>32</v>
      </c>
      <c r="F108" s="145" t="s">
        <v>4643</v>
      </c>
      <c r="H108" s="144" t="s">
        <v>32</v>
      </c>
      <c r="I108" s="146"/>
      <c r="L108" s="142"/>
      <c r="M108" s="147"/>
      <c r="T108" s="148"/>
      <c r="AT108" s="144" t="s">
        <v>159</v>
      </c>
      <c r="AU108" s="144" t="s">
        <v>89</v>
      </c>
      <c r="AV108" s="12" t="s">
        <v>40</v>
      </c>
      <c r="AW108" s="12" t="s">
        <v>38</v>
      </c>
      <c r="AX108" s="12" t="s">
        <v>80</v>
      </c>
      <c r="AY108" s="144" t="s">
        <v>150</v>
      </c>
    </row>
    <row r="109" spans="2:65" s="13" customFormat="1">
      <c r="B109" s="149"/>
      <c r="D109" s="143" t="s">
        <v>159</v>
      </c>
      <c r="E109" s="150" t="s">
        <v>32</v>
      </c>
      <c r="F109" s="151" t="s">
        <v>4638</v>
      </c>
      <c r="H109" s="152">
        <v>5047</v>
      </c>
      <c r="I109" s="153"/>
      <c r="L109" s="149"/>
      <c r="M109" s="154"/>
      <c r="T109" s="155"/>
      <c r="AT109" s="150" t="s">
        <v>159</v>
      </c>
      <c r="AU109" s="150" t="s">
        <v>89</v>
      </c>
      <c r="AV109" s="13" t="s">
        <v>89</v>
      </c>
      <c r="AW109" s="13" t="s">
        <v>38</v>
      </c>
      <c r="AX109" s="13" t="s">
        <v>80</v>
      </c>
      <c r="AY109" s="150" t="s">
        <v>150</v>
      </c>
    </row>
    <row r="110" spans="2:65" s="12" customFormat="1">
      <c r="B110" s="142"/>
      <c r="D110" s="143" t="s">
        <v>159</v>
      </c>
      <c r="E110" s="144" t="s">
        <v>32</v>
      </c>
      <c r="F110" s="145" t="s">
        <v>4644</v>
      </c>
      <c r="H110" s="144" t="s">
        <v>32</v>
      </c>
      <c r="I110" s="146"/>
      <c r="L110" s="142"/>
      <c r="M110" s="147"/>
      <c r="T110" s="148"/>
      <c r="AT110" s="144" t="s">
        <v>159</v>
      </c>
      <c r="AU110" s="144" t="s">
        <v>89</v>
      </c>
      <c r="AV110" s="12" t="s">
        <v>40</v>
      </c>
      <c r="AW110" s="12" t="s">
        <v>38</v>
      </c>
      <c r="AX110" s="12" t="s">
        <v>80</v>
      </c>
      <c r="AY110" s="144" t="s">
        <v>150</v>
      </c>
    </row>
    <row r="111" spans="2:65" s="13" customFormat="1">
      <c r="B111" s="149"/>
      <c r="D111" s="143" t="s">
        <v>159</v>
      </c>
      <c r="E111" s="150" t="s">
        <v>32</v>
      </c>
      <c r="F111" s="151" t="s">
        <v>4645</v>
      </c>
      <c r="H111" s="152">
        <v>1228</v>
      </c>
      <c r="I111" s="153"/>
      <c r="L111" s="149"/>
      <c r="M111" s="154"/>
      <c r="T111" s="155"/>
      <c r="AT111" s="150" t="s">
        <v>159</v>
      </c>
      <c r="AU111" s="150" t="s">
        <v>89</v>
      </c>
      <c r="AV111" s="13" t="s">
        <v>89</v>
      </c>
      <c r="AW111" s="13" t="s">
        <v>38</v>
      </c>
      <c r="AX111" s="13" t="s">
        <v>80</v>
      </c>
      <c r="AY111" s="150" t="s">
        <v>150</v>
      </c>
    </row>
    <row r="112" spans="2:65" s="12" customFormat="1">
      <c r="B112" s="142"/>
      <c r="D112" s="143" t="s">
        <v>159</v>
      </c>
      <c r="E112" s="144" t="s">
        <v>32</v>
      </c>
      <c r="F112" s="145" t="s">
        <v>4646</v>
      </c>
      <c r="H112" s="144" t="s">
        <v>32</v>
      </c>
      <c r="I112" s="146"/>
      <c r="L112" s="142"/>
      <c r="M112" s="147"/>
      <c r="T112" s="148"/>
      <c r="AT112" s="144" t="s">
        <v>159</v>
      </c>
      <c r="AU112" s="144" t="s">
        <v>89</v>
      </c>
      <c r="AV112" s="12" t="s">
        <v>40</v>
      </c>
      <c r="AW112" s="12" t="s">
        <v>38</v>
      </c>
      <c r="AX112" s="12" t="s">
        <v>80</v>
      </c>
      <c r="AY112" s="144" t="s">
        <v>150</v>
      </c>
    </row>
    <row r="113" spans="2:65" s="13" customFormat="1">
      <c r="B113" s="149"/>
      <c r="D113" s="143" t="s">
        <v>159</v>
      </c>
      <c r="E113" s="150" t="s">
        <v>32</v>
      </c>
      <c r="F113" s="151" t="s">
        <v>4647</v>
      </c>
      <c r="H113" s="152">
        <v>307</v>
      </c>
      <c r="I113" s="153"/>
      <c r="L113" s="149"/>
      <c r="M113" s="154"/>
      <c r="T113" s="155"/>
      <c r="AT113" s="150" t="s">
        <v>159</v>
      </c>
      <c r="AU113" s="150" t="s">
        <v>89</v>
      </c>
      <c r="AV113" s="13" t="s">
        <v>89</v>
      </c>
      <c r="AW113" s="13" t="s">
        <v>38</v>
      </c>
      <c r="AX113" s="13" t="s">
        <v>80</v>
      </c>
      <c r="AY113" s="150" t="s">
        <v>150</v>
      </c>
    </row>
    <row r="114" spans="2:65" s="14" customFormat="1">
      <c r="B114" s="156"/>
      <c r="D114" s="143" t="s">
        <v>159</v>
      </c>
      <c r="E114" s="157" t="s">
        <v>32</v>
      </c>
      <c r="F114" s="158" t="s">
        <v>162</v>
      </c>
      <c r="H114" s="159">
        <v>6769.5</v>
      </c>
      <c r="I114" s="160"/>
      <c r="L114" s="156"/>
      <c r="M114" s="161"/>
      <c r="T114" s="162"/>
      <c r="AT114" s="157" t="s">
        <v>159</v>
      </c>
      <c r="AU114" s="157" t="s">
        <v>89</v>
      </c>
      <c r="AV114" s="14" t="s">
        <v>157</v>
      </c>
      <c r="AW114" s="14" t="s">
        <v>38</v>
      </c>
      <c r="AX114" s="14" t="s">
        <v>40</v>
      </c>
      <c r="AY114" s="157" t="s">
        <v>150</v>
      </c>
    </row>
    <row r="115" spans="2:65" s="1" customFormat="1" ht="33" customHeight="1">
      <c r="B115" s="34"/>
      <c r="C115" s="129" t="s">
        <v>198</v>
      </c>
      <c r="D115" s="129" t="s">
        <v>152</v>
      </c>
      <c r="E115" s="130" t="s">
        <v>4648</v>
      </c>
      <c r="F115" s="131" t="s">
        <v>4649</v>
      </c>
      <c r="G115" s="132" t="s">
        <v>155</v>
      </c>
      <c r="H115" s="133">
        <v>1977</v>
      </c>
      <c r="I115" s="134"/>
      <c r="J115" s="135">
        <f>ROUND(I115*H115,2)</f>
        <v>0</v>
      </c>
      <c r="K115" s="131" t="s">
        <v>32</v>
      </c>
      <c r="L115" s="34"/>
      <c r="M115" s="136" t="s">
        <v>32</v>
      </c>
      <c r="N115" s="137" t="s">
        <v>51</v>
      </c>
      <c r="P115" s="138">
        <f>O115*H115</f>
        <v>0</v>
      </c>
      <c r="Q115" s="138">
        <v>0</v>
      </c>
      <c r="R115" s="138">
        <f>Q115*H115</f>
        <v>0</v>
      </c>
      <c r="S115" s="138">
        <v>0</v>
      </c>
      <c r="T115" s="139">
        <f>S115*H115</f>
        <v>0</v>
      </c>
      <c r="AR115" s="140" t="s">
        <v>157</v>
      </c>
      <c r="AT115" s="140" t="s">
        <v>152</v>
      </c>
      <c r="AU115" s="140" t="s">
        <v>89</v>
      </c>
      <c r="AY115" s="18" t="s">
        <v>150</v>
      </c>
      <c r="BE115" s="141">
        <f>IF(N115="základní",J115,0)</f>
        <v>0</v>
      </c>
      <c r="BF115" s="141">
        <f>IF(N115="snížená",J115,0)</f>
        <v>0</v>
      </c>
      <c r="BG115" s="141">
        <f>IF(N115="zákl. přenesená",J115,0)</f>
        <v>0</v>
      </c>
      <c r="BH115" s="141">
        <f>IF(N115="sníž. přenesená",J115,0)</f>
        <v>0</v>
      </c>
      <c r="BI115" s="141">
        <f>IF(N115="nulová",J115,0)</f>
        <v>0</v>
      </c>
      <c r="BJ115" s="18" t="s">
        <v>40</v>
      </c>
      <c r="BK115" s="141">
        <f>ROUND(I115*H115,2)</f>
        <v>0</v>
      </c>
      <c r="BL115" s="18" t="s">
        <v>157</v>
      </c>
      <c r="BM115" s="140" t="s">
        <v>235</v>
      </c>
    </row>
    <row r="116" spans="2:65" s="1" customFormat="1" ht="44.25" customHeight="1">
      <c r="B116" s="34"/>
      <c r="C116" s="129" t="s">
        <v>204</v>
      </c>
      <c r="D116" s="129" t="s">
        <v>152</v>
      </c>
      <c r="E116" s="130" t="s">
        <v>341</v>
      </c>
      <c r="F116" s="131" t="s">
        <v>342</v>
      </c>
      <c r="G116" s="132" t="s">
        <v>282</v>
      </c>
      <c r="H116" s="133">
        <v>706.1</v>
      </c>
      <c r="I116" s="134"/>
      <c r="J116" s="135">
        <f>ROUND(I116*H116,2)</f>
        <v>0</v>
      </c>
      <c r="K116" s="131" t="s">
        <v>32</v>
      </c>
      <c r="L116" s="34"/>
      <c r="M116" s="136" t="s">
        <v>32</v>
      </c>
      <c r="N116" s="137" t="s">
        <v>51</v>
      </c>
      <c r="P116" s="138">
        <f>O116*H116</f>
        <v>0</v>
      </c>
      <c r="Q116" s="138">
        <v>0</v>
      </c>
      <c r="R116" s="138">
        <f>Q116*H116</f>
        <v>0</v>
      </c>
      <c r="S116" s="138">
        <v>0</v>
      </c>
      <c r="T116" s="139">
        <f>S116*H116</f>
        <v>0</v>
      </c>
      <c r="AR116" s="140" t="s">
        <v>157</v>
      </c>
      <c r="AT116" s="140" t="s">
        <v>152</v>
      </c>
      <c r="AU116" s="140" t="s">
        <v>89</v>
      </c>
      <c r="AY116" s="18" t="s">
        <v>150</v>
      </c>
      <c r="BE116" s="141">
        <f>IF(N116="základní",J116,0)</f>
        <v>0</v>
      </c>
      <c r="BF116" s="141">
        <f>IF(N116="snížená",J116,0)</f>
        <v>0</v>
      </c>
      <c r="BG116" s="141">
        <f>IF(N116="zákl. přenesená",J116,0)</f>
        <v>0</v>
      </c>
      <c r="BH116" s="141">
        <f>IF(N116="sníž. přenesená",J116,0)</f>
        <v>0</v>
      </c>
      <c r="BI116" s="141">
        <f>IF(N116="nulová",J116,0)</f>
        <v>0</v>
      </c>
      <c r="BJ116" s="18" t="s">
        <v>40</v>
      </c>
      <c r="BK116" s="141">
        <f>ROUND(I116*H116,2)</f>
        <v>0</v>
      </c>
      <c r="BL116" s="18" t="s">
        <v>157</v>
      </c>
      <c r="BM116" s="140" t="s">
        <v>244</v>
      </c>
    </row>
    <row r="117" spans="2:65" s="13" customFormat="1">
      <c r="B117" s="149"/>
      <c r="D117" s="143" t="s">
        <v>159</v>
      </c>
      <c r="E117" s="150" t="s">
        <v>32</v>
      </c>
      <c r="F117" s="151" t="s">
        <v>4650</v>
      </c>
      <c r="H117" s="152">
        <v>706.1</v>
      </c>
      <c r="I117" s="153"/>
      <c r="L117" s="149"/>
      <c r="M117" s="154"/>
      <c r="T117" s="155"/>
      <c r="AT117" s="150" t="s">
        <v>159</v>
      </c>
      <c r="AU117" s="150" t="s">
        <v>89</v>
      </c>
      <c r="AV117" s="13" t="s">
        <v>89</v>
      </c>
      <c r="AW117" s="13" t="s">
        <v>38</v>
      </c>
      <c r="AX117" s="13" t="s">
        <v>80</v>
      </c>
      <c r="AY117" s="150" t="s">
        <v>150</v>
      </c>
    </row>
    <row r="118" spans="2:65" s="14" customFormat="1">
      <c r="B118" s="156"/>
      <c r="D118" s="143" t="s">
        <v>159</v>
      </c>
      <c r="E118" s="157" t="s">
        <v>32</v>
      </c>
      <c r="F118" s="158" t="s">
        <v>162</v>
      </c>
      <c r="H118" s="159">
        <v>706.1</v>
      </c>
      <c r="I118" s="160"/>
      <c r="L118" s="156"/>
      <c r="M118" s="161"/>
      <c r="T118" s="162"/>
      <c r="AT118" s="157" t="s">
        <v>159</v>
      </c>
      <c r="AU118" s="157" t="s">
        <v>89</v>
      </c>
      <c r="AV118" s="14" t="s">
        <v>157</v>
      </c>
      <c r="AW118" s="14" t="s">
        <v>38</v>
      </c>
      <c r="AX118" s="14" t="s">
        <v>40</v>
      </c>
      <c r="AY118" s="157" t="s">
        <v>150</v>
      </c>
    </row>
    <row r="119" spans="2:65" s="11" customFormat="1" ht="22.8" customHeight="1">
      <c r="B119" s="117"/>
      <c r="D119" s="118" t="s">
        <v>79</v>
      </c>
      <c r="E119" s="127" t="s">
        <v>89</v>
      </c>
      <c r="F119" s="127" t="s">
        <v>960</v>
      </c>
      <c r="I119" s="120"/>
      <c r="J119" s="128">
        <f>BK119</f>
        <v>0</v>
      </c>
      <c r="L119" s="117"/>
      <c r="M119" s="122"/>
      <c r="P119" s="123">
        <f>P120</f>
        <v>0</v>
      </c>
      <c r="R119" s="123">
        <f>R120</f>
        <v>0</v>
      </c>
      <c r="T119" s="124">
        <f>T120</f>
        <v>0</v>
      </c>
      <c r="AR119" s="118" t="s">
        <v>40</v>
      </c>
      <c r="AT119" s="125" t="s">
        <v>79</v>
      </c>
      <c r="AU119" s="125" t="s">
        <v>40</v>
      </c>
      <c r="AY119" s="118" t="s">
        <v>150</v>
      </c>
      <c r="BK119" s="126">
        <f>BK120</f>
        <v>0</v>
      </c>
    </row>
    <row r="120" spans="2:65" s="1" customFormat="1" ht="62.7" customHeight="1">
      <c r="B120" s="34"/>
      <c r="C120" s="129" t="s">
        <v>210</v>
      </c>
      <c r="D120" s="129" t="s">
        <v>152</v>
      </c>
      <c r="E120" s="130" t="s">
        <v>4651</v>
      </c>
      <c r="F120" s="131" t="s">
        <v>4652</v>
      </c>
      <c r="G120" s="132" t="s">
        <v>693</v>
      </c>
      <c r="H120" s="133">
        <v>750</v>
      </c>
      <c r="I120" s="134"/>
      <c r="J120" s="135">
        <f>ROUND(I120*H120,2)</f>
        <v>0</v>
      </c>
      <c r="K120" s="131" t="s">
        <v>32</v>
      </c>
      <c r="L120" s="34"/>
      <c r="M120" s="136" t="s">
        <v>32</v>
      </c>
      <c r="N120" s="137" t="s">
        <v>51</v>
      </c>
      <c r="P120" s="138">
        <f>O120*H120</f>
        <v>0</v>
      </c>
      <c r="Q120" s="138">
        <v>0</v>
      </c>
      <c r="R120" s="138">
        <f>Q120*H120</f>
        <v>0</v>
      </c>
      <c r="S120" s="138">
        <v>0</v>
      </c>
      <c r="T120" s="139">
        <f>S120*H120</f>
        <v>0</v>
      </c>
      <c r="AR120" s="140" t="s">
        <v>157</v>
      </c>
      <c r="AT120" s="140" t="s">
        <v>152</v>
      </c>
      <c r="AU120" s="140" t="s">
        <v>89</v>
      </c>
      <c r="AY120" s="18" t="s">
        <v>150</v>
      </c>
      <c r="BE120" s="141">
        <f>IF(N120="základní",J120,0)</f>
        <v>0</v>
      </c>
      <c r="BF120" s="141">
        <f>IF(N120="snížená",J120,0)</f>
        <v>0</v>
      </c>
      <c r="BG120" s="141">
        <f>IF(N120="zákl. přenesená",J120,0)</f>
        <v>0</v>
      </c>
      <c r="BH120" s="141">
        <f>IF(N120="sníž. přenesená",J120,0)</f>
        <v>0</v>
      </c>
      <c r="BI120" s="141">
        <f>IF(N120="nulová",J120,0)</f>
        <v>0</v>
      </c>
      <c r="BJ120" s="18" t="s">
        <v>40</v>
      </c>
      <c r="BK120" s="141">
        <f>ROUND(I120*H120,2)</f>
        <v>0</v>
      </c>
      <c r="BL120" s="18" t="s">
        <v>157</v>
      </c>
      <c r="BM120" s="140" t="s">
        <v>259</v>
      </c>
    </row>
    <row r="121" spans="2:65" s="11" customFormat="1" ht="22.8" customHeight="1">
      <c r="B121" s="117"/>
      <c r="D121" s="118" t="s">
        <v>79</v>
      </c>
      <c r="E121" s="127" t="s">
        <v>183</v>
      </c>
      <c r="F121" s="127" t="s">
        <v>2022</v>
      </c>
      <c r="I121" s="120"/>
      <c r="J121" s="128">
        <f>BK121</f>
        <v>0</v>
      </c>
      <c r="L121" s="117"/>
      <c r="M121" s="122"/>
      <c r="P121" s="123">
        <f>SUM(P122:P204)</f>
        <v>0</v>
      </c>
      <c r="R121" s="123">
        <f>SUM(R122:R204)</f>
        <v>0</v>
      </c>
      <c r="T121" s="124">
        <f>SUM(T122:T204)</f>
        <v>0</v>
      </c>
      <c r="AR121" s="118" t="s">
        <v>40</v>
      </c>
      <c r="AT121" s="125" t="s">
        <v>79</v>
      </c>
      <c r="AU121" s="125" t="s">
        <v>40</v>
      </c>
      <c r="AY121" s="118" t="s">
        <v>150</v>
      </c>
      <c r="BK121" s="126">
        <f>SUM(BK122:BK204)</f>
        <v>0</v>
      </c>
    </row>
    <row r="122" spans="2:65" s="1" customFormat="1" ht="37.799999999999997" customHeight="1">
      <c r="B122" s="34"/>
      <c r="C122" s="129" t="s">
        <v>214</v>
      </c>
      <c r="D122" s="129" t="s">
        <v>152</v>
      </c>
      <c r="E122" s="130" t="s">
        <v>4653</v>
      </c>
      <c r="F122" s="131" t="s">
        <v>4654</v>
      </c>
      <c r="G122" s="132" t="s">
        <v>155</v>
      </c>
      <c r="H122" s="133">
        <v>2135</v>
      </c>
      <c r="I122" s="134"/>
      <c r="J122" s="135">
        <f>ROUND(I122*H122,2)</f>
        <v>0</v>
      </c>
      <c r="K122" s="131" t="s">
        <v>32</v>
      </c>
      <c r="L122" s="34"/>
      <c r="M122" s="136" t="s">
        <v>32</v>
      </c>
      <c r="N122" s="137" t="s">
        <v>51</v>
      </c>
      <c r="P122" s="138">
        <f>O122*H122</f>
        <v>0</v>
      </c>
      <c r="Q122" s="138">
        <v>0</v>
      </c>
      <c r="R122" s="138">
        <f>Q122*H122</f>
        <v>0</v>
      </c>
      <c r="S122" s="138">
        <v>0</v>
      </c>
      <c r="T122" s="139">
        <f>S122*H122</f>
        <v>0</v>
      </c>
      <c r="AR122" s="140" t="s">
        <v>157</v>
      </c>
      <c r="AT122" s="140" t="s">
        <v>152</v>
      </c>
      <c r="AU122" s="140" t="s">
        <v>89</v>
      </c>
      <c r="AY122" s="18" t="s">
        <v>150</v>
      </c>
      <c r="BE122" s="141">
        <f>IF(N122="základní",J122,0)</f>
        <v>0</v>
      </c>
      <c r="BF122" s="141">
        <f>IF(N122="snížená",J122,0)</f>
        <v>0</v>
      </c>
      <c r="BG122" s="141">
        <f>IF(N122="zákl. přenesená",J122,0)</f>
        <v>0</v>
      </c>
      <c r="BH122" s="141">
        <f>IF(N122="sníž. přenesená",J122,0)</f>
        <v>0</v>
      </c>
      <c r="BI122" s="141">
        <f>IF(N122="nulová",J122,0)</f>
        <v>0</v>
      </c>
      <c r="BJ122" s="18" t="s">
        <v>40</v>
      </c>
      <c r="BK122" s="141">
        <f>ROUND(I122*H122,2)</f>
        <v>0</v>
      </c>
      <c r="BL122" s="18" t="s">
        <v>157</v>
      </c>
      <c r="BM122" s="140" t="s">
        <v>279</v>
      </c>
    </row>
    <row r="123" spans="2:65" s="12" customFormat="1">
      <c r="B123" s="142"/>
      <c r="D123" s="143" t="s">
        <v>159</v>
      </c>
      <c r="E123" s="144" t="s">
        <v>32</v>
      </c>
      <c r="F123" s="145" t="s">
        <v>4655</v>
      </c>
      <c r="H123" s="144" t="s">
        <v>32</v>
      </c>
      <c r="I123" s="146"/>
      <c r="L123" s="142"/>
      <c r="M123" s="147"/>
      <c r="T123" s="148"/>
      <c r="AT123" s="144" t="s">
        <v>159</v>
      </c>
      <c r="AU123" s="144" t="s">
        <v>89</v>
      </c>
      <c r="AV123" s="12" t="s">
        <v>40</v>
      </c>
      <c r="AW123" s="12" t="s">
        <v>38</v>
      </c>
      <c r="AX123" s="12" t="s">
        <v>80</v>
      </c>
      <c r="AY123" s="144" t="s">
        <v>150</v>
      </c>
    </row>
    <row r="124" spans="2:65" s="13" customFormat="1">
      <c r="B124" s="149"/>
      <c r="D124" s="143" t="s">
        <v>159</v>
      </c>
      <c r="E124" s="150" t="s">
        <v>32</v>
      </c>
      <c r="F124" s="151" t="s">
        <v>4656</v>
      </c>
      <c r="H124" s="152">
        <v>2135</v>
      </c>
      <c r="I124" s="153"/>
      <c r="L124" s="149"/>
      <c r="M124" s="154"/>
      <c r="T124" s="155"/>
      <c r="AT124" s="150" t="s">
        <v>159</v>
      </c>
      <c r="AU124" s="150" t="s">
        <v>89</v>
      </c>
      <c r="AV124" s="13" t="s">
        <v>89</v>
      </c>
      <c r="AW124" s="13" t="s">
        <v>38</v>
      </c>
      <c r="AX124" s="13" t="s">
        <v>80</v>
      </c>
      <c r="AY124" s="150" t="s">
        <v>150</v>
      </c>
    </row>
    <row r="125" spans="2:65" s="14" customFormat="1">
      <c r="B125" s="156"/>
      <c r="D125" s="143" t="s">
        <v>159</v>
      </c>
      <c r="E125" s="157" t="s">
        <v>32</v>
      </c>
      <c r="F125" s="158" t="s">
        <v>162</v>
      </c>
      <c r="H125" s="159">
        <v>2135</v>
      </c>
      <c r="I125" s="160"/>
      <c r="L125" s="156"/>
      <c r="M125" s="161"/>
      <c r="T125" s="162"/>
      <c r="AT125" s="157" t="s">
        <v>159</v>
      </c>
      <c r="AU125" s="157" t="s">
        <v>89</v>
      </c>
      <c r="AV125" s="14" t="s">
        <v>157</v>
      </c>
      <c r="AW125" s="14" t="s">
        <v>38</v>
      </c>
      <c r="AX125" s="14" t="s">
        <v>40</v>
      </c>
      <c r="AY125" s="157" t="s">
        <v>150</v>
      </c>
    </row>
    <row r="126" spans="2:65" s="1" customFormat="1" ht="16.5" customHeight="1">
      <c r="B126" s="34"/>
      <c r="C126" s="184" t="s">
        <v>218</v>
      </c>
      <c r="D126" s="184" t="s">
        <v>874</v>
      </c>
      <c r="E126" s="186" t="s">
        <v>4657</v>
      </c>
      <c r="F126" s="187" t="s">
        <v>4658</v>
      </c>
      <c r="G126" s="188" t="s">
        <v>2015</v>
      </c>
      <c r="H126" s="189">
        <v>5.3380000000000001</v>
      </c>
      <c r="I126" s="190"/>
      <c r="J126" s="191">
        <f>ROUND(I126*H126,2)</f>
        <v>0</v>
      </c>
      <c r="K126" s="187" t="s">
        <v>32</v>
      </c>
      <c r="L126" s="192"/>
      <c r="M126" s="193" t="s">
        <v>32</v>
      </c>
      <c r="N126" s="194" t="s">
        <v>51</v>
      </c>
      <c r="P126" s="138">
        <f>O126*H126</f>
        <v>0</v>
      </c>
      <c r="Q126" s="138">
        <v>0</v>
      </c>
      <c r="R126" s="138">
        <f>Q126*H126</f>
        <v>0</v>
      </c>
      <c r="S126" s="138">
        <v>0</v>
      </c>
      <c r="T126" s="139">
        <f>S126*H126</f>
        <v>0</v>
      </c>
      <c r="AR126" s="140" t="s">
        <v>204</v>
      </c>
      <c r="AT126" s="140" t="s">
        <v>874</v>
      </c>
      <c r="AU126" s="140" t="s">
        <v>89</v>
      </c>
      <c r="AY126" s="18" t="s">
        <v>150</v>
      </c>
      <c r="BE126" s="141">
        <f>IF(N126="základní",J126,0)</f>
        <v>0</v>
      </c>
      <c r="BF126" s="141">
        <f>IF(N126="snížená",J126,0)</f>
        <v>0</v>
      </c>
      <c r="BG126" s="141">
        <f>IF(N126="zákl. přenesená",J126,0)</f>
        <v>0</v>
      </c>
      <c r="BH126" s="141">
        <f>IF(N126="sníž. přenesená",J126,0)</f>
        <v>0</v>
      </c>
      <c r="BI126" s="141">
        <f>IF(N126="nulová",J126,0)</f>
        <v>0</v>
      </c>
      <c r="BJ126" s="18" t="s">
        <v>40</v>
      </c>
      <c r="BK126" s="141">
        <f>ROUND(I126*H126,2)</f>
        <v>0</v>
      </c>
      <c r="BL126" s="18" t="s">
        <v>157</v>
      </c>
      <c r="BM126" s="140" t="s">
        <v>290</v>
      </c>
    </row>
    <row r="127" spans="2:65" s="12" customFormat="1">
      <c r="B127" s="142"/>
      <c r="D127" s="143" t="s">
        <v>159</v>
      </c>
      <c r="E127" s="144" t="s">
        <v>32</v>
      </c>
      <c r="F127" s="145" t="s">
        <v>4655</v>
      </c>
      <c r="H127" s="144" t="s">
        <v>32</v>
      </c>
      <c r="I127" s="146"/>
      <c r="L127" s="142"/>
      <c r="M127" s="147"/>
      <c r="T127" s="148"/>
      <c r="AT127" s="144" t="s">
        <v>159</v>
      </c>
      <c r="AU127" s="144" t="s">
        <v>89</v>
      </c>
      <c r="AV127" s="12" t="s">
        <v>40</v>
      </c>
      <c r="AW127" s="12" t="s">
        <v>38</v>
      </c>
      <c r="AX127" s="12" t="s">
        <v>80</v>
      </c>
      <c r="AY127" s="144" t="s">
        <v>150</v>
      </c>
    </row>
    <row r="128" spans="2:65" s="13" customFormat="1">
      <c r="B128" s="149"/>
      <c r="D128" s="143" t="s">
        <v>159</v>
      </c>
      <c r="E128" s="150" t="s">
        <v>32</v>
      </c>
      <c r="F128" s="151" t="s">
        <v>4659</v>
      </c>
      <c r="H128" s="152">
        <v>5.3380000000000001</v>
      </c>
      <c r="I128" s="153"/>
      <c r="L128" s="149"/>
      <c r="M128" s="154"/>
      <c r="T128" s="155"/>
      <c r="AT128" s="150" t="s">
        <v>159</v>
      </c>
      <c r="AU128" s="150" t="s">
        <v>89</v>
      </c>
      <c r="AV128" s="13" t="s">
        <v>89</v>
      </c>
      <c r="AW128" s="13" t="s">
        <v>38</v>
      </c>
      <c r="AX128" s="13" t="s">
        <v>80</v>
      </c>
      <c r="AY128" s="150" t="s">
        <v>150</v>
      </c>
    </row>
    <row r="129" spans="2:65" s="14" customFormat="1">
      <c r="B129" s="156"/>
      <c r="D129" s="143" t="s">
        <v>159</v>
      </c>
      <c r="E129" s="157" t="s">
        <v>32</v>
      </c>
      <c r="F129" s="158" t="s">
        <v>162</v>
      </c>
      <c r="H129" s="159">
        <v>5.3380000000000001</v>
      </c>
      <c r="I129" s="160"/>
      <c r="L129" s="156"/>
      <c r="M129" s="161"/>
      <c r="T129" s="162"/>
      <c r="AT129" s="157" t="s">
        <v>159</v>
      </c>
      <c r="AU129" s="157" t="s">
        <v>89</v>
      </c>
      <c r="AV129" s="14" t="s">
        <v>157</v>
      </c>
      <c r="AW129" s="14" t="s">
        <v>38</v>
      </c>
      <c r="AX129" s="14" t="s">
        <v>40</v>
      </c>
      <c r="AY129" s="157" t="s">
        <v>150</v>
      </c>
    </row>
    <row r="130" spans="2:65" s="1" customFormat="1" ht="37.799999999999997" customHeight="1">
      <c r="B130" s="34"/>
      <c r="C130" s="129" t="s">
        <v>8</v>
      </c>
      <c r="D130" s="129" t="s">
        <v>152</v>
      </c>
      <c r="E130" s="130" t="s">
        <v>4660</v>
      </c>
      <c r="F130" s="131" t="s">
        <v>4661</v>
      </c>
      <c r="G130" s="132" t="s">
        <v>155</v>
      </c>
      <c r="H130" s="133">
        <v>2495</v>
      </c>
      <c r="I130" s="134"/>
      <c r="J130" s="135">
        <f>ROUND(I130*H130,2)</f>
        <v>0</v>
      </c>
      <c r="K130" s="131" t="s">
        <v>32</v>
      </c>
      <c r="L130" s="34"/>
      <c r="M130" s="136" t="s">
        <v>32</v>
      </c>
      <c r="N130" s="137" t="s">
        <v>51</v>
      </c>
      <c r="P130" s="138">
        <f>O130*H130</f>
        <v>0</v>
      </c>
      <c r="Q130" s="138">
        <v>0</v>
      </c>
      <c r="R130" s="138">
        <f>Q130*H130</f>
        <v>0</v>
      </c>
      <c r="S130" s="138">
        <v>0</v>
      </c>
      <c r="T130" s="139">
        <f>S130*H130</f>
        <v>0</v>
      </c>
      <c r="AR130" s="140" t="s">
        <v>157</v>
      </c>
      <c r="AT130" s="140" t="s">
        <v>152</v>
      </c>
      <c r="AU130" s="140" t="s">
        <v>89</v>
      </c>
      <c r="AY130" s="18" t="s">
        <v>150</v>
      </c>
      <c r="BE130" s="141">
        <f>IF(N130="základní",J130,0)</f>
        <v>0</v>
      </c>
      <c r="BF130" s="141">
        <f>IF(N130="snížená",J130,0)</f>
        <v>0</v>
      </c>
      <c r="BG130" s="141">
        <f>IF(N130="zákl. přenesená",J130,0)</f>
        <v>0</v>
      </c>
      <c r="BH130" s="141">
        <f>IF(N130="sníž. přenesená",J130,0)</f>
        <v>0</v>
      </c>
      <c r="BI130" s="141">
        <f>IF(N130="nulová",J130,0)</f>
        <v>0</v>
      </c>
      <c r="BJ130" s="18" t="s">
        <v>40</v>
      </c>
      <c r="BK130" s="141">
        <f>ROUND(I130*H130,2)</f>
        <v>0</v>
      </c>
      <c r="BL130" s="18" t="s">
        <v>157</v>
      </c>
      <c r="BM130" s="140" t="s">
        <v>314</v>
      </c>
    </row>
    <row r="131" spans="2:65" s="12" customFormat="1">
      <c r="B131" s="142"/>
      <c r="D131" s="143" t="s">
        <v>159</v>
      </c>
      <c r="E131" s="144" t="s">
        <v>32</v>
      </c>
      <c r="F131" s="145" t="s">
        <v>4662</v>
      </c>
      <c r="H131" s="144" t="s">
        <v>32</v>
      </c>
      <c r="I131" s="146"/>
      <c r="L131" s="142"/>
      <c r="M131" s="147"/>
      <c r="T131" s="148"/>
      <c r="AT131" s="144" t="s">
        <v>159</v>
      </c>
      <c r="AU131" s="144" t="s">
        <v>89</v>
      </c>
      <c r="AV131" s="12" t="s">
        <v>40</v>
      </c>
      <c r="AW131" s="12" t="s">
        <v>38</v>
      </c>
      <c r="AX131" s="12" t="s">
        <v>80</v>
      </c>
      <c r="AY131" s="144" t="s">
        <v>150</v>
      </c>
    </row>
    <row r="132" spans="2:65" s="13" customFormat="1">
      <c r="B132" s="149"/>
      <c r="D132" s="143" t="s">
        <v>159</v>
      </c>
      <c r="E132" s="150" t="s">
        <v>32</v>
      </c>
      <c r="F132" s="151" t="s">
        <v>4663</v>
      </c>
      <c r="H132" s="152">
        <v>2495</v>
      </c>
      <c r="I132" s="153"/>
      <c r="L132" s="149"/>
      <c r="M132" s="154"/>
      <c r="T132" s="155"/>
      <c r="AT132" s="150" t="s">
        <v>159</v>
      </c>
      <c r="AU132" s="150" t="s">
        <v>89</v>
      </c>
      <c r="AV132" s="13" t="s">
        <v>89</v>
      </c>
      <c r="AW132" s="13" t="s">
        <v>38</v>
      </c>
      <c r="AX132" s="13" t="s">
        <v>80</v>
      </c>
      <c r="AY132" s="150" t="s">
        <v>150</v>
      </c>
    </row>
    <row r="133" spans="2:65" s="14" customFormat="1">
      <c r="B133" s="156"/>
      <c r="D133" s="143" t="s">
        <v>159</v>
      </c>
      <c r="E133" s="157" t="s">
        <v>32</v>
      </c>
      <c r="F133" s="158" t="s">
        <v>162</v>
      </c>
      <c r="H133" s="159">
        <v>2495</v>
      </c>
      <c r="I133" s="160"/>
      <c r="L133" s="156"/>
      <c r="M133" s="161"/>
      <c r="T133" s="162"/>
      <c r="AT133" s="157" t="s">
        <v>159</v>
      </c>
      <c r="AU133" s="157" t="s">
        <v>89</v>
      </c>
      <c r="AV133" s="14" t="s">
        <v>157</v>
      </c>
      <c r="AW133" s="14" t="s">
        <v>38</v>
      </c>
      <c r="AX133" s="14" t="s">
        <v>40</v>
      </c>
      <c r="AY133" s="157" t="s">
        <v>150</v>
      </c>
    </row>
    <row r="134" spans="2:65" s="1" customFormat="1" ht="16.5" customHeight="1">
      <c r="B134" s="34"/>
      <c r="C134" s="184" t="s">
        <v>226</v>
      </c>
      <c r="D134" s="184" t="s">
        <v>874</v>
      </c>
      <c r="E134" s="186" t="s">
        <v>4664</v>
      </c>
      <c r="F134" s="187" t="s">
        <v>4665</v>
      </c>
      <c r="G134" s="188" t="s">
        <v>2015</v>
      </c>
      <c r="H134" s="189">
        <v>6.2380000000000004</v>
      </c>
      <c r="I134" s="190"/>
      <c r="J134" s="191">
        <f>ROUND(I134*H134,2)</f>
        <v>0</v>
      </c>
      <c r="K134" s="187" t="s">
        <v>32</v>
      </c>
      <c r="L134" s="192"/>
      <c r="M134" s="193" t="s">
        <v>32</v>
      </c>
      <c r="N134" s="194" t="s">
        <v>51</v>
      </c>
      <c r="P134" s="138">
        <f>O134*H134</f>
        <v>0</v>
      </c>
      <c r="Q134" s="138">
        <v>0</v>
      </c>
      <c r="R134" s="138">
        <f>Q134*H134</f>
        <v>0</v>
      </c>
      <c r="S134" s="138">
        <v>0</v>
      </c>
      <c r="T134" s="139">
        <f>S134*H134</f>
        <v>0</v>
      </c>
      <c r="AR134" s="140" t="s">
        <v>204</v>
      </c>
      <c r="AT134" s="140" t="s">
        <v>874</v>
      </c>
      <c r="AU134" s="140" t="s">
        <v>89</v>
      </c>
      <c r="AY134" s="18" t="s">
        <v>150</v>
      </c>
      <c r="BE134" s="141">
        <f>IF(N134="základní",J134,0)</f>
        <v>0</v>
      </c>
      <c r="BF134" s="141">
        <f>IF(N134="snížená",J134,0)</f>
        <v>0</v>
      </c>
      <c r="BG134" s="141">
        <f>IF(N134="zákl. přenesená",J134,0)</f>
        <v>0</v>
      </c>
      <c r="BH134" s="141">
        <f>IF(N134="sníž. přenesená",J134,0)</f>
        <v>0</v>
      </c>
      <c r="BI134" s="141">
        <f>IF(N134="nulová",J134,0)</f>
        <v>0</v>
      </c>
      <c r="BJ134" s="18" t="s">
        <v>40</v>
      </c>
      <c r="BK134" s="141">
        <f>ROUND(I134*H134,2)</f>
        <v>0</v>
      </c>
      <c r="BL134" s="18" t="s">
        <v>157</v>
      </c>
      <c r="BM134" s="140" t="s">
        <v>324</v>
      </c>
    </row>
    <row r="135" spans="2:65" s="12" customFormat="1">
      <c r="B135" s="142"/>
      <c r="D135" s="143" t="s">
        <v>159</v>
      </c>
      <c r="E135" s="144" t="s">
        <v>32</v>
      </c>
      <c r="F135" s="145" t="s">
        <v>4662</v>
      </c>
      <c r="H135" s="144" t="s">
        <v>32</v>
      </c>
      <c r="I135" s="146"/>
      <c r="L135" s="142"/>
      <c r="M135" s="147"/>
      <c r="T135" s="148"/>
      <c r="AT135" s="144" t="s">
        <v>159</v>
      </c>
      <c r="AU135" s="144" t="s">
        <v>89</v>
      </c>
      <c r="AV135" s="12" t="s">
        <v>40</v>
      </c>
      <c r="AW135" s="12" t="s">
        <v>38</v>
      </c>
      <c r="AX135" s="12" t="s">
        <v>80</v>
      </c>
      <c r="AY135" s="144" t="s">
        <v>150</v>
      </c>
    </row>
    <row r="136" spans="2:65" s="13" customFormat="1">
      <c r="B136" s="149"/>
      <c r="D136" s="143" t="s">
        <v>159</v>
      </c>
      <c r="E136" s="150" t="s">
        <v>32</v>
      </c>
      <c r="F136" s="151" t="s">
        <v>4666</v>
      </c>
      <c r="H136" s="152">
        <v>6.2380000000000004</v>
      </c>
      <c r="I136" s="153"/>
      <c r="L136" s="149"/>
      <c r="M136" s="154"/>
      <c r="T136" s="155"/>
      <c r="AT136" s="150" t="s">
        <v>159</v>
      </c>
      <c r="AU136" s="150" t="s">
        <v>89</v>
      </c>
      <c r="AV136" s="13" t="s">
        <v>89</v>
      </c>
      <c r="AW136" s="13" t="s">
        <v>38</v>
      </c>
      <c r="AX136" s="13" t="s">
        <v>80</v>
      </c>
      <c r="AY136" s="150" t="s">
        <v>150</v>
      </c>
    </row>
    <row r="137" spans="2:65" s="14" customFormat="1">
      <c r="B137" s="156"/>
      <c r="D137" s="143" t="s">
        <v>159</v>
      </c>
      <c r="E137" s="157" t="s">
        <v>32</v>
      </c>
      <c r="F137" s="158" t="s">
        <v>162</v>
      </c>
      <c r="H137" s="159">
        <v>6.2380000000000004</v>
      </c>
      <c r="I137" s="160"/>
      <c r="L137" s="156"/>
      <c r="M137" s="161"/>
      <c r="T137" s="162"/>
      <c r="AT137" s="157" t="s">
        <v>159</v>
      </c>
      <c r="AU137" s="157" t="s">
        <v>89</v>
      </c>
      <c r="AV137" s="14" t="s">
        <v>157</v>
      </c>
      <c r="AW137" s="14" t="s">
        <v>38</v>
      </c>
      <c r="AX137" s="14" t="s">
        <v>40</v>
      </c>
      <c r="AY137" s="157" t="s">
        <v>150</v>
      </c>
    </row>
    <row r="138" spans="2:65" s="1" customFormat="1" ht="33" customHeight="1">
      <c r="B138" s="34"/>
      <c r="C138" s="129" t="s">
        <v>235</v>
      </c>
      <c r="D138" s="129" t="s">
        <v>152</v>
      </c>
      <c r="E138" s="130" t="s">
        <v>4667</v>
      </c>
      <c r="F138" s="131" t="s">
        <v>4668</v>
      </c>
      <c r="G138" s="132" t="s">
        <v>155</v>
      </c>
      <c r="H138" s="133">
        <v>4705</v>
      </c>
      <c r="I138" s="134"/>
      <c r="J138" s="135">
        <f>ROUND(I138*H138,2)</f>
        <v>0</v>
      </c>
      <c r="K138" s="131" t="s">
        <v>32</v>
      </c>
      <c r="L138" s="34"/>
      <c r="M138" s="136" t="s">
        <v>32</v>
      </c>
      <c r="N138" s="137" t="s">
        <v>51</v>
      </c>
      <c r="P138" s="138">
        <f>O138*H138</f>
        <v>0</v>
      </c>
      <c r="Q138" s="138">
        <v>0</v>
      </c>
      <c r="R138" s="138">
        <f>Q138*H138</f>
        <v>0</v>
      </c>
      <c r="S138" s="138">
        <v>0</v>
      </c>
      <c r="T138" s="139">
        <f>S138*H138</f>
        <v>0</v>
      </c>
      <c r="AR138" s="140" t="s">
        <v>157</v>
      </c>
      <c r="AT138" s="140" t="s">
        <v>152</v>
      </c>
      <c r="AU138" s="140" t="s">
        <v>89</v>
      </c>
      <c r="AY138" s="18" t="s">
        <v>150</v>
      </c>
      <c r="BE138" s="141">
        <f>IF(N138="základní",J138,0)</f>
        <v>0</v>
      </c>
      <c r="BF138" s="141">
        <f>IF(N138="snížená",J138,0)</f>
        <v>0</v>
      </c>
      <c r="BG138" s="141">
        <f>IF(N138="zákl. přenesená",J138,0)</f>
        <v>0</v>
      </c>
      <c r="BH138" s="141">
        <f>IF(N138="sníž. přenesená",J138,0)</f>
        <v>0</v>
      </c>
      <c r="BI138" s="141">
        <f>IF(N138="nulová",J138,0)</f>
        <v>0</v>
      </c>
      <c r="BJ138" s="18" t="s">
        <v>40</v>
      </c>
      <c r="BK138" s="141">
        <f>ROUND(I138*H138,2)</f>
        <v>0</v>
      </c>
      <c r="BL138" s="18" t="s">
        <v>157</v>
      </c>
      <c r="BM138" s="140" t="s">
        <v>335</v>
      </c>
    </row>
    <row r="139" spans="2:65" s="12" customFormat="1">
      <c r="B139" s="142"/>
      <c r="D139" s="143" t="s">
        <v>159</v>
      </c>
      <c r="E139" s="144" t="s">
        <v>32</v>
      </c>
      <c r="F139" s="145" t="s">
        <v>4669</v>
      </c>
      <c r="H139" s="144" t="s">
        <v>32</v>
      </c>
      <c r="I139" s="146"/>
      <c r="L139" s="142"/>
      <c r="M139" s="147"/>
      <c r="T139" s="148"/>
      <c r="AT139" s="144" t="s">
        <v>159</v>
      </c>
      <c r="AU139" s="144" t="s">
        <v>89</v>
      </c>
      <c r="AV139" s="12" t="s">
        <v>40</v>
      </c>
      <c r="AW139" s="12" t="s">
        <v>38</v>
      </c>
      <c r="AX139" s="12" t="s">
        <v>80</v>
      </c>
      <c r="AY139" s="144" t="s">
        <v>150</v>
      </c>
    </row>
    <row r="140" spans="2:65" s="13" customFormat="1">
      <c r="B140" s="149"/>
      <c r="D140" s="143" t="s">
        <v>159</v>
      </c>
      <c r="E140" s="150" t="s">
        <v>32</v>
      </c>
      <c r="F140" s="151" t="s">
        <v>4670</v>
      </c>
      <c r="H140" s="152">
        <v>2570</v>
      </c>
      <c r="I140" s="153"/>
      <c r="L140" s="149"/>
      <c r="M140" s="154"/>
      <c r="T140" s="155"/>
      <c r="AT140" s="150" t="s">
        <v>159</v>
      </c>
      <c r="AU140" s="150" t="s">
        <v>89</v>
      </c>
      <c r="AV140" s="13" t="s">
        <v>89</v>
      </c>
      <c r="AW140" s="13" t="s">
        <v>38</v>
      </c>
      <c r="AX140" s="13" t="s">
        <v>80</v>
      </c>
      <c r="AY140" s="150" t="s">
        <v>150</v>
      </c>
    </row>
    <row r="141" spans="2:65" s="12" customFormat="1">
      <c r="B141" s="142"/>
      <c r="D141" s="143" t="s">
        <v>159</v>
      </c>
      <c r="E141" s="144" t="s">
        <v>32</v>
      </c>
      <c r="F141" s="145" t="s">
        <v>4655</v>
      </c>
      <c r="H141" s="144" t="s">
        <v>32</v>
      </c>
      <c r="I141" s="146"/>
      <c r="L141" s="142"/>
      <c r="M141" s="147"/>
      <c r="T141" s="148"/>
      <c r="AT141" s="144" t="s">
        <v>159</v>
      </c>
      <c r="AU141" s="144" t="s">
        <v>89</v>
      </c>
      <c r="AV141" s="12" t="s">
        <v>40</v>
      </c>
      <c r="AW141" s="12" t="s">
        <v>38</v>
      </c>
      <c r="AX141" s="12" t="s">
        <v>80</v>
      </c>
      <c r="AY141" s="144" t="s">
        <v>150</v>
      </c>
    </row>
    <row r="142" spans="2:65" s="13" customFormat="1">
      <c r="B142" s="149"/>
      <c r="D142" s="143" t="s">
        <v>159</v>
      </c>
      <c r="E142" s="150" t="s">
        <v>32</v>
      </c>
      <c r="F142" s="151" t="s">
        <v>4656</v>
      </c>
      <c r="H142" s="152">
        <v>2135</v>
      </c>
      <c r="I142" s="153"/>
      <c r="L142" s="149"/>
      <c r="M142" s="154"/>
      <c r="T142" s="155"/>
      <c r="AT142" s="150" t="s">
        <v>159</v>
      </c>
      <c r="AU142" s="150" t="s">
        <v>89</v>
      </c>
      <c r="AV142" s="13" t="s">
        <v>89</v>
      </c>
      <c r="AW142" s="13" t="s">
        <v>38</v>
      </c>
      <c r="AX142" s="13" t="s">
        <v>80</v>
      </c>
      <c r="AY142" s="150" t="s">
        <v>150</v>
      </c>
    </row>
    <row r="143" spans="2:65" s="14" customFormat="1">
      <c r="B143" s="156"/>
      <c r="D143" s="143" t="s">
        <v>159</v>
      </c>
      <c r="E143" s="157" t="s">
        <v>32</v>
      </c>
      <c r="F143" s="158" t="s">
        <v>162</v>
      </c>
      <c r="H143" s="159">
        <v>4705</v>
      </c>
      <c r="I143" s="160"/>
      <c r="L143" s="156"/>
      <c r="M143" s="161"/>
      <c r="T143" s="162"/>
      <c r="AT143" s="157" t="s">
        <v>159</v>
      </c>
      <c r="AU143" s="157" t="s">
        <v>89</v>
      </c>
      <c r="AV143" s="14" t="s">
        <v>157</v>
      </c>
      <c r="AW143" s="14" t="s">
        <v>38</v>
      </c>
      <c r="AX143" s="14" t="s">
        <v>40</v>
      </c>
      <c r="AY143" s="157" t="s">
        <v>150</v>
      </c>
    </row>
    <row r="144" spans="2:65" s="1" customFormat="1" ht="33" customHeight="1">
      <c r="B144" s="34"/>
      <c r="C144" s="129" t="s">
        <v>239</v>
      </c>
      <c r="D144" s="129" t="s">
        <v>152</v>
      </c>
      <c r="E144" s="130" t="s">
        <v>4671</v>
      </c>
      <c r="F144" s="131" t="s">
        <v>4668</v>
      </c>
      <c r="G144" s="132" t="s">
        <v>155</v>
      </c>
      <c r="H144" s="133">
        <v>2135</v>
      </c>
      <c r="I144" s="134"/>
      <c r="J144" s="135">
        <f>ROUND(I144*H144,2)</f>
        <v>0</v>
      </c>
      <c r="K144" s="131" t="s">
        <v>32</v>
      </c>
      <c r="L144" s="34"/>
      <c r="M144" s="136" t="s">
        <v>32</v>
      </c>
      <c r="N144" s="137" t="s">
        <v>51</v>
      </c>
      <c r="P144" s="138">
        <f>O144*H144</f>
        <v>0</v>
      </c>
      <c r="Q144" s="138">
        <v>0</v>
      </c>
      <c r="R144" s="138">
        <f>Q144*H144</f>
        <v>0</v>
      </c>
      <c r="S144" s="138">
        <v>0</v>
      </c>
      <c r="T144" s="139">
        <f>S144*H144</f>
        <v>0</v>
      </c>
      <c r="AR144" s="140" t="s">
        <v>157</v>
      </c>
      <c r="AT144" s="140" t="s">
        <v>152</v>
      </c>
      <c r="AU144" s="140" t="s">
        <v>89</v>
      </c>
      <c r="AY144" s="18" t="s">
        <v>150</v>
      </c>
      <c r="BE144" s="141">
        <f>IF(N144="základní",J144,0)</f>
        <v>0</v>
      </c>
      <c r="BF144" s="141">
        <f>IF(N144="snížená",J144,0)</f>
        <v>0</v>
      </c>
      <c r="BG144" s="141">
        <f>IF(N144="zákl. přenesená",J144,0)</f>
        <v>0</v>
      </c>
      <c r="BH144" s="141">
        <f>IF(N144="sníž. přenesená",J144,0)</f>
        <v>0</v>
      </c>
      <c r="BI144" s="141">
        <f>IF(N144="nulová",J144,0)</f>
        <v>0</v>
      </c>
      <c r="BJ144" s="18" t="s">
        <v>40</v>
      </c>
      <c r="BK144" s="141">
        <f>ROUND(I144*H144,2)</f>
        <v>0</v>
      </c>
      <c r="BL144" s="18" t="s">
        <v>157</v>
      </c>
      <c r="BM144" s="140" t="s">
        <v>1010</v>
      </c>
    </row>
    <row r="145" spans="2:65" s="12" customFormat="1">
      <c r="B145" s="142"/>
      <c r="D145" s="143" t="s">
        <v>159</v>
      </c>
      <c r="E145" s="144" t="s">
        <v>32</v>
      </c>
      <c r="F145" s="145" t="s">
        <v>4655</v>
      </c>
      <c r="H145" s="144" t="s">
        <v>32</v>
      </c>
      <c r="I145" s="146"/>
      <c r="L145" s="142"/>
      <c r="M145" s="147"/>
      <c r="T145" s="148"/>
      <c r="AT145" s="144" t="s">
        <v>159</v>
      </c>
      <c r="AU145" s="144" t="s">
        <v>89</v>
      </c>
      <c r="AV145" s="12" t="s">
        <v>40</v>
      </c>
      <c r="AW145" s="12" t="s">
        <v>38</v>
      </c>
      <c r="AX145" s="12" t="s">
        <v>80</v>
      </c>
      <c r="AY145" s="144" t="s">
        <v>150</v>
      </c>
    </row>
    <row r="146" spans="2:65" s="13" customFormat="1">
      <c r="B146" s="149"/>
      <c r="D146" s="143" t="s">
        <v>159</v>
      </c>
      <c r="E146" s="150" t="s">
        <v>32</v>
      </c>
      <c r="F146" s="151" t="s">
        <v>4656</v>
      </c>
      <c r="H146" s="152">
        <v>2135</v>
      </c>
      <c r="I146" s="153"/>
      <c r="L146" s="149"/>
      <c r="M146" s="154"/>
      <c r="T146" s="155"/>
      <c r="AT146" s="150" t="s">
        <v>159</v>
      </c>
      <c r="AU146" s="150" t="s">
        <v>89</v>
      </c>
      <c r="AV146" s="13" t="s">
        <v>89</v>
      </c>
      <c r="AW146" s="13" t="s">
        <v>38</v>
      </c>
      <c r="AX146" s="13" t="s">
        <v>80</v>
      </c>
      <c r="AY146" s="150" t="s">
        <v>150</v>
      </c>
    </row>
    <row r="147" spans="2:65" s="14" customFormat="1">
      <c r="B147" s="156"/>
      <c r="D147" s="143" t="s">
        <v>159</v>
      </c>
      <c r="E147" s="157" t="s">
        <v>32</v>
      </c>
      <c r="F147" s="158" t="s">
        <v>162</v>
      </c>
      <c r="H147" s="159">
        <v>2135</v>
      </c>
      <c r="I147" s="160"/>
      <c r="L147" s="156"/>
      <c r="M147" s="161"/>
      <c r="T147" s="162"/>
      <c r="AT147" s="157" t="s">
        <v>159</v>
      </c>
      <c r="AU147" s="157" t="s">
        <v>89</v>
      </c>
      <c r="AV147" s="14" t="s">
        <v>157</v>
      </c>
      <c r="AW147" s="14" t="s">
        <v>38</v>
      </c>
      <c r="AX147" s="14" t="s">
        <v>40</v>
      </c>
      <c r="AY147" s="157" t="s">
        <v>150</v>
      </c>
    </row>
    <row r="148" spans="2:65" s="1" customFormat="1" ht="33" customHeight="1">
      <c r="B148" s="34"/>
      <c r="C148" s="129" t="s">
        <v>244</v>
      </c>
      <c r="D148" s="129" t="s">
        <v>152</v>
      </c>
      <c r="E148" s="130" t="s">
        <v>4672</v>
      </c>
      <c r="F148" s="131" t="s">
        <v>4673</v>
      </c>
      <c r="G148" s="132" t="s">
        <v>155</v>
      </c>
      <c r="H148" s="133">
        <v>628</v>
      </c>
      <c r="I148" s="134"/>
      <c r="J148" s="135">
        <f>ROUND(I148*H148,2)</f>
        <v>0</v>
      </c>
      <c r="K148" s="131" t="s">
        <v>32</v>
      </c>
      <c r="L148" s="34"/>
      <c r="M148" s="136" t="s">
        <v>32</v>
      </c>
      <c r="N148" s="137" t="s">
        <v>51</v>
      </c>
      <c r="P148" s="138">
        <f>O148*H148</f>
        <v>0</v>
      </c>
      <c r="Q148" s="138">
        <v>0</v>
      </c>
      <c r="R148" s="138">
        <f>Q148*H148</f>
        <v>0</v>
      </c>
      <c r="S148" s="138">
        <v>0</v>
      </c>
      <c r="T148" s="139">
        <f>S148*H148</f>
        <v>0</v>
      </c>
      <c r="AR148" s="140" t="s">
        <v>157</v>
      </c>
      <c r="AT148" s="140" t="s">
        <v>152</v>
      </c>
      <c r="AU148" s="140" t="s">
        <v>89</v>
      </c>
      <c r="AY148" s="18" t="s">
        <v>150</v>
      </c>
      <c r="BE148" s="141">
        <f>IF(N148="základní",J148,0)</f>
        <v>0</v>
      </c>
      <c r="BF148" s="141">
        <f>IF(N148="snížená",J148,0)</f>
        <v>0</v>
      </c>
      <c r="BG148" s="141">
        <f>IF(N148="zákl. přenesená",J148,0)</f>
        <v>0</v>
      </c>
      <c r="BH148" s="141">
        <f>IF(N148="sníž. přenesená",J148,0)</f>
        <v>0</v>
      </c>
      <c r="BI148" s="141">
        <f>IF(N148="nulová",J148,0)</f>
        <v>0</v>
      </c>
      <c r="BJ148" s="18" t="s">
        <v>40</v>
      </c>
      <c r="BK148" s="141">
        <f>ROUND(I148*H148,2)</f>
        <v>0</v>
      </c>
      <c r="BL148" s="18" t="s">
        <v>157</v>
      </c>
      <c r="BM148" s="140" t="s">
        <v>1027</v>
      </c>
    </row>
    <row r="149" spans="2:65" s="12" customFormat="1">
      <c r="B149" s="142"/>
      <c r="D149" s="143" t="s">
        <v>159</v>
      </c>
      <c r="E149" s="144" t="s">
        <v>32</v>
      </c>
      <c r="F149" s="145" t="s">
        <v>4674</v>
      </c>
      <c r="H149" s="144" t="s">
        <v>32</v>
      </c>
      <c r="I149" s="146"/>
      <c r="L149" s="142"/>
      <c r="M149" s="147"/>
      <c r="T149" s="148"/>
      <c r="AT149" s="144" t="s">
        <v>159</v>
      </c>
      <c r="AU149" s="144" t="s">
        <v>89</v>
      </c>
      <c r="AV149" s="12" t="s">
        <v>40</v>
      </c>
      <c r="AW149" s="12" t="s">
        <v>38</v>
      </c>
      <c r="AX149" s="12" t="s">
        <v>80</v>
      </c>
      <c r="AY149" s="144" t="s">
        <v>150</v>
      </c>
    </row>
    <row r="150" spans="2:65" s="13" customFormat="1">
      <c r="B150" s="149"/>
      <c r="D150" s="143" t="s">
        <v>159</v>
      </c>
      <c r="E150" s="150" t="s">
        <v>32</v>
      </c>
      <c r="F150" s="151" t="s">
        <v>378</v>
      </c>
      <c r="H150" s="152">
        <v>43</v>
      </c>
      <c r="I150" s="153"/>
      <c r="L150" s="149"/>
      <c r="M150" s="154"/>
      <c r="T150" s="155"/>
      <c r="AT150" s="150" t="s">
        <v>159</v>
      </c>
      <c r="AU150" s="150" t="s">
        <v>89</v>
      </c>
      <c r="AV150" s="13" t="s">
        <v>89</v>
      </c>
      <c r="AW150" s="13" t="s">
        <v>38</v>
      </c>
      <c r="AX150" s="13" t="s">
        <v>80</v>
      </c>
      <c r="AY150" s="150" t="s">
        <v>150</v>
      </c>
    </row>
    <row r="151" spans="2:65" s="12" customFormat="1">
      <c r="B151" s="142"/>
      <c r="D151" s="143" t="s">
        <v>159</v>
      </c>
      <c r="E151" s="144" t="s">
        <v>32</v>
      </c>
      <c r="F151" s="145" t="s">
        <v>4675</v>
      </c>
      <c r="H151" s="144" t="s">
        <v>32</v>
      </c>
      <c r="I151" s="146"/>
      <c r="L151" s="142"/>
      <c r="M151" s="147"/>
      <c r="T151" s="148"/>
      <c r="AT151" s="144" t="s">
        <v>159</v>
      </c>
      <c r="AU151" s="144" t="s">
        <v>89</v>
      </c>
      <c r="AV151" s="12" t="s">
        <v>40</v>
      </c>
      <c r="AW151" s="12" t="s">
        <v>38</v>
      </c>
      <c r="AX151" s="12" t="s">
        <v>80</v>
      </c>
      <c r="AY151" s="144" t="s">
        <v>150</v>
      </c>
    </row>
    <row r="152" spans="2:65" s="13" customFormat="1">
      <c r="B152" s="149"/>
      <c r="D152" s="143" t="s">
        <v>159</v>
      </c>
      <c r="E152" s="150" t="s">
        <v>32</v>
      </c>
      <c r="F152" s="151" t="s">
        <v>4676</v>
      </c>
      <c r="H152" s="152">
        <v>585</v>
      </c>
      <c r="I152" s="153"/>
      <c r="L152" s="149"/>
      <c r="M152" s="154"/>
      <c r="T152" s="155"/>
      <c r="AT152" s="150" t="s">
        <v>159</v>
      </c>
      <c r="AU152" s="150" t="s">
        <v>89</v>
      </c>
      <c r="AV152" s="13" t="s">
        <v>89</v>
      </c>
      <c r="AW152" s="13" t="s">
        <v>38</v>
      </c>
      <c r="AX152" s="13" t="s">
        <v>80</v>
      </c>
      <c r="AY152" s="150" t="s">
        <v>150</v>
      </c>
    </row>
    <row r="153" spans="2:65" s="14" customFormat="1">
      <c r="B153" s="156"/>
      <c r="D153" s="143" t="s">
        <v>159</v>
      </c>
      <c r="E153" s="157" t="s">
        <v>32</v>
      </c>
      <c r="F153" s="158" t="s">
        <v>162</v>
      </c>
      <c r="H153" s="159">
        <v>628</v>
      </c>
      <c r="I153" s="160"/>
      <c r="L153" s="156"/>
      <c r="M153" s="161"/>
      <c r="T153" s="162"/>
      <c r="AT153" s="157" t="s">
        <v>159</v>
      </c>
      <c r="AU153" s="157" t="s">
        <v>89</v>
      </c>
      <c r="AV153" s="14" t="s">
        <v>157</v>
      </c>
      <c r="AW153" s="14" t="s">
        <v>38</v>
      </c>
      <c r="AX153" s="14" t="s">
        <v>40</v>
      </c>
      <c r="AY153" s="157" t="s">
        <v>150</v>
      </c>
    </row>
    <row r="154" spans="2:65" s="1" customFormat="1" ht="37.799999999999997" customHeight="1">
      <c r="B154" s="34"/>
      <c r="C154" s="129" t="s">
        <v>251</v>
      </c>
      <c r="D154" s="129" t="s">
        <v>152</v>
      </c>
      <c r="E154" s="130" t="s">
        <v>4677</v>
      </c>
      <c r="F154" s="131" t="s">
        <v>4678</v>
      </c>
      <c r="G154" s="132" t="s">
        <v>155</v>
      </c>
      <c r="H154" s="133">
        <v>2570</v>
      </c>
      <c r="I154" s="134"/>
      <c r="J154" s="135">
        <f>ROUND(I154*H154,2)</f>
        <v>0</v>
      </c>
      <c r="K154" s="131" t="s">
        <v>32</v>
      </c>
      <c r="L154" s="34"/>
      <c r="M154" s="136" t="s">
        <v>32</v>
      </c>
      <c r="N154" s="137" t="s">
        <v>51</v>
      </c>
      <c r="P154" s="138">
        <f>O154*H154</f>
        <v>0</v>
      </c>
      <c r="Q154" s="138">
        <v>0</v>
      </c>
      <c r="R154" s="138">
        <f>Q154*H154</f>
        <v>0</v>
      </c>
      <c r="S154" s="138">
        <v>0</v>
      </c>
      <c r="T154" s="139">
        <f>S154*H154</f>
        <v>0</v>
      </c>
      <c r="AR154" s="140" t="s">
        <v>157</v>
      </c>
      <c r="AT154" s="140" t="s">
        <v>152</v>
      </c>
      <c r="AU154" s="140" t="s">
        <v>89</v>
      </c>
      <c r="AY154" s="18" t="s">
        <v>150</v>
      </c>
      <c r="BE154" s="141">
        <f>IF(N154="základní",J154,0)</f>
        <v>0</v>
      </c>
      <c r="BF154" s="141">
        <f>IF(N154="snížená",J154,0)</f>
        <v>0</v>
      </c>
      <c r="BG154" s="141">
        <f>IF(N154="zákl. přenesená",J154,0)</f>
        <v>0</v>
      </c>
      <c r="BH154" s="141">
        <f>IF(N154="sníž. přenesená",J154,0)</f>
        <v>0</v>
      </c>
      <c r="BI154" s="141">
        <f>IF(N154="nulová",J154,0)</f>
        <v>0</v>
      </c>
      <c r="BJ154" s="18" t="s">
        <v>40</v>
      </c>
      <c r="BK154" s="141">
        <f>ROUND(I154*H154,2)</f>
        <v>0</v>
      </c>
      <c r="BL154" s="18" t="s">
        <v>157</v>
      </c>
      <c r="BM154" s="140" t="s">
        <v>1043</v>
      </c>
    </row>
    <row r="155" spans="2:65" s="12" customFormat="1">
      <c r="B155" s="142"/>
      <c r="D155" s="143" t="s">
        <v>159</v>
      </c>
      <c r="E155" s="144" t="s">
        <v>32</v>
      </c>
      <c r="F155" s="145" t="s">
        <v>4669</v>
      </c>
      <c r="H155" s="144" t="s">
        <v>32</v>
      </c>
      <c r="I155" s="146"/>
      <c r="L155" s="142"/>
      <c r="M155" s="147"/>
      <c r="T155" s="148"/>
      <c r="AT155" s="144" t="s">
        <v>159</v>
      </c>
      <c r="AU155" s="144" t="s">
        <v>89</v>
      </c>
      <c r="AV155" s="12" t="s">
        <v>40</v>
      </c>
      <c r="AW155" s="12" t="s">
        <v>38</v>
      </c>
      <c r="AX155" s="12" t="s">
        <v>80</v>
      </c>
      <c r="AY155" s="144" t="s">
        <v>150</v>
      </c>
    </row>
    <row r="156" spans="2:65" s="13" customFormat="1">
      <c r="B156" s="149"/>
      <c r="D156" s="143" t="s">
        <v>159</v>
      </c>
      <c r="E156" s="150" t="s">
        <v>32</v>
      </c>
      <c r="F156" s="151" t="s">
        <v>4670</v>
      </c>
      <c r="H156" s="152">
        <v>2570</v>
      </c>
      <c r="I156" s="153"/>
      <c r="L156" s="149"/>
      <c r="M156" s="154"/>
      <c r="T156" s="155"/>
      <c r="AT156" s="150" t="s">
        <v>159</v>
      </c>
      <c r="AU156" s="150" t="s">
        <v>89</v>
      </c>
      <c r="AV156" s="13" t="s">
        <v>89</v>
      </c>
      <c r="AW156" s="13" t="s">
        <v>38</v>
      </c>
      <c r="AX156" s="13" t="s">
        <v>80</v>
      </c>
      <c r="AY156" s="150" t="s">
        <v>150</v>
      </c>
    </row>
    <row r="157" spans="2:65" s="14" customFormat="1">
      <c r="B157" s="156"/>
      <c r="D157" s="143" t="s">
        <v>159</v>
      </c>
      <c r="E157" s="157" t="s">
        <v>32</v>
      </c>
      <c r="F157" s="158" t="s">
        <v>162</v>
      </c>
      <c r="H157" s="159">
        <v>2570</v>
      </c>
      <c r="I157" s="160"/>
      <c r="L157" s="156"/>
      <c r="M157" s="161"/>
      <c r="T157" s="162"/>
      <c r="AT157" s="157" t="s">
        <v>159</v>
      </c>
      <c r="AU157" s="157" t="s">
        <v>89</v>
      </c>
      <c r="AV157" s="14" t="s">
        <v>157</v>
      </c>
      <c r="AW157" s="14" t="s">
        <v>38</v>
      </c>
      <c r="AX157" s="14" t="s">
        <v>40</v>
      </c>
      <c r="AY157" s="157" t="s">
        <v>150</v>
      </c>
    </row>
    <row r="158" spans="2:65" s="1" customFormat="1" ht="49.05" customHeight="1">
      <c r="B158" s="34"/>
      <c r="C158" s="129" t="s">
        <v>259</v>
      </c>
      <c r="D158" s="129" t="s">
        <v>152</v>
      </c>
      <c r="E158" s="130" t="s">
        <v>4679</v>
      </c>
      <c r="F158" s="131" t="s">
        <v>4680</v>
      </c>
      <c r="G158" s="132" t="s">
        <v>155</v>
      </c>
      <c r="H158" s="133">
        <v>2570</v>
      </c>
      <c r="I158" s="134"/>
      <c r="J158" s="135">
        <f>ROUND(I158*H158,2)</f>
        <v>0</v>
      </c>
      <c r="K158" s="131" t="s">
        <v>32</v>
      </c>
      <c r="L158" s="34"/>
      <c r="M158" s="136" t="s">
        <v>32</v>
      </c>
      <c r="N158" s="137" t="s">
        <v>51</v>
      </c>
      <c r="P158" s="138">
        <f>O158*H158</f>
        <v>0</v>
      </c>
      <c r="Q158" s="138">
        <v>0</v>
      </c>
      <c r="R158" s="138">
        <f>Q158*H158</f>
        <v>0</v>
      </c>
      <c r="S158" s="138">
        <v>0</v>
      </c>
      <c r="T158" s="139">
        <f>S158*H158</f>
        <v>0</v>
      </c>
      <c r="AR158" s="140" t="s">
        <v>157</v>
      </c>
      <c r="AT158" s="140" t="s">
        <v>152</v>
      </c>
      <c r="AU158" s="140" t="s">
        <v>89</v>
      </c>
      <c r="AY158" s="18" t="s">
        <v>150</v>
      </c>
      <c r="BE158" s="141">
        <f>IF(N158="základní",J158,0)</f>
        <v>0</v>
      </c>
      <c r="BF158" s="141">
        <f>IF(N158="snížená",J158,0)</f>
        <v>0</v>
      </c>
      <c r="BG158" s="141">
        <f>IF(N158="zákl. přenesená",J158,0)</f>
        <v>0</v>
      </c>
      <c r="BH158" s="141">
        <f>IF(N158="sníž. přenesená",J158,0)</f>
        <v>0</v>
      </c>
      <c r="BI158" s="141">
        <f>IF(N158="nulová",J158,0)</f>
        <v>0</v>
      </c>
      <c r="BJ158" s="18" t="s">
        <v>40</v>
      </c>
      <c r="BK158" s="141">
        <f>ROUND(I158*H158,2)</f>
        <v>0</v>
      </c>
      <c r="BL158" s="18" t="s">
        <v>157</v>
      </c>
      <c r="BM158" s="140" t="s">
        <v>1055</v>
      </c>
    </row>
    <row r="159" spans="2:65" s="12" customFormat="1">
      <c r="B159" s="142"/>
      <c r="D159" s="143" t="s">
        <v>159</v>
      </c>
      <c r="E159" s="144" t="s">
        <v>32</v>
      </c>
      <c r="F159" s="145" t="s">
        <v>4669</v>
      </c>
      <c r="H159" s="144" t="s">
        <v>32</v>
      </c>
      <c r="I159" s="146"/>
      <c r="L159" s="142"/>
      <c r="M159" s="147"/>
      <c r="T159" s="148"/>
      <c r="AT159" s="144" t="s">
        <v>159</v>
      </c>
      <c r="AU159" s="144" t="s">
        <v>89</v>
      </c>
      <c r="AV159" s="12" t="s">
        <v>40</v>
      </c>
      <c r="AW159" s="12" t="s">
        <v>38</v>
      </c>
      <c r="AX159" s="12" t="s">
        <v>80</v>
      </c>
      <c r="AY159" s="144" t="s">
        <v>150</v>
      </c>
    </row>
    <row r="160" spans="2:65" s="13" customFormat="1">
      <c r="B160" s="149"/>
      <c r="D160" s="143" t="s">
        <v>159</v>
      </c>
      <c r="E160" s="150" t="s">
        <v>32</v>
      </c>
      <c r="F160" s="151" t="s">
        <v>4670</v>
      </c>
      <c r="H160" s="152">
        <v>2570</v>
      </c>
      <c r="I160" s="153"/>
      <c r="L160" s="149"/>
      <c r="M160" s="154"/>
      <c r="T160" s="155"/>
      <c r="AT160" s="150" t="s">
        <v>159</v>
      </c>
      <c r="AU160" s="150" t="s">
        <v>89</v>
      </c>
      <c r="AV160" s="13" t="s">
        <v>89</v>
      </c>
      <c r="AW160" s="13" t="s">
        <v>38</v>
      </c>
      <c r="AX160" s="13" t="s">
        <v>80</v>
      </c>
      <c r="AY160" s="150" t="s">
        <v>150</v>
      </c>
    </row>
    <row r="161" spans="2:65" s="14" customFormat="1">
      <c r="B161" s="156"/>
      <c r="D161" s="143" t="s">
        <v>159</v>
      </c>
      <c r="E161" s="157" t="s">
        <v>32</v>
      </c>
      <c r="F161" s="158" t="s">
        <v>162</v>
      </c>
      <c r="H161" s="159">
        <v>2570</v>
      </c>
      <c r="I161" s="160"/>
      <c r="L161" s="156"/>
      <c r="M161" s="161"/>
      <c r="T161" s="162"/>
      <c r="AT161" s="157" t="s">
        <v>159</v>
      </c>
      <c r="AU161" s="157" t="s">
        <v>89</v>
      </c>
      <c r="AV161" s="14" t="s">
        <v>157</v>
      </c>
      <c r="AW161" s="14" t="s">
        <v>38</v>
      </c>
      <c r="AX161" s="14" t="s">
        <v>40</v>
      </c>
      <c r="AY161" s="157" t="s">
        <v>150</v>
      </c>
    </row>
    <row r="162" spans="2:65" s="1" customFormat="1" ht="24.15" customHeight="1">
      <c r="B162" s="34"/>
      <c r="C162" s="129" t="s">
        <v>268</v>
      </c>
      <c r="D162" s="129" t="s">
        <v>152</v>
      </c>
      <c r="E162" s="130" t="s">
        <v>4681</v>
      </c>
      <c r="F162" s="131" t="s">
        <v>4682</v>
      </c>
      <c r="G162" s="132" t="s">
        <v>155</v>
      </c>
      <c r="H162" s="133">
        <v>5140</v>
      </c>
      <c r="I162" s="134"/>
      <c r="J162" s="135">
        <f>ROUND(I162*H162,2)</f>
        <v>0</v>
      </c>
      <c r="K162" s="131" t="s">
        <v>32</v>
      </c>
      <c r="L162" s="34"/>
      <c r="M162" s="136" t="s">
        <v>32</v>
      </c>
      <c r="N162" s="137" t="s">
        <v>51</v>
      </c>
      <c r="P162" s="138">
        <f>O162*H162</f>
        <v>0</v>
      </c>
      <c r="Q162" s="138">
        <v>0</v>
      </c>
      <c r="R162" s="138">
        <f>Q162*H162</f>
        <v>0</v>
      </c>
      <c r="S162" s="138">
        <v>0</v>
      </c>
      <c r="T162" s="139">
        <f>S162*H162</f>
        <v>0</v>
      </c>
      <c r="AR162" s="140" t="s">
        <v>157</v>
      </c>
      <c r="AT162" s="140" t="s">
        <v>152</v>
      </c>
      <c r="AU162" s="140" t="s">
        <v>89</v>
      </c>
      <c r="AY162" s="18" t="s">
        <v>150</v>
      </c>
      <c r="BE162" s="141">
        <f>IF(N162="základní",J162,0)</f>
        <v>0</v>
      </c>
      <c r="BF162" s="141">
        <f>IF(N162="snížená",J162,0)</f>
        <v>0</v>
      </c>
      <c r="BG162" s="141">
        <f>IF(N162="zákl. přenesená",J162,0)</f>
        <v>0</v>
      </c>
      <c r="BH162" s="141">
        <f>IF(N162="sníž. přenesená",J162,0)</f>
        <v>0</v>
      </c>
      <c r="BI162" s="141">
        <f>IF(N162="nulová",J162,0)</f>
        <v>0</v>
      </c>
      <c r="BJ162" s="18" t="s">
        <v>40</v>
      </c>
      <c r="BK162" s="141">
        <f>ROUND(I162*H162,2)</f>
        <v>0</v>
      </c>
      <c r="BL162" s="18" t="s">
        <v>157</v>
      </c>
      <c r="BM162" s="140" t="s">
        <v>858</v>
      </c>
    </row>
    <row r="163" spans="2:65" s="12" customFormat="1">
      <c r="B163" s="142"/>
      <c r="D163" s="143" t="s">
        <v>159</v>
      </c>
      <c r="E163" s="144" t="s">
        <v>32</v>
      </c>
      <c r="F163" s="145" t="s">
        <v>4683</v>
      </c>
      <c r="H163" s="144" t="s">
        <v>32</v>
      </c>
      <c r="I163" s="146"/>
      <c r="L163" s="142"/>
      <c r="M163" s="147"/>
      <c r="T163" s="148"/>
      <c r="AT163" s="144" t="s">
        <v>159</v>
      </c>
      <c r="AU163" s="144" t="s">
        <v>89</v>
      </c>
      <c r="AV163" s="12" t="s">
        <v>40</v>
      </c>
      <c r="AW163" s="12" t="s">
        <v>38</v>
      </c>
      <c r="AX163" s="12" t="s">
        <v>80</v>
      </c>
      <c r="AY163" s="144" t="s">
        <v>150</v>
      </c>
    </row>
    <row r="164" spans="2:65" s="13" customFormat="1">
      <c r="B164" s="149"/>
      <c r="D164" s="143" t="s">
        <v>159</v>
      </c>
      <c r="E164" s="150" t="s">
        <v>32</v>
      </c>
      <c r="F164" s="151" t="s">
        <v>4684</v>
      </c>
      <c r="H164" s="152">
        <v>5140</v>
      </c>
      <c r="I164" s="153"/>
      <c r="L164" s="149"/>
      <c r="M164" s="154"/>
      <c r="T164" s="155"/>
      <c r="AT164" s="150" t="s">
        <v>159</v>
      </c>
      <c r="AU164" s="150" t="s">
        <v>89</v>
      </c>
      <c r="AV164" s="13" t="s">
        <v>89</v>
      </c>
      <c r="AW164" s="13" t="s">
        <v>38</v>
      </c>
      <c r="AX164" s="13" t="s">
        <v>80</v>
      </c>
      <c r="AY164" s="150" t="s">
        <v>150</v>
      </c>
    </row>
    <row r="165" spans="2:65" s="14" customFormat="1">
      <c r="B165" s="156"/>
      <c r="D165" s="143" t="s">
        <v>159</v>
      </c>
      <c r="E165" s="157" t="s">
        <v>32</v>
      </c>
      <c r="F165" s="158" t="s">
        <v>162</v>
      </c>
      <c r="H165" s="159">
        <v>5140</v>
      </c>
      <c r="I165" s="160"/>
      <c r="L165" s="156"/>
      <c r="M165" s="161"/>
      <c r="T165" s="162"/>
      <c r="AT165" s="157" t="s">
        <v>159</v>
      </c>
      <c r="AU165" s="157" t="s">
        <v>89</v>
      </c>
      <c r="AV165" s="14" t="s">
        <v>157</v>
      </c>
      <c r="AW165" s="14" t="s">
        <v>38</v>
      </c>
      <c r="AX165" s="14" t="s">
        <v>40</v>
      </c>
      <c r="AY165" s="157" t="s">
        <v>150</v>
      </c>
    </row>
    <row r="166" spans="2:65" s="1" customFormat="1" ht="49.05" customHeight="1">
      <c r="B166" s="34"/>
      <c r="C166" s="129" t="s">
        <v>279</v>
      </c>
      <c r="D166" s="129" t="s">
        <v>152</v>
      </c>
      <c r="E166" s="130" t="s">
        <v>4685</v>
      </c>
      <c r="F166" s="131" t="s">
        <v>4686</v>
      </c>
      <c r="G166" s="132" t="s">
        <v>155</v>
      </c>
      <c r="H166" s="133">
        <v>2570</v>
      </c>
      <c r="I166" s="134"/>
      <c r="J166" s="135">
        <f>ROUND(I166*H166,2)</f>
        <v>0</v>
      </c>
      <c r="K166" s="131" t="s">
        <v>32</v>
      </c>
      <c r="L166" s="34"/>
      <c r="M166" s="136" t="s">
        <v>32</v>
      </c>
      <c r="N166" s="137" t="s">
        <v>51</v>
      </c>
      <c r="P166" s="138">
        <f>O166*H166</f>
        <v>0</v>
      </c>
      <c r="Q166" s="138">
        <v>0</v>
      </c>
      <c r="R166" s="138">
        <f>Q166*H166</f>
        <v>0</v>
      </c>
      <c r="S166" s="138">
        <v>0</v>
      </c>
      <c r="T166" s="139">
        <f>S166*H166</f>
        <v>0</v>
      </c>
      <c r="AR166" s="140" t="s">
        <v>157</v>
      </c>
      <c r="AT166" s="140" t="s">
        <v>152</v>
      </c>
      <c r="AU166" s="140" t="s">
        <v>89</v>
      </c>
      <c r="AY166" s="18" t="s">
        <v>150</v>
      </c>
      <c r="BE166" s="141">
        <f>IF(N166="základní",J166,0)</f>
        <v>0</v>
      </c>
      <c r="BF166" s="141">
        <f>IF(N166="snížená",J166,0)</f>
        <v>0</v>
      </c>
      <c r="BG166" s="141">
        <f>IF(N166="zákl. přenesená",J166,0)</f>
        <v>0</v>
      </c>
      <c r="BH166" s="141">
        <f>IF(N166="sníž. přenesená",J166,0)</f>
        <v>0</v>
      </c>
      <c r="BI166" s="141">
        <f>IF(N166="nulová",J166,0)</f>
        <v>0</v>
      </c>
      <c r="BJ166" s="18" t="s">
        <v>40</v>
      </c>
      <c r="BK166" s="141">
        <f>ROUND(I166*H166,2)</f>
        <v>0</v>
      </c>
      <c r="BL166" s="18" t="s">
        <v>157</v>
      </c>
      <c r="BM166" s="140" t="s">
        <v>1076</v>
      </c>
    </row>
    <row r="167" spans="2:65" s="12" customFormat="1">
      <c r="B167" s="142"/>
      <c r="D167" s="143" t="s">
        <v>159</v>
      </c>
      <c r="E167" s="144" t="s">
        <v>32</v>
      </c>
      <c r="F167" s="145" t="s">
        <v>4669</v>
      </c>
      <c r="H167" s="144" t="s">
        <v>32</v>
      </c>
      <c r="I167" s="146"/>
      <c r="L167" s="142"/>
      <c r="M167" s="147"/>
      <c r="T167" s="148"/>
      <c r="AT167" s="144" t="s">
        <v>159</v>
      </c>
      <c r="AU167" s="144" t="s">
        <v>89</v>
      </c>
      <c r="AV167" s="12" t="s">
        <v>40</v>
      </c>
      <c r="AW167" s="12" t="s">
        <v>38</v>
      </c>
      <c r="AX167" s="12" t="s">
        <v>80</v>
      </c>
      <c r="AY167" s="144" t="s">
        <v>150</v>
      </c>
    </row>
    <row r="168" spans="2:65" s="13" customFormat="1">
      <c r="B168" s="149"/>
      <c r="D168" s="143" t="s">
        <v>159</v>
      </c>
      <c r="E168" s="150" t="s">
        <v>32</v>
      </c>
      <c r="F168" s="151" t="s">
        <v>4670</v>
      </c>
      <c r="H168" s="152">
        <v>2570</v>
      </c>
      <c r="I168" s="153"/>
      <c r="L168" s="149"/>
      <c r="M168" s="154"/>
      <c r="T168" s="155"/>
      <c r="AT168" s="150" t="s">
        <v>159</v>
      </c>
      <c r="AU168" s="150" t="s">
        <v>89</v>
      </c>
      <c r="AV168" s="13" t="s">
        <v>89</v>
      </c>
      <c r="AW168" s="13" t="s">
        <v>38</v>
      </c>
      <c r="AX168" s="13" t="s">
        <v>80</v>
      </c>
      <c r="AY168" s="150" t="s">
        <v>150</v>
      </c>
    </row>
    <row r="169" spans="2:65" s="14" customFormat="1">
      <c r="B169" s="156"/>
      <c r="D169" s="143" t="s">
        <v>159</v>
      </c>
      <c r="E169" s="157" t="s">
        <v>32</v>
      </c>
      <c r="F169" s="158" t="s">
        <v>162</v>
      </c>
      <c r="H169" s="159">
        <v>2570</v>
      </c>
      <c r="I169" s="160"/>
      <c r="L169" s="156"/>
      <c r="M169" s="161"/>
      <c r="T169" s="162"/>
      <c r="AT169" s="157" t="s">
        <v>159</v>
      </c>
      <c r="AU169" s="157" t="s">
        <v>89</v>
      </c>
      <c r="AV169" s="14" t="s">
        <v>157</v>
      </c>
      <c r="AW169" s="14" t="s">
        <v>38</v>
      </c>
      <c r="AX169" s="14" t="s">
        <v>40</v>
      </c>
      <c r="AY169" s="157" t="s">
        <v>150</v>
      </c>
    </row>
    <row r="170" spans="2:65" s="1" customFormat="1" ht="44.25" customHeight="1">
      <c r="B170" s="34"/>
      <c r="C170" s="129" t="s">
        <v>7</v>
      </c>
      <c r="D170" s="129" t="s">
        <v>152</v>
      </c>
      <c r="E170" s="130" t="s">
        <v>4687</v>
      </c>
      <c r="F170" s="131" t="s">
        <v>4688</v>
      </c>
      <c r="G170" s="132" t="s">
        <v>155</v>
      </c>
      <c r="H170" s="133">
        <v>2570</v>
      </c>
      <c r="I170" s="134"/>
      <c r="J170" s="135">
        <f>ROUND(I170*H170,2)</f>
        <v>0</v>
      </c>
      <c r="K170" s="131" t="s">
        <v>32</v>
      </c>
      <c r="L170" s="34"/>
      <c r="M170" s="136" t="s">
        <v>32</v>
      </c>
      <c r="N170" s="137" t="s">
        <v>51</v>
      </c>
      <c r="P170" s="138">
        <f>O170*H170</f>
        <v>0</v>
      </c>
      <c r="Q170" s="138">
        <v>0</v>
      </c>
      <c r="R170" s="138">
        <f>Q170*H170</f>
        <v>0</v>
      </c>
      <c r="S170" s="138">
        <v>0</v>
      </c>
      <c r="T170" s="139">
        <f>S170*H170</f>
        <v>0</v>
      </c>
      <c r="AR170" s="140" t="s">
        <v>157</v>
      </c>
      <c r="AT170" s="140" t="s">
        <v>152</v>
      </c>
      <c r="AU170" s="140" t="s">
        <v>89</v>
      </c>
      <c r="AY170" s="18" t="s">
        <v>150</v>
      </c>
      <c r="BE170" s="141">
        <f>IF(N170="základní",J170,0)</f>
        <v>0</v>
      </c>
      <c r="BF170" s="141">
        <f>IF(N170="snížená",J170,0)</f>
        <v>0</v>
      </c>
      <c r="BG170" s="141">
        <f>IF(N170="zákl. přenesená",J170,0)</f>
        <v>0</v>
      </c>
      <c r="BH170" s="141">
        <f>IF(N170="sníž. přenesená",J170,0)</f>
        <v>0</v>
      </c>
      <c r="BI170" s="141">
        <f>IF(N170="nulová",J170,0)</f>
        <v>0</v>
      </c>
      <c r="BJ170" s="18" t="s">
        <v>40</v>
      </c>
      <c r="BK170" s="141">
        <f>ROUND(I170*H170,2)</f>
        <v>0</v>
      </c>
      <c r="BL170" s="18" t="s">
        <v>157</v>
      </c>
      <c r="BM170" s="140" t="s">
        <v>1087</v>
      </c>
    </row>
    <row r="171" spans="2:65" s="12" customFormat="1">
      <c r="B171" s="142"/>
      <c r="D171" s="143" t="s">
        <v>159</v>
      </c>
      <c r="E171" s="144" t="s">
        <v>32</v>
      </c>
      <c r="F171" s="145" t="s">
        <v>4669</v>
      </c>
      <c r="H171" s="144" t="s">
        <v>32</v>
      </c>
      <c r="I171" s="146"/>
      <c r="L171" s="142"/>
      <c r="M171" s="147"/>
      <c r="T171" s="148"/>
      <c r="AT171" s="144" t="s">
        <v>159</v>
      </c>
      <c r="AU171" s="144" t="s">
        <v>89</v>
      </c>
      <c r="AV171" s="12" t="s">
        <v>40</v>
      </c>
      <c r="AW171" s="12" t="s">
        <v>38</v>
      </c>
      <c r="AX171" s="12" t="s">
        <v>80</v>
      </c>
      <c r="AY171" s="144" t="s">
        <v>150</v>
      </c>
    </row>
    <row r="172" spans="2:65" s="13" customFormat="1">
      <c r="B172" s="149"/>
      <c r="D172" s="143" t="s">
        <v>159</v>
      </c>
      <c r="E172" s="150" t="s">
        <v>32</v>
      </c>
      <c r="F172" s="151" t="s">
        <v>4670</v>
      </c>
      <c r="H172" s="152">
        <v>2570</v>
      </c>
      <c r="I172" s="153"/>
      <c r="L172" s="149"/>
      <c r="M172" s="154"/>
      <c r="T172" s="155"/>
      <c r="AT172" s="150" t="s">
        <v>159</v>
      </c>
      <c r="AU172" s="150" t="s">
        <v>89</v>
      </c>
      <c r="AV172" s="13" t="s">
        <v>89</v>
      </c>
      <c r="AW172" s="13" t="s">
        <v>38</v>
      </c>
      <c r="AX172" s="13" t="s">
        <v>80</v>
      </c>
      <c r="AY172" s="150" t="s">
        <v>150</v>
      </c>
    </row>
    <row r="173" spans="2:65" s="14" customFormat="1">
      <c r="B173" s="156"/>
      <c r="D173" s="143" t="s">
        <v>159</v>
      </c>
      <c r="E173" s="157" t="s">
        <v>32</v>
      </c>
      <c r="F173" s="158" t="s">
        <v>162</v>
      </c>
      <c r="H173" s="159">
        <v>2570</v>
      </c>
      <c r="I173" s="160"/>
      <c r="L173" s="156"/>
      <c r="M173" s="161"/>
      <c r="T173" s="162"/>
      <c r="AT173" s="157" t="s">
        <v>159</v>
      </c>
      <c r="AU173" s="157" t="s">
        <v>89</v>
      </c>
      <c r="AV173" s="14" t="s">
        <v>157</v>
      </c>
      <c r="AW173" s="14" t="s">
        <v>38</v>
      </c>
      <c r="AX173" s="14" t="s">
        <v>40</v>
      </c>
      <c r="AY173" s="157" t="s">
        <v>150</v>
      </c>
    </row>
    <row r="174" spans="2:65" s="1" customFormat="1" ht="16.5" customHeight="1">
      <c r="B174" s="34"/>
      <c r="C174" s="184" t="s">
        <v>290</v>
      </c>
      <c r="D174" s="184" t="s">
        <v>874</v>
      </c>
      <c r="E174" s="186" t="s">
        <v>4689</v>
      </c>
      <c r="F174" s="187" t="s">
        <v>4690</v>
      </c>
      <c r="G174" s="188" t="s">
        <v>155</v>
      </c>
      <c r="H174" s="189">
        <v>2801.6</v>
      </c>
      <c r="I174" s="190"/>
      <c r="J174" s="191">
        <f>ROUND(I174*H174,2)</f>
        <v>0</v>
      </c>
      <c r="K174" s="187" t="s">
        <v>32</v>
      </c>
      <c r="L174" s="192"/>
      <c r="M174" s="193" t="s">
        <v>32</v>
      </c>
      <c r="N174" s="194" t="s">
        <v>51</v>
      </c>
      <c r="P174" s="138">
        <f>O174*H174</f>
        <v>0</v>
      </c>
      <c r="Q174" s="138">
        <v>0</v>
      </c>
      <c r="R174" s="138">
        <f>Q174*H174</f>
        <v>0</v>
      </c>
      <c r="S174" s="138">
        <v>0</v>
      </c>
      <c r="T174" s="139">
        <f>S174*H174</f>
        <v>0</v>
      </c>
      <c r="AR174" s="140" t="s">
        <v>204</v>
      </c>
      <c r="AT174" s="140" t="s">
        <v>874</v>
      </c>
      <c r="AU174" s="140" t="s">
        <v>89</v>
      </c>
      <c r="AY174" s="18" t="s">
        <v>150</v>
      </c>
      <c r="BE174" s="141">
        <f>IF(N174="základní",J174,0)</f>
        <v>0</v>
      </c>
      <c r="BF174" s="141">
        <f>IF(N174="snížená",J174,0)</f>
        <v>0</v>
      </c>
      <c r="BG174" s="141">
        <f>IF(N174="zákl. přenesená",J174,0)</f>
        <v>0</v>
      </c>
      <c r="BH174" s="141">
        <f>IF(N174="sníž. přenesená",J174,0)</f>
        <v>0</v>
      </c>
      <c r="BI174" s="141">
        <f>IF(N174="nulová",J174,0)</f>
        <v>0</v>
      </c>
      <c r="BJ174" s="18" t="s">
        <v>40</v>
      </c>
      <c r="BK174" s="141">
        <f>ROUND(I174*H174,2)</f>
        <v>0</v>
      </c>
      <c r="BL174" s="18" t="s">
        <v>157</v>
      </c>
      <c r="BM174" s="140" t="s">
        <v>1098</v>
      </c>
    </row>
    <row r="175" spans="2:65" s="12" customFormat="1">
      <c r="B175" s="142"/>
      <c r="D175" s="143" t="s">
        <v>159</v>
      </c>
      <c r="E175" s="144" t="s">
        <v>32</v>
      </c>
      <c r="F175" s="145" t="s">
        <v>4675</v>
      </c>
      <c r="H175" s="144" t="s">
        <v>32</v>
      </c>
      <c r="I175" s="146"/>
      <c r="L175" s="142"/>
      <c r="M175" s="147"/>
      <c r="T175" s="148"/>
      <c r="AT175" s="144" t="s">
        <v>159</v>
      </c>
      <c r="AU175" s="144" t="s">
        <v>89</v>
      </c>
      <c r="AV175" s="12" t="s">
        <v>40</v>
      </c>
      <c r="AW175" s="12" t="s">
        <v>38</v>
      </c>
      <c r="AX175" s="12" t="s">
        <v>80</v>
      </c>
      <c r="AY175" s="144" t="s">
        <v>150</v>
      </c>
    </row>
    <row r="176" spans="2:65" s="13" customFormat="1">
      <c r="B176" s="149"/>
      <c r="D176" s="143" t="s">
        <v>159</v>
      </c>
      <c r="E176" s="150" t="s">
        <v>32</v>
      </c>
      <c r="F176" s="151" t="s">
        <v>4691</v>
      </c>
      <c r="H176" s="152">
        <v>602.54999999999995</v>
      </c>
      <c r="I176" s="153"/>
      <c r="L176" s="149"/>
      <c r="M176" s="154"/>
      <c r="T176" s="155"/>
      <c r="AT176" s="150" t="s">
        <v>159</v>
      </c>
      <c r="AU176" s="150" t="s">
        <v>89</v>
      </c>
      <c r="AV176" s="13" t="s">
        <v>89</v>
      </c>
      <c r="AW176" s="13" t="s">
        <v>38</v>
      </c>
      <c r="AX176" s="13" t="s">
        <v>80</v>
      </c>
      <c r="AY176" s="150" t="s">
        <v>150</v>
      </c>
    </row>
    <row r="177" spans="2:65" s="12" customFormat="1">
      <c r="B177" s="142"/>
      <c r="D177" s="143" t="s">
        <v>159</v>
      </c>
      <c r="E177" s="144" t="s">
        <v>32</v>
      </c>
      <c r="F177" s="145" t="s">
        <v>4655</v>
      </c>
      <c r="H177" s="144" t="s">
        <v>32</v>
      </c>
      <c r="I177" s="146"/>
      <c r="L177" s="142"/>
      <c r="M177" s="147"/>
      <c r="T177" s="148"/>
      <c r="AT177" s="144" t="s">
        <v>159</v>
      </c>
      <c r="AU177" s="144" t="s">
        <v>89</v>
      </c>
      <c r="AV177" s="12" t="s">
        <v>40</v>
      </c>
      <c r="AW177" s="12" t="s">
        <v>38</v>
      </c>
      <c r="AX177" s="12" t="s">
        <v>80</v>
      </c>
      <c r="AY177" s="144" t="s">
        <v>150</v>
      </c>
    </row>
    <row r="178" spans="2:65" s="13" customFormat="1">
      <c r="B178" s="149"/>
      <c r="D178" s="143" t="s">
        <v>159</v>
      </c>
      <c r="E178" s="150" t="s">
        <v>32</v>
      </c>
      <c r="F178" s="151" t="s">
        <v>4692</v>
      </c>
      <c r="H178" s="152">
        <v>2199.0500000000002</v>
      </c>
      <c r="I178" s="153"/>
      <c r="L178" s="149"/>
      <c r="M178" s="154"/>
      <c r="T178" s="155"/>
      <c r="AT178" s="150" t="s">
        <v>159</v>
      </c>
      <c r="AU178" s="150" t="s">
        <v>89</v>
      </c>
      <c r="AV178" s="13" t="s">
        <v>89</v>
      </c>
      <c r="AW178" s="13" t="s">
        <v>38</v>
      </c>
      <c r="AX178" s="13" t="s">
        <v>80</v>
      </c>
      <c r="AY178" s="150" t="s">
        <v>150</v>
      </c>
    </row>
    <row r="179" spans="2:65" s="14" customFormat="1">
      <c r="B179" s="156"/>
      <c r="D179" s="143" t="s">
        <v>159</v>
      </c>
      <c r="E179" s="157" t="s">
        <v>32</v>
      </c>
      <c r="F179" s="158" t="s">
        <v>162</v>
      </c>
      <c r="H179" s="159">
        <v>2801.6</v>
      </c>
      <c r="I179" s="160"/>
      <c r="L179" s="156"/>
      <c r="M179" s="161"/>
      <c r="T179" s="162"/>
      <c r="AT179" s="157" t="s">
        <v>159</v>
      </c>
      <c r="AU179" s="157" t="s">
        <v>89</v>
      </c>
      <c r="AV179" s="14" t="s">
        <v>157</v>
      </c>
      <c r="AW179" s="14" t="s">
        <v>38</v>
      </c>
      <c r="AX179" s="14" t="s">
        <v>40</v>
      </c>
      <c r="AY179" s="157" t="s">
        <v>150</v>
      </c>
    </row>
    <row r="180" spans="2:65" s="1" customFormat="1" ht="78" customHeight="1">
      <c r="B180" s="34"/>
      <c r="C180" s="129" t="s">
        <v>302</v>
      </c>
      <c r="D180" s="129" t="s">
        <v>152</v>
      </c>
      <c r="E180" s="130" t="s">
        <v>4693</v>
      </c>
      <c r="F180" s="131" t="s">
        <v>4694</v>
      </c>
      <c r="G180" s="132" t="s">
        <v>155</v>
      </c>
      <c r="H180" s="133">
        <v>2763</v>
      </c>
      <c r="I180" s="134"/>
      <c r="J180" s="135">
        <f>ROUND(I180*H180,2)</f>
        <v>0</v>
      </c>
      <c r="K180" s="131" t="s">
        <v>32</v>
      </c>
      <c r="L180" s="34"/>
      <c r="M180" s="136" t="s">
        <v>32</v>
      </c>
      <c r="N180" s="137" t="s">
        <v>51</v>
      </c>
      <c r="P180" s="138">
        <f>O180*H180</f>
        <v>0</v>
      </c>
      <c r="Q180" s="138">
        <v>0</v>
      </c>
      <c r="R180" s="138">
        <f>Q180*H180</f>
        <v>0</v>
      </c>
      <c r="S180" s="138">
        <v>0</v>
      </c>
      <c r="T180" s="139">
        <f>S180*H180</f>
        <v>0</v>
      </c>
      <c r="AR180" s="140" t="s">
        <v>157</v>
      </c>
      <c r="AT180" s="140" t="s">
        <v>152</v>
      </c>
      <c r="AU180" s="140" t="s">
        <v>89</v>
      </c>
      <c r="AY180" s="18" t="s">
        <v>150</v>
      </c>
      <c r="BE180" s="141">
        <f>IF(N180="základní",J180,0)</f>
        <v>0</v>
      </c>
      <c r="BF180" s="141">
        <f>IF(N180="snížená",J180,0)</f>
        <v>0</v>
      </c>
      <c r="BG180" s="141">
        <f>IF(N180="zákl. přenesená",J180,0)</f>
        <v>0</v>
      </c>
      <c r="BH180" s="141">
        <f>IF(N180="sníž. přenesená",J180,0)</f>
        <v>0</v>
      </c>
      <c r="BI180" s="141">
        <f>IF(N180="nulová",J180,0)</f>
        <v>0</v>
      </c>
      <c r="BJ180" s="18" t="s">
        <v>40</v>
      </c>
      <c r="BK180" s="141">
        <f>ROUND(I180*H180,2)</f>
        <v>0</v>
      </c>
      <c r="BL180" s="18" t="s">
        <v>157</v>
      </c>
      <c r="BM180" s="140" t="s">
        <v>1111</v>
      </c>
    </row>
    <row r="181" spans="2:65" s="12" customFormat="1">
      <c r="B181" s="142"/>
      <c r="D181" s="143" t="s">
        <v>159</v>
      </c>
      <c r="E181" s="144" t="s">
        <v>32</v>
      </c>
      <c r="F181" s="145" t="s">
        <v>4695</v>
      </c>
      <c r="H181" s="144" t="s">
        <v>32</v>
      </c>
      <c r="I181" s="146"/>
      <c r="L181" s="142"/>
      <c r="M181" s="147"/>
      <c r="T181" s="148"/>
      <c r="AT181" s="144" t="s">
        <v>159</v>
      </c>
      <c r="AU181" s="144" t="s">
        <v>89</v>
      </c>
      <c r="AV181" s="12" t="s">
        <v>40</v>
      </c>
      <c r="AW181" s="12" t="s">
        <v>38</v>
      </c>
      <c r="AX181" s="12" t="s">
        <v>80</v>
      </c>
      <c r="AY181" s="144" t="s">
        <v>150</v>
      </c>
    </row>
    <row r="182" spans="2:65" s="13" customFormat="1">
      <c r="B182" s="149"/>
      <c r="D182" s="143" t="s">
        <v>159</v>
      </c>
      <c r="E182" s="150" t="s">
        <v>32</v>
      </c>
      <c r="F182" s="151" t="s">
        <v>4676</v>
      </c>
      <c r="H182" s="152">
        <v>585</v>
      </c>
      <c r="I182" s="153"/>
      <c r="L182" s="149"/>
      <c r="M182" s="154"/>
      <c r="T182" s="155"/>
      <c r="AT182" s="150" t="s">
        <v>159</v>
      </c>
      <c r="AU182" s="150" t="s">
        <v>89</v>
      </c>
      <c r="AV182" s="13" t="s">
        <v>89</v>
      </c>
      <c r="AW182" s="13" t="s">
        <v>38</v>
      </c>
      <c r="AX182" s="13" t="s">
        <v>80</v>
      </c>
      <c r="AY182" s="150" t="s">
        <v>150</v>
      </c>
    </row>
    <row r="183" spans="2:65" s="12" customFormat="1">
      <c r="B183" s="142"/>
      <c r="D183" s="143" t="s">
        <v>159</v>
      </c>
      <c r="E183" s="144" t="s">
        <v>32</v>
      </c>
      <c r="F183" s="145" t="s">
        <v>4674</v>
      </c>
      <c r="H183" s="144" t="s">
        <v>32</v>
      </c>
      <c r="I183" s="146"/>
      <c r="L183" s="142"/>
      <c r="M183" s="147"/>
      <c r="T183" s="148"/>
      <c r="AT183" s="144" t="s">
        <v>159</v>
      </c>
      <c r="AU183" s="144" t="s">
        <v>89</v>
      </c>
      <c r="AV183" s="12" t="s">
        <v>40</v>
      </c>
      <c r="AW183" s="12" t="s">
        <v>38</v>
      </c>
      <c r="AX183" s="12" t="s">
        <v>80</v>
      </c>
      <c r="AY183" s="144" t="s">
        <v>150</v>
      </c>
    </row>
    <row r="184" spans="2:65" s="13" customFormat="1">
      <c r="B184" s="149"/>
      <c r="D184" s="143" t="s">
        <v>159</v>
      </c>
      <c r="E184" s="150" t="s">
        <v>32</v>
      </c>
      <c r="F184" s="151" t="s">
        <v>378</v>
      </c>
      <c r="H184" s="152">
        <v>43</v>
      </c>
      <c r="I184" s="153"/>
      <c r="L184" s="149"/>
      <c r="M184" s="154"/>
      <c r="T184" s="155"/>
      <c r="AT184" s="150" t="s">
        <v>159</v>
      </c>
      <c r="AU184" s="150" t="s">
        <v>89</v>
      </c>
      <c r="AV184" s="13" t="s">
        <v>89</v>
      </c>
      <c r="AW184" s="13" t="s">
        <v>38</v>
      </c>
      <c r="AX184" s="13" t="s">
        <v>80</v>
      </c>
      <c r="AY184" s="150" t="s">
        <v>150</v>
      </c>
    </row>
    <row r="185" spans="2:65" s="12" customFormat="1">
      <c r="B185" s="142"/>
      <c r="D185" s="143" t="s">
        <v>159</v>
      </c>
      <c r="E185" s="144" t="s">
        <v>32</v>
      </c>
      <c r="F185" s="145" t="s">
        <v>4655</v>
      </c>
      <c r="H185" s="144" t="s">
        <v>32</v>
      </c>
      <c r="I185" s="146"/>
      <c r="L185" s="142"/>
      <c r="M185" s="147"/>
      <c r="T185" s="148"/>
      <c r="AT185" s="144" t="s">
        <v>159</v>
      </c>
      <c r="AU185" s="144" t="s">
        <v>89</v>
      </c>
      <c r="AV185" s="12" t="s">
        <v>40</v>
      </c>
      <c r="AW185" s="12" t="s">
        <v>38</v>
      </c>
      <c r="AX185" s="12" t="s">
        <v>80</v>
      </c>
      <c r="AY185" s="144" t="s">
        <v>150</v>
      </c>
    </row>
    <row r="186" spans="2:65" s="13" customFormat="1">
      <c r="B186" s="149"/>
      <c r="D186" s="143" t="s">
        <v>159</v>
      </c>
      <c r="E186" s="150" t="s">
        <v>32</v>
      </c>
      <c r="F186" s="151" t="s">
        <v>4656</v>
      </c>
      <c r="H186" s="152">
        <v>2135</v>
      </c>
      <c r="I186" s="153"/>
      <c r="L186" s="149"/>
      <c r="M186" s="154"/>
      <c r="T186" s="155"/>
      <c r="AT186" s="150" t="s">
        <v>159</v>
      </c>
      <c r="AU186" s="150" t="s">
        <v>89</v>
      </c>
      <c r="AV186" s="13" t="s">
        <v>89</v>
      </c>
      <c r="AW186" s="13" t="s">
        <v>38</v>
      </c>
      <c r="AX186" s="13" t="s">
        <v>80</v>
      </c>
      <c r="AY186" s="150" t="s">
        <v>150</v>
      </c>
    </row>
    <row r="187" spans="2:65" s="14" customFormat="1">
      <c r="B187" s="156"/>
      <c r="D187" s="143" t="s">
        <v>159</v>
      </c>
      <c r="E187" s="157" t="s">
        <v>32</v>
      </c>
      <c r="F187" s="158" t="s">
        <v>162</v>
      </c>
      <c r="H187" s="159">
        <v>2763</v>
      </c>
      <c r="I187" s="160"/>
      <c r="L187" s="156"/>
      <c r="M187" s="161"/>
      <c r="T187" s="162"/>
      <c r="AT187" s="157" t="s">
        <v>159</v>
      </c>
      <c r="AU187" s="157" t="s">
        <v>89</v>
      </c>
      <c r="AV187" s="14" t="s">
        <v>157</v>
      </c>
      <c r="AW187" s="14" t="s">
        <v>38</v>
      </c>
      <c r="AX187" s="14" t="s">
        <v>40</v>
      </c>
      <c r="AY187" s="157" t="s">
        <v>150</v>
      </c>
    </row>
    <row r="188" spans="2:65" s="1" customFormat="1" ht="16.5" customHeight="1">
      <c r="B188" s="34"/>
      <c r="C188" s="184" t="s">
        <v>314</v>
      </c>
      <c r="D188" s="184" t="s">
        <v>874</v>
      </c>
      <c r="E188" s="186" t="s">
        <v>4696</v>
      </c>
      <c r="F188" s="187" t="s">
        <v>4697</v>
      </c>
      <c r="G188" s="188" t="s">
        <v>155</v>
      </c>
      <c r="H188" s="189">
        <v>44.29</v>
      </c>
      <c r="I188" s="190"/>
      <c r="J188" s="191">
        <f>ROUND(I188*H188,2)</f>
        <v>0</v>
      </c>
      <c r="K188" s="187" t="s">
        <v>32</v>
      </c>
      <c r="L188" s="192"/>
      <c r="M188" s="193" t="s">
        <v>32</v>
      </c>
      <c r="N188" s="194" t="s">
        <v>51</v>
      </c>
      <c r="P188" s="138">
        <f>O188*H188</f>
        <v>0</v>
      </c>
      <c r="Q188" s="138">
        <v>0</v>
      </c>
      <c r="R188" s="138">
        <f>Q188*H188</f>
        <v>0</v>
      </c>
      <c r="S188" s="138">
        <v>0</v>
      </c>
      <c r="T188" s="139">
        <f>S188*H188</f>
        <v>0</v>
      </c>
      <c r="AR188" s="140" t="s">
        <v>204</v>
      </c>
      <c r="AT188" s="140" t="s">
        <v>874</v>
      </c>
      <c r="AU188" s="140" t="s">
        <v>89</v>
      </c>
      <c r="AY188" s="18" t="s">
        <v>150</v>
      </c>
      <c r="BE188" s="141">
        <f>IF(N188="základní",J188,0)</f>
        <v>0</v>
      </c>
      <c r="BF188" s="141">
        <f>IF(N188="snížená",J188,0)</f>
        <v>0</v>
      </c>
      <c r="BG188" s="141">
        <f>IF(N188="zákl. přenesená",J188,0)</f>
        <v>0</v>
      </c>
      <c r="BH188" s="141">
        <f>IF(N188="sníž. přenesená",J188,0)</f>
        <v>0</v>
      </c>
      <c r="BI188" s="141">
        <f>IF(N188="nulová",J188,0)</f>
        <v>0</v>
      </c>
      <c r="BJ188" s="18" t="s">
        <v>40</v>
      </c>
      <c r="BK188" s="141">
        <f>ROUND(I188*H188,2)</f>
        <v>0</v>
      </c>
      <c r="BL188" s="18" t="s">
        <v>157</v>
      </c>
      <c r="BM188" s="140" t="s">
        <v>1121</v>
      </c>
    </row>
    <row r="189" spans="2:65" s="12" customFormat="1">
      <c r="B189" s="142"/>
      <c r="D189" s="143" t="s">
        <v>159</v>
      </c>
      <c r="E189" s="144" t="s">
        <v>32</v>
      </c>
      <c r="F189" s="145" t="s">
        <v>4674</v>
      </c>
      <c r="H189" s="144" t="s">
        <v>32</v>
      </c>
      <c r="I189" s="146"/>
      <c r="L189" s="142"/>
      <c r="M189" s="147"/>
      <c r="T189" s="148"/>
      <c r="AT189" s="144" t="s">
        <v>159</v>
      </c>
      <c r="AU189" s="144" t="s">
        <v>89</v>
      </c>
      <c r="AV189" s="12" t="s">
        <v>40</v>
      </c>
      <c r="AW189" s="12" t="s">
        <v>38</v>
      </c>
      <c r="AX189" s="12" t="s">
        <v>80</v>
      </c>
      <c r="AY189" s="144" t="s">
        <v>150</v>
      </c>
    </row>
    <row r="190" spans="2:65" s="13" customFormat="1">
      <c r="B190" s="149"/>
      <c r="D190" s="143" t="s">
        <v>159</v>
      </c>
      <c r="E190" s="150" t="s">
        <v>32</v>
      </c>
      <c r="F190" s="151" t="s">
        <v>4698</v>
      </c>
      <c r="H190" s="152">
        <v>44.29</v>
      </c>
      <c r="I190" s="153"/>
      <c r="L190" s="149"/>
      <c r="M190" s="154"/>
      <c r="T190" s="155"/>
      <c r="AT190" s="150" t="s">
        <v>159</v>
      </c>
      <c r="AU190" s="150" t="s">
        <v>89</v>
      </c>
      <c r="AV190" s="13" t="s">
        <v>89</v>
      </c>
      <c r="AW190" s="13" t="s">
        <v>38</v>
      </c>
      <c r="AX190" s="13" t="s">
        <v>80</v>
      </c>
      <c r="AY190" s="150" t="s">
        <v>150</v>
      </c>
    </row>
    <row r="191" spans="2:65" s="14" customFormat="1">
      <c r="B191" s="156"/>
      <c r="D191" s="143" t="s">
        <v>159</v>
      </c>
      <c r="E191" s="157" t="s">
        <v>32</v>
      </c>
      <c r="F191" s="158" t="s">
        <v>162</v>
      </c>
      <c r="H191" s="159">
        <v>44.29</v>
      </c>
      <c r="I191" s="160"/>
      <c r="L191" s="156"/>
      <c r="M191" s="161"/>
      <c r="T191" s="162"/>
      <c r="AT191" s="157" t="s">
        <v>159</v>
      </c>
      <c r="AU191" s="157" t="s">
        <v>89</v>
      </c>
      <c r="AV191" s="14" t="s">
        <v>157</v>
      </c>
      <c r="AW191" s="14" t="s">
        <v>38</v>
      </c>
      <c r="AX191" s="14" t="s">
        <v>40</v>
      </c>
      <c r="AY191" s="157" t="s">
        <v>150</v>
      </c>
    </row>
    <row r="192" spans="2:65" s="1" customFormat="1" ht="49.05" customHeight="1">
      <c r="B192" s="34"/>
      <c r="C192" s="129" t="s">
        <v>319</v>
      </c>
      <c r="D192" s="129" t="s">
        <v>152</v>
      </c>
      <c r="E192" s="130" t="s">
        <v>4699</v>
      </c>
      <c r="F192" s="131" t="s">
        <v>4700</v>
      </c>
      <c r="G192" s="132" t="s">
        <v>693</v>
      </c>
      <c r="H192" s="133">
        <v>442.9</v>
      </c>
      <c r="I192" s="134"/>
      <c r="J192" s="135">
        <f>ROUND(I192*H192,2)</f>
        <v>0</v>
      </c>
      <c r="K192" s="131" t="s">
        <v>32</v>
      </c>
      <c r="L192" s="34"/>
      <c r="M192" s="136" t="s">
        <v>32</v>
      </c>
      <c r="N192" s="137" t="s">
        <v>51</v>
      </c>
      <c r="P192" s="138">
        <f>O192*H192</f>
        <v>0</v>
      </c>
      <c r="Q192" s="138">
        <v>0</v>
      </c>
      <c r="R192" s="138">
        <f>Q192*H192</f>
        <v>0</v>
      </c>
      <c r="S192" s="138">
        <v>0</v>
      </c>
      <c r="T192" s="139">
        <f>S192*H192</f>
        <v>0</v>
      </c>
      <c r="AR192" s="140" t="s">
        <v>157</v>
      </c>
      <c r="AT192" s="140" t="s">
        <v>152</v>
      </c>
      <c r="AU192" s="140" t="s">
        <v>89</v>
      </c>
      <c r="AY192" s="18" t="s">
        <v>150</v>
      </c>
      <c r="BE192" s="141">
        <f>IF(N192="základní",J192,0)</f>
        <v>0</v>
      </c>
      <c r="BF192" s="141">
        <f>IF(N192="snížená",J192,0)</f>
        <v>0</v>
      </c>
      <c r="BG192" s="141">
        <f>IF(N192="zákl. přenesená",J192,0)</f>
        <v>0</v>
      </c>
      <c r="BH192" s="141">
        <f>IF(N192="sníž. přenesená",J192,0)</f>
        <v>0</v>
      </c>
      <c r="BI192" s="141">
        <f>IF(N192="nulová",J192,0)</f>
        <v>0</v>
      </c>
      <c r="BJ192" s="18" t="s">
        <v>40</v>
      </c>
      <c r="BK192" s="141">
        <f>ROUND(I192*H192,2)</f>
        <v>0</v>
      </c>
      <c r="BL192" s="18" t="s">
        <v>157</v>
      </c>
      <c r="BM192" s="140" t="s">
        <v>1163</v>
      </c>
    </row>
    <row r="193" spans="2:65" s="12" customFormat="1">
      <c r="B193" s="142"/>
      <c r="D193" s="143" t="s">
        <v>159</v>
      </c>
      <c r="E193" s="144" t="s">
        <v>32</v>
      </c>
      <c r="F193" s="145" t="s">
        <v>4701</v>
      </c>
      <c r="H193" s="144" t="s">
        <v>32</v>
      </c>
      <c r="I193" s="146"/>
      <c r="L193" s="142"/>
      <c r="M193" s="147"/>
      <c r="T193" s="148"/>
      <c r="AT193" s="144" t="s">
        <v>159</v>
      </c>
      <c r="AU193" s="144" t="s">
        <v>89</v>
      </c>
      <c r="AV193" s="12" t="s">
        <v>40</v>
      </c>
      <c r="AW193" s="12" t="s">
        <v>38</v>
      </c>
      <c r="AX193" s="12" t="s">
        <v>80</v>
      </c>
      <c r="AY193" s="144" t="s">
        <v>150</v>
      </c>
    </row>
    <row r="194" spans="2:65" s="13" customFormat="1">
      <c r="B194" s="149"/>
      <c r="D194" s="143" t="s">
        <v>159</v>
      </c>
      <c r="E194" s="150" t="s">
        <v>32</v>
      </c>
      <c r="F194" s="151" t="s">
        <v>4702</v>
      </c>
      <c r="H194" s="152">
        <v>442.9</v>
      </c>
      <c r="I194" s="153"/>
      <c r="L194" s="149"/>
      <c r="M194" s="154"/>
      <c r="T194" s="155"/>
      <c r="AT194" s="150" t="s">
        <v>159</v>
      </c>
      <c r="AU194" s="150" t="s">
        <v>89</v>
      </c>
      <c r="AV194" s="13" t="s">
        <v>89</v>
      </c>
      <c r="AW194" s="13" t="s">
        <v>38</v>
      </c>
      <c r="AX194" s="13" t="s">
        <v>80</v>
      </c>
      <c r="AY194" s="150" t="s">
        <v>150</v>
      </c>
    </row>
    <row r="195" spans="2:65" s="14" customFormat="1">
      <c r="B195" s="156"/>
      <c r="D195" s="143" t="s">
        <v>159</v>
      </c>
      <c r="E195" s="157" t="s">
        <v>32</v>
      </c>
      <c r="F195" s="158" t="s">
        <v>162</v>
      </c>
      <c r="H195" s="159">
        <v>442.9</v>
      </c>
      <c r="I195" s="160"/>
      <c r="L195" s="156"/>
      <c r="M195" s="161"/>
      <c r="T195" s="162"/>
      <c r="AT195" s="157" t="s">
        <v>159</v>
      </c>
      <c r="AU195" s="157" t="s">
        <v>89</v>
      </c>
      <c r="AV195" s="14" t="s">
        <v>157</v>
      </c>
      <c r="AW195" s="14" t="s">
        <v>38</v>
      </c>
      <c r="AX195" s="14" t="s">
        <v>40</v>
      </c>
      <c r="AY195" s="157" t="s">
        <v>150</v>
      </c>
    </row>
    <row r="196" spans="2:65" s="1" customFormat="1" ht="49.05" customHeight="1">
      <c r="B196" s="34"/>
      <c r="C196" s="129" t="s">
        <v>324</v>
      </c>
      <c r="D196" s="129" t="s">
        <v>152</v>
      </c>
      <c r="E196" s="130" t="s">
        <v>4703</v>
      </c>
      <c r="F196" s="131" t="s">
        <v>4704</v>
      </c>
      <c r="G196" s="132" t="s">
        <v>693</v>
      </c>
      <c r="H196" s="133">
        <v>931</v>
      </c>
      <c r="I196" s="134"/>
      <c r="J196" s="135">
        <f>ROUND(I196*H196,2)</f>
        <v>0</v>
      </c>
      <c r="K196" s="131" t="s">
        <v>32</v>
      </c>
      <c r="L196" s="34"/>
      <c r="M196" s="136" t="s">
        <v>32</v>
      </c>
      <c r="N196" s="137" t="s">
        <v>51</v>
      </c>
      <c r="P196" s="138">
        <f>O196*H196</f>
        <v>0</v>
      </c>
      <c r="Q196" s="138">
        <v>0</v>
      </c>
      <c r="R196" s="138">
        <f>Q196*H196</f>
        <v>0</v>
      </c>
      <c r="S196" s="138">
        <v>0</v>
      </c>
      <c r="T196" s="139">
        <f>S196*H196</f>
        <v>0</v>
      </c>
      <c r="AR196" s="140" t="s">
        <v>157</v>
      </c>
      <c r="AT196" s="140" t="s">
        <v>152</v>
      </c>
      <c r="AU196" s="140" t="s">
        <v>89</v>
      </c>
      <c r="AY196" s="18" t="s">
        <v>150</v>
      </c>
      <c r="BE196" s="141">
        <f>IF(N196="základní",J196,0)</f>
        <v>0</v>
      </c>
      <c r="BF196" s="141">
        <f>IF(N196="snížená",J196,0)</f>
        <v>0</v>
      </c>
      <c r="BG196" s="141">
        <f>IF(N196="zákl. přenesená",J196,0)</f>
        <v>0</v>
      </c>
      <c r="BH196" s="141">
        <f>IF(N196="sníž. přenesená",J196,0)</f>
        <v>0</v>
      </c>
      <c r="BI196" s="141">
        <f>IF(N196="nulová",J196,0)</f>
        <v>0</v>
      </c>
      <c r="BJ196" s="18" t="s">
        <v>40</v>
      </c>
      <c r="BK196" s="141">
        <f>ROUND(I196*H196,2)</f>
        <v>0</v>
      </c>
      <c r="BL196" s="18" t="s">
        <v>157</v>
      </c>
      <c r="BM196" s="140" t="s">
        <v>1173</v>
      </c>
    </row>
    <row r="197" spans="2:65" s="13" customFormat="1">
      <c r="B197" s="149"/>
      <c r="D197" s="143" t="s">
        <v>159</v>
      </c>
      <c r="E197" s="150" t="s">
        <v>32</v>
      </c>
      <c r="F197" s="151" t="s">
        <v>4705</v>
      </c>
      <c r="H197" s="152">
        <v>931</v>
      </c>
      <c r="I197" s="153"/>
      <c r="L197" s="149"/>
      <c r="M197" s="154"/>
      <c r="T197" s="155"/>
      <c r="AT197" s="150" t="s">
        <v>159</v>
      </c>
      <c r="AU197" s="150" t="s">
        <v>89</v>
      </c>
      <c r="AV197" s="13" t="s">
        <v>89</v>
      </c>
      <c r="AW197" s="13" t="s">
        <v>38</v>
      </c>
      <c r="AX197" s="13" t="s">
        <v>80</v>
      </c>
      <c r="AY197" s="150" t="s">
        <v>150</v>
      </c>
    </row>
    <row r="198" spans="2:65" s="14" customFormat="1">
      <c r="B198" s="156"/>
      <c r="D198" s="143" t="s">
        <v>159</v>
      </c>
      <c r="E198" s="157" t="s">
        <v>32</v>
      </c>
      <c r="F198" s="158" t="s">
        <v>162</v>
      </c>
      <c r="H198" s="159">
        <v>931</v>
      </c>
      <c r="I198" s="160"/>
      <c r="L198" s="156"/>
      <c r="M198" s="161"/>
      <c r="T198" s="162"/>
      <c r="AT198" s="157" t="s">
        <v>159</v>
      </c>
      <c r="AU198" s="157" t="s">
        <v>89</v>
      </c>
      <c r="AV198" s="14" t="s">
        <v>157</v>
      </c>
      <c r="AW198" s="14" t="s">
        <v>38</v>
      </c>
      <c r="AX198" s="14" t="s">
        <v>40</v>
      </c>
      <c r="AY198" s="157" t="s">
        <v>150</v>
      </c>
    </row>
    <row r="199" spans="2:65" s="1" customFormat="1" ht="16.5" customHeight="1">
      <c r="B199" s="34"/>
      <c r="C199" s="184" t="s">
        <v>329</v>
      </c>
      <c r="D199" s="184" t="s">
        <v>874</v>
      </c>
      <c r="E199" s="186" t="s">
        <v>4706</v>
      </c>
      <c r="F199" s="187" t="s">
        <v>4707</v>
      </c>
      <c r="G199" s="188" t="s">
        <v>693</v>
      </c>
      <c r="H199" s="189">
        <v>1401.83</v>
      </c>
      <c r="I199" s="190"/>
      <c r="J199" s="191">
        <f>ROUND(I199*H199,2)</f>
        <v>0</v>
      </c>
      <c r="K199" s="187" t="s">
        <v>32</v>
      </c>
      <c r="L199" s="192"/>
      <c r="M199" s="193" t="s">
        <v>32</v>
      </c>
      <c r="N199" s="194" t="s">
        <v>51</v>
      </c>
      <c r="P199" s="138">
        <f>O199*H199</f>
        <v>0</v>
      </c>
      <c r="Q199" s="138">
        <v>0</v>
      </c>
      <c r="R199" s="138">
        <f>Q199*H199</f>
        <v>0</v>
      </c>
      <c r="S199" s="138">
        <v>0</v>
      </c>
      <c r="T199" s="139">
        <f>S199*H199</f>
        <v>0</v>
      </c>
      <c r="AR199" s="140" t="s">
        <v>204</v>
      </c>
      <c r="AT199" s="140" t="s">
        <v>874</v>
      </c>
      <c r="AU199" s="140" t="s">
        <v>89</v>
      </c>
      <c r="AY199" s="18" t="s">
        <v>150</v>
      </c>
      <c r="BE199" s="141">
        <f>IF(N199="základní",J199,0)</f>
        <v>0</v>
      </c>
      <c r="BF199" s="141">
        <f>IF(N199="snížená",J199,0)</f>
        <v>0</v>
      </c>
      <c r="BG199" s="141">
        <f>IF(N199="zákl. přenesená",J199,0)</f>
        <v>0</v>
      </c>
      <c r="BH199" s="141">
        <f>IF(N199="sníž. přenesená",J199,0)</f>
        <v>0</v>
      </c>
      <c r="BI199" s="141">
        <f>IF(N199="nulová",J199,0)</f>
        <v>0</v>
      </c>
      <c r="BJ199" s="18" t="s">
        <v>40</v>
      </c>
      <c r="BK199" s="141">
        <f>ROUND(I199*H199,2)</f>
        <v>0</v>
      </c>
      <c r="BL199" s="18" t="s">
        <v>157</v>
      </c>
      <c r="BM199" s="140" t="s">
        <v>1208</v>
      </c>
    </row>
    <row r="200" spans="2:65" s="12" customFormat="1">
      <c r="B200" s="142"/>
      <c r="D200" s="143" t="s">
        <v>159</v>
      </c>
      <c r="E200" s="144" t="s">
        <v>32</v>
      </c>
      <c r="F200" s="145" t="s">
        <v>4708</v>
      </c>
      <c r="H200" s="144" t="s">
        <v>32</v>
      </c>
      <c r="I200" s="146"/>
      <c r="L200" s="142"/>
      <c r="M200" s="147"/>
      <c r="T200" s="148"/>
      <c r="AT200" s="144" t="s">
        <v>159</v>
      </c>
      <c r="AU200" s="144" t="s">
        <v>89</v>
      </c>
      <c r="AV200" s="12" t="s">
        <v>40</v>
      </c>
      <c r="AW200" s="12" t="s">
        <v>38</v>
      </c>
      <c r="AX200" s="12" t="s">
        <v>80</v>
      </c>
      <c r="AY200" s="144" t="s">
        <v>150</v>
      </c>
    </row>
    <row r="201" spans="2:65" s="13" customFormat="1">
      <c r="B201" s="149"/>
      <c r="D201" s="143" t="s">
        <v>159</v>
      </c>
      <c r="E201" s="150" t="s">
        <v>32</v>
      </c>
      <c r="F201" s="151" t="s">
        <v>4709</v>
      </c>
      <c r="H201" s="152">
        <v>958.93</v>
      </c>
      <c r="I201" s="153"/>
      <c r="L201" s="149"/>
      <c r="M201" s="154"/>
      <c r="T201" s="155"/>
      <c r="AT201" s="150" t="s">
        <v>159</v>
      </c>
      <c r="AU201" s="150" t="s">
        <v>89</v>
      </c>
      <c r="AV201" s="13" t="s">
        <v>89</v>
      </c>
      <c r="AW201" s="13" t="s">
        <v>38</v>
      </c>
      <c r="AX201" s="13" t="s">
        <v>80</v>
      </c>
      <c r="AY201" s="150" t="s">
        <v>150</v>
      </c>
    </row>
    <row r="202" spans="2:65" s="12" customFormat="1">
      <c r="B202" s="142"/>
      <c r="D202" s="143" t="s">
        <v>159</v>
      </c>
      <c r="E202" s="144" t="s">
        <v>32</v>
      </c>
      <c r="F202" s="145" t="s">
        <v>4710</v>
      </c>
      <c r="H202" s="144" t="s">
        <v>32</v>
      </c>
      <c r="I202" s="146"/>
      <c r="L202" s="142"/>
      <c r="M202" s="147"/>
      <c r="T202" s="148"/>
      <c r="AT202" s="144" t="s">
        <v>159</v>
      </c>
      <c r="AU202" s="144" t="s">
        <v>89</v>
      </c>
      <c r="AV202" s="12" t="s">
        <v>40</v>
      </c>
      <c r="AW202" s="12" t="s">
        <v>38</v>
      </c>
      <c r="AX202" s="12" t="s">
        <v>80</v>
      </c>
      <c r="AY202" s="144" t="s">
        <v>150</v>
      </c>
    </row>
    <row r="203" spans="2:65" s="13" customFormat="1">
      <c r="B203" s="149"/>
      <c r="D203" s="143" t="s">
        <v>159</v>
      </c>
      <c r="E203" s="150" t="s">
        <v>32</v>
      </c>
      <c r="F203" s="151" t="s">
        <v>4702</v>
      </c>
      <c r="H203" s="152">
        <v>442.9</v>
      </c>
      <c r="I203" s="153"/>
      <c r="L203" s="149"/>
      <c r="M203" s="154"/>
      <c r="T203" s="155"/>
      <c r="AT203" s="150" t="s">
        <v>159</v>
      </c>
      <c r="AU203" s="150" t="s">
        <v>89</v>
      </c>
      <c r="AV203" s="13" t="s">
        <v>89</v>
      </c>
      <c r="AW203" s="13" t="s">
        <v>38</v>
      </c>
      <c r="AX203" s="13" t="s">
        <v>80</v>
      </c>
      <c r="AY203" s="150" t="s">
        <v>150</v>
      </c>
    </row>
    <row r="204" spans="2:65" s="14" customFormat="1">
      <c r="B204" s="156"/>
      <c r="D204" s="143" t="s">
        <v>159</v>
      </c>
      <c r="E204" s="157" t="s">
        <v>32</v>
      </c>
      <c r="F204" s="158" t="s">
        <v>162</v>
      </c>
      <c r="H204" s="159">
        <v>1401.83</v>
      </c>
      <c r="I204" s="160"/>
      <c r="L204" s="156"/>
      <c r="M204" s="161"/>
      <c r="T204" s="162"/>
      <c r="AT204" s="157" t="s">
        <v>159</v>
      </c>
      <c r="AU204" s="157" t="s">
        <v>89</v>
      </c>
      <c r="AV204" s="14" t="s">
        <v>157</v>
      </c>
      <c r="AW204" s="14" t="s">
        <v>38</v>
      </c>
      <c r="AX204" s="14" t="s">
        <v>40</v>
      </c>
      <c r="AY204" s="157" t="s">
        <v>150</v>
      </c>
    </row>
    <row r="205" spans="2:65" s="11" customFormat="1" ht="22.8" customHeight="1">
      <c r="B205" s="117"/>
      <c r="D205" s="118" t="s">
        <v>79</v>
      </c>
      <c r="E205" s="127" t="s">
        <v>210</v>
      </c>
      <c r="F205" s="127" t="s">
        <v>243</v>
      </c>
      <c r="I205" s="120"/>
      <c r="J205" s="128">
        <f>BK205</f>
        <v>0</v>
      </c>
      <c r="L205" s="117"/>
      <c r="M205" s="122"/>
      <c r="P205" s="123">
        <f>SUM(P206:P212)</f>
        <v>0</v>
      </c>
      <c r="R205" s="123">
        <f>SUM(R206:R212)</f>
        <v>0</v>
      </c>
      <c r="T205" s="124">
        <f>SUM(T206:T212)</f>
        <v>0</v>
      </c>
      <c r="AR205" s="118" t="s">
        <v>40</v>
      </c>
      <c r="AT205" s="125" t="s">
        <v>79</v>
      </c>
      <c r="AU205" s="125" t="s">
        <v>40</v>
      </c>
      <c r="AY205" s="118" t="s">
        <v>150</v>
      </c>
      <c r="BK205" s="126">
        <f>SUM(BK206:BK212)</f>
        <v>0</v>
      </c>
    </row>
    <row r="206" spans="2:65" s="1" customFormat="1" ht="16.5" customHeight="1">
      <c r="B206" s="34"/>
      <c r="C206" s="129" t="s">
        <v>335</v>
      </c>
      <c r="D206" s="129" t="s">
        <v>152</v>
      </c>
      <c r="E206" s="130" t="s">
        <v>4711</v>
      </c>
      <c r="F206" s="131" t="s">
        <v>4712</v>
      </c>
      <c r="G206" s="132" t="s">
        <v>4713</v>
      </c>
      <c r="H206" s="133">
        <v>4</v>
      </c>
      <c r="I206" s="134"/>
      <c r="J206" s="135">
        <f t="shared" ref="J206:J212" si="0">ROUND(I206*H206,2)</f>
        <v>0</v>
      </c>
      <c r="K206" s="131" t="s">
        <v>32</v>
      </c>
      <c r="L206" s="34"/>
      <c r="M206" s="136" t="s">
        <v>32</v>
      </c>
      <c r="N206" s="137" t="s">
        <v>51</v>
      </c>
      <c r="P206" s="138">
        <f t="shared" ref="P206:P212" si="1">O206*H206</f>
        <v>0</v>
      </c>
      <c r="Q206" s="138">
        <v>0</v>
      </c>
      <c r="R206" s="138">
        <f t="shared" ref="R206:R212" si="2">Q206*H206</f>
        <v>0</v>
      </c>
      <c r="S206" s="138">
        <v>0</v>
      </c>
      <c r="T206" s="139">
        <f t="shared" ref="T206:T212" si="3">S206*H206</f>
        <v>0</v>
      </c>
      <c r="AR206" s="140" t="s">
        <v>157</v>
      </c>
      <c r="AT206" s="140" t="s">
        <v>152</v>
      </c>
      <c r="AU206" s="140" t="s">
        <v>89</v>
      </c>
      <c r="AY206" s="18" t="s">
        <v>150</v>
      </c>
      <c r="BE206" s="141">
        <f t="shared" ref="BE206:BE212" si="4">IF(N206="základní",J206,0)</f>
        <v>0</v>
      </c>
      <c r="BF206" s="141">
        <f t="shared" ref="BF206:BF212" si="5">IF(N206="snížená",J206,0)</f>
        <v>0</v>
      </c>
      <c r="BG206" s="141">
        <f t="shared" ref="BG206:BG212" si="6">IF(N206="zákl. přenesená",J206,0)</f>
        <v>0</v>
      </c>
      <c r="BH206" s="141">
        <f t="shared" ref="BH206:BH212" si="7">IF(N206="sníž. přenesená",J206,0)</f>
        <v>0</v>
      </c>
      <c r="BI206" s="141">
        <f t="shared" ref="BI206:BI212" si="8">IF(N206="nulová",J206,0)</f>
        <v>0</v>
      </c>
      <c r="BJ206" s="18" t="s">
        <v>40</v>
      </c>
      <c r="BK206" s="141">
        <f t="shared" ref="BK206:BK212" si="9">ROUND(I206*H206,2)</f>
        <v>0</v>
      </c>
      <c r="BL206" s="18" t="s">
        <v>157</v>
      </c>
      <c r="BM206" s="140" t="s">
        <v>1224</v>
      </c>
    </row>
    <row r="207" spans="2:65" s="1" customFormat="1" ht="16.5" customHeight="1">
      <c r="B207" s="34"/>
      <c r="C207" s="129" t="s">
        <v>340</v>
      </c>
      <c r="D207" s="129" t="s">
        <v>152</v>
      </c>
      <c r="E207" s="130" t="s">
        <v>4714</v>
      </c>
      <c r="F207" s="131" t="s">
        <v>4715</v>
      </c>
      <c r="G207" s="132" t="s">
        <v>4713</v>
      </c>
      <c r="H207" s="133">
        <v>4</v>
      </c>
      <c r="I207" s="134"/>
      <c r="J207" s="135">
        <f t="shared" si="0"/>
        <v>0</v>
      </c>
      <c r="K207" s="131" t="s">
        <v>32</v>
      </c>
      <c r="L207" s="34"/>
      <c r="M207" s="136" t="s">
        <v>32</v>
      </c>
      <c r="N207" s="137" t="s">
        <v>51</v>
      </c>
      <c r="P207" s="138">
        <f t="shared" si="1"/>
        <v>0</v>
      </c>
      <c r="Q207" s="138">
        <v>0</v>
      </c>
      <c r="R207" s="138">
        <f t="shared" si="2"/>
        <v>0</v>
      </c>
      <c r="S207" s="138">
        <v>0</v>
      </c>
      <c r="T207" s="139">
        <f t="shared" si="3"/>
        <v>0</v>
      </c>
      <c r="AR207" s="140" t="s">
        <v>157</v>
      </c>
      <c r="AT207" s="140" t="s">
        <v>152</v>
      </c>
      <c r="AU207" s="140" t="s">
        <v>89</v>
      </c>
      <c r="AY207" s="18" t="s">
        <v>150</v>
      </c>
      <c r="BE207" s="141">
        <f t="shared" si="4"/>
        <v>0</v>
      </c>
      <c r="BF207" s="141">
        <f t="shared" si="5"/>
        <v>0</v>
      </c>
      <c r="BG207" s="141">
        <f t="shared" si="6"/>
        <v>0</v>
      </c>
      <c r="BH207" s="141">
        <f t="shared" si="7"/>
        <v>0</v>
      </c>
      <c r="BI207" s="141">
        <f t="shared" si="8"/>
        <v>0</v>
      </c>
      <c r="BJ207" s="18" t="s">
        <v>40</v>
      </c>
      <c r="BK207" s="141">
        <f t="shared" si="9"/>
        <v>0</v>
      </c>
      <c r="BL207" s="18" t="s">
        <v>157</v>
      </c>
      <c r="BM207" s="140" t="s">
        <v>1240</v>
      </c>
    </row>
    <row r="208" spans="2:65" s="1" customFormat="1" ht="16.5" customHeight="1">
      <c r="B208" s="34"/>
      <c r="C208" s="129" t="s">
        <v>1010</v>
      </c>
      <c r="D208" s="129" t="s">
        <v>152</v>
      </c>
      <c r="E208" s="130" t="s">
        <v>4716</v>
      </c>
      <c r="F208" s="131" t="s">
        <v>4717</v>
      </c>
      <c r="G208" s="132" t="s">
        <v>4713</v>
      </c>
      <c r="H208" s="133">
        <v>10</v>
      </c>
      <c r="I208" s="134"/>
      <c r="J208" s="135">
        <f t="shared" si="0"/>
        <v>0</v>
      </c>
      <c r="K208" s="131" t="s">
        <v>32</v>
      </c>
      <c r="L208" s="34"/>
      <c r="M208" s="136" t="s">
        <v>32</v>
      </c>
      <c r="N208" s="137" t="s">
        <v>51</v>
      </c>
      <c r="P208" s="138">
        <f t="shared" si="1"/>
        <v>0</v>
      </c>
      <c r="Q208" s="138">
        <v>0</v>
      </c>
      <c r="R208" s="138">
        <f t="shared" si="2"/>
        <v>0</v>
      </c>
      <c r="S208" s="138">
        <v>0</v>
      </c>
      <c r="T208" s="139">
        <f t="shared" si="3"/>
        <v>0</v>
      </c>
      <c r="AR208" s="140" t="s">
        <v>157</v>
      </c>
      <c r="AT208" s="140" t="s">
        <v>152</v>
      </c>
      <c r="AU208" s="140" t="s">
        <v>89</v>
      </c>
      <c r="AY208" s="18" t="s">
        <v>150</v>
      </c>
      <c r="BE208" s="141">
        <f t="shared" si="4"/>
        <v>0</v>
      </c>
      <c r="BF208" s="141">
        <f t="shared" si="5"/>
        <v>0</v>
      </c>
      <c r="BG208" s="141">
        <f t="shared" si="6"/>
        <v>0</v>
      </c>
      <c r="BH208" s="141">
        <f t="shared" si="7"/>
        <v>0</v>
      </c>
      <c r="BI208" s="141">
        <f t="shared" si="8"/>
        <v>0</v>
      </c>
      <c r="BJ208" s="18" t="s">
        <v>40</v>
      </c>
      <c r="BK208" s="141">
        <f t="shared" si="9"/>
        <v>0</v>
      </c>
      <c r="BL208" s="18" t="s">
        <v>157</v>
      </c>
      <c r="BM208" s="140" t="s">
        <v>422</v>
      </c>
    </row>
    <row r="209" spans="2:65" s="1" customFormat="1" ht="16.5" customHeight="1">
      <c r="B209" s="34"/>
      <c r="C209" s="129" t="s">
        <v>1021</v>
      </c>
      <c r="D209" s="129" t="s">
        <v>152</v>
      </c>
      <c r="E209" s="130" t="s">
        <v>4718</v>
      </c>
      <c r="F209" s="131" t="s">
        <v>4719</v>
      </c>
      <c r="G209" s="132" t="s">
        <v>4713</v>
      </c>
      <c r="H209" s="133">
        <v>3</v>
      </c>
      <c r="I209" s="134"/>
      <c r="J209" s="135">
        <f t="shared" si="0"/>
        <v>0</v>
      </c>
      <c r="K209" s="131" t="s">
        <v>32</v>
      </c>
      <c r="L209" s="34"/>
      <c r="M209" s="136" t="s">
        <v>32</v>
      </c>
      <c r="N209" s="137" t="s">
        <v>51</v>
      </c>
      <c r="P209" s="138">
        <f t="shared" si="1"/>
        <v>0</v>
      </c>
      <c r="Q209" s="138">
        <v>0</v>
      </c>
      <c r="R209" s="138">
        <f t="shared" si="2"/>
        <v>0</v>
      </c>
      <c r="S209" s="138">
        <v>0</v>
      </c>
      <c r="T209" s="139">
        <f t="shared" si="3"/>
        <v>0</v>
      </c>
      <c r="AR209" s="140" t="s">
        <v>157</v>
      </c>
      <c r="AT209" s="140" t="s">
        <v>152</v>
      </c>
      <c r="AU209" s="140" t="s">
        <v>89</v>
      </c>
      <c r="AY209" s="18" t="s">
        <v>150</v>
      </c>
      <c r="BE209" s="141">
        <f t="shared" si="4"/>
        <v>0</v>
      </c>
      <c r="BF209" s="141">
        <f t="shared" si="5"/>
        <v>0</v>
      </c>
      <c r="BG209" s="141">
        <f t="shared" si="6"/>
        <v>0</v>
      </c>
      <c r="BH209" s="141">
        <f t="shared" si="7"/>
        <v>0</v>
      </c>
      <c r="BI209" s="141">
        <f t="shared" si="8"/>
        <v>0</v>
      </c>
      <c r="BJ209" s="18" t="s">
        <v>40</v>
      </c>
      <c r="BK209" s="141">
        <f t="shared" si="9"/>
        <v>0</v>
      </c>
      <c r="BL209" s="18" t="s">
        <v>157</v>
      </c>
      <c r="BM209" s="140" t="s">
        <v>1269</v>
      </c>
    </row>
    <row r="210" spans="2:65" s="1" customFormat="1" ht="16.5" customHeight="1">
      <c r="B210" s="34"/>
      <c r="C210" s="129" t="s">
        <v>1027</v>
      </c>
      <c r="D210" s="129" t="s">
        <v>152</v>
      </c>
      <c r="E210" s="130" t="s">
        <v>4720</v>
      </c>
      <c r="F210" s="131" t="s">
        <v>4721</v>
      </c>
      <c r="G210" s="132" t="s">
        <v>4713</v>
      </c>
      <c r="H210" s="133">
        <v>7</v>
      </c>
      <c r="I210" s="134"/>
      <c r="J210" s="135">
        <f t="shared" si="0"/>
        <v>0</v>
      </c>
      <c r="K210" s="131" t="s">
        <v>32</v>
      </c>
      <c r="L210" s="34"/>
      <c r="M210" s="136" t="s">
        <v>32</v>
      </c>
      <c r="N210" s="137" t="s">
        <v>51</v>
      </c>
      <c r="P210" s="138">
        <f t="shared" si="1"/>
        <v>0</v>
      </c>
      <c r="Q210" s="138">
        <v>0</v>
      </c>
      <c r="R210" s="138">
        <f t="shared" si="2"/>
        <v>0</v>
      </c>
      <c r="S210" s="138">
        <v>0</v>
      </c>
      <c r="T210" s="139">
        <f t="shared" si="3"/>
        <v>0</v>
      </c>
      <c r="AR210" s="140" t="s">
        <v>157</v>
      </c>
      <c r="AT210" s="140" t="s">
        <v>152</v>
      </c>
      <c r="AU210" s="140" t="s">
        <v>89</v>
      </c>
      <c r="AY210" s="18" t="s">
        <v>150</v>
      </c>
      <c r="BE210" s="141">
        <f t="shared" si="4"/>
        <v>0</v>
      </c>
      <c r="BF210" s="141">
        <f t="shared" si="5"/>
        <v>0</v>
      </c>
      <c r="BG210" s="141">
        <f t="shared" si="6"/>
        <v>0</v>
      </c>
      <c r="BH210" s="141">
        <f t="shared" si="7"/>
        <v>0</v>
      </c>
      <c r="BI210" s="141">
        <f t="shared" si="8"/>
        <v>0</v>
      </c>
      <c r="BJ210" s="18" t="s">
        <v>40</v>
      </c>
      <c r="BK210" s="141">
        <f t="shared" si="9"/>
        <v>0</v>
      </c>
      <c r="BL210" s="18" t="s">
        <v>157</v>
      </c>
      <c r="BM210" s="140" t="s">
        <v>1280</v>
      </c>
    </row>
    <row r="211" spans="2:65" s="1" customFormat="1" ht="21.75" customHeight="1">
      <c r="B211" s="34"/>
      <c r="C211" s="129" t="s">
        <v>1035</v>
      </c>
      <c r="D211" s="129" t="s">
        <v>152</v>
      </c>
      <c r="E211" s="130" t="s">
        <v>4722</v>
      </c>
      <c r="F211" s="131" t="s">
        <v>4723</v>
      </c>
      <c r="G211" s="132" t="s">
        <v>171</v>
      </c>
      <c r="H211" s="133">
        <v>2</v>
      </c>
      <c r="I211" s="134"/>
      <c r="J211" s="135">
        <f t="shared" si="0"/>
        <v>0</v>
      </c>
      <c r="K211" s="131" t="s">
        <v>32</v>
      </c>
      <c r="L211" s="34"/>
      <c r="M211" s="136" t="s">
        <v>32</v>
      </c>
      <c r="N211" s="137" t="s">
        <v>51</v>
      </c>
      <c r="P211" s="138">
        <f t="shared" si="1"/>
        <v>0</v>
      </c>
      <c r="Q211" s="138">
        <v>0</v>
      </c>
      <c r="R211" s="138">
        <f t="shared" si="2"/>
        <v>0</v>
      </c>
      <c r="S211" s="138">
        <v>0</v>
      </c>
      <c r="T211" s="139">
        <f t="shared" si="3"/>
        <v>0</v>
      </c>
      <c r="AR211" s="140" t="s">
        <v>157</v>
      </c>
      <c r="AT211" s="140" t="s">
        <v>152</v>
      </c>
      <c r="AU211" s="140" t="s">
        <v>89</v>
      </c>
      <c r="AY211" s="18" t="s">
        <v>150</v>
      </c>
      <c r="BE211" s="141">
        <f t="shared" si="4"/>
        <v>0</v>
      </c>
      <c r="BF211" s="141">
        <f t="shared" si="5"/>
        <v>0</v>
      </c>
      <c r="BG211" s="141">
        <f t="shared" si="6"/>
        <v>0</v>
      </c>
      <c r="BH211" s="141">
        <f t="shared" si="7"/>
        <v>0</v>
      </c>
      <c r="BI211" s="141">
        <f t="shared" si="8"/>
        <v>0</v>
      </c>
      <c r="BJ211" s="18" t="s">
        <v>40</v>
      </c>
      <c r="BK211" s="141">
        <f t="shared" si="9"/>
        <v>0</v>
      </c>
      <c r="BL211" s="18" t="s">
        <v>157</v>
      </c>
      <c r="BM211" s="140" t="s">
        <v>4724</v>
      </c>
    </row>
    <row r="212" spans="2:65" s="1" customFormat="1" ht="24.15" customHeight="1">
      <c r="B212" s="34"/>
      <c r="C212" s="129" t="s">
        <v>1043</v>
      </c>
      <c r="D212" s="129" t="s">
        <v>152</v>
      </c>
      <c r="E212" s="130" t="s">
        <v>4725</v>
      </c>
      <c r="F212" s="131" t="s">
        <v>4726</v>
      </c>
      <c r="G212" s="132" t="s">
        <v>693</v>
      </c>
      <c r="H212" s="133">
        <v>36</v>
      </c>
      <c r="I212" s="134"/>
      <c r="J212" s="135">
        <f t="shared" si="0"/>
        <v>0</v>
      </c>
      <c r="K212" s="131" t="s">
        <v>32</v>
      </c>
      <c r="L212" s="34"/>
      <c r="M212" s="203" t="s">
        <v>32</v>
      </c>
      <c r="N212" s="204" t="s">
        <v>51</v>
      </c>
      <c r="O212" s="205"/>
      <c r="P212" s="206">
        <f t="shared" si="1"/>
        <v>0</v>
      </c>
      <c r="Q212" s="206">
        <v>0</v>
      </c>
      <c r="R212" s="206">
        <f t="shared" si="2"/>
        <v>0</v>
      </c>
      <c r="S212" s="206">
        <v>0</v>
      </c>
      <c r="T212" s="207">
        <f t="shared" si="3"/>
        <v>0</v>
      </c>
      <c r="AR212" s="140" t="s">
        <v>157</v>
      </c>
      <c r="AT212" s="140" t="s">
        <v>152</v>
      </c>
      <c r="AU212" s="140" t="s">
        <v>89</v>
      </c>
      <c r="AY212" s="18" t="s">
        <v>150</v>
      </c>
      <c r="BE212" s="141">
        <f t="shared" si="4"/>
        <v>0</v>
      </c>
      <c r="BF212" s="141">
        <f t="shared" si="5"/>
        <v>0</v>
      </c>
      <c r="BG212" s="141">
        <f t="shared" si="6"/>
        <v>0</v>
      </c>
      <c r="BH212" s="141">
        <f t="shared" si="7"/>
        <v>0</v>
      </c>
      <c r="BI212" s="141">
        <f t="shared" si="8"/>
        <v>0</v>
      </c>
      <c r="BJ212" s="18" t="s">
        <v>40</v>
      </c>
      <c r="BK212" s="141">
        <f t="shared" si="9"/>
        <v>0</v>
      </c>
      <c r="BL212" s="18" t="s">
        <v>157</v>
      </c>
      <c r="BM212" s="140" t="s">
        <v>1287</v>
      </c>
    </row>
    <row r="213" spans="2:65" s="1" customFormat="1" ht="6.9" customHeight="1">
      <c r="B213" s="43"/>
      <c r="C213" s="44"/>
      <c r="D213" s="44"/>
      <c r="E213" s="44"/>
      <c r="F213" s="44"/>
      <c r="G213" s="44"/>
      <c r="H213" s="44"/>
      <c r="I213" s="44"/>
      <c r="J213" s="44"/>
      <c r="K213" s="44"/>
      <c r="L213" s="34"/>
    </row>
  </sheetData>
  <sheetProtection algorithmName="SHA-512" hashValue="mZ/x/YbsKmp2yfugf3OaxMuhS9JPnrBASDqoGW6/9mb2QMsVt7HaGyNkHqliK8wyDM+i7CPFedOTVUjsNJEyMA==" saltValue="rLy6z/OzbzYCGAyrxU6HB95yVKO7fixVp561Cequ6310OgK3cCrAHKkMRHIss+euXokmY9Z6uHxGlTCCiyJ5qg==" spinCount="100000" sheet="1" objects="1" scenarios="1" formatColumns="0" formatRows="0" autoFilter="0"/>
  <autoFilter ref="C83:K212" xr:uid="{00000000-0009-0000-0000-000004000000}"/>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129"/>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186"/>
      <c r="M2" s="1186"/>
      <c r="N2" s="1186"/>
      <c r="O2" s="1186"/>
      <c r="P2" s="1186"/>
      <c r="Q2" s="1186"/>
      <c r="R2" s="1186"/>
      <c r="S2" s="1186"/>
      <c r="T2" s="1186"/>
      <c r="U2" s="1186"/>
      <c r="V2" s="1186"/>
      <c r="AT2" s="18" t="s">
        <v>101</v>
      </c>
    </row>
    <row r="3" spans="2:46" ht="6.9" customHeight="1">
      <c r="B3" s="19"/>
      <c r="C3" s="20"/>
      <c r="D3" s="20"/>
      <c r="E3" s="20"/>
      <c r="F3" s="20"/>
      <c r="G3" s="20"/>
      <c r="H3" s="20"/>
      <c r="I3" s="20"/>
      <c r="J3" s="20"/>
      <c r="K3" s="20"/>
      <c r="L3" s="21"/>
      <c r="AT3" s="18" t="s">
        <v>89</v>
      </c>
    </row>
    <row r="4" spans="2:46" ht="24.9" customHeight="1">
      <c r="B4" s="21"/>
      <c r="D4" s="22" t="s">
        <v>123</v>
      </c>
      <c r="L4" s="21"/>
      <c r="M4" s="87" t="s">
        <v>10</v>
      </c>
      <c r="AT4" s="18" t="s">
        <v>4</v>
      </c>
    </row>
    <row r="5" spans="2:46" ht="6.9" customHeight="1">
      <c r="B5" s="21"/>
      <c r="L5" s="21"/>
    </row>
    <row r="6" spans="2:46" ht="12" customHeight="1">
      <c r="B6" s="21"/>
      <c r="D6" s="28" t="s">
        <v>16</v>
      </c>
      <c r="L6" s="21"/>
    </row>
    <row r="7" spans="2:46" ht="16.5" customHeight="1">
      <c r="B7" s="21"/>
      <c r="E7" s="1217" t="str">
        <f>'Rekapitulace stavby'!K6</f>
        <v>Dostavba sportovně rekreačního areálu Petynka</v>
      </c>
      <c r="F7" s="1218"/>
      <c r="G7" s="1218"/>
      <c r="H7" s="1218"/>
      <c r="L7" s="21"/>
    </row>
    <row r="8" spans="2:46" s="1" customFormat="1" ht="12" customHeight="1">
      <c r="B8" s="34"/>
      <c r="D8" s="28" t="s">
        <v>124</v>
      </c>
      <c r="L8" s="34"/>
    </row>
    <row r="9" spans="2:46" s="1" customFormat="1" ht="16.5" customHeight="1">
      <c r="B9" s="34"/>
      <c r="E9" s="1210" t="s">
        <v>4727</v>
      </c>
      <c r="F9" s="1216"/>
      <c r="G9" s="1216"/>
      <c r="H9" s="1216"/>
      <c r="L9" s="34"/>
    </row>
    <row r="10" spans="2:46" s="1" customFormat="1">
      <c r="B10" s="34"/>
      <c r="L10" s="34"/>
    </row>
    <row r="11" spans="2:46" s="1" customFormat="1" ht="12" customHeight="1">
      <c r="B11" s="34"/>
      <c r="D11" s="28" t="s">
        <v>18</v>
      </c>
      <c r="F11" s="26" t="s">
        <v>32</v>
      </c>
      <c r="I11" s="28" t="s">
        <v>20</v>
      </c>
      <c r="J11" s="26" t="s">
        <v>32</v>
      </c>
      <c r="L11" s="34"/>
    </row>
    <row r="12" spans="2:46" s="1" customFormat="1" ht="12" customHeight="1">
      <c r="B12" s="34"/>
      <c r="D12" s="28" t="s">
        <v>22</v>
      </c>
      <c r="F12" s="26" t="s">
        <v>23</v>
      </c>
      <c r="I12" s="28" t="s">
        <v>24</v>
      </c>
      <c r="J12" s="51" t="str">
        <f>'Rekapitulace stavby'!AN8</f>
        <v>21. 7. 2025</v>
      </c>
      <c r="L12" s="34"/>
    </row>
    <row r="13" spans="2:46" s="1" customFormat="1" ht="10.8" customHeight="1">
      <c r="B13" s="34"/>
      <c r="L13" s="34"/>
    </row>
    <row r="14" spans="2:46" s="1" customFormat="1" ht="12" customHeight="1">
      <c r="B14" s="34"/>
      <c r="D14" s="28" t="s">
        <v>30</v>
      </c>
      <c r="I14" s="28" t="s">
        <v>31</v>
      </c>
      <c r="J14" s="26" t="s">
        <v>32</v>
      </c>
      <c r="L14" s="34"/>
    </row>
    <row r="15" spans="2:46" s="1" customFormat="1" ht="18" customHeight="1">
      <c r="B15" s="34"/>
      <c r="E15" s="26" t="s">
        <v>33</v>
      </c>
      <c r="I15" s="28" t="s">
        <v>34</v>
      </c>
      <c r="J15" s="26" t="s">
        <v>32</v>
      </c>
      <c r="L15" s="34"/>
    </row>
    <row r="16" spans="2:46" s="1" customFormat="1" ht="6.9" customHeight="1">
      <c r="B16" s="34"/>
      <c r="L16" s="34"/>
    </row>
    <row r="17" spans="2:12" s="1" customFormat="1" ht="12" customHeight="1">
      <c r="B17" s="34"/>
      <c r="D17" s="28" t="s">
        <v>35</v>
      </c>
      <c r="I17" s="28" t="s">
        <v>31</v>
      </c>
      <c r="J17" s="29" t="str">
        <f>'Rekapitulace stavby'!AN13</f>
        <v>Vyplň údaj</v>
      </c>
      <c r="L17" s="34"/>
    </row>
    <row r="18" spans="2:12" s="1" customFormat="1" ht="18" customHeight="1">
      <c r="B18" s="34"/>
      <c r="E18" s="1219" t="str">
        <f>'Rekapitulace stavby'!E14</f>
        <v>Vyplň údaj</v>
      </c>
      <c r="F18" s="1202"/>
      <c r="G18" s="1202"/>
      <c r="H18" s="1202"/>
      <c r="I18" s="28" t="s">
        <v>34</v>
      </c>
      <c r="J18" s="29" t="str">
        <f>'Rekapitulace stavby'!AN14</f>
        <v>Vyplň údaj</v>
      </c>
      <c r="L18" s="34"/>
    </row>
    <row r="19" spans="2:12" s="1" customFormat="1" ht="6.9" customHeight="1">
      <c r="B19" s="34"/>
      <c r="L19" s="34"/>
    </row>
    <row r="20" spans="2:12" s="1" customFormat="1" ht="12" customHeight="1">
      <c r="B20" s="34"/>
      <c r="D20" s="28" t="s">
        <v>37</v>
      </c>
      <c r="I20" s="28" t="s">
        <v>31</v>
      </c>
      <c r="J20" s="26" t="s">
        <v>32</v>
      </c>
      <c r="L20" s="34"/>
    </row>
    <row r="21" spans="2:12" s="1" customFormat="1" ht="18" customHeight="1">
      <c r="B21" s="34"/>
      <c r="E21" s="26" t="s">
        <v>39</v>
      </c>
      <c r="I21" s="28" t="s">
        <v>34</v>
      </c>
      <c r="J21" s="26" t="s">
        <v>32</v>
      </c>
      <c r="L21" s="34"/>
    </row>
    <row r="22" spans="2:12" s="1" customFormat="1" ht="6.9" customHeight="1">
      <c r="B22" s="34"/>
      <c r="L22" s="34"/>
    </row>
    <row r="23" spans="2:12" s="1" customFormat="1" ht="12" customHeight="1">
      <c r="B23" s="34"/>
      <c r="D23" s="28" t="s">
        <v>41</v>
      </c>
      <c r="I23" s="28" t="s">
        <v>31</v>
      </c>
      <c r="J23" s="26" t="str">
        <f>IF('Rekapitulace stavby'!AN19="","",'Rekapitulace stavby'!AN19)</f>
        <v/>
      </c>
      <c r="L23" s="34"/>
    </row>
    <row r="24" spans="2:12" s="1" customFormat="1" ht="18" customHeight="1">
      <c r="B24" s="34"/>
      <c r="E24" s="26" t="str">
        <f>IF('Rekapitulace stavby'!E20="","",'Rekapitulace stavby'!E20)</f>
        <v xml:space="preserve"> </v>
      </c>
      <c r="I24" s="28" t="s">
        <v>34</v>
      </c>
      <c r="J24" s="26" t="str">
        <f>IF('Rekapitulace stavby'!AN20="","",'Rekapitulace stavby'!AN20)</f>
        <v/>
      </c>
      <c r="L24" s="34"/>
    </row>
    <row r="25" spans="2:12" s="1" customFormat="1" ht="6.9" customHeight="1">
      <c r="B25" s="34"/>
      <c r="L25" s="34"/>
    </row>
    <row r="26" spans="2:12" s="1" customFormat="1" ht="12" customHeight="1">
      <c r="B26" s="34"/>
      <c r="D26" s="28" t="s">
        <v>44</v>
      </c>
      <c r="L26" s="34"/>
    </row>
    <row r="27" spans="2:12" s="7" customFormat="1" ht="71.25" customHeight="1">
      <c r="B27" s="88"/>
      <c r="E27" s="1206" t="s">
        <v>126</v>
      </c>
      <c r="F27" s="1206"/>
      <c r="G27" s="1206"/>
      <c r="H27" s="1206"/>
      <c r="L27" s="88"/>
    </row>
    <row r="28" spans="2:12" s="1" customFormat="1" ht="6.9" customHeight="1">
      <c r="B28" s="34"/>
      <c r="L28" s="34"/>
    </row>
    <row r="29" spans="2:12" s="1" customFormat="1" ht="6.9" customHeight="1">
      <c r="B29" s="34"/>
      <c r="D29" s="52"/>
      <c r="E29" s="52"/>
      <c r="F29" s="52"/>
      <c r="G29" s="52"/>
      <c r="H29" s="52"/>
      <c r="I29" s="52"/>
      <c r="J29" s="52"/>
      <c r="K29" s="52"/>
      <c r="L29" s="34"/>
    </row>
    <row r="30" spans="2:12" s="1" customFormat="1" ht="25.35" customHeight="1">
      <c r="B30" s="34"/>
      <c r="D30" s="89" t="s">
        <v>46</v>
      </c>
      <c r="J30" s="65">
        <f>ROUND(J85, 0)</f>
        <v>0</v>
      </c>
      <c r="L30" s="34"/>
    </row>
    <row r="31" spans="2:12" s="1" customFormat="1" ht="6.9" customHeight="1">
      <c r="B31" s="34"/>
      <c r="D31" s="52"/>
      <c r="E31" s="52"/>
      <c r="F31" s="52"/>
      <c r="G31" s="52"/>
      <c r="H31" s="52"/>
      <c r="I31" s="52"/>
      <c r="J31" s="52"/>
      <c r="K31" s="52"/>
      <c r="L31" s="34"/>
    </row>
    <row r="32" spans="2:12" s="1" customFormat="1" ht="14.4" customHeight="1">
      <c r="B32" s="34"/>
      <c r="F32" s="37" t="s">
        <v>48</v>
      </c>
      <c r="I32" s="37" t="s">
        <v>47</v>
      </c>
      <c r="J32" s="37" t="s">
        <v>49</v>
      </c>
      <c r="L32" s="34"/>
    </row>
    <row r="33" spans="2:12" s="1" customFormat="1" ht="14.4" customHeight="1">
      <c r="B33" s="34"/>
      <c r="D33" s="54" t="s">
        <v>50</v>
      </c>
      <c r="E33" s="28" t="s">
        <v>51</v>
      </c>
      <c r="F33" s="90">
        <f>ROUND((SUM(BE85:BE128)),  0)</f>
        <v>0</v>
      </c>
      <c r="I33" s="91">
        <v>0.21</v>
      </c>
      <c r="J33" s="90">
        <f>ROUND(((SUM(BE85:BE128))*I33),  0)</f>
        <v>0</v>
      </c>
      <c r="L33" s="34"/>
    </row>
    <row r="34" spans="2:12" s="1" customFormat="1" ht="14.4" customHeight="1">
      <c r="B34" s="34"/>
      <c r="E34" s="28" t="s">
        <v>52</v>
      </c>
      <c r="F34" s="90">
        <f>ROUND((SUM(BF85:BF128)),  0)</f>
        <v>0</v>
      </c>
      <c r="I34" s="91">
        <v>0.12</v>
      </c>
      <c r="J34" s="90">
        <f>ROUND(((SUM(BF85:BF128))*I34),  0)</f>
        <v>0</v>
      </c>
      <c r="L34" s="34"/>
    </row>
    <row r="35" spans="2:12" s="1" customFormat="1" ht="14.4" hidden="1" customHeight="1">
      <c r="B35" s="34"/>
      <c r="E35" s="28" t="s">
        <v>53</v>
      </c>
      <c r="F35" s="90">
        <f>ROUND((SUM(BG85:BG128)),  0)</f>
        <v>0</v>
      </c>
      <c r="I35" s="91">
        <v>0.21</v>
      </c>
      <c r="J35" s="90">
        <f>0</f>
        <v>0</v>
      </c>
      <c r="L35" s="34"/>
    </row>
    <row r="36" spans="2:12" s="1" customFormat="1" ht="14.4" hidden="1" customHeight="1">
      <c r="B36" s="34"/>
      <c r="E36" s="28" t="s">
        <v>54</v>
      </c>
      <c r="F36" s="90">
        <f>ROUND((SUM(BH85:BH128)),  0)</f>
        <v>0</v>
      </c>
      <c r="I36" s="91">
        <v>0.12</v>
      </c>
      <c r="J36" s="90">
        <f>0</f>
        <v>0</v>
      </c>
      <c r="L36" s="34"/>
    </row>
    <row r="37" spans="2:12" s="1" customFormat="1" ht="14.4" hidden="1" customHeight="1">
      <c r="B37" s="34"/>
      <c r="E37" s="28" t="s">
        <v>55</v>
      </c>
      <c r="F37" s="90">
        <f>ROUND((SUM(BI85:BI128)),  0)</f>
        <v>0</v>
      </c>
      <c r="I37" s="91">
        <v>0</v>
      </c>
      <c r="J37" s="90">
        <f>0</f>
        <v>0</v>
      </c>
      <c r="L37" s="34"/>
    </row>
    <row r="38" spans="2:12" s="1" customFormat="1" ht="6.9" customHeight="1">
      <c r="B38" s="34"/>
      <c r="L38" s="34"/>
    </row>
    <row r="39" spans="2:12" s="1" customFormat="1" ht="25.35" customHeight="1">
      <c r="B39" s="34"/>
      <c r="C39" s="92"/>
      <c r="D39" s="93" t="s">
        <v>56</v>
      </c>
      <c r="E39" s="56"/>
      <c r="F39" s="56"/>
      <c r="G39" s="94" t="s">
        <v>57</v>
      </c>
      <c r="H39" s="95" t="s">
        <v>58</v>
      </c>
      <c r="I39" s="56"/>
      <c r="J39" s="96">
        <f>SUM(J30:J37)</f>
        <v>0</v>
      </c>
      <c r="K39" s="97"/>
      <c r="L39" s="34"/>
    </row>
    <row r="40" spans="2:12" s="1" customFormat="1" ht="14.4" customHeight="1">
      <c r="B40" s="43"/>
      <c r="C40" s="44"/>
      <c r="D40" s="44"/>
      <c r="E40" s="44"/>
      <c r="F40" s="44"/>
      <c r="G40" s="44"/>
      <c r="H40" s="44"/>
      <c r="I40" s="44"/>
      <c r="J40" s="44"/>
      <c r="K40" s="44"/>
      <c r="L40" s="34"/>
    </row>
    <row r="44" spans="2:12" s="1" customFormat="1" ht="6.9" customHeight="1">
      <c r="B44" s="45"/>
      <c r="C44" s="46"/>
      <c r="D44" s="46"/>
      <c r="E44" s="46"/>
      <c r="F44" s="46"/>
      <c r="G44" s="46"/>
      <c r="H44" s="46"/>
      <c r="I44" s="46"/>
      <c r="J44" s="46"/>
      <c r="K44" s="46"/>
      <c r="L44" s="34"/>
    </row>
    <row r="45" spans="2:12" s="1" customFormat="1" ht="24.9" customHeight="1">
      <c r="B45" s="34"/>
      <c r="C45" s="22" t="s">
        <v>127</v>
      </c>
      <c r="L45" s="34"/>
    </row>
    <row r="46" spans="2:12" s="1" customFormat="1" ht="6.9" customHeight="1">
      <c r="B46" s="34"/>
      <c r="L46" s="34"/>
    </row>
    <row r="47" spans="2:12" s="1" customFormat="1" ht="12" customHeight="1">
      <c r="B47" s="34"/>
      <c r="C47" s="28" t="s">
        <v>16</v>
      </c>
      <c r="L47" s="34"/>
    </row>
    <row r="48" spans="2:12" s="1" customFormat="1" ht="16.5" customHeight="1">
      <c r="B48" s="34"/>
      <c r="E48" s="1217" t="str">
        <f>E7</f>
        <v>Dostavba sportovně rekreačního areálu Petynka</v>
      </c>
      <c r="F48" s="1218"/>
      <c r="G48" s="1218"/>
      <c r="H48" s="1218"/>
      <c r="L48" s="34"/>
    </row>
    <row r="49" spans="2:47" s="1" customFormat="1" ht="12" customHeight="1">
      <c r="B49" s="34"/>
      <c r="C49" s="28" t="s">
        <v>124</v>
      </c>
      <c r="L49" s="34"/>
    </row>
    <row r="50" spans="2:47" s="1" customFormat="1" ht="16.5" customHeight="1">
      <c r="B50" s="34"/>
      <c r="E50" s="1210" t="str">
        <f>E9</f>
        <v>SO 301 - Dešťová kanalizace</v>
      </c>
      <c r="F50" s="1216"/>
      <c r="G50" s="1216"/>
      <c r="H50" s="1216"/>
      <c r="L50" s="34"/>
    </row>
    <row r="51" spans="2:47" s="1" customFormat="1" ht="6.9" customHeight="1">
      <c r="B51" s="34"/>
      <c r="L51" s="34"/>
    </row>
    <row r="52" spans="2:47" s="1" customFormat="1" ht="12" customHeight="1">
      <c r="B52" s="34"/>
      <c r="C52" s="28" t="s">
        <v>22</v>
      </c>
      <c r="F52" s="26" t="str">
        <f>F12</f>
        <v>Praha</v>
      </c>
      <c r="I52" s="28" t="s">
        <v>24</v>
      </c>
      <c r="J52" s="51" t="str">
        <f>IF(J12="","",J12)</f>
        <v>21. 7. 2025</v>
      </c>
      <c r="L52" s="34"/>
    </row>
    <row r="53" spans="2:47" s="1" customFormat="1" ht="6.9" customHeight="1">
      <c r="B53" s="34"/>
      <c r="L53" s="34"/>
    </row>
    <row r="54" spans="2:47" s="1" customFormat="1" ht="25.65" customHeight="1">
      <c r="B54" s="34"/>
      <c r="C54" s="28" t="s">
        <v>30</v>
      </c>
      <c r="F54" s="26" t="str">
        <f>E15</f>
        <v>SNEO, a.s.</v>
      </c>
      <c r="I54" s="28" t="s">
        <v>37</v>
      </c>
      <c r="J54" s="32" t="str">
        <f>E21</f>
        <v>Ateliér 11 Hradec Králové s.r.o.</v>
      </c>
      <c r="L54" s="34"/>
    </row>
    <row r="55" spans="2:47" s="1" customFormat="1" ht="15.15" customHeight="1">
      <c r="B55" s="34"/>
      <c r="C55" s="28" t="s">
        <v>35</v>
      </c>
      <c r="F55" s="26" t="str">
        <f>IF(E18="","",E18)</f>
        <v>Vyplň údaj</v>
      </c>
      <c r="I55" s="28" t="s">
        <v>41</v>
      </c>
      <c r="J55" s="32" t="str">
        <f>E24</f>
        <v xml:space="preserve"> </v>
      </c>
      <c r="L55" s="34"/>
    </row>
    <row r="56" spans="2:47" s="1" customFormat="1" ht="10.35" customHeight="1">
      <c r="B56" s="34"/>
      <c r="L56" s="34"/>
    </row>
    <row r="57" spans="2:47" s="1" customFormat="1" ht="29.25" customHeight="1">
      <c r="B57" s="34"/>
      <c r="C57" s="98" t="s">
        <v>128</v>
      </c>
      <c r="D57" s="92"/>
      <c r="E57" s="92"/>
      <c r="F57" s="92"/>
      <c r="G57" s="92"/>
      <c r="H57" s="92"/>
      <c r="I57" s="92"/>
      <c r="J57" s="99" t="s">
        <v>129</v>
      </c>
      <c r="K57" s="92"/>
      <c r="L57" s="34"/>
    </row>
    <row r="58" spans="2:47" s="1" customFormat="1" ht="10.35" customHeight="1">
      <c r="B58" s="34"/>
      <c r="L58" s="34"/>
    </row>
    <row r="59" spans="2:47" s="1" customFormat="1" ht="22.8" customHeight="1">
      <c r="B59" s="34"/>
      <c r="C59" s="100" t="s">
        <v>78</v>
      </c>
      <c r="J59" s="65">
        <f>J85</f>
        <v>0</v>
      </c>
      <c r="L59" s="34"/>
      <c r="AU59" s="18" t="s">
        <v>130</v>
      </c>
    </row>
    <row r="60" spans="2:47" s="8" customFormat="1" ht="24.9" customHeight="1">
      <c r="B60" s="101"/>
      <c r="D60" s="102" t="s">
        <v>131</v>
      </c>
      <c r="E60" s="103"/>
      <c r="F60" s="103"/>
      <c r="G60" s="103"/>
      <c r="H60" s="103"/>
      <c r="I60" s="103"/>
      <c r="J60" s="104">
        <f>J86</f>
        <v>0</v>
      </c>
      <c r="L60" s="101"/>
    </row>
    <row r="61" spans="2:47" s="9" customFormat="1" ht="19.95" customHeight="1">
      <c r="B61" s="105"/>
      <c r="D61" s="106" t="s">
        <v>4728</v>
      </c>
      <c r="E61" s="107"/>
      <c r="F61" s="107"/>
      <c r="G61" s="107"/>
      <c r="H61" s="107"/>
      <c r="I61" s="107"/>
      <c r="J61" s="108">
        <f>J87</f>
        <v>0</v>
      </c>
      <c r="L61" s="105"/>
    </row>
    <row r="62" spans="2:47" s="9" customFormat="1" ht="19.95" customHeight="1">
      <c r="B62" s="105"/>
      <c r="D62" s="106" t="s">
        <v>4729</v>
      </c>
      <c r="E62" s="107"/>
      <c r="F62" s="107"/>
      <c r="G62" s="107"/>
      <c r="H62" s="107"/>
      <c r="I62" s="107"/>
      <c r="J62" s="108">
        <f>J91</f>
        <v>0</v>
      </c>
      <c r="L62" s="105"/>
    </row>
    <row r="63" spans="2:47" s="9" customFormat="1" ht="19.95" customHeight="1">
      <c r="B63" s="105"/>
      <c r="D63" s="106" t="s">
        <v>4730</v>
      </c>
      <c r="E63" s="107"/>
      <c r="F63" s="107"/>
      <c r="G63" s="107"/>
      <c r="H63" s="107"/>
      <c r="I63" s="107"/>
      <c r="J63" s="108">
        <f>J100</f>
        <v>0</v>
      </c>
      <c r="L63" s="105"/>
    </row>
    <row r="64" spans="2:47" s="9" customFormat="1" ht="19.95" customHeight="1">
      <c r="B64" s="105"/>
      <c r="D64" s="106" t="s">
        <v>4731</v>
      </c>
      <c r="E64" s="107"/>
      <c r="F64" s="107"/>
      <c r="G64" s="107"/>
      <c r="H64" s="107"/>
      <c r="I64" s="107"/>
      <c r="J64" s="108">
        <f>J107</f>
        <v>0</v>
      </c>
      <c r="L64" s="105"/>
    </row>
    <row r="65" spans="2:12" s="9" customFormat="1" ht="19.95" customHeight="1">
      <c r="B65" s="105"/>
      <c r="D65" s="106" t="s">
        <v>4732</v>
      </c>
      <c r="E65" s="107"/>
      <c r="F65" s="107"/>
      <c r="G65" s="107"/>
      <c r="H65" s="107"/>
      <c r="I65" s="107"/>
      <c r="J65" s="108">
        <f>J122</f>
        <v>0</v>
      </c>
      <c r="L65" s="105"/>
    </row>
    <row r="66" spans="2:12" s="1" customFormat="1" ht="21.75" customHeight="1">
      <c r="B66" s="34"/>
      <c r="L66" s="34"/>
    </row>
    <row r="67" spans="2:12" s="1" customFormat="1" ht="6.9" customHeight="1">
      <c r="B67" s="43"/>
      <c r="C67" s="44"/>
      <c r="D67" s="44"/>
      <c r="E67" s="44"/>
      <c r="F67" s="44"/>
      <c r="G67" s="44"/>
      <c r="H67" s="44"/>
      <c r="I67" s="44"/>
      <c r="J67" s="44"/>
      <c r="K67" s="44"/>
      <c r="L67" s="34"/>
    </row>
    <row r="71" spans="2:12" s="1" customFormat="1" ht="6.9" customHeight="1">
      <c r="B71" s="45"/>
      <c r="C71" s="46"/>
      <c r="D71" s="46"/>
      <c r="E71" s="46"/>
      <c r="F71" s="46"/>
      <c r="G71" s="46"/>
      <c r="H71" s="46"/>
      <c r="I71" s="46"/>
      <c r="J71" s="46"/>
      <c r="K71" s="46"/>
      <c r="L71" s="34"/>
    </row>
    <row r="72" spans="2:12" s="1" customFormat="1" ht="24.9" customHeight="1">
      <c r="B72" s="34"/>
      <c r="C72" s="22" t="s">
        <v>135</v>
      </c>
      <c r="L72" s="34"/>
    </row>
    <row r="73" spans="2:12" s="1" customFormat="1" ht="6.9" customHeight="1">
      <c r="B73" s="34"/>
      <c r="L73" s="34"/>
    </row>
    <row r="74" spans="2:12" s="1" customFormat="1" ht="12" customHeight="1">
      <c r="B74" s="34"/>
      <c r="C74" s="28" t="s">
        <v>16</v>
      </c>
      <c r="L74" s="34"/>
    </row>
    <row r="75" spans="2:12" s="1" customFormat="1" ht="16.5" customHeight="1">
      <c r="B75" s="34"/>
      <c r="E75" s="1217" t="str">
        <f>E7</f>
        <v>Dostavba sportovně rekreačního areálu Petynka</v>
      </c>
      <c r="F75" s="1218"/>
      <c r="G75" s="1218"/>
      <c r="H75" s="1218"/>
      <c r="L75" s="34"/>
    </row>
    <row r="76" spans="2:12" s="1" customFormat="1" ht="12" customHeight="1">
      <c r="B76" s="34"/>
      <c r="C76" s="28" t="s">
        <v>124</v>
      </c>
      <c r="L76" s="34"/>
    </row>
    <row r="77" spans="2:12" s="1" customFormat="1" ht="16.5" customHeight="1">
      <c r="B77" s="34"/>
      <c r="E77" s="1210" t="str">
        <f>E9</f>
        <v>SO 301 - Dešťová kanalizace</v>
      </c>
      <c r="F77" s="1216"/>
      <c r="G77" s="1216"/>
      <c r="H77" s="1216"/>
      <c r="L77" s="34"/>
    </row>
    <row r="78" spans="2:12" s="1" customFormat="1" ht="6.9" customHeight="1">
      <c r="B78" s="34"/>
      <c r="L78" s="34"/>
    </row>
    <row r="79" spans="2:12" s="1" customFormat="1" ht="12" customHeight="1">
      <c r="B79" s="34"/>
      <c r="C79" s="28" t="s">
        <v>22</v>
      </c>
      <c r="F79" s="26" t="str">
        <f>F12</f>
        <v>Praha</v>
      </c>
      <c r="I79" s="28" t="s">
        <v>24</v>
      </c>
      <c r="J79" s="51" t="str">
        <f>IF(J12="","",J12)</f>
        <v>21. 7. 2025</v>
      </c>
      <c r="L79" s="34"/>
    </row>
    <row r="80" spans="2:12" s="1" customFormat="1" ht="6.9" customHeight="1">
      <c r="B80" s="34"/>
      <c r="L80" s="34"/>
    </row>
    <row r="81" spans="2:65" s="1" customFormat="1" ht="25.65" customHeight="1">
      <c r="B81" s="34"/>
      <c r="C81" s="28" t="s">
        <v>30</v>
      </c>
      <c r="F81" s="26" t="str">
        <f>E15</f>
        <v>SNEO, a.s.</v>
      </c>
      <c r="I81" s="28" t="s">
        <v>37</v>
      </c>
      <c r="J81" s="32" t="str">
        <f>E21</f>
        <v>Ateliér 11 Hradec Králové s.r.o.</v>
      </c>
      <c r="L81" s="34"/>
    </row>
    <row r="82" spans="2:65" s="1" customFormat="1" ht="15.15" customHeight="1">
      <c r="B82" s="34"/>
      <c r="C82" s="28" t="s">
        <v>35</v>
      </c>
      <c r="F82" s="26" t="str">
        <f>IF(E18="","",E18)</f>
        <v>Vyplň údaj</v>
      </c>
      <c r="I82" s="28" t="s">
        <v>41</v>
      </c>
      <c r="J82" s="32" t="str">
        <f>E24</f>
        <v xml:space="preserve"> </v>
      </c>
      <c r="L82" s="34"/>
    </row>
    <row r="83" spans="2:65" s="1" customFormat="1" ht="10.35" customHeight="1">
      <c r="B83" s="34"/>
      <c r="L83" s="34"/>
    </row>
    <row r="84" spans="2:65" s="10" customFormat="1" ht="29.25" customHeight="1">
      <c r="B84" s="109"/>
      <c r="C84" s="110" t="s">
        <v>136</v>
      </c>
      <c r="D84" s="111" t="s">
        <v>65</v>
      </c>
      <c r="E84" s="111" t="s">
        <v>61</v>
      </c>
      <c r="F84" s="111" t="s">
        <v>62</v>
      </c>
      <c r="G84" s="111" t="s">
        <v>137</v>
      </c>
      <c r="H84" s="111" t="s">
        <v>138</v>
      </c>
      <c r="I84" s="111" t="s">
        <v>139</v>
      </c>
      <c r="J84" s="111" t="s">
        <v>129</v>
      </c>
      <c r="K84" s="112" t="s">
        <v>140</v>
      </c>
      <c r="L84" s="109"/>
      <c r="M84" s="58" t="s">
        <v>32</v>
      </c>
      <c r="N84" s="59" t="s">
        <v>50</v>
      </c>
      <c r="O84" s="59" t="s">
        <v>141</v>
      </c>
      <c r="P84" s="59" t="s">
        <v>142</v>
      </c>
      <c r="Q84" s="59" t="s">
        <v>143</v>
      </c>
      <c r="R84" s="59" t="s">
        <v>144</v>
      </c>
      <c r="S84" s="59" t="s">
        <v>145</v>
      </c>
      <c r="T84" s="60" t="s">
        <v>146</v>
      </c>
    </row>
    <row r="85" spans="2:65" s="1" customFormat="1" ht="22.8" customHeight="1">
      <c r="B85" s="34"/>
      <c r="C85" s="63" t="s">
        <v>147</v>
      </c>
      <c r="J85" s="113">
        <f>BK85</f>
        <v>0</v>
      </c>
      <c r="L85" s="34"/>
      <c r="M85" s="61"/>
      <c r="N85" s="52"/>
      <c r="O85" s="52"/>
      <c r="P85" s="114">
        <f>P86</f>
        <v>0</v>
      </c>
      <c r="Q85" s="52"/>
      <c r="R85" s="114">
        <f>R86</f>
        <v>0</v>
      </c>
      <c r="S85" s="52"/>
      <c r="T85" s="115">
        <f>T86</f>
        <v>0</v>
      </c>
      <c r="AT85" s="18" t="s">
        <v>79</v>
      </c>
      <c r="AU85" s="18" t="s">
        <v>130</v>
      </c>
      <c r="BK85" s="116">
        <f>BK86</f>
        <v>0</v>
      </c>
    </row>
    <row r="86" spans="2:65" s="11" customFormat="1" ht="25.95" customHeight="1">
      <c r="B86" s="117"/>
      <c r="D86" s="118" t="s">
        <v>79</v>
      </c>
      <c r="E86" s="119" t="s">
        <v>148</v>
      </c>
      <c r="F86" s="119" t="s">
        <v>149</v>
      </c>
      <c r="I86" s="120"/>
      <c r="J86" s="121">
        <f>BK86</f>
        <v>0</v>
      </c>
      <c r="L86" s="117"/>
      <c r="M86" s="122"/>
      <c r="P86" s="123">
        <f>P87+P91+P100+P107+P122</f>
        <v>0</v>
      </c>
      <c r="R86" s="123">
        <f>R87+R91+R100+R107+R122</f>
        <v>0</v>
      </c>
      <c r="T86" s="124">
        <f>T87+T91+T100+T107+T122</f>
        <v>0</v>
      </c>
      <c r="AR86" s="118" t="s">
        <v>40</v>
      </c>
      <c r="AT86" s="125" t="s">
        <v>79</v>
      </c>
      <c r="AU86" s="125" t="s">
        <v>80</v>
      </c>
      <c r="AY86" s="118" t="s">
        <v>150</v>
      </c>
      <c r="BK86" s="126">
        <f>BK87+BK91+BK100+BK107+BK122</f>
        <v>0</v>
      </c>
    </row>
    <row r="87" spans="2:65" s="11" customFormat="1" ht="22.8" customHeight="1">
      <c r="B87" s="117"/>
      <c r="D87" s="118" t="s">
        <v>79</v>
      </c>
      <c r="E87" s="127" t="s">
        <v>40</v>
      </c>
      <c r="F87" s="127" t="s">
        <v>4733</v>
      </c>
      <c r="I87" s="120"/>
      <c r="J87" s="128">
        <f>BK87</f>
        <v>0</v>
      </c>
      <c r="L87" s="117"/>
      <c r="M87" s="122"/>
      <c r="P87" s="123">
        <f>SUM(P88:P90)</f>
        <v>0</v>
      </c>
      <c r="R87" s="123">
        <f>SUM(R88:R90)</f>
        <v>0</v>
      </c>
      <c r="T87" s="124">
        <f>SUM(T88:T90)</f>
        <v>0</v>
      </c>
      <c r="AR87" s="118" t="s">
        <v>40</v>
      </c>
      <c r="AT87" s="125" t="s">
        <v>79</v>
      </c>
      <c r="AU87" s="125" t="s">
        <v>40</v>
      </c>
      <c r="AY87" s="118" t="s">
        <v>150</v>
      </c>
      <c r="BK87" s="126">
        <f>SUM(BK88:BK90)</f>
        <v>0</v>
      </c>
    </row>
    <row r="88" spans="2:65" s="1" customFormat="1" ht="16.5" customHeight="1">
      <c r="B88" s="34"/>
      <c r="C88" s="129" t="s">
        <v>40</v>
      </c>
      <c r="D88" s="129" t="s">
        <v>152</v>
      </c>
      <c r="E88" s="130" t="s">
        <v>4734</v>
      </c>
      <c r="F88" s="131" t="s">
        <v>4735</v>
      </c>
      <c r="G88" s="132" t="s">
        <v>171</v>
      </c>
      <c r="H88" s="133">
        <v>10</v>
      </c>
      <c r="I88" s="134"/>
      <c r="J88" s="135">
        <f>ROUND(I88*H88,2)</f>
        <v>0</v>
      </c>
      <c r="K88" s="131" t="s">
        <v>32</v>
      </c>
      <c r="L88" s="34"/>
      <c r="M88" s="136" t="s">
        <v>32</v>
      </c>
      <c r="N88" s="137" t="s">
        <v>51</v>
      </c>
      <c r="P88" s="138">
        <f>O88*H88</f>
        <v>0</v>
      </c>
      <c r="Q88" s="138">
        <v>0</v>
      </c>
      <c r="R88" s="138">
        <f>Q88*H88</f>
        <v>0</v>
      </c>
      <c r="S88" s="138">
        <v>0</v>
      </c>
      <c r="T88" s="139">
        <f>S88*H88</f>
        <v>0</v>
      </c>
      <c r="AR88" s="140" t="s">
        <v>157</v>
      </c>
      <c r="AT88" s="140" t="s">
        <v>152</v>
      </c>
      <c r="AU88" s="140" t="s">
        <v>89</v>
      </c>
      <c r="AY88" s="18" t="s">
        <v>150</v>
      </c>
      <c r="BE88" s="141">
        <f>IF(N88="základní",J88,0)</f>
        <v>0</v>
      </c>
      <c r="BF88" s="141">
        <f>IF(N88="snížená",J88,0)</f>
        <v>0</v>
      </c>
      <c r="BG88" s="141">
        <f>IF(N88="zákl. přenesená",J88,0)</f>
        <v>0</v>
      </c>
      <c r="BH88" s="141">
        <f>IF(N88="sníž. přenesená",J88,0)</f>
        <v>0</v>
      </c>
      <c r="BI88" s="141">
        <f>IF(N88="nulová",J88,0)</f>
        <v>0</v>
      </c>
      <c r="BJ88" s="18" t="s">
        <v>40</v>
      </c>
      <c r="BK88" s="141">
        <f>ROUND(I88*H88,2)</f>
        <v>0</v>
      </c>
      <c r="BL88" s="18" t="s">
        <v>157</v>
      </c>
      <c r="BM88" s="140" t="s">
        <v>89</v>
      </c>
    </row>
    <row r="89" spans="2:65" s="1" customFormat="1" ht="16.5" customHeight="1">
      <c r="B89" s="34"/>
      <c r="C89" s="129" t="s">
        <v>89</v>
      </c>
      <c r="D89" s="129" t="s">
        <v>152</v>
      </c>
      <c r="E89" s="130" t="s">
        <v>4736</v>
      </c>
      <c r="F89" s="131" t="s">
        <v>4737</v>
      </c>
      <c r="G89" s="132" t="s">
        <v>693</v>
      </c>
      <c r="H89" s="133">
        <v>68</v>
      </c>
      <c r="I89" s="134"/>
      <c r="J89" s="135">
        <f>ROUND(I89*H89,2)</f>
        <v>0</v>
      </c>
      <c r="K89" s="131" t="s">
        <v>32</v>
      </c>
      <c r="L89" s="34"/>
      <c r="M89" s="136" t="s">
        <v>32</v>
      </c>
      <c r="N89" s="137" t="s">
        <v>51</v>
      </c>
      <c r="P89" s="138">
        <f>O89*H89</f>
        <v>0</v>
      </c>
      <c r="Q89" s="138">
        <v>0</v>
      </c>
      <c r="R89" s="138">
        <f>Q89*H89</f>
        <v>0</v>
      </c>
      <c r="S89" s="138">
        <v>0</v>
      </c>
      <c r="T89" s="139">
        <f>S89*H89</f>
        <v>0</v>
      </c>
      <c r="AR89" s="140" t="s">
        <v>157</v>
      </c>
      <c r="AT89" s="140" t="s">
        <v>152</v>
      </c>
      <c r="AU89" s="140" t="s">
        <v>89</v>
      </c>
      <c r="AY89" s="18" t="s">
        <v>150</v>
      </c>
      <c r="BE89" s="141">
        <f>IF(N89="základní",J89,0)</f>
        <v>0</v>
      </c>
      <c r="BF89" s="141">
        <f>IF(N89="snížená",J89,0)</f>
        <v>0</v>
      </c>
      <c r="BG89" s="141">
        <f>IF(N89="zákl. přenesená",J89,0)</f>
        <v>0</v>
      </c>
      <c r="BH89" s="141">
        <f>IF(N89="sníž. přenesená",J89,0)</f>
        <v>0</v>
      </c>
      <c r="BI89" s="141">
        <f>IF(N89="nulová",J89,0)</f>
        <v>0</v>
      </c>
      <c r="BJ89" s="18" t="s">
        <v>40</v>
      </c>
      <c r="BK89" s="141">
        <f>ROUND(I89*H89,2)</f>
        <v>0</v>
      </c>
      <c r="BL89" s="18" t="s">
        <v>157</v>
      </c>
      <c r="BM89" s="140" t="s">
        <v>157</v>
      </c>
    </row>
    <row r="90" spans="2:65" s="1" customFormat="1" ht="16.5" customHeight="1">
      <c r="B90" s="34"/>
      <c r="C90" s="129" t="s">
        <v>168</v>
      </c>
      <c r="D90" s="129" t="s">
        <v>152</v>
      </c>
      <c r="E90" s="130" t="s">
        <v>4738</v>
      </c>
      <c r="F90" s="131" t="s">
        <v>4739</v>
      </c>
      <c r="G90" s="132" t="s">
        <v>4713</v>
      </c>
      <c r="H90" s="133">
        <v>10</v>
      </c>
      <c r="I90" s="134"/>
      <c r="J90" s="135">
        <f>ROUND(I90*H90,2)</f>
        <v>0</v>
      </c>
      <c r="K90" s="131" t="s">
        <v>32</v>
      </c>
      <c r="L90" s="34"/>
      <c r="M90" s="136" t="s">
        <v>32</v>
      </c>
      <c r="N90" s="137" t="s">
        <v>51</v>
      </c>
      <c r="P90" s="138">
        <f>O90*H90</f>
        <v>0</v>
      </c>
      <c r="Q90" s="138">
        <v>0</v>
      </c>
      <c r="R90" s="138">
        <f>Q90*H90</f>
        <v>0</v>
      </c>
      <c r="S90" s="138">
        <v>0</v>
      </c>
      <c r="T90" s="139">
        <f>S90*H90</f>
        <v>0</v>
      </c>
      <c r="AR90" s="140" t="s">
        <v>157</v>
      </c>
      <c r="AT90" s="140" t="s">
        <v>152</v>
      </c>
      <c r="AU90" s="140" t="s">
        <v>89</v>
      </c>
      <c r="AY90" s="18" t="s">
        <v>150</v>
      </c>
      <c r="BE90" s="141">
        <f>IF(N90="základní",J90,0)</f>
        <v>0</v>
      </c>
      <c r="BF90" s="141">
        <f>IF(N90="snížená",J90,0)</f>
        <v>0</v>
      </c>
      <c r="BG90" s="141">
        <f>IF(N90="zákl. přenesená",J90,0)</f>
        <v>0</v>
      </c>
      <c r="BH90" s="141">
        <f>IF(N90="sníž. přenesená",J90,0)</f>
        <v>0</v>
      </c>
      <c r="BI90" s="141">
        <f>IF(N90="nulová",J90,0)</f>
        <v>0</v>
      </c>
      <c r="BJ90" s="18" t="s">
        <v>40</v>
      </c>
      <c r="BK90" s="141">
        <f>ROUND(I90*H90,2)</f>
        <v>0</v>
      </c>
      <c r="BL90" s="18" t="s">
        <v>157</v>
      </c>
      <c r="BM90" s="140" t="s">
        <v>190</v>
      </c>
    </row>
    <row r="91" spans="2:65" s="11" customFormat="1" ht="22.8" customHeight="1">
      <c r="B91" s="117"/>
      <c r="D91" s="118" t="s">
        <v>79</v>
      </c>
      <c r="E91" s="127" t="s">
        <v>89</v>
      </c>
      <c r="F91" s="127" t="s">
        <v>4740</v>
      </c>
      <c r="I91" s="120"/>
      <c r="J91" s="128">
        <f>BK91</f>
        <v>0</v>
      </c>
      <c r="L91" s="117"/>
      <c r="M91" s="122"/>
      <c r="P91" s="123">
        <f>SUM(P92:P99)</f>
        <v>0</v>
      </c>
      <c r="R91" s="123">
        <f>SUM(R92:R99)</f>
        <v>0</v>
      </c>
      <c r="T91" s="124">
        <f>SUM(T92:T99)</f>
        <v>0</v>
      </c>
      <c r="AR91" s="118" t="s">
        <v>40</v>
      </c>
      <c r="AT91" s="125" t="s">
        <v>79</v>
      </c>
      <c r="AU91" s="125" t="s">
        <v>40</v>
      </c>
      <c r="AY91" s="118" t="s">
        <v>150</v>
      </c>
      <c r="BK91" s="126">
        <f>SUM(BK92:BK99)</f>
        <v>0</v>
      </c>
    </row>
    <row r="92" spans="2:65" s="1" customFormat="1" ht="21.75" customHeight="1">
      <c r="B92" s="34"/>
      <c r="C92" s="129" t="s">
        <v>157</v>
      </c>
      <c r="D92" s="129" t="s">
        <v>152</v>
      </c>
      <c r="E92" s="130" t="s">
        <v>4741</v>
      </c>
      <c r="F92" s="131" t="s">
        <v>4742</v>
      </c>
      <c r="G92" s="132" t="s">
        <v>165</v>
      </c>
      <c r="H92" s="133">
        <v>187.5</v>
      </c>
      <c r="I92" s="134"/>
      <c r="J92" s="135">
        <f>ROUND(I92*H92,2)</f>
        <v>0</v>
      </c>
      <c r="K92" s="131" t="s">
        <v>32</v>
      </c>
      <c r="L92" s="34"/>
      <c r="M92" s="136" t="s">
        <v>32</v>
      </c>
      <c r="N92" s="137" t="s">
        <v>51</v>
      </c>
      <c r="P92" s="138">
        <f>O92*H92</f>
        <v>0</v>
      </c>
      <c r="Q92" s="138">
        <v>0</v>
      </c>
      <c r="R92" s="138">
        <f>Q92*H92</f>
        <v>0</v>
      </c>
      <c r="S92" s="138">
        <v>0</v>
      </c>
      <c r="T92" s="139">
        <f>S92*H92</f>
        <v>0</v>
      </c>
      <c r="AR92" s="140" t="s">
        <v>157</v>
      </c>
      <c r="AT92" s="140" t="s">
        <v>152</v>
      </c>
      <c r="AU92" s="140" t="s">
        <v>89</v>
      </c>
      <c r="AY92" s="18" t="s">
        <v>150</v>
      </c>
      <c r="BE92" s="141">
        <f>IF(N92="základní",J92,0)</f>
        <v>0</v>
      </c>
      <c r="BF92" s="141">
        <f>IF(N92="snížená",J92,0)</f>
        <v>0</v>
      </c>
      <c r="BG92" s="141">
        <f>IF(N92="zákl. přenesená",J92,0)</f>
        <v>0</v>
      </c>
      <c r="BH92" s="141">
        <f>IF(N92="sníž. přenesená",J92,0)</f>
        <v>0</v>
      </c>
      <c r="BI92" s="141">
        <f>IF(N92="nulová",J92,0)</f>
        <v>0</v>
      </c>
      <c r="BJ92" s="18" t="s">
        <v>40</v>
      </c>
      <c r="BK92" s="141">
        <f>ROUND(I92*H92,2)</f>
        <v>0</v>
      </c>
      <c r="BL92" s="18" t="s">
        <v>157</v>
      </c>
      <c r="BM92" s="140" t="s">
        <v>204</v>
      </c>
    </row>
    <row r="93" spans="2:65" s="13" customFormat="1">
      <c r="B93" s="149"/>
      <c r="D93" s="143" t="s">
        <v>159</v>
      </c>
      <c r="E93" s="150" t="s">
        <v>32</v>
      </c>
      <c r="F93" s="151" t="s">
        <v>4743</v>
      </c>
      <c r="H93" s="152">
        <v>187.5</v>
      </c>
      <c r="I93" s="153"/>
      <c r="L93" s="149"/>
      <c r="M93" s="154"/>
      <c r="T93" s="155"/>
      <c r="AT93" s="150" t="s">
        <v>159</v>
      </c>
      <c r="AU93" s="150" t="s">
        <v>89</v>
      </c>
      <c r="AV93" s="13" t="s">
        <v>89</v>
      </c>
      <c r="AW93" s="13" t="s">
        <v>38</v>
      </c>
      <c r="AX93" s="13" t="s">
        <v>80</v>
      </c>
      <c r="AY93" s="150" t="s">
        <v>150</v>
      </c>
    </row>
    <row r="94" spans="2:65" s="14" customFormat="1">
      <c r="B94" s="156"/>
      <c r="D94" s="143" t="s">
        <v>159</v>
      </c>
      <c r="E94" s="157" t="s">
        <v>32</v>
      </c>
      <c r="F94" s="158" t="s">
        <v>162</v>
      </c>
      <c r="H94" s="159">
        <v>187.5</v>
      </c>
      <c r="I94" s="160"/>
      <c r="L94" s="156"/>
      <c r="M94" s="161"/>
      <c r="T94" s="162"/>
      <c r="AT94" s="157" t="s">
        <v>159</v>
      </c>
      <c r="AU94" s="157" t="s">
        <v>89</v>
      </c>
      <c r="AV94" s="14" t="s">
        <v>157</v>
      </c>
      <c r="AW94" s="14" t="s">
        <v>38</v>
      </c>
      <c r="AX94" s="14" t="s">
        <v>40</v>
      </c>
      <c r="AY94" s="157" t="s">
        <v>150</v>
      </c>
    </row>
    <row r="95" spans="2:65" s="1" customFormat="1" ht="16.5" customHeight="1">
      <c r="B95" s="34"/>
      <c r="C95" s="129" t="s">
        <v>183</v>
      </c>
      <c r="D95" s="129" t="s">
        <v>152</v>
      </c>
      <c r="E95" s="130" t="s">
        <v>4744</v>
      </c>
      <c r="F95" s="131" t="s">
        <v>4745</v>
      </c>
      <c r="G95" s="132" t="s">
        <v>155</v>
      </c>
      <c r="H95" s="133">
        <v>40</v>
      </c>
      <c r="I95" s="134"/>
      <c r="J95" s="135">
        <f>ROUND(I95*H95,2)</f>
        <v>0</v>
      </c>
      <c r="K95" s="131" t="s">
        <v>32</v>
      </c>
      <c r="L95" s="34"/>
      <c r="M95" s="136" t="s">
        <v>32</v>
      </c>
      <c r="N95" s="137" t="s">
        <v>51</v>
      </c>
      <c r="P95" s="138">
        <f>O95*H95</f>
        <v>0</v>
      </c>
      <c r="Q95" s="138">
        <v>0</v>
      </c>
      <c r="R95" s="138">
        <f>Q95*H95</f>
        <v>0</v>
      </c>
      <c r="S95" s="138">
        <v>0</v>
      </c>
      <c r="T95" s="139">
        <f>S95*H95</f>
        <v>0</v>
      </c>
      <c r="AR95" s="140" t="s">
        <v>157</v>
      </c>
      <c r="AT95" s="140" t="s">
        <v>152</v>
      </c>
      <c r="AU95" s="140" t="s">
        <v>89</v>
      </c>
      <c r="AY95" s="18" t="s">
        <v>150</v>
      </c>
      <c r="BE95" s="141">
        <f>IF(N95="základní",J95,0)</f>
        <v>0</v>
      </c>
      <c r="BF95" s="141">
        <f>IF(N95="snížená",J95,0)</f>
        <v>0</v>
      </c>
      <c r="BG95" s="141">
        <f>IF(N95="zákl. přenesená",J95,0)</f>
        <v>0</v>
      </c>
      <c r="BH95" s="141">
        <f>IF(N95="sníž. přenesená",J95,0)</f>
        <v>0</v>
      </c>
      <c r="BI95" s="141">
        <f>IF(N95="nulová",J95,0)</f>
        <v>0</v>
      </c>
      <c r="BJ95" s="18" t="s">
        <v>40</v>
      </c>
      <c r="BK95" s="141">
        <f>ROUND(I95*H95,2)</f>
        <v>0</v>
      </c>
      <c r="BL95" s="18" t="s">
        <v>157</v>
      </c>
      <c r="BM95" s="140" t="s">
        <v>214</v>
      </c>
    </row>
    <row r="96" spans="2:65" s="13" customFormat="1">
      <c r="B96" s="149"/>
      <c r="D96" s="143" t="s">
        <v>159</v>
      </c>
      <c r="E96" s="150" t="s">
        <v>32</v>
      </c>
      <c r="F96" s="151" t="s">
        <v>4746</v>
      </c>
      <c r="H96" s="152">
        <v>40</v>
      </c>
      <c r="I96" s="153"/>
      <c r="L96" s="149"/>
      <c r="M96" s="154"/>
      <c r="T96" s="155"/>
      <c r="AT96" s="150" t="s">
        <v>159</v>
      </c>
      <c r="AU96" s="150" t="s">
        <v>89</v>
      </c>
      <c r="AV96" s="13" t="s">
        <v>89</v>
      </c>
      <c r="AW96" s="13" t="s">
        <v>38</v>
      </c>
      <c r="AX96" s="13" t="s">
        <v>80</v>
      </c>
      <c r="AY96" s="150" t="s">
        <v>150</v>
      </c>
    </row>
    <row r="97" spans="2:65" s="14" customFormat="1">
      <c r="B97" s="156"/>
      <c r="D97" s="143" t="s">
        <v>159</v>
      </c>
      <c r="E97" s="157" t="s">
        <v>32</v>
      </c>
      <c r="F97" s="158" t="s">
        <v>162</v>
      </c>
      <c r="H97" s="159">
        <v>40</v>
      </c>
      <c r="I97" s="160"/>
      <c r="L97" s="156"/>
      <c r="M97" s="161"/>
      <c r="T97" s="162"/>
      <c r="AT97" s="157" t="s">
        <v>159</v>
      </c>
      <c r="AU97" s="157" t="s">
        <v>89</v>
      </c>
      <c r="AV97" s="14" t="s">
        <v>157</v>
      </c>
      <c r="AW97" s="14" t="s">
        <v>38</v>
      </c>
      <c r="AX97" s="14" t="s">
        <v>40</v>
      </c>
      <c r="AY97" s="157" t="s">
        <v>150</v>
      </c>
    </row>
    <row r="98" spans="2:65" s="1" customFormat="1" ht="16.5" customHeight="1">
      <c r="B98" s="34"/>
      <c r="C98" s="129" t="s">
        <v>190</v>
      </c>
      <c r="D98" s="129" t="s">
        <v>152</v>
      </c>
      <c r="E98" s="130" t="s">
        <v>4747</v>
      </c>
      <c r="F98" s="131" t="s">
        <v>4748</v>
      </c>
      <c r="G98" s="132" t="s">
        <v>4713</v>
      </c>
      <c r="H98" s="133">
        <v>10</v>
      </c>
      <c r="I98" s="134"/>
      <c r="J98" s="135">
        <f>ROUND(I98*H98,2)</f>
        <v>0</v>
      </c>
      <c r="K98" s="131" t="s">
        <v>32</v>
      </c>
      <c r="L98" s="34"/>
      <c r="M98" s="136" t="s">
        <v>32</v>
      </c>
      <c r="N98" s="137" t="s">
        <v>51</v>
      </c>
      <c r="P98" s="138">
        <f>O98*H98</f>
        <v>0</v>
      </c>
      <c r="Q98" s="138">
        <v>0</v>
      </c>
      <c r="R98" s="138">
        <f>Q98*H98</f>
        <v>0</v>
      </c>
      <c r="S98" s="138">
        <v>0</v>
      </c>
      <c r="T98" s="139">
        <f>S98*H98</f>
        <v>0</v>
      </c>
      <c r="AR98" s="140" t="s">
        <v>157</v>
      </c>
      <c r="AT98" s="140" t="s">
        <v>152</v>
      </c>
      <c r="AU98" s="140" t="s">
        <v>89</v>
      </c>
      <c r="AY98" s="18" t="s">
        <v>150</v>
      </c>
      <c r="BE98" s="141">
        <f>IF(N98="základní",J98,0)</f>
        <v>0</v>
      </c>
      <c r="BF98" s="141">
        <f>IF(N98="snížená",J98,0)</f>
        <v>0</v>
      </c>
      <c r="BG98" s="141">
        <f>IF(N98="zákl. přenesená",J98,0)</f>
        <v>0</v>
      </c>
      <c r="BH98" s="141">
        <f>IF(N98="sníž. přenesená",J98,0)</f>
        <v>0</v>
      </c>
      <c r="BI98" s="141">
        <f>IF(N98="nulová",J98,0)</f>
        <v>0</v>
      </c>
      <c r="BJ98" s="18" t="s">
        <v>40</v>
      </c>
      <c r="BK98" s="141">
        <f>ROUND(I98*H98,2)</f>
        <v>0</v>
      </c>
      <c r="BL98" s="18" t="s">
        <v>157</v>
      </c>
      <c r="BM98" s="140" t="s">
        <v>8</v>
      </c>
    </row>
    <row r="99" spans="2:65" s="1" customFormat="1" ht="16.5" customHeight="1">
      <c r="B99" s="34"/>
      <c r="C99" s="129" t="s">
        <v>198</v>
      </c>
      <c r="D99" s="129" t="s">
        <v>152</v>
      </c>
      <c r="E99" s="130" t="s">
        <v>4749</v>
      </c>
      <c r="F99" s="131" t="s">
        <v>4750</v>
      </c>
      <c r="G99" s="132" t="s">
        <v>4713</v>
      </c>
      <c r="H99" s="133">
        <v>10</v>
      </c>
      <c r="I99" s="134"/>
      <c r="J99" s="135">
        <f>ROUND(I99*H99,2)</f>
        <v>0</v>
      </c>
      <c r="K99" s="131" t="s">
        <v>32</v>
      </c>
      <c r="L99" s="34"/>
      <c r="M99" s="136" t="s">
        <v>32</v>
      </c>
      <c r="N99" s="137" t="s">
        <v>51</v>
      </c>
      <c r="P99" s="138">
        <f>O99*H99</f>
        <v>0</v>
      </c>
      <c r="Q99" s="138">
        <v>0</v>
      </c>
      <c r="R99" s="138">
        <f>Q99*H99</f>
        <v>0</v>
      </c>
      <c r="S99" s="138">
        <v>0</v>
      </c>
      <c r="T99" s="139">
        <f>S99*H99</f>
        <v>0</v>
      </c>
      <c r="AR99" s="140" t="s">
        <v>157</v>
      </c>
      <c r="AT99" s="140" t="s">
        <v>152</v>
      </c>
      <c r="AU99" s="140" t="s">
        <v>89</v>
      </c>
      <c r="AY99" s="18" t="s">
        <v>150</v>
      </c>
      <c r="BE99" s="141">
        <f>IF(N99="základní",J99,0)</f>
        <v>0</v>
      </c>
      <c r="BF99" s="141">
        <f>IF(N99="snížená",J99,0)</f>
        <v>0</v>
      </c>
      <c r="BG99" s="141">
        <f>IF(N99="zákl. přenesená",J99,0)</f>
        <v>0</v>
      </c>
      <c r="BH99" s="141">
        <f>IF(N99="sníž. přenesená",J99,0)</f>
        <v>0</v>
      </c>
      <c r="BI99" s="141">
        <f>IF(N99="nulová",J99,0)</f>
        <v>0</v>
      </c>
      <c r="BJ99" s="18" t="s">
        <v>40</v>
      </c>
      <c r="BK99" s="141">
        <f>ROUND(I99*H99,2)</f>
        <v>0</v>
      </c>
      <c r="BL99" s="18" t="s">
        <v>157</v>
      </c>
      <c r="BM99" s="140" t="s">
        <v>235</v>
      </c>
    </row>
    <row r="100" spans="2:65" s="11" customFormat="1" ht="22.8" customHeight="1">
      <c r="B100" s="117"/>
      <c r="D100" s="118" t="s">
        <v>79</v>
      </c>
      <c r="E100" s="127" t="s">
        <v>168</v>
      </c>
      <c r="F100" s="127" t="s">
        <v>4751</v>
      </c>
      <c r="I100" s="120"/>
      <c r="J100" s="128">
        <f>BK100</f>
        <v>0</v>
      </c>
      <c r="L100" s="117"/>
      <c r="M100" s="122"/>
      <c r="P100" s="123">
        <f>SUM(P101:P106)</f>
        <v>0</v>
      </c>
      <c r="R100" s="123">
        <f>SUM(R101:R106)</f>
        <v>0</v>
      </c>
      <c r="T100" s="124">
        <f>SUM(T101:T106)</f>
        <v>0</v>
      </c>
      <c r="AR100" s="118" t="s">
        <v>40</v>
      </c>
      <c r="AT100" s="125" t="s">
        <v>79</v>
      </c>
      <c r="AU100" s="125" t="s">
        <v>40</v>
      </c>
      <c r="AY100" s="118" t="s">
        <v>150</v>
      </c>
      <c r="BK100" s="126">
        <f>SUM(BK101:BK106)</f>
        <v>0</v>
      </c>
    </row>
    <row r="101" spans="2:65" s="1" customFormat="1" ht="16.5" customHeight="1">
      <c r="B101" s="34"/>
      <c r="C101" s="129" t="s">
        <v>204</v>
      </c>
      <c r="D101" s="129" t="s">
        <v>152</v>
      </c>
      <c r="E101" s="130" t="s">
        <v>4752</v>
      </c>
      <c r="F101" s="131" t="s">
        <v>4753</v>
      </c>
      <c r="G101" s="132" t="s">
        <v>165</v>
      </c>
      <c r="H101" s="133">
        <v>26.7</v>
      </c>
      <c r="I101" s="134"/>
      <c r="J101" s="135">
        <f>ROUND(I101*H101,2)</f>
        <v>0</v>
      </c>
      <c r="K101" s="131" t="s">
        <v>32</v>
      </c>
      <c r="L101" s="34"/>
      <c r="M101" s="136" t="s">
        <v>32</v>
      </c>
      <c r="N101" s="137" t="s">
        <v>51</v>
      </c>
      <c r="P101" s="138">
        <f>O101*H101</f>
        <v>0</v>
      </c>
      <c r="Q101" s="138">
        <v>0</v>
      </c>
      <c r="R101" s="138">
        <f>Q101*H101</f>
        <v>0</v>
      </c>
      <c r="S101" s="138">
        <v>0</v>
      </c>
      <c r="T101" s="139">
        <f>S101*H101</f>
        <v>0</v>
      </c>
      <c r="AR101" s="140" t="s">
        <v>157</v>
      </c>
      <c r="AT101" s="140" t="s">
        <v>152</v>
      </c>
      <c r="AU101" s="140" t="s">
        <v>89</v>
      </c>
      <c r="AY101" s="18" t="s">
        <v>150</v>
      </c>
      <c r="BE101" s="141">
        <f>IF(N101="základní",J101,0)</f>
        <v>0</v>
      </c>
      <c r="BF101" s="141">
        <f>IF(N101="snížená",J101,0)</f>
        <v>0</v>
      </c>
      <c r="BG101" s="141">
        <f>IF(N101="zákl. přenesená",J101,0)</f>
        <v>0</v>
      </c>
      <c r="BH101" s="141">
        <f>IF(N101="sníž. přenesená",J101,0)</f>
        <v>0</v>
      </c>
      <c r="BI101" s="141">
        <f>IF(N101="nulová",J101,0)</f>
        <v>0</v>
      </c>
      <c r="BJ101" s="18" t="s">
        <v>40</v>
      </c>
      <c r="BK101" s="141">
        <f>ROUND(I101*H101,2)</f>
        <v>0</v>
      </c>
      <c r="BL101" s="18" t="s">
        <v>157</v>
      </c>
      <c r="BM101" s="140" t="s">
        <v>244</v>
      </c>
    </row>
    <row r="102" spans="2:65" s="13" customFormat="1">
      <c r="B102" s="149"/>
      <c r="D102" s="143" t="s">
        <v>159</v>
      </c>
      <c r="E102" s="150" t="s">
        <v>32</v>
      </c>
      <c r="F102" s="151" t="s">
        <v>4754</v>
      </c>
      <c r="H102" s="152">
        <v>26.7</v>
      </c>
      <c r="I102" s="153"/>
      <c r="L102" s="149"/>
      <c r="M102" s="154"/>
      <c r="T102" s="155"/>
      <c r="AT102" s="150" t="s">
        <v>159</v>
      </c>
      <c r="AU102" s="150" t="s">
        <v>89</v>
      </c>
      <c r="AV102" s="13" t="s">
        <v>89</v>
      </c>
      <c r="AW102" s="13" t="s">
        <v>38</v>
      </c>
      <c r="AX102" s="13" t="s">
        <v>80</v>
      </c>
      <c r="AY102" s="150" t="s">
        <v>150</v>
      </c>
    </row>
    <row r="103" spans="2:65" s="14" customFormat="1">
      <c r="B103" s="156"/>
      <c r="D103" s="143" t="s">
        <v>159</v>
      </c>
      <c r="E103" s="157" t="s">
        <v>32</v>
      </c>
      <c r="F103" s="158" t="s">
        <v>162</v>
      </c>
      <c r="H103" s="159">
        <v>26.7</v>
      </c>
      <c r="I103" s="160"/>
      <c r="L103" s="156"/>
      <c r="M103" s="161"/>
      <c r="T103" s="162"/>
      <c r="AT103" s="157" t="s">
        <v>159</v>
      </c>
      <c r="AU103" s="157" t="s">
        <v>89</v>
      </c>
      <c r="AV103" s="14" t="s">
        <v>157</v>
      </c>
      <c r="AW103" s="14" t="s">
        <v>38</v>
      </c>
      <c r="AX103" s="14" t="s">
        <v>40</v>
      </c>
      <c r="AY103" s="157" t="s">
        <v>150</v>
      </c>
    </row>
    <row r="104" spans="2:65" s="1" customFormat="1" ht="16.5" customHeight="1">
      <c r="B104" s="34"/>
      <c r="C104" s="129" t="s">
        <v>210</v>
      </c>
      <c r="D104" s="129" t="s">
        <v>152</v>
      </c>
      <c r="E104" s="130" t="s">
        <v>4755</v>
      </c>
      <c r="F104" s="131" t="s">
        <v>4756</v>
      </c>
      <c r="G104" s="132" t="s">
        <v>693</v>
      </c>
      <c r="H104" s="133">
        <v>89</v>
      </c>
      <c r="I104" s="134"/>
      <c r="J104" s="135">
        <f>ROUND(I104*H104,2)</f>
        <v>0</v>
      </c>
      <c r="K104" s="131" t="s">
        <v>32</v>
      </c>
      <c r="L104" s="34"/>
      <c r="M104" s="136" t="s">
        <v>32</v>
      </c>
      <c r="N104" s="137" t="s">
        <v>51</v>
      </c>
      <c r="P104" s="138">
        <f>O104*H104</f>
        <v>0</v>
      </c>
      <c r="Q104" s="138">
        <v>0</v>
      </c>
      <c r="R104" s="138">
        <f>Q104*H104</f>
        <v>0</v>
      </c>
      <c r="S104" s="138">
        <v>0</v>
      </c>
      <c r="T104" s="139">
        <f>S104*H104</f>
        <v>0</v>
      </c>
      <c r="AR104" s="140" t="s">
        <v>157</v>
      </c>
      <c r="AT104" s="140" t="s">
        <v>152</v>
      </c>
      <c r="AU104" s="140" t="s">
        <v>89</v>
      </c>
      <c r="AY104" s="18" t="s">
        <v>150</v>
      </c>
      <c r="BE104" s="141">
        <f>IF(N104="základní",J104,0)</f>
        <v>0</v>
      </c>
      <c r="BF104" s="141">
        <f>IF(N104="snížená",J104,0)</f>
        <v>0</v>
      </c>
      <c r="BG104" s="141">
        <f>IF(N104="zákl. přenesená",J104,0)</f>
        <v>0</v>
      </c>
      <c r="BH104" s="141">
        <f>IF(N104="sníž. přenesená",J104,0)</f>
        <v>0</v>
      </c>
      <c r="BI104" s="141">
        <f>IF(N104="nulová",J104,0)</f>
        <v>0</v>
      </c>
      <c r="BJ104" s="18" t="s">
        <v>40</v>
      </c>
      <c r="BK104" s="141">
        <f>ROUND(I104*H104,2)</f>
        <v>0</v>
      </c>
      <c r="BL104" s="18" t="s">
        <v>157</v>
      </c>
      <c r="BM104" s="140" t="s">
        <v>259</v>
      </c>
    </row>
    <row r="105" spans="2:65" s="1" customFormat="1" ht="16.5" customHeight="1">
      <c r="B105" s="34"/>
      <c r="C105" s="129" t="s">
        <v>214</v>
      </c>
      <c r="D105" s="129" t="s">
        <v>152</v>
      </c>
      <c r="E105" s="130" t="s">
        <v>4757</v>
      </c>
      <c r="F105" s="131" t="s">
        <v>4756</v>
      </c>
      <c r="G105" s="132" t="s">
        <v>693</v>
      </c>
      <c r="H105" s="133">
        <v>89</v>
      </c>
      <c r="I105" s="134"/>
      <c r="J105" s="135">
        <f>ROUND(I105*H105,2)</f>
        <v>0</v>
      </c>
      <c r="K105" s="131" t="s">
        <v>32</v>
      </c>
      <c r="L105" s="34"/>
      <c r="M105" s="136" t="s">
        <v>32</v>
      </c>
      <c r="N105" s="137" t="s">
        <v>51</v>
      </c>
      <c r="P105" s="138">
        <f>O105*H105</f>
        <v>0</v>
      </c>
      <c r="Q105" s="138">
        <v>0</v>
      </c>
      <c r="R105" s="138">
        <f>Q105*H105</f>
        <v>0</v>
      </c>
      <c r="S105" s="138">
        <v>0</v>
      </c>
      <c r="T105" s="139">
        <f>S105*H105</f>
        <v>0</v>
      </c>
      <c r="AR105" s="140" t="s">
        <v>157</v>
      </c>
      <c r="AT105" s="140" t="s">
        <v>152</v>
      </c>
      <c r="AU105" s="140" t="s">
        <v>89</v>
      </c>
      <c r="AY105" s="18" t="s">
        <v>150</v>
      </c>
      <c r="BE105" s="141">
        <f>IF(N105="základní",J105,0)</f>
        <v>0</v>
      </c>
      <c r="BF105" s="141">
        <f>IF(N105="snížená",J105,0)</f>
        <v>0</v>
      </c>
      <c r="BG105" s="141">
        <f>IF(N105="zákl. přenesená",J105,0)</f>
        <v>0</v>
      </c>
      <c r="BH105" s="141">
        <f>IF(N105="sníž. přenesená",J105,0)</f>
        <v>0</v>
      </c>
      <c r="BI105" s="141">
        <f>IF(N105="nulová",J105,0)</f>
        <v>0</v>
      </c>
      <c r="BJ105" s="18" t="s">
        <v>40</v>
      </c>
      <c r="BK105" s="141">
        <f>ROUND(I105*H105,2)</f>
        <v>0</v>
      </c>
      <c r="BL105" s="18" t="s">
        <v>157</v>
      </c>
      <c r="BM105" s="140" t="s">
        <v>279</v>
      </c>
    </row>
    <row r="106" spans="2:65" s="1" customFormat="1" ht="16.5" customHeight="1">
      <c r="B106" s="34"/>
      <c r="C106" s="129" t="s">
        <v>218</v>
      </c>
      <c r="D106" s="129" t="s">
        <v>152</v>
      </c>
      <c r="E106" s="130" t="s">
        <v>4758</v>
      </c>
      <c r="F106" s="131" t="s">
        <v>4759</v>
      </c>
      <c r="G106" s="132" t="s">
        <v>4760</v>
      </c>
      <c r="H106" s="133">
        <v>1</v>
      </c>
      <c r="I106" s="134"/>
      <c r="J106" s="135">
        <f>ROUND(I106*H106,2)</f>
        <v>0</v>
      </c>
      <c r="K106" s="131" t="s">
        <v>32</v>
      </c>
      <c r="L106" s="34"/>
      <c r="M106" s="136" t="s">
        <v>32</v>
      </c>
      <c r="N106" s="137" t="s">
        <v>51</v>
      </c>
      <c r="P106" s="138">
        <f>O106*H106</f>
        <v>0</v>
      </c>
      <c r="Q106" s="138">
        <v>0</v>
      </c>
      <c r="R106" s="138">
        <f>Q106*H106</f>
        <v>0</v>
      </c>
      <c r="S106" s="138">
        <v>0</v>
      </c>
      <c r="T106" s="139">
        <f>S106*H106</f>
        <v>0</v>
      </c>
      <c r="AR106" s="140" t="s">
        <v>157</v>
      </c>
      <c r="AT106" s="140" t="s">
        <v>152</v>
      </c>
      <c r="AU106" s="140" t="s">
        <v>89</v>
      </c>
      <c r="AY106" s="18" t="s">
        <v>150</v>
      </c>
      <c r="BE106" s="141">
        <f>IF(N106="základní",J106,0)</f>
        <v>0</v>
      </c>
      <c r="BF106" s="141">
        <f>IF(N106="snížená",J106,0)</f>
        <v>0</v>
      </c>
      <c r="BG106" s="141">
        <f>IF(N106="zákl. přenesená",J106,0)</f>
        <v>0</v>
      </c>
      <c r="BH106" s="141">
        <f>IF(N106="sníž. přenesená",J106,0)</f>
        <v>0</v>
      </c>
      <c r="BI106" s="141">
        <f>IF(N106="nulová",J106,0)</f>
        <v>0</v>
      </c>
      <c r="BJ106" s="18" t="s">
        <v>40</v>
      </c>
      <c r="BK106" s="141">
        <f>ROUND(I106*H106,2)</f>
        <v>0</v>
      </c>
      <c r="BL106" s="18" t="s">
        <v>157</v>
      </c>
      <c r="BM106" s="140" t="s">
        <v>290</v>
      </c>
    </row>
    <row r="107" spans="2:65" s="11" customFormat="1" ht="22.8" customHeight="1">
      <c r="B107" s="117"/>
      <c r="D107" s="118" t="s">
        <v>79</v>
      </c>
      <c r="E107" s="127" t="s">
        <v>157</v>
      </c>
      <c r="F107" s="127" t="s">
        <v>4761</v>
      </c>
      <c r="I107" s="120"/>
      <c r="J107" s="128">
        <f>BK107</f>
        <v>0</v>
      </c>
      <c r="L107" s="117"/>
      <c r="M107" s="122"/>
      <c r="P107" s="123">
        <f>SUM(P108:P121)</f>
        <v>0</v>
      </c>
      <c r="R107" s="123">
        <f>SUM(R108:R121)</f>
        <v>0</v>
      </c>
      <c r="T107" s="124">
        <f>SUM(T108:T121)</f>
        <v>0</v>
      </c>
      <c r="AR107" s="118" t="s">
        <v>40</v>
      </c>
      <c r="AT107" s="125" t="s">
        <v>79</v>
      </c>
      <c r="AU107" s="125" t="s">
        <v>40</v>
      </c>
      <c r="AY107" s="118" t="s">
        <v>150</v>
      </c>
      <c r="BK107" s="126">
        <f>SUM(BK108:BK121)</f>
        <v>0</v>
      </c>
    </row>
    <row r="108" spans="2:65" s="1" customFormat="1" ht="16.5" customHeight="1">
      <c r="B108" s="34"/>
      <c r="C108" s="129" t="s">
        <v>8</v>
      </c>
      <c r="D108" s="129" t="s">
        <v>152</v>
      </c>
      <c r="E108" s="130" t="s">
        <v>4762</v>
      </c>
      <c r="F108" s="131" t="s">
        <v>4763</v>
      </c>
      <c r="G108" s="132" t="s">
        <v>165</v>
      </c>
      <c r="H108" s="133">
        <v>864</v>
      </c>
      <c r="I108" s="134"/>
      <c r="J108" s="135">
        <f>ROUND(I108*H108,2)</f>
        <v>0</v>
      </c>
      <c r="K108" s="131" t="s">
        <v>32</v>
      </c>
      <c r="L108" s="34"/>
      <c r="M108" s="136" t="s">
        <v>32</v>
      </c>
      <c r="N108" s="137" t="s">
        <v>51</v>
      </c>
      <c r="P108" s="138">
        <f>O108*H108</f>
        <v>0</v>
      </c>
      <c r="Q108" s="138">
        <v>0</v>
      </c>
      <c r="R108" s="138">
        <f>Q108*H108</f>
        <v>0</v>
      </c>
      <c r="S108" s="138">
        <v>0</v>
      </c>
      <c r="T108" s="139">
        <f>S108*H108</f>
        <v>0</v>
      </c>
      <c r="AR108" s="140" t="s">
        <v>157</v>
      </c>
      <c r="AT108" s="140" t="s">
        <v>152</v>
      </c>
      <c r="AU108" s="140" t="s">
        <v>89</v>
      </c>
      <c r="AY108" s="18" t="s">
        <v>150</v>
      </c>
      <c r="BE108" s="141">
        <f>IF(N108="základní",J108,0)</f>
        <v>0</v>
      </c>
      <c r="BF108" s="141">
        <f>IF(N108="snížená",J108,0)</f>
        <v>0</v>
      </c>
      <c r="BG108" s="141">
        <f>IF(N108="zákl. přenesená",J108,0)</f>
        <v>0</v>
      </c>
      <c r="BH108" s="141">
        <f>IF(N108="sníž. přenesená",J108,0)</f>
        <v>0</v>
      </c>
      <c r="BI108" s="141">
        <f>IF(N108="nulová",J108,0)</f>
        <v>0</v>
      </c>
      <c r="BJ108" s="18" t="s">
        <v>40</v>
      </c>
      <c r="BK108" s="141">
        <f>ROUND(I108*H108,2)</f>
        <v>0</v>
      </c>
      <c r="BL108" s="18" t="s">
        <v>157</v>
      </c>
      <c r="BM108" s="140" t="s">
        <v>314</v>
      </c>
    </row>
    <row r="109" spans="2:65" s="13" customFormat="1">
      <c r="B109" s="149"/>
      <c r="D109" s="143" t="s">
        <v>159</v>
      </c>
      <c r="E109" s="150" t="s">
        <v>32</v>
      </c>
      <c r="F109" s="151" t="s">
        <v>4764</v>
      </c>
      <c r="H109" s="152">
        <v>864</v>
      </c>
      <c r="I109" s="153"/>
      <c r="L109" s="149"/>
      <c r="M109" s="154"/>
      <c r="T109" s="155"/>
      <c r="AT109" s="150" t="s">
        <v>159</v>
      </c>
      <c r="AU109" s="150" t="s">
        <v>89</v>
      </c>
      <c r="AV109" s="13" t="s">
        <v>89</v>
      </c>
      <c r="AW109" s="13" t="s">
        <v>38</v>
      </c>
      <c r="AX109" s="13" t="s">
        <v>80</v>
      </c>
      <c r="AY109" s="150" t="s">
        <v>150</v>
      </c>
    </row>
    <row r="110" spans="2:65" s="14" customFormat="1">
      <c r="B110" s="156"/>
      <c r="D110" s="143" t="s">
        <v>159</v>
      </c>
      <c r="E110" s="157" t="s">
        <v>32</v>
      </c>
      <c r="F110" s="158" t="s">
        <v>162</v>
      </c>
      <c r="H110" s="159">
        <v>864</v>
      </c>
      <c r="I110" s="160"/>
      <c r="L110" s="156"/>
      <c r="M110" s="161"/>
      <c r="T110" s="162"/>
      <c r="AT110" s="157" t="s">
        <v>159</v>
      </c>
      <c r="AU110" s="157" t="s">
        <v>89</v>
      </c>
      <c r="AV110" s="14" t="s">
        <v>157</v>
      </c>
      <c r="AW110" s="14" t="s">
        <v>38</v>
      </c>
      <c r="AX110" s="14" t="s">
        <v>40</v>
      </c>
      <c r="AY110" s="157" t="s">
        <v>150</v>
      </c>
    </row>
    <row r="111" spans="2:65" s="1" customFormat="1" ht="16.5" customHeight="1">
      <c r="B111" s="34"/>
      <c r="C111" s="129" t="s">
        <v>226</v>
      </c>
      <c r="D111" s="129" t="s">
        <v>152</v>
      </c>
      <c r="E111" s="130" t="s">
        <v>4765</v>
      </c>
      <c r="F111" s="131" t="s">
        <v>4766</v>
      </c>
      <c r="G111" s="132" t="s">
        <v>693</v>
      </c>
      <c r="H111" s="133">
        <v>240</v>
      </c>
      <c r="I111" s="134"/>
      <c r="J111" s="135">
        <f>ROUND(I111*H111,2)</f>
        <v>0</v>
      </c>
      <c r="K111" s="131" t="s">
        <v>32</v>
      </c>
      <c r="L111" s="34"/>
      <c r="M111" s="136" t="s">
        <v>32</v>
      </c>
      <c r="N111" s="137" t="s">
        <v>51</v>
      </c>
      <c r="P111" s="138">
        <f>O111*H111</f>
        <v>0</v>
      </c>
      <c r="Q111" s="138">
        <v>0</v>
      </c>
      <c r="R111" s="138">
        <f>Q111*H111</f>
        <v>0</v>
      </c>
      <c r="S111" s="138">
        <v>0</v>
      </c>
      <c r="T111" s="139">
        <f>S111*H111</f>
        <v>0</v>
      </c>
      <c r="AR111" s="140" t="s">
        <v>157</v>
      </c>
      <c r="AT111" s="140" t="s">
        <v>152</v>
      </c>
      <c r="AU111" s="140" t="s">
        <v>89</v>
      </c>
      <c r="AY111" s="18" t="s">
        <v>150</v>
      </c>
      <c r="BE111" s="141">
        <f>IF(N111="základní",J111,0)</f>
        <v>0</v>
      </c>
      <c r="BF111" s="141">
        <f>IF(N111="snížená",J111,0)</f>
        <v>0</v>
      </c>
      <c r="BG111" s="141">
        <f>IF(N111="zákl. přenesená",J111,0)</f>
        <v>0</v>
      </c>
      <c r="BH111" s="141">
        <f>IF(N111="sníž. přenesená",J111,0)</f>
        <v>0</v>
      </c>
      <c r="BI111" s="141">
        <f>IF(N111="nulová",J111,0)</f>
        <v>0</v>
      </c>
      <c r="BJ111" s="18" t="s">
        <v>40</v>
      </c>
      <c r="BK111" s="141">
        <f>ROUND(I111*H111,2)</f>
        <v>0</v>
      </c>
      <c r="BL111" s="18" t="s">
        <v>157</v>
      </c>
      <c r="BM111" s="140" t="s">
        <v>324</v>
      </c>
    </row>
    <row r="112" spans="2:65" s="1" customFormat="1" ht="16.5" customHeight="1">
      <c r="B112" s="34"/>
      <c r="C112" s="129" t="s">
        <v>235</v>
      </c>
      <c r="D112" s="129" t="s">
        <v>152</v>
      </c>
      <c r="E112" s="130" t="s">
        <v>4767</v>
      </c>
      <c r="F112" s="131" t="s">
        <v>4768</v>
      </c>
      <c r="G112" s="132" t="s">
        <v>693</v>
      </c>
      <c r="H112" s="133">
        <v>240</v>
      </c>
      <c r="I112" s="134"/>
      <c r="J112" s="135">
        <f>ROUND(I112*H112,2)</f>
        <v>0</v>
      </c>
      <c r="K112" s="131" t="s">
        <v>32</v>
      </c>
      <c r="L112" s="34"/>
      <c r="M112" s="136" t="s">
        <v>32</v>
      </c>
      <c r="N112" s="137" t="s">
        <v>51</v>
      </c>
      <c r="P112" s="138">
        <f>O112*H112</f>
        <v>0</v>
      </c>
      <c r="Q112" s="138">
        <v>0</v>
      </c>
      <c r="R112" s="138">
        <f>Q112*H112</f>
        <v>0</v>
      </c>
      <c r="S112" s="138">
        <v>0</v>
      </c>
      <c r="T112" s="139">
        <f>S112*H112</f>
        <v>0</v>
      </c>
      <c r="AR112" s="140" t="s">
        <v>157</v>
      </c>
      <c r="AT112" s="140" t="s">
        <v>152</v>
      </c>
      <c r="AU112" s="140" t="s">
        <v>89</v>
      </c>
      <c r="AY112" s="18" t="s">
        <v>150</v>
      </c>
      <c r="BE112" s="141">
        <f>IF(N112="základní",J112,0)</f>
        <v>0</v>
      </c>
      <c r="BF112" s="141">
        <f>IF(N112="snížená",J112,0)</f>
        <v>0</v>
      </c>
      <c r="BG112" s="141">
        <f>IF(N112="zákl. přenesená",J112,0)</f>
        <v>0</v>
      </c>
      <c r="BH112" s="141">
        <f>IF(N112="sníž. přenesená",J112,0)</f>
        <v>0</v>
      </c>
      <c r="BI112" s="141">
        <f>IF(N112="nulová",J112,0)</f>
        <v>0</v>
      </c>
      <c r="BJ112" s="18" t="s">
        <v>40</v>
      </c>
      <c r="BK112" s="141">
        <f>ROUND(I112*H112,2)</f>
        <v>0</v>
      </c>
      <c r="BL112" s="18" t="s">
        <v>157</v>
      </c>
      <c r="BM112" s="140" t="s">
        <v>335</v>
      </c>
    </row>
    <row r="113" spans="2:65" s="1" customFormat="1" ht="16.5" customHeight="1">
      <c r="B113" s="34"/>
      <c r="C113" s="129" t="s">
        <v>239</v>
      </c>
      <c r="D113" s="129" t="s">
        <v>152</v>
      </c>
      <c r="E113" s="130" t="s">
        <v>4769</v>
      </c>
      <c r="F113" s="131" t="s">
        <v>4770</v>
      </c>
      <c r="G113" s="132" t="s">
        <v>165</v>
      </c>
      <c r="H113" s="133">
        <v>12</v>
      </c>
      <c r="I113" s="134"/>
      <c r="J113" s="135">
        <f>ROUND(I113*H113,2)</f>
        <v>0</v>
      </c>
      <c r="K113" s="131" t="s">
        <v>32</v>
      </c>
      <c r="L113" s="34"/>
      <c r="M113" s="136" t="s">
        <v>32</v>
      </c>
      <c r="N113" s="137" t="s">
        <v>51</v>
      </c>
      <c r="P113" s="138">
        <f>O113*H113</f>
        <v>0</v>
      </c>
      <c r="Q113" s="138">
        <v>0</v>
      </c>
      <c r="R113" s="138">
        <f>Q113*H113</f>
        <v>0</v>
      </c>
      <c r="S113" s="138">
        <v>0</v>
      </c>
      <c r="T113" s="139">
        <f>S113*H113</f>
        <v>0</v>
      </c>
      <c r="AR113" s="140" t="s">
        <v>157</v>
      </c>
      <c r="AT113" s="140" t="s">
        <v>152</v>
      </c>
      <c r="AU113" s="140" t="s">
        <v>89</v>
      </c>
      <c r="AY113" s="18" t="s">
        <v>150</v>
      </c>
      <c r="BE113" s="141">
        <f>IF(N113="základní",J113,0)</f>
        <v>0</v>
      </c>
      <c r="BF113" s="141">
        <f>IF(N113="snížená",J113,0)</f>
        <v>0</v>
      </c>
      <c r="BG113" s="141">
        <f>IF(N113="zákl. přenesená",J113,0)</f>
        <v>0</v>
      </c>
      <c r="BH113" s="141">
        <f>IF(N113="sníž. přenesená",J113,0)</f>
        <v>0</v>
      </c>
      <c r="BI113" s="141">
        <f>IF(N113="nulová",J113,0)</f>
        <v>0</v>
      </c>
      <c r="BJ113" s="18" t="s">
        <v>40</v>
      </c>
      <c r="BK113" s="141">
        <f>ROUND(I113*H113,2)</f>
        <v>0</v>
      </c>
      <c r="BL113" s="18" t="s">
        <v>157</v>
      </c>
      <c r="BM113" s="140" t="s">
        <v>1010</v>
      </c>
    </row>
    <row r="114" spans="2:65" s="13" customFormat="1">
      <c r="B114" s="149"/>
      <c r="D114" s="143" t="s">
        <v>159</v>
      </c>
      <c r="E114" s="150" t="s">
        <v>32</v>
      </c>
      <c r="F114" s="151" t="s">
        <v>4771</v>
      </c>
      <c r="H114" s="152">
        <v>12</v>
      </c>
      <c r="I114" s="153"/>
      <c r="L114" s="149"/>
      <c r="M114" s="154"/>
      <c r="T114" s="155"/>
      <c r="AT114" s="150" t="s">
        <v>159</v>
      </c>
      <c r="AU114" s="150" t="s">
        <v>89</v>
      </c>
      <c r="AV114" s="13" t="s">
        <v>89</v>
      </c>
      <c r="AW114" s="13" t="s">
        <v>38</v>
      </c>
      <c r="AX114" s="13" t="s">
        <v>80</v>
      </c>
      <c r="AY114" s="150" t="s">
        <v>150</v>
      </c>
    </row>
    <row r="115" spans="2:65" s="14" customFormat="1">
      <c r="B115" s="156"/>
      <c r="D115" s="143" t="s">
        <v>159</v>
      </c>
      <c r="E115" s="157" t="s">
        <v>32</v>
      </c>
      <c r="F115" s="158" t="s">
        <v>162</v>
      </c>
      <c r="H115" s="159">
        <v>12</v>
      </c>
      <c r="I115" s="160"/>
      <c r="L115" s="156"/>
      <c r="M115" s="161"/>
      <c r="T115" s="162"/>
      <c r="AT115" s="157" t="s">
        <v>159</v>
      </c>
      <c r="AU115" s="157" t="s">
        <v>89</v>
      </c>
      <c r="AV115" s="14" t="s">
        <v>157</v>
      </c>
      <c r="AW115" s="14" t="s">
        <v>38</v>
      </c>
      <c r="AX115" s="14" t="s">
        <v>40</v>
      </c>
      <c r="AY115" s="157" t="s">
        <v>150</v>
      </c>
    </row>
    <row r="116" spans="2:65" s="1" customFormat="1" ht="16.5" customHeight="1">
      <c r="B116" s="34"/>
      <c r="C116" s="129" t="s">
        <v>244</v>
      </c>
      <c r="D116" s="129" t="s">
        <v>152</v>
      </c>
      <c r="E116" s="130" t="s">
        <v>4772</v>
      </c>
      <c r="F116" s="131" t="s">
        <v>4773</v>
      </c>
      <c r="G116" s="132" t="s">
        <v>165</v>
      </c>
      <c r="H116" s="133">
        <v>72</v>
      </c>
      <c r="I116" s="134"/>
      <c r="J116" s="135">
        <f>ROUND(I116*H116,2)</f>
        <v>0</v>
      </c>
      <c r="K116" s="131" t="s">
        <v>32</v>
      </c>
      <c r="L116" s="34"/>
      <c r="M116" s="136" t="s">
        <v>32</v>
      </c>
      <c r="N116" s="137" t="s">
        <v>51</v>
      </c>
      <c r="P116" s="138">
        <f>O116*H116</f>
        <v>0</v>
      </c>
      <c r="Q116" s="138">
        <v>0</v>
      </c>
      <c r="R116" s="138">
        <f>Q116*H116</f>
        <v>0</v>
      </c>
      <c r="S116" s="138">
        <v>0</v>
      </c>
      <c r="T116" s="139">
        <f>S116*H116</f>
        <v>0</v>
      </c>
      <c r="AR116" s="140" t="s">
        <v>157</v>
      </c>
      <c r="AT116" s="140" t="s">
        <v>152</v>
      </c>
      <c r="AU116" s="140" t="s">
        <v>89</v>
      </c>
      <c r="AY116" s="18" t="s">
        <v>150</v>
      </c>
      <c r="BE116" s="141">
        <f>IF(N116="základní",J116,0)</f>
        <v>0</v>
      </c>
      <c r="BF116" s="141">
        <f>IF(N116="snížená",J116,0)</f>
        <v>0</v>
      </c>
      <c r="BG116" s="141">
        <f>IF(N116="zákl. přenesená",J116,0)</f>
        <v>0</v>
      </c>
      <c r="BH116" s="141">
        <f>IF(N116="sníž. přenesená",J116,0)</f>
        <v>0</v>
      </c>
      <c r="BI116" s="141">
        <f>IF(N116="nulová",J116,0)</f>
        <v>0</v>
      </c>
      <c r="BJ116" s="18" t="s">
        <v>40</v>
      </c>
      <c r="BK116" s="141">
        <f>ROUND(I116*H116,2)</f>
        <v>0</v>
      </c>
      <c r="BL116" s="18" t="s">
        <v>157</v>
      </c>
      <c r="BM116" s="140" t="s">
        <v>1027</v>
      </c>
    </row>
    <row r="117" spans="2:65" s="13" customFormat="1">
      <c r="B117" s="149"/>
      <c r="D117" s="143" t="s">
        <v>159</v>
      </c>
      <c r="E117" s="150" t="s">
        <v>32</v>
      </c>
      <c r="F117" s="151" t="s">
        <v>4774</v>
      </c>
      <c r="H117" s="152">
        <v>72</v>
      </c>
      <c r="I117" s="153"/>
      <c r="L117" s="149"/>
      <c r="M117" s="154"/>
      <c r="T117" s="155"/>
      <c r="AT117" s="150" t="s">
        <v>159</v>
      </c>
      <c r="AU117" s="150" t="s">
        <v>89</v>
      </c>
      <c r="AV117" s="13" t="s">
        <v>89</v>
      </c>
      <c r="AW117" s="13" t="s">
        <v>38</v>
      </c>
      <c r="AX117" s="13" t="s">
        <v>80</v>
      </c>
      <c r="AY117" s="150" t="s">
        <v>150</v>
      </c>
    </row>
    <row r="118" spans="2:65" s="14" customFormat="1">
      <c r="B118" s="156"/>
      <c r="D118" s="143" t="s">
        <v>159</v>
      </c>
      <c r="E118" s="157" t="s">
        <v>32</v>
      </c>
      <c r="F118" s="158" t="s">
        <v>162</v>
      </c>
      <c r="H118" s="159">
        <v>72</v>
      </c>
      <c r="I118" s="160"/>
      <c r="L118" s="156"/>
      <c r="M118" s="161"/>
      <c r="T118" s="162"/>
      <c r="AT118" s="157" t="s">
        <v>159</v>
      </c>
      <c r="AU118" s="157" t="s">
        <v>89</v>
      </c>
      <c r="AV118" s="14" t="s">
        <v>157</v>
      </c>
      <c r="AW118" s="14" t="s">
        <v>38</v>
      </c>
      <c r="AX118" s="14" t="s">
        <v>40</v>
      </c>
      <c r="AY118" s="157" t="s">
        <v>150</v>
      </c>
    </row>
    <row r="119" spans="2:65" s="1" customFormat="1" ht="16.5" customHeight="1">
      <c r="B119" s="34"/>
      <c r="C119" s="129" t="s">
        <v>251</v>
      </c>
      <c r="D119" s="129" t="s">
        <v>152</v>
      </c>
      <c r="E119" s="130" t="s">
        <v>4775</v>
      </c>
      <c r="F119" s="131" t="s">
        <v>4776</v>
      </c>
      <c r="G119" s="132" t="s">
        <v>165</v>
      </c>
      <c r="H119" s="133">
        <v>276</v>
      </c>
      <c r="I119" s="134"/>
      <c r="J119" s="135">
        <f>ROUND(I119*H119,2)</f>
        <v>0</v>
      </c>
      <c r="K119" s="131" t="s">
        <v>32</v>
      </c>
      <c r="L119" s="34"/>
      <c r="M119" s="136" t="s">
        <v>32</v>
      </c>
      <c r="N119" s="137" t="s">
        <v>51</v>
      </c>
      <c r="P119" s="138">
        <f>O119*H119</f>
        <v>0</v>
      </c>
      <c r="Q119" s="138">
        <v>0</v>
      </c>
      <c r="R119" s="138">
        <f>Q119*H119</f>
        <v>0</v>
      </c>
      <c r="S119" s="138">
        <v>0</v>
      </c>
      <c r="T119" s="139">
        <f>S119*H119</f>
        <v>0</v>
      </c>
      <c r="AR119" s="140" t="s">
        <v>157</v>
      </c>
      <c r="AT119" s="140" t="s">
        <v>152</v>
      </c>
      <c r="AU119" s="140" t="s">
        <v>89</v>
      </c>
      <c r="AY119" s="18" t="s">
        <v>150</v>
      </c>
      <c r="BE119" s="141">
        <f>IF(N119="základní",J119,0)</f>
        <v>0</v>
      </c>
      <c r="BF119" s="141">
        <f>IF(N119="snížená",J119,0)</f>
        <v>0</v>
      </c>
      <c r="BG119" s="141">
        <f>IF(N119="zákl. přenesená",J119,0)</f>
        <v>0</v>
      </c>
      <c r="BH119" s="141">
        <f>IF(N119="sníž. přenesená",J119,0)</f>
        <v>0</v>
      </c>
      <c r="BI119" s="141">
        <f>IF(N119="nulová",J119,0)</f>
        <v>0</v>
      </c>
      <c r="BJ119" s="18" t="s">
        <v>40</v>
      </c>
      <c r="BK119" s="141">
        <f>ROUND(I119*H119,2)</f>
        <v>0</v>
      </c>
      <c r="BL119" s="18" t="s">
        <v>157</v>
      </c>
      <c r="BM119" s="140" t="s">
        <v>1043</v>
      </c>
    </row>
    <row r="120" spans="2:65" s="13" customFormat="1">
      <c r="B120" s="149"/>
      <c r="D120" s="143" t="s">
        <v>159</v>
      </c>
      <c r="E120" s="150" t="s">
        <v>32</v>
      </c>
      <c r="F120" s="151" t="s">
        <v>4777</v>
      </c>
      <c r="H120" s="152">
        <v>276</v>
      </c>
      <c r="I120" s="153"/>
      <c r="L120" s="149"/>
      <c r="M120" s="154"/>
      <c r="T120" s="155"/>
      <c r="AT120" s="150" t="s">
        <v>159</v>
      </c>
      <c r="AU120" s="150" t="s">
        <v>89</v>
      </c>
      <c r="AV120" s="13" t="s">
        <v>89</v>
      </c>
      <c r="AW120" s="13" t="s">
        <v>38</v>
      </c>
      <c r="AX120" s="13" t="s">
        <v>80</v>
      </c>
      <c r="AY120" s="150" t="s">
        <v>150</v>
      </c>
    </row>
    <row r="121" spans="2:65" s="14" customFormat="1">
      <c r="B121" s="156"/>
      <c r="D121" s="143" t="s">
        <v>159</v>
      </c>
      <c r="E121" s="157" t="s">
        <v>32</v>
      </c>
      <c r="F121" s="158" t="s">
        <v>162</v>
      </c>
      <c r="H121" s="159">
        <v>276</v>
      </c>
      <c r="I121" s="160"/>
      <c r="L121" s="156"/>
      <c r="M121" s="161"/>
      <c r="T121" s="162"/>
      <c r="AT121" s="157" t="s">
        <v>159</v>
      </c>
      <c r="AU121" s="157" t="s">
        <v>89</v>
      </c>
      <c r="AV121" s="14" t="s">
        <v>157</v>
      </c>
      <c r="AW121" s="14" t="s">
        <v>38</v>
      </c>
      <c r="AX121" s="14" t="s">
        <v>40</v>
      </c>
      <c r="AY121" s="157" t="s">
        <v>150</v>
      </c>
    </row>
    <row r="122" spans="2:65" s="11" customFormat="1" ht="22.8" customHeight="1">
      <c r="B122" s="117"/>
      <c r="D122" s="118" t="s">
        <v>79</v>
      </c>
      <c r="E122" s="127" t="s">
        <v>183</v>
      </c>
      <c r="F122" s="127" t="s">
        <v>4778</v>
      </c>
      <c r="I122" s="120"/>
      <c r="J122" s="128">
        <f>BK122</f>
        <v>0</v>
      </c>
      <c r="L122" s="117"/>
      <c r="M122" s="122"/>
      <c r="P122" s="123">
        <f>SUM(P123:P128)</f>
        <v>0</v>
      </c>
      <c r="R122" s="123">
        <f>SUM(R123:R128)</f>
        <v>0</v>
      </c>
      <c r="T122" s="124">
        <f>SUM(T123:T128)</f>
        <v>0</v>
      </c>
      <c r="AR122" s="118" t="s">
        <v>40</v>
      </c>
      <c r="AT122" s="125" t="s">
        <v>79</v>
      </c>
      <c r="AU122" s="125" t="s">
        <v>40</v>
      </c>
      <c r="AY122" s="118" t="s">
        <v>150</v>
      </c>
      <c r="BK122" s="126">
        <f>SUM(BK123:BK128)</f>
        <v>0</v>
      </c>
    </row>
    <row r="123" spans="2:65" s="1" customFormat="1" ht="16.5" customHeight="1">
      <c r="B123" s="34"/>
      <c r="C123" s="129" t="s">
        <v>259</v>
      </c>
      <c r="D123" s="129" t="s">
        <v>152</v>
      </c>
      <c r="E123" s="130" t="s">
        <v>4779</v>
      </c>
      <c r="F123" s="131" t="s">
        <v>4763</v>
      </c>
      <c r="G123" s="132" t="s">
        <v>165</v>
      </c>
      <c r="H123" s="133">
        <v>62</v>
      </c>
      <c r="I123" s="134"/>
      <c r="J123" s="135">
        <f t="shared" ref="J123:J128" si="0">ROUND(I123*H123,2)</f>
        <v>0</v>
      </c>
      <c r="K123" s="131" t="s">
        <v>32</v>
      </c>
      <c r="L123" s="34"/>
      <c r="M123" s="136" t="s">
        <v>32</v>
      </c>
      <c r="N123" s="137" t="s">
        <v>51</v>
      </c>
      <c r="P123" s="138">
        <f t="shared" ref="P123:P128" si="1">O123*H123</f>
        <v>0</v>
      </c>
      <c r="Q123" s="138">
        <v>0</v>
      </c>
      <c r="R123" s="138">
        <f t="shared" ref="R123:R128" si="2">Q123*H123</f>
        <v>0</v>
      </c>
      <c r="S123" s="138">
        <v>0</v>
      </c>
      <c r="T123" s="139">
        <f t="shared" ref="T123:T128" si="3">S123*H123</f>
        <v>0</v>
      </c>
      <c r="AR123" s="140" t="s">
        <v>157</v>
      </c>
      <c r="AT123" s="140" t="s">
        <v>152</v>
      </c>
      <c r="AU123" s="140" t="s">
        <v>89</v>
      </c>
      <c r="AY123" s="18" t="s">
        <v>150</v>
      </c>
      <c r="BE123" s="141">
        <f t="shared" ref="BE123:BE128" si="4">IF(N123="základní",J123,0)</f>
        <v>0</v>
      </c>
      <c r="BF123" s="141">
        <f t="shared" ref="BF123:BF128" si="5">IF(N123="snížená",J123,0)</f>
        <v>0</v>
      </c>
      <c r="BG123" s="141">
        <f t="shared" ref="BG123:BG128" si="6">IF(N123="zákl. přenesená",J123,0)</f>
        <v>0</v>
      </c>
      <c r="BH123" s="141">
        <f t="shared" ref="BH123:BH128" si="7">IF(N123="sníž. přenesená",J123,0)</f>
        <v>0</v>
      </c>
      <c r="BI123" s="141">
        <f t="shared" ref="BI123:BI128" si="8">IF(N123="nulová",J123,0)</f>
        <v>0</v>
      </c>
      <c r="BJ123" s="18" t="s">
        <v>40</v>
      </c>
      <c r="BK123" s="141">
        <f t="shared" ref="BK123:BK128" si="9">ROUND(I123*H123,2)</f>
        <v>0</v>
      </c>
      <c r="BL123" s="18" t="s">
        <v>157</v>
      </c>
      <c r="BM123" s="140" t="s">
        <v>1055</v>
      </c>
    </row>
    <row r="124" spans="2:65" s="1" customFormat="1" ht="16.5" customHeight="1">
      <c r="B124" s="34"/>
      <c r="C124" s="129" t="s">
        <v>268</v>
      </c>
      <c r="D124" s="129" t="s">
        <v>152</v>
      </c>
      <c r="E124" s="130" t="s">
        <v>4780</v>
      </c>
      <c r="F124" s="131" t="s">
        <v>4781</v>
      </c>
      <c r="G124" s="132" t="s">
        <v>693</v>
      </c>
      <c r="H124" s="133">
        <v>12</v>
      </c>
      <c r="I124" s="134"/>
      <c r="J124" s="135">
        <f t="shared" si="0"/>
        <v>0</v>
      </c>
      <c r="K124" s="131" t="s">
        <v>32</v>
      </c>
      <c r="L124" s="34"/>
      <c r="M124" s="136" t="s">
        <v>32</v>
      </c>
      <c r="N124" s="137" t="s">
        <v>51</v>
      </c>
      <c r="P124" s="138">
        <f t="shared" si="1"/>
        <v>0</v>
      </c>
      <c r="Q124" s="138">
        <v>0</v>
      </c>
      <c r="R124" s="138">
        <f t="shared" si="2"/>
        <v>0</v>
      </c>
      <c r="S124" s="138">
        <v>0</v>
      </c>
      <c r="T124" s="139">
        <f t="shared" si="3"/>
        <v>0</v>
      </c>
      <c r="AR124" s="140" t="s">
        <v>157</v>
      </c>
      <c r="AT124" s="140" t="s">
        <v>152</v>
      </c>
      <c r="AU124" s="140" t="s">
        <v>89</v>
      </c>
      <c r="AY124" s="18" t="s">
        <v>150</v>
      </c>
      <c r="BE124" s="141">
        <f t="shared" si="4"/>
        <v>0</v>
      </c>
      <c r="BF124" s="141">
        <f t="shared" si="5"/>
        <v>0</v>
      </c>
      <c r="BG124" s="141">
        <f t="shared" si="6"/>
        <v>0</v>
      </c>
      <c r="BH124" s="141">
        <f t="shared" si="7"/>
        <v>0</v>
      </c>
      <c r="BI124" s="141">
        <f t="shared" si="8"/>
        <v>0</v>
      </c>
      <c r="BJ124" s="18" t="s">
        <v>40</v>
      </c>
      <c r="BK124" s="141">
        <f t="shared" si="9"/>
        <v>0</v>
      </c>
      <c r="BL124" s="18" t="s">
        <v>157</v>
      </c>
      <c r="BM124" s="140" t="s">
        <v>858</v>
      </c>
    </row>
    <row r="125" spans="2:65" s="1" customFormat="1" ht="16.5" customHeight="1">
      <c r="B125" s="34"/>
      <c r="C125" s="129" t="s">
        <v>279</v>
      </c>
      <c r="D125" s="129" t="s">
        <v>152</v>
      </c>
      <c r="E125" s="130" t="s">
        <v>4782</v>
      </c>
      <c r="F125" s="131" t="s">
        <v>4783</v>
      </c>
      <c r="G125" s="132" t="s">
        <v>693</v>
      </c>
      <c r="H125" s="133">
        <v>12</v>
      </c>
      <c r="I125" s="134"/>
      <c r="J125" s="135">
        <f t="shared" si="0"/>
        <v>0</v>
      </c>
      <c r="K125" s="131" t="s">
        <v>32</v>
      </c>
      <c r="L125" s="34"/>
      <c r="M125" s="136" t="s">
        <v>32</v>
      </c>
      <c r="N125" s="137" t="s">
        <v>51</v>
      </c>
      <c r="P125" s="138">
        <f t="shared" si="1"/>
        <v>0</v>
      </c>
      <c r="Q125" s="138">
        <v>0</v>
      </c>
      <c r="R125" s="138">
        <f t="shared" si="2"/>
        <v>0</v>
      </c>
      <c r="S125" s="138">
        <v>0</v>
      </c>
      <c r="T125" s="139">
        <f t="shared" si="3"/>
        <v>0</v>
      </c>
      <c r="AR125" s="140" t="s">
        <v>157</v>
      </c>
      <c r="AT125" s="140" t="s">
        <v>152</v>
      </c>
      <c r="AU125" s="140" t="s">
        <v>89</v>
      </c>
      <c r="AY125" s="18" t="s">
        <v>150</v>
      </c>
      <c r="BE125" s="141">
        <f t="shared" si="4"/>
        <v>0</v>
      </c>
      <c r="BF125" s="141">
        <f t="shared" si="5"/>
        <v>0</v>
      </c>
      <c r="BG125" s="141">
        <f t="shared" si="6"/>
        <v>0</v>
      </c>
      <c r="BH125" s="141">
        <f t="shared" si="7"/>
        <v>0</v>
      </c>
      <c r="BI125" s="141">
        <f t="shared" si="8"/>
        <v>0</v>
      </c>
      <c r="BJ125" s="18" t="s">
        <v>40</v>
      </c>
      <c r="BK125" s="141">
        <f t="shared" si="9"/>
        <v>0</v>
      </c>
      <c r="BL125" s="18" t="s">
        <v>157</v>
      </c>
      <c r="BM125" s="140" t="s">
        <v>1076</v>
      </c>
    </row>
    <row r="126" spans="2:65" s="1" customFormat="1" ht="16.5" customHeight="1">
      <c r="B126" s="34"/>
      <c r="C126" s="129" t="s">
        <v>7</v>
      </c>
      <c r="D126" s="129" t="s">
        <v>152</v>
      </c>
      <c r="E126" s="130" t="s">
        <v>4784</v>
      </c>
      <c r="F126" s="131" t="s">
        <v>4770</v>
      </c>
      <c r="G126" s="132" t="s">
        <v>165</v>
      </c>
      <c r="H126" s="133">
        <v>2</v>
      </c>
      <c r="I126" s="134"/>
      <c r="J126" s="135">
        <f t="shared" si="0"/>
        <v>0</v>
      </c>
      <c r="K126" s="131" t="s">
        <v>32</v>
      </c>
      <c r="L126" s="34"/>
      <c r="M126" s="136" t="s">
        <v>32</v>
      </c>
      <c r="N126" s="137" t="s">
        <v>51</v>
      </c>
      <c r="P126" s="138">
        <f t="shared" si="1"/>
        <v>0</v>
      </c>
      <c r="Q126" s="138">
        <v>0</v>
      </c>
      <c r="R126" s="138">
        <f t="shared" si="2"/>
        <v>0</v>
      </c>
      <c r="S126" s="138">
        <v>0</v>
      </c>
      <c r="T126" s="139">
        <f t="shared" si="3"/>
        <v>0</v>
      </c>
      <c r="AR126" s="140" t="s">
        <v>157</v>
      </c>
      <c r="AT126" s="140" t="s">
        <v>152</v>
      </c>
      <c r="AU126" s="140" t="s">
        <v>89</v>
      </c>
      <c r="AY126" s="18" t="s">
        <v>150</v>
      </c>
      <c r="BE126" s="141">
        <f t="shared" si="4"/>
        <v>0</v>
      </c>
      <c r="BF126" s="141">
        <f t="shared" si="5"/>
        <v>0</v>
      </c>
      <c r="BG126" s="141">
        <f t="shared" si="6"/>
        <v>0</v>
      </c>
      <c r="BH126" s="141">
        <f t="shared" si="7"/>
        <v>0</v>
      </c>
      <c r="BI126" s="141">
        <f t="shared" si="8"/>
        <v>0</v>
      </c>
      <c r="BJ126" s="18" t="s">
        <v>40</v>
      </c>
      <c r="BK126" s="141">
        <f t="shared" si="9"/>
        <v>0</v>
      </c>
      <c r="BL126" s="18" t="s">
        <v>157</v>
      </c>
      <c r="BM126" s="140" t="s">
        <v>1087</v>
      </c>
    </row>
    <row r="127" spans="2:65" s="1" customFormat="1" ht="16.5" customHeight="1">
      <c r="B127" s="34"/>
      <c r="C127" s="129" t="s">
        <v>290</v>
      </c>
      <c r="D127" s="129" t="s">
        <v>152</v>
      </c>
      <c r="E127" s="130" t="s">
        <v>4785</v>
      </c>
      <c r="F127" s="131" t="s">
        <v>4773</v>
      </c>
      <c r="G127" s="132" t="s">
        <v>165</v>
      </c>
      <c r="H127" s="133">
        <v>8</v>
      </c>
      <c r="I127" s="134"/>
      <c r="J127" s="135">
        <f t="shared" si="0"/>
        <v>0</v>
      </c>
      <c r="K127" s="131" t="s">
        <v>32</v>
      </c>
      <c r="L127" s="34"/>
      <c r="M127" s="136" t="s">
        <v>32</v>
      </c>
      <c r="N127" s="137" t="s">
        <v>51</v>
      </c>
      <c r="P127" s="138">
        <f t="shared" si="1"/>
        <v>0</v>
      </c>
      <c r="Q127" s="138">
        <v>0</v>
      </c>
      <c r="R127" s="138">
        <f t="shared" si="2"/>
        <v>0</v>
      </c>
      <c r="S127" s="138">
        <v>0</v>
      </c>
      <c r="T127" s="139">
        <f t="shared" si="3"/>
        <v>0</v>
      </c>
      <c r="AR127" s="140" t="s">
        <v>157</v>
      </c>
      <c r="AT127" s="140" t="s">
        <v>152</v>
      </c>
      <c r="AU127" s="140" t="s">
        <v>89</v>
      </c>
      <c r="AY127" s="18" t="s">
        <v>150</v>
      </c>
      <c r="BE127" s="141">
        <f t="shared" si="4"/>
        <v>0</v>
      </c>
      <c r="BF127" s="141">
        <f t="shared" si="5"/>
        <v>0</v>
      </c>
      <c r="BG127" s="141">
        <f t="shared" si="6"/>
        <v>0</v>
      </c>
      <c r="BH127" s="141">
        <f t="shared" si="7"/>
        <v>0</v>
      </c>
      <c r="BI127" s="141">
        <f t="shared" si="8"/>
        <v>0</v>
      </c>
      <c r="BJ127" s="18" t="s">
        <v>40</v>
      </c>
      <c r="BK127" s="141">
        <f t="shared" si="9"/>
        <v>0</v>
      </c>
      <c r="BL127" s="18" t="s">
        <v>157</v>
      </c>
      <c r="BM127" s="140" t="s">
        <v>1098</v>
      </c>
    </row>
    <row r="128" spans="2:65" s="1" customFormat="1" ht="16.5" customHeight="1">
      <c r="B128" s="34"/>
      <c r="C128" s="129" t="s">
        <v>302</v>
      </c>
      <c r="D128" s="129" t="s">
        <v>152</v>
      </c>
      <c r="E128" s="130" t="s">
        <v>4786</v>
      </c>
      <c r="F128" s="131" t="s">
        <v>4776</v>
      </c>
      <c r="G128" s="132" t="s">
        <v>165</v>
      </c>
      <c r="H128" s="133">
        <v>39</v>
      </c>
      <c r="I128" s="134"/>
      <c r="J128" s="135">
        <f t="shared" si="0"/>
        <v>0</v>
      </c>
      <c r="K128" s="131" t="s">
        <v>32</v>
      </c>
      <c r="L128" s="34"/>
      <c r="M128" s="203" t="s">
        <v>32</v>
      </c>
      <c r="N128" s="204" t="s">
        <v>51</v>
      </c>
      <c r="O128" s="205"/>
      <c r="P128" s="206">
        <f t="shared" si="1"/>
        <v>0</v>
      </c>
      <c r="Q128" s="206">
        <v>0</v>
      </c>
      <c r="R128" s="206">
        <f t="shared" si="2"/>
        <v>0</v>
      </c>
      <c r="S128" s="206">
        <v>0</v>
      </c>
      <c r="T128" s="207">
        <f t="shared" si="3"/>
        <v>0</v>
      </c>
      <c r="AR128" s="140" t="s">
        <v>157</v>
      </c>
      <c r="AT128" s="140" t="s">
        <v>152</v>
      </c>
      <c r="AU128" s="140" t="s">
        <v>89</v>
      </c>
      <c r="AY128" s="18" t="s">
        <v>150</v>
      </c>
      <c r="BE128" s="141">
        <f t="shared" si="4"/>
        <v>0</v>
      </c>
      <c r="BF128" s="141">
        <f t="shared" si="5"/>
        <v>0</v>
      </c>
      <c r="BG128" s="141">
        <f t="shared" si="6"/>
        <v>0</v>
      </c>
      <c r="BH128" s="141">
        <f t="shared" si="7"/>
        <v>0</v>
      </c>
      <c r="BI128" s="141">
        <f t="shared" si="8"/>
        <v>0</v>
      </c>
      <c r="BJ128" s="18" t="s">
        <v>40</v>
      </c>
      <c r="BK128" s="141">
        <f t="shared" si="9"/>
        <v>0</v>
      </c>
      <c r="BL128" s="18" t="s">
        <v>157</v>
      </c>
      <c r="BM128" s="140" t="s">
        <v>1111</v>
      </c>
    </row>
    <row r="129" spans="2:12" s="1" customFormat="1" ht="6.9" customHeight="1">
      <c r="B129" s="43"/>
      <c r="C129" s="44"/>
      <c r="D129" s="44"/>
      <c r="E129" s="44"/>
      <c r="F129" s="44"/>
      <c r="G129" s="44"/>
      <c r="H129" s="44"/>
      <c r="I129" s="44"/>
      <c r="J129" s="44"/>
      <c r="K129" s="44"/>
      <c r="L129" s="34"/>
    </row>
  </sheetData>
  <sheetProtection algorithmName="SHA-512" hashValue="SSjZF6bGOQHmfhUyBkS+YtOynPby34zFDPdVIXp925TJmuaMKk6aN5L2kn10MYuLizzRWyUMvHUpOLjnEHxnhQ==" saltValue="3QFtNqaNI4qYGWkubyARrDfWddxJMzirPjRdOUb+xQbIrFcbhCTl2eSIgLsF/HMdq1x7qcJ1/Fvob4TScSzXqw==" spinCount="100000" sheet="1" objects="1" scenarios="1" formatColumns="0" formatRows="0" autoFilter="0"/>
  <autoFilter ref="C84:K128" xr:uid="{00000000-0009-0000-0000-000005000000}"/>
  <mergeCells count="9">
    <mergeCell ref="E50:H50"/>
    <mergeCell ref="E75:H75"/>
    <mergeCell ref="E77:H77"/>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9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186"/>
      <c r="M2" s="1186"/>
      <c r="N2" s="1186"/>
      <c r="O2" s="1186"/>
      <c r="P2" s="1186"/>
      <c r="Q2" s="1186"/>
      <c r="R2" s="1186"/>
      <c r="S2" s="1186"/>
      <c r="T2" s="1186"/>
      <c r="U2" s="1186"/>
      <c r="V2" s="1186"/>
      <c r="AT2" s="18" t="s">
        <v>104</v>
      </c>
    </row>
    <row r="3" spans="2:46" ht="6.9" customHeight="1">
      <c r="B3" s="19"/>
      <c r="C3" s="20"/>
      <c r="D3" s="20"/>
      <c r="E3" s="20"/>
      <c r="F3" s="20"/>
      <c r="G3" s="20"/>
      <c r="H3" s="20"/>
      <c r="I3" s="20"/>
      <c r="J3" s="20"/>
      <c r="K3" s="20"/>
      <c r="L3" s="21"/>
      <c r="AT3" s="18" t="s">
        <v>89</v>
      </c>
    </row>
    <row r="4" spans="2:46" ht="24.9" customHeight="1">
      <c r="B4" s="21"/>
      <c r="D4" s="22" t="s">
        <v>123</v>
      </c>
      <c r="L4" s="21"/>
      <c r="M4" s="87" t="s">
        <v>10</v>
      </c>
      <c r="AT4" s="18" t="s">
        <v>4</v>
      </c>
    </row>
    <row r="5" spans="2:46" ht="6.9" customHeight="1">
      <c r="B5" s="21"/>
      <c r="L5" s="21"/>
    </row>
    <row r="6" spans="2:46" ht="12" customHeight="1">
      <c r="B6" s="21"/>
      <c r="D6" s="28" t="s">
        <v>16</v>
      </c>
      <c r="L6" s="21"/>
    </row>
    <row r="7" spans="2:46" ht="16.5" customHeight="1">
      <c r="B7" s="21"/>
      <c r="E7" s="1217" t="str">
        <f>'Rekapitulace stavby'!K6</f>
        <v>Dostavba sportovně rekreačního areálu Petynka</v>
      </c>
      <c r="F7" s="1218"/>
      <c r="G7" s="1218"/>
      <c r="H7" s="1218"/>
      <c r="L7" s="21"/>
    </row>
    <row r="8" spans="2:46" s="1" customFormat="1" ht="12" customHeight="1">
      <c r="B8" s="34"/>
      <c r="D8" s="28" t="s">
        <v>124</v>
      </c>
      <c r="L8" s="34"/>
    </row>
    <row r="9" spans="2:46" s="1" customFormat="1" ht="16.5" customHeight="1">
      <c r="B9" s="34"/>
      <c r="E9" s="1210" t="s">
        <v>4787</v>
      </c>
      <c r="F9" s="1216"/>
      <c r="G9" s="1216"/>
      <c r="H9" s="1216"/>
      <c r="L9" s="34"/>
    </row>
    <row r="10" spans="2:46" s="1" customFormat="1">
      <c r="B10" s="34"/>
      <c r="L10" s="34"/>
    </row>
    <row r="11" spans="2:46" s="1" customFormat="1" ht="12" customHeight="1">
      <c r="B11" s="34"/>
      <c r="D11" s="28" t="s">
        <v>18</v>
      </c>
      <c r="F11" s="26" t="s">
        <v>32</v>
      </c>
      <c r="I11" s="28" t="s">
        <v>20</v>
      </c>
      <c r="J11" s="26" t="s">
        <v>32</v>
      </c>
      <c r="L11" s="34"/>
    </row>
    <row r="12" spans="2:46" s="1" customFormat="1" ht="12" customHeight="1">
      <c r="B12" s="34"/>
      <c r="D12" s="28" t="s">
        <v>22</v>
      </c>
      <c r="F12" s="26" t="s">
        <v>23</v>
      </c>
      <c r="I12" s="28" t="s">
        <v>24</v>
      </c>
      <c r="J12" s="51" t="str">
        <f>'Rekapitulace stavby'!AN8</f>
        <v>21. 7. 2025</v>
      </c>
      <c r="L12" s="34"/>
    </row>
    <row r="13" spans="2:46" s="1" customFormat="1" ht="10.8" customHeight="1">
      <c r="B13" s="34"/>
      <c r="L13" s="34"/>
    </row>
    <row r="14" spans="2:46" s="1" customFormat="1" ht="12" customHeight="1">
      <c r="B14" s="34"/>
      <c r="D14" s="28" t="s">
        <v>30</v>
      </c>
      <c r="I14" s="28" t="s">
        <v>31</v>
      </c>
      <c r="J14" s="26" t="s">
        <v>32</v>
      </c>
      <c r="L14" s="34"/>
    </row>
    <row r="15" spans="2:46" s="1" customFormat="1" ht="18" customHeight="1">
      <c r="B15" s="34"/>
      <c r="E15" s="26" t="s">
        <v>33</v>
      </c>
      <c r="I15" s="28" t="s">
        <v>34</v>
      </c>
      <c r="J15" s="26" t="s">
        <v>32</v>
      </c>
      <c r="L15" s="34"/>
    </row>
    <row r="16" spans="2:46" s="1" customFormat="1" ht="6.9" customHeight="1">
      <c r="B16" s="34"/>
      <c r="L16" s="34"/>
    </row>
    <row r="17" spans="2:12" s="1" customFormat="1" ht="12" customHeight="1">
      <c r="B17" s="34"/>
      <c r="D17" s="28" t="s">
        <v>35</v>
      </c>
      <c r="I17" s="28" t="s">
        <v>31</v>
      </c>
      <c r="J17" s="29" t="str">
        <f>'Rekapitulace stavby'!AN13</f>
        <v>Vyplň údaj</v>
      </c>
      <c r="L17" s="34"/>
    </row>
    <row r="18" spans="2:12" s="1" customFormat="1" ht="18" customHeight="1">
      <c r="B18" s="34"/>
      <c r="E18" s="1219" t="str">
        <f>'Rekapitulace stavby'!E14</f>
        <v>Vyplň údaj</v>
      </c>
      <c r="F18" s="1202"/>
      <c r="G18" s="1202"/>
      <c r="H18" s="1202"/>
      <c r="I18" s="28" t="s">
        <v>34</v>
      </c>
      <c r="J18" s="29" t="str">
        <f>'Rekapitulace stavby'!AN14</f>
        <v>Vyplň údaj</v>
      </c>
      <c r="L18" s="34"/>
    </row>
    <row r="19" spans="2:12" s="1" customFormat="1" ht="6.9" customHeight="1">
      <c r="B19" s="34"/>
      <c r="L19" s="34"/>
    </row>
    <row r="20" spans="2:12" s="1" customFormat="1" ht="12" customHeight="1">
      <c r="B20" s="34"/>
      <c r="D20" s="28" t="s">
        <v>37</v>
      </c>
      <c r="I20" s="28" t="s">
        <v>31</v>
      </c>
      <c r="J20" s="26" t="s">
        <v>32</v>
      </c>
      <c r="L20" s="34"/>
    </row>
    <row r="21" spans="2:12" s="1" customFormat="1" ht="18" customHeight="1">
      <c r="B21" s="34"/>
      <c r="E21" s="26" t="s">
        <v>39</v>
      </c>
      <c r="I21" s="28" t="s">
        <v>34</v>
      </c>
      <c r="J21" s="26" t="s">
        <v>32</v>
      </c>
      <c r="L21" s="34"/>
    </row>
    <row r="22" spans="2:12" s="1" customFormat="1" ht="6.9" customHeight="1">
      <c r="B22" s="34"/>
      <c r="L22" s="34"/>
    </row>
    <row r="23" spans="2:12" s="1" customFormat="1" ht="12" customHeight="1">
      <c r="B23" s="34"/>
      <c r="D23" s="28" t="s">
        <v>41</v>
      </c>
      <c r="I23" s="28" t="s">
        <v>31</v>
      </c>
      <c r="J23" s="26" t="str">
        <f>IF('Rekapitulace stavby'!AN19="","",'Rekapitulace stavby'!AN19)</f>
        <v/>
      </c>
      <c r="L23" s="34"/>
    </row>
    <row r="24" spans="2:12" s="1" customFormat="1" ht="18" customHeight="1">
      <c r="B24" s="34"/>
      <c r="E24" s="26" t="str">
        <f>IF('Rekapitulace stavby'!E20="","",'Rekapitulace stavby'!E20)</f>
        <v xml:space="preserve"> </v>
      </c>
      <c r="I24" s="28" t="s">
        <v>34</v>
      </c>
      <c r="J24" s="26" t="str">
        <f>IF('Rekapitulace stavby'!AN20="","",'Rekapitulace stavby'!AN20)</f>
        <v/>
      </c>
      <c r="L24" s="34"/>
    </row>
    <row r="25" spans="2:12" s="1" customFormat="1" ht="6.9" customHeight="1">
      <c r="B25" s="34"/>
      <c r="L25" s="34"/>
    </row>
    <row r="26" spans="2:12" s="1" customFormat="1" ht="12" customHeight="1">
      <c r="B26" s="34"/>
      <c r="D26" s="28" t="s">
        <v>44</v>
      </c>
      <c r="L26" s="34"/>
    </row>
    <row r="27" spans="2:12" s="7" customFormat="1" ht="71.25" customHeight="1">
      <c r="B27" s="88"/>
      <c r="E27" s="1206" t="s">
        <v>126</v>
      </c>
      <c r="F27" s="1206"/>
      <c r="G27" s="1206"/>
      <c r="H27" s="1206"/>
      <c r="L27" s="88"/>
    </row>
    <row r="28" spans="2:12" s="1" customFormat="1" ht="6.9" customHeight="1">
      <c r="B28" s="34"/>
      <c r="L28" s="34"/>
    </row>
    <row r="29" spans="2:12" s="1" customFormat="1" ht="6.9" customHeight="1">
      <c r="B29" s="34"/>
      <c r="D29" s="52"/>
      <c r="E29" s="52"/>
      <c r="F29" s="52"/>
      <c r="G29" s="52"/>
      <c r="H29" s="52"/>
      <c r="I29" s="52"/>
      <c r="J29" s="52"/>
      <c r="K29" s="52"/>
      <c r="L29" s="34"/>
    </row>
    <row r="30" spans="2:12" s="1" customFormat="1" ht="25.35" customHeight="1">
      <c r="B30" s="34"/>
      <c r="D30" s="89" t="s">
        <v>46</v>
      </c>
      <c r="J30" s="65">
        <f>ROUND(J81, 0)</f>
        <v>0</v>
      </c>
      <c r="L30" s="34"/>
    </row>
    <row r="31" spans="2:12" s="1" customFormat="1" ht="6.9" customHeight="1">
      <c r="B31" s="34"/>
      <c r="D31" s="52"/>
      <c r="E31" s="52"/>
      <c r="F31" s="52"/>
      <c r="G31" s="52"/>
      <c r="H31" s="52"/>
      <c r="I31" s="52"/>
      <c r="J31" s="52"/>
      <c r="K31" s="52"/>
      <c r="L31" s="34"/>
    </row>
    <row r="32" spans="2:12" s="1" customFormat="1" ht="14.4" customHeight="1">
      <c r="B32" s="34"/>
      <c r="F32" s="37" t="s">
        <v>48</v>
      </c>
      <c r="I32" s="37" t="s">
        <v>47</v>
      </c>
      <c r="J32" s="37" t="s">
        <v>49</v>
      </c>
      <c r="L32" s="34"/>
    </row>
    <row r="33" spans="2:12" s="1" customFormat="1" ht="14.4" customHeight="1">
      <c r="B33" s="34"/>
      <c r="D33" s="54" t="s">
        <v>50</v>
      </c>
      <c r="E33" s="28" t="s">
        <v>51</v>
      </c>
      <c r="F33" s="90">
        <f>ROUND((SUM(BE81:BE89)),  0)</f>
        <v>0</v>
      </c>
      <c r="I33" s="91">
        <v>0.21</v>
      </c>
      <c r="J33" s="90">
        <f>ROUND(((SUM(BE81:BE89))*I33),  0)</f>
        <v>0</v>
      </c>
      <c r="L33" s="34"/>
    </row>
    <row r="34" spans="2:12" s="1" customFormat="1" ht="14.4" customHeight="1">
      <c r="B34" s="34"/>
      <c r="E34" s="28" t="s">
        <v>52</v>
      </c>
      <c r="F34" s="90">
        <f>ROUND((SUM(BF81:BF89)),  0)</f>
        <v>0</v>
      </c>
      <c r="I34" s="91">
        <v>0.12</v>
      </c>
      <c r="J34" s="90">
        <f>ROUND(((SUM(BF81:BF89))*I34),  0)</f>
        <v>0</v>
      </c>
      <c r="L34" s="34"/>
    </row>
    <row r="35" spans="2:12" s="1" customFormat="1" ht="14.4" hidden="1" customHeight="1">
      <c r="B35" s="34"/>
      <c r="E35" s="28" t="s">
        <v>53</v>
      </c>
      <c r="F35" s="90">
        <f>ROUND((SUM(BG81:BG89)),  0)</f>
        <v>0</v>
      </c>
      <c r="I35" s="91">
        <v>0.21</v>
      </c>
      <c r="J35" s="90">
        <f>0</f>
        <v>0</v>
      </c>
      <c r="L35" s="34"/>
    </row>
    <row r="36" spans="2:12" s="1" customFormat="1" ht="14.4" hidden="1" customHeight="1">
      <c r="B36" s="34"/>
      <c r="E36" s="28" t="s">
        <v>54</v>
      </c>
      <c r="F36" s="90">
        <f>ROUND((SUM(BH81:BH89)),  0)</f>
        <v>0</v>
      </c>
      <c r="I36" s="91">
        <v>0.12</v>
      </c>
      <c r="J36" s="90">
        <f>0</f>
        <v>0</v>
      </c>
      <c r="L36" s="34"/>
    </row>
    <row r="37" spans="2:12" s="1" customFormat="1" ht="14.4" hidden="1" customHeight="1">
      <c r="B37" s="34"/>
      <c r="E37" s="28" t="s">
        <v>55</v>
      </c>
      <c r="F37" s="90">
        <f>ROUND((SUM(BI81:BI89)),  0)</f>
        <v>0</v>
      </c>
      <c r="I37" s="91">
        <v>0</v>
      </c>
      <c r="J37" s="90">
        <f>0</f>
        <v>0</v>
      </c>
      <c r="L37" s="34"/>
    </row>
    <row r="38" spans="2:12" s="1" customFormat="1" ht="6.9" customHeight="1">
      <c r="B38" s="34"/>
      <c r="L38" s="34"/>
    </row>
    <row r="39" spans="2:12" s="1" customFormat="1" ht="25.35" customHeight="1">
      <c r="B39" s="34"/>
      <c r="C39" s="92"/>
      <c r="D39" s="93" t="s">
        <v>56</v>
      </c>
      <c r="E39" s="56"/>
      <c r="F39" s="56"/>
      <c r="G39" s="94" t="s">
        <v>57</v>
      </c>
      <c r="H39" s="95" t="s">
        <v>58</v>
      </c>
      <c r="I39" s="56"/>
      <c r="J39" s="96">
        <f>SUM(J30:J37)</f>
        <v>0</v>
      </c>
      <c r="K39" s="97"/>
      <c r="L39" s="34"/>
    </row>
    <row r="40" spans="2:12" s="1" customFormat="1" ht="14.4" customHeight="1">
      <c r="B40" s="43"/>
      <c r="C40" s="44"/>
      <c r="D40" s="44"/>
      <c r="E40" s="44"/>
      <c r="F40" s="44"/>
      <c r="G40" s="44"/>
      <c r="H40" s="44"/>
      <c r="I40" s="44"/>
      <c r="J40" s="44"/>
      <c r="K40" s="44"/>
      <c r="L40" s="34"/>
    </row>
    <row r="44" spans="2:12" s="1" customFormat="1" ht="6.9" customHeight="1">
      <c r="B44" s="45"/>
      <c r="C44" s="46"/>
      <c r="D44" s="46"/>
      <c r="E44" s="46"/>
      <c r="F44" s="46"/>
      <c r="G44" s="46"/>
      <c r="H44" s="46"/>
      <c r="I44" s="46"/>
      <c r="J44" s="46"/>
      <c r="K44" s="46"/>
      <c r="L44" s="34"/>
    </row>
    <row r="45" spans="2:12" s="1" customFormat="1" ht="24.9" customHeight="1">
      <c r="B45" s="34"/>
      <c r="C45" s="22" t="s">
        <v>127</v>
      </c>
      <c r="L45" s="34"/>
    </row>
    <row r="46" spans="2:12" s="1" customFormat="1" ht="6.9" customHeight="1">
      <c r="B46" s="34"/>
      <c r="L46" s="34"/>
    </row>
    <row r="47" spans="2:12" s="1" customFormat="1" ht="12" customHeight="1">
      <c r="B47" s="34"/>
      <c r="C47" s="28" t="s">
        <v>16</v>
      </c>
      <c r="L47" s="34"/>
    </row>
    <row r="48" spans="2:12" s="1" customFormat="1" ht="16.5" customHeight="1">
      <c r="B48" s="34"/>
      <c r="E48" s="1217" t="str">
        <f>E7</f>
        <v>Dostavba sportovně rekreačního areálu Petynka</v>
      </c>
      <c r="F48" s="1218"/>
      <c r="G48" s="1218"/>
      <c r="H48" s="1218"/>
      <c r="L48" s="34"/>
    </row>
    <row r="49" spans="2:47" s="1" customFormat="1" ht="12" customHeight="1">
      <c r="B49" s="34"/>
      <c r="C49" s="28" t="s">
        <v>124</v>
      </c>
      <c r="L49" s="34"/>
    </row>
    <row r="50" spans="2:47" s="1" customFormat="1" ht="16.5" customHeight="1">
      <c r="B50" s="34"/>
      <c r="E50" s="1210" t="str">
        <f>E9</f>
        <v>SO 302 - Odlučovač ropných látek</v>
      </c>
      <c r="F50" s="1216"/>
      <c r="G50" s="1216"/>
      <c r="H50" s="1216"/>
      <c r="L50" s="34"/>
    </row>
    <row r="51" spans="2:47" s="1" customFormat="1" ht="6.9" customHeight="1">
      <c r="B51" s="34"/>
      <c r="L51" s="34"/>
    </row>
    <row r="52" spans="2:47" s="1" customFormat="1" ht="12" customHeight="1">
      <c r="B52" s="34"/>
      <c r="C52" s="28" t="s">
        <v>22</v>
      </c>
      <c r="F52" s="26" t="str">
        <f>F12</f>
        <v>Praha</v>
      </c>
      <c r="I52" s="28" t="s">
        <v>24</v>
      </c>
      <c r="J52" s="51" t="str">
        <f>IF(J12="","",J12)</f>
        <v>21. 7. 2025</v>
      </c>
      <c r="L52" s="34"/>
    </row>
    <row r="53" spans="2:47" s="1" customFormat="1" ht="6.9" customHeight="1">
      <c r="B53" s="34"/>
      <c r="L53" s="34"/>
    </row>
    <row r="54" spans="2:47" s="1" customFormat="1" ht="25.65" customHeight="1">
      <c r="B54" s="34"/>
      <c r="C54" s="28" t="s">
        <v>30</v>
      </c>
      <c r="F54" s="26" t="str">
        <f>E15</f>
        <v>SNEO, a.s.</v>
      </c>
      <c r="I54" s="28" t="s">
        <v>37</v>
      </c>
      <c r="J54" s="32" t="str">
        <f>E21</f>
        <v>Ateliér 11 Hradec Králové s.r.o.</v>
      </c>
      <c r="L54" s="34"/>
    </row>
    <row r="55" spans="2:47" s="1" customFormat="1" ht="15.15" customHeight="1">
      <c r="B55" s="34"/>
      <c r="C55" s="28" t="s">
        <v>35</v>
      </c>
      <c r="F55" s="26" t="str">
        <f>IF(E18="","",E18)</f>
        <v>Vyplň údaj</v>
      </c>
      <c r="I55" s="28" t="s">
        <v>41</v>
      </c>
      <c r="J55" s="32" t="str">
        <f>E24</f>
        <v xml:space="preserve"> </v>
      </c>
      <c r="L55" s="34"/>
    </row>
    <row r="56" spans="2:47" s="1" customFormat="1" ht="10.35" customHeight="1">
      <c r="B56" s="34"/>
      <c r="L56" s="34"/>
    </row>
    <row r="57" spans="2:47" s="1" customFormat="1" ht="29.25" customHeight="1">
      <c r="B57" s="34"/>
      <c r="C57" s="98" t="s">
        <v>128</v>
      </c>
      <c r="D57" s="92"/>
      <c r="E57" s="92"/>
      <c r="F57" s="92"/>
      <c r="G57" s="92"/>
      <c r="H57" s="92"/>
      <c r="I57" s="92"/>
      <c r="J57" s="99" t="s">
        <v>129</v>
      </c>
      <c r="K57" s="92"/>
      <c r="L57" s="34"/>
    </row>
    <row r="58" spans="2:47" s="1" customFormat="1" ht="10.35" customHeight="1">
      <c r="B58" s="34"/>
      <c r="L58" s="34"/>
    </row>
    <row r="59" spans="2:47" s="1" customFormat="1" ht="22.8" customHeight="1">
      <c r="B59" s="34"/>
      <c r="C59" s="100" t="s">
        <v>78</v>
      </c>
      <c r="J59" s="65">
        <f>J81</f>
        <v>0</v>
      </c>
      <c r="L59" s="34"/>
      <c r="AU59" s="18" t="s">
        <v>130</v>
      </c>
    </row>
    <row r="60" spans="2:47" s="8" customFormat="1" ht="24.9" customHeight="1">
      <c r="B60" s="101"/>
      <c r="D60" s="102" t="s">
        <v>4788</v>
      </c>
      <c r="E60" s="103"/>
      <c r="F60" s="103"/>
      <c r="G60" s="103"/>
      <c r="H60" s="103"/>
      <c r="I60" s="103"/>
      <c r="J60" s="104">
        <f>J82</f>
        <v>0</v>
      </c>
      <c r="L60" s="101"/>
    </row>
    <row r="61" spans="2:47" s="9" customFormat="1" ht="19.95" customHeight="1">
      <c r="B61" s="105"/>
      <c r="D61" s="106" t="s">
        <v>4789</v>
      </c>
      <c r="E61" s="107"/>
      <c r="F61" s="107"/>
      <c r="G61" s="107"/>
      <c r="H61" s="107"/>
      <c r="I61" s="107"/>
      <c r="J61" s="108">
        <f>J83</f>
        <v>0</v>
      </c>
      <c r="L61" s="105"/>
    </row>
    <row r="62" spans="2:47" s="1" customFormat="1" ht="21.75" customHeight="1">
      <c r="B62" s="34"/>
      <c r="L62" s="34"/>
    </row>
    <row r="63" spans="2:47" s="1" customFormat="1" ht="6.9" customHeight="1">
      <c r="B63" s="43"/>
      <c r="C63" s="44"/>
      <c r="D63" s="44"/>
      <c r="E63" s="44"/>
      <c r="F63" s="44"/>
      <c r="G63" s="44"/>
      <c r="H63" s="44"/>
      <c r="I63" s="44"/>
      <c r="J63" s="44"/>
      <c r="K63" s="44"/>
      <c r="L63" s="34"/>
    </row>
    <row r="67" spans="2:20" s="1" customFormat="1" ht="6.9" customHeight="1">
      <c r="B67" s="45"/>
      <c r="C67" s="46"/>
      <c r="D67" s="46"/>
      <c r="E67" s="46"/>
      <c r="F67" s="46"/>
      <c r="G67" s="46"/>
      <c r="H67" s="46"/>
      <c r="I67" s="46"/>
      <c r="J67" s="46"/>
      <c r="K67" s="46"/>
      <c r="L67" s="34"/>
    </row>
    <row r="68" spans="2:20" s="1" customFormat="1" ht="24.9" customHeight="1">
      <c r="B68" s="34"/>
      <c r="C68" s="22" t="s">
        <v>135</v>
      </c>
      <c r="L68" s="34"/>
    </row>
    <row r="69" spans="2:20" s="1" customFormat="1" ht="6.9" customHeight="1">
      <c r="B69" s="34"/>
      <c r="L69" s="34"/>
    </row>
    <row r="70" spans="2:20" s="1" customFormat="1" ht="12" customHeight="1">
      <c r="B70" s="34"/>
      <c r="C70" s="28" t="s">
        <v>16</v>
      </c>
      <c r="L70" s="34"/>
    </row>
    <row r="71" spans="2:20" s="1" customFormat="1" ht="16.5" customHeight="1">
      <c r="B71" s="34"/>
      <c r="E71" s="1217" t="str">
        <f>E7</f>
        <v>Dostavba sportovně rekreačního areálu Petynka</v>
      </c>
      <c r="F71" s="1218"/>
      <c r="G71" s="1218"/>
      <c r="H71" s="1218"/>
      <c r="L71" s="34"/>
    </row>
    <row r="72" spans="2:20" s="1" customFormat="1" ht="12" customHeight="1">
      <c r="B72" s="34"/>
      <c r="C72" s="28" t="s">
        <v>124</v>
      </c>
      <c r="L72" s="34"/>
    </row>
    <row r="73" spans="2:20" s="1" customFormat="1" ht="16.5" customHeight="1">
      <c r="B73" s="34"/>
      <c r="E73" s="1210" t="str">
        <f>E9</f>
        <v>SO 302 - Odlučovač ropných látek</v>
      </c>
      <c r="F73" s="1216"/>
      <c r="G73" s="1216"/>
      <c r="H73" s="1216"/>
      <c r="L73" s="34"/>
    </row>
    <row r="74" spans="2:20" s="1" customFormat="1" ht="6.9" customHeight="1">
      <c r="B74" s="34"/>
      <c r="L74" s="34"/>
    </row>
    <row r="75" spans="2:20" s="1" customFormat="1" ht="12" customHeight="1">
      <c r="B75" s="34"/>
      <c r="C75" s="28" t="s">
        <v>22</v>
      </c>
      <c r="F75" s="26" t="str">
        <f>F12</f>
        <v>Praha</v>
      </c>
      <c r="I75" s="28" t="s">
        <v>24</v>
      </c>
      <c r="J75" s="51" t="str">
        <f>IF(J12="","",J12)</f>
        <v>21. 7. 2025</v>
      </c>
      <c r="L75" s="34"/>
    </row>
    <row r="76" spans="2:20" s="1" customFormat="1" ht="6.9" customHeight="1">
      <c r="B76" s="34"/>
      <c r="L76" s="34"/>
    </row>
    <row r="77" spans="2:20" s="1" customFormat="1" ht="25.65" customHeight="1">
      <c r="B77" s="34"/>
      <c r="C77" s="28" t="s">
        <v>30</v>
      </c>
      <c r="F77" s="26" t="str">
        <f>E15</f>
        <v>SNEO, a.s.</v>
      </c>
      <c r="I77" s="28" t="s">
        <v>37</v>
      </c>
      <c r="J77" s="32" t="str">
        <f>E21</f>
        <v>Ateliér 11 Hradec Králové s.r.o.</v>
      </c>
      <c r="L77" s="34"/>
    </row>
    <row r="78" spans="2:20" s="1" customFormat="1" ht="15.15" customHeight="1">
      <c r="B78" s="34"/>
      <c r="C78" s="28" t="s">
        <v>35</v>
      </c>
      <c r="F78" s="26" t="str">
        <f>IF(E18="","",E18)</f>
        <v>Vyplň údaj</v>
      </c>
      <c r="I78" s="28" t="s">
        <v>41</v>
      </c>
      <c r="J78" s="32" t="str">
        <f>E24</f>
        <v xml:space="preserve"> </v>
      </c>
      <c r="L78" s="34"/>
    </row>
    <row r="79" spans="2:20" s="1" customFormat="1" ht="10.35" customHeight="1">
      <c r="B79" s="34"/>
      <c r="L79" s="34"/>
    </row>
    <row r="80" spans="2:20" s="10" customFormat="1" ht="29.25" customHeight="1">
      <c r="B80" s="109"/>
      <c r="C80" s="110" t="s">
        <v>136</v>
      </c>
      <c r="D80" s="111" t="s">
        <v>65</v>
      </c>
      <c r="E80" s="111" t="s">
        <v>61</v>
      </c>
      <c r="F80" s="111" t="s">
        <v>62</v>
      </c>
      <c r="G80" s="111" t="s">
        <v>137</v>
      </c>
      <c r="H80" s="111" t="s">
        <v>138</v>
      </c>
      <c r="I80" s="111" t="s">
        <v>139</v>
      </c>
      <c r="J80" s="111" t="s">
        <v>129</v>
      </c>
      <c r="K80" s="112" t="s">
        <v>140</v>
      </c>
      <c r="L80" s="109"/>
      <c r="M80" s="58" t="s">
        <v>32</v>
      </c>
      <c r="N80" s="59" t="s">
        <v>50</v>
      </c>
      <c r="O80" s="59" t="s">
        <v>141</v>
      </c>
      <c r="P80" s="59" t="s">
        <v>142</v>
      </c>
      <c r="Q80" s="59" t="s">
        <v>143</v>
      </c>
      <c r="R80" s="59" t="s">
        <v>144</v>
      </c>
      <c r="S80" s="59" t="s">
        <v>145</v>
      </c>
      <c r="T80" s="60" t="s">
        <v>146</v>
      </c>
    </row>
    <row r="81" spans="2:65" s="1" customFormat="1" ht="22.8" customHeight="1">
      <c r="B81" s="34"/>
      <c r="C81" s="63" t="s">
        <v>147</v>
      </c>
      <c r="J81" s="113">
        <f>BK81</f>
        <v>0</v>
      </c>
      <c r="L81" s="34"/>
      <c r="M81" s="61"/>
      <c r="N81" s="52"/>
      <c r="O81" s="52"/>
      <c r="P81" s="114">
        <f>P82</f>
        <v>0</v>
      </c>
      <c r="Q81" s="52"/>
      <c r="R81" s="114">
        <f>R82</f>
        <v>0</v>
      </c>
      <c r="S81" s="52"/>
      <c r="T81" s="115">
        <f>T82</f>
        <v>0</v>
      </c>
      <c r="AT81" s="18" t="s">
        <v>79</v>
      </c>
      <c r="AU81" s="18" t="s">
        <v>130</v>
      </c>
      <c r="BK81" s="116">
        <f>BK82</f>
        <v>0</v>
      </c>
    </row>
    <row r="82" spans="2:65" s="11" customFormat="1" ht="25.95" customHeight="1">
      <c r="B82" s="117"/>
      <c r="D82" s="118" t="s">
        <v>79</v>
      </c>
      <c r="E82" s="119" t="s">
        <v>4790</v>
      </c>
      <c r="F82" s="119" t="s">
        <v>4791</v>
      </c>
      <c r="I82" s="120"/>
      <c r="J82" s="121">
        <f>BK82</f>
        <v>0</v>
      </c>
      <c r="L82" s="117"/>
      <c r="M82" s="122"/>
      <c r="P82" s="123">
        <f>P83</f>
        <v>0</v>
      </c>
      <c r="R82" s="123">
        <f>R83</f>
        <v>0</v>
      </c>
      <c r="T82" s="124">
        <f>T83</f>
        <v>0</v>
      </c>
      <c r="AR82" s="118" t="s">
        <v>157</v>
      </c>
      <c r="AT82" s="125" t="s">
        <v>79</v>
      </c>
      <c r="AU82" s="125" t="s">
        <v>80</v>
      </c>
      <c r="AY82" s="118" t="s">
        <v>150</v>
      </c>
      <c r="BK82" s="126">
        <f>BK83</f>
        <v>0</v>
      </c>
    </row>
    <row r="83" spans="2:65" s="11" customFormat="1" ht="22.8" customHeight="1">
      <c r="B83" s="117"/>
      <c r="D83" s="118" t="s">
        <v>79</v>
      </c>
      <c r="E83" s="127" t="s">
        <v>4792</v>
      </c>
      <c r="F83" s="127" t="s">
        <v>4793</v>
      </c>
      <c r="I83" s="120"/>
      <c r="J83" s="128">
        <f>BK83</f>
        <v>0</v>
      </c>
      <c r="L83" s="117"/>
      <c r="M83" s="122"/>
      <c r="P83" s="123">
        <f>SUM(P84:P89)</f>
        <v>0</v>
      </c>
      <c r="R83" s="123">
        <f>SUM(R84:R89)</f>
        <v>0</v>
      </c>
      <c r="T83" s="124">
        <f>SUM(T84:T89)</f>
        <v>0</v>
      </c>
      <c r="AR83" s="118" t="s">
        <v>157</v>
      </c>
      <c r="AT83" s="125" t="s">
        <v>79</v>
      </c>
      <c r="AU83" s="125" t="s">
        <v>40</v>
      </c>
      <c r="AY83" s="118" t="s">
        <v>150</v>
      </c>
      <c r="BK83" s="126">
        <f>SUM(BK84:BK89)</f>
        <v>0</v>
      </c>
    </row>
    <row r="84" spans="2:65" s="1" customFormat="1" ht="16.5" customHeight="1">
      <c r="B84" s="34"/>
      <c r="C84" s="129" t="s">
        <v>40</v>
      </c>
      <c r="D84" s="129" t="s">
        <v>152</v>
      </c>
      <c r="E84" s="130" t="s">
        <v>4794</v>
      </c>
      <c r="F84" s="131" t="s">
        <v>4795</v>
      </c>
      <c r="G84" s="132" t="s">
        <v>165</v>
      </c>
      <c r="H84" s="133">
        <v>108</v>
      </c>
      <c r="I84" s="134"/>
      <c r="J84" s="135">
        <f t="shared" ref="J84:J89" si="0">ROUND(I84*H84,2)</f>
        <v>0</v>
      </c>
      <c r="K84" s="131" t="s">
        <v>32</v>
      </c>
      <c r="L84" s="34"/>
      <c r="M84" s="136" t="s">
        <v>32</v>
      </c>
      <c r="N84" s="137" t="s">
        <v>51</v>
      </c>
      <c r="P84" s="138">
        <f t="shared" ref="P84:P89" si="1">O84*H84</f>
        <v>0</v>
      </c>
      <c r="Q84" s="138">
        <v>0</v>
      </c>
      <c r="R84" s="138">
        <f t="shared" ref="R84:R89" si="2">Q84*H84</f>
        <v>0</v>
      </c>
      <c r="S84" s="138">
        <v>0</v>
      </c>
      <c r="T84" s="139">
        <f t="shared" ref="T84:T89" si="3">S84*H84</f>
        <v>0</v>
      </c>
      <c r="AR84" s="140" t="s">
        <v>4796</v>
      </c>
      <c r="AT84" s="140" t="s">
        <v>152</v>
      </c>
      <c r="AU84" s="140" t="s">
        <v>89</v>
      </c>
      <c r="AY84" s="18" t="s">
        <v>150</v>
      </c>
      <c r="BE84" s="141">
        <f t="shared" ref="BE84:BE89" si="4">IF(N84="základní",J84,0)</f>
        <v>0</v>
      </c>
      <c r="BF84" s="141">
        <f t="shared" ref="BF84:BF89" si="5">IF(N84="snížená",J84,0)</f>
        <v>0</v>
      </c>
      <c r="BG84" s="141">
        <f t="shared" ref="BG84:BG89" si="6">IF(N84="zákl. přenesená",J84,0)</f>
        <v>0</v>
      </c>
      <c r="BH84" s="141">
        <f t="shared" ref="BH84:BH89" si="7">IF(N84="sníž. přenesená",J84,0)</f>
        <v>0</v>
      </c>
      <c r="BI84" s="141">
        <f t="shared" ref="BI84:BI89" si="8">IF(N84="nulová",J84,0)</f>
        <v>0</v>
      </c>
      <c r="BJ84" s="18" t="s">
        <v>40</v>
      </c>
      <c r="BK84" s="141">
        <f t="shared" ref="BK84:BK89" si="9">ROUND(I84*H84,2)</f>
        <v>0</v>
      </c>
      <c r="BL84" s="18" t="s">
        <v>4796</v>
      </c>
      <c r="BM84" s="140" t="s">
        <v>89</v>
      </c>
    </row>
    <row r="85" spans="2:65" s="1" customFormat="1" ht="16.5" customHeight="1">
      <c r="B85" s="34"/>
      <c r="C85" s="129" t="s">
        <v>89</v>
      </c>
      <c r="D85" s="129" t="s">
        <v>152</v>
      </c>
      <c r="E85" s="130" t="s">
        <v>4797</v>
      </c>
      <c r="F85" s="131" t="s">
        <v>4798</v>
      </c>
      <c r="G85" s="132" t="s">
        <v>155</v>
      </c>
      <c r="H85" s="133">
        <v>24</v>
      </c>
      <c r="I85" s="134"/>
      <c r="J85" s="135">
        <f t="shared" si="0"/>
        <v>0</v>
      </c>
      <c r="K85" s="131" t="s">
        <v>32</v>
      </c>
      <c r="L85" s="34"/>
      <c r="M85" s="136" t="s">
        <v>32</v>
      </c>
      <c r="N85" s="137" t="s">
        <v>51</v>
      </c>
      <c r="P85" s="138">
        <f t="shared" si="1"/>
        <v>0</v>
      </c>
      <c r="Q85" s="138">
        <v>0</v>
      </c>
      <c r="R85" s="138">
        <f t="shared" si="2"/>
        <v>0</v>
      </c>
      <c r="S85" s="138">
        <v>0</v>
      </c>
      <c r="T85" s="139">
        <f t="shared" si="3"/>
        <v>0</v>
      </c>
      <c r="AR85" s="140" t="s">
        <v>4796</v>
      </c>
      <c r="AT85" s="140" t="s">
        <v>152</v>
      </c>
      <c r="AU85" s="140" t="s">
        <v>89</v>
      </c>
      <c r="AY85" s="18" t="s">
        <v>150</v>
      </c>
      <c r="BE85" s="141">
        <f t="shared" si="4"/>
        <v>0</v>
      </c>
      <c r="BF85" s="141">
        <f t="shared" si="5"/>
        <v>0</v>
      </c>
      <c r="BG85" s="141">
        <f t="shared" si="6"/>
        <v>0</v>
      </c>
      <c r="BH85" s="141">
        <f t="shared" si="7"/>
        <v>0</v>
      </c>
      <c r="BI85" s="141">
        <f t="shared" si="8"/>
        <v>0</v>
      </c>
      <c r="BJ85" s="18" t="s">
        <v>40</v>
      </c>
      <c r="BK85" s="141">
        <f t="shared" si="9"/>
        <v>0</v>
      </c>
      <c r="BL85" s="18" t="s">
        <v>4796</v>
      </c>
      <c r="BM85" s="140" t="s">
        <v>157</v>
      </c>
    </row>
    <row r="86" spans="2:65" s="1" customFormat="1" ht="16.5" customHeight="1">
      <c r="B86" s="34"/>
      <c r="C86" s="129" t="s">
        <v>168</v>
      </c>
      <c r="D86" s="129" t="s">
        <v>152</v>
      </c>
      <c r="E86" s="130" t="s">
        <v>4799</v>
      </c>
      <c r="F86" s="131" t="s">
        <v>4800</v>
      </c>
      <c r="G86" s="132" t="s">
        <v>4713</v>
      </c>
      <c r="H86" s="133">
        <v>1</v>
      </c>
      <c r="I86" s="134"/>
      <c r="J86" s="135">
        <f t="shared" si="0"/>
        <v>0</v>
      </c>
      <c r="K86" s="131" t="s">
        <v>32</v>
      </c>
      <c r="L86" s="34"/>
      <c r="M86" s="136" t="s">
        <v>32</v>
      </c>
      <c r="N86" s="137" t="s">
        <v>51</v>
      </c>
      <c r="P86" s="138">
        <f t="shared" si="1"/>
        <v>0</v>
      </c>
      <c r="Q86" s="138">
        <v>0</v>
      </c>
      <c r="R86" s="138">
        <f t="shared" si="2"/>
        <v>0</v>
      </c>
      <c r="S86" s="138">
        <v>0</v>
      </c>
      <c r="T86" s="139">
        <f t="shared" si="3"/>
        <v>0</v>
      </c>
      <c r="AR86" s="140" t="s">
        <v>4796</v>
      </c>
      <c r="AT86" s="140" t="s">
        <v>152</v>
      </c>
      <c r="AU86" s="140" t="s">
        <v>89</v>
      </c>
      <c r="AY86" s="18" t="s">
        <v>150</v>
      </c>
      <c r="BE86" s="141">
        <f t="shared" si="4"/>
        <v>0</v>
      </c>
      <c r="BF86" s="141">
        <f t="shared" si="5"/>
        <v>0</v>
      </c>
      <c r="BG86" s="141">
        <f t="shared" si="6"/>
        <v>0</v>
      </c>
      <c r="BH86" s="141">
        <f t="shared" si="7"/>
        <v>0</v>
      </c>
      <c r="BI86" s="141">
        <f t="shared" si="8"/>
        <v>0</v>
      </c>
      <c r="BJ86" s="18" t="s">
        <v>40</v>
      </c>
      <c r="BK86" s="141">
        <f t="shared" si="9"/>
        <v>0</v>
      </c>
      <c r="BL86" s="18" t="s">
        <v>4796</v>
      </c>
      <c r="BM86" s="140" t="s">
        <v>190</v>
      </c>
    </row>
    <row r="87" spans="2:65" s="1" customFormat="1" ht="16.5" customHeight="1">
      <c r="B87" s="34"/>
      <c r="C87" s="129" t="s">
        <v>157</v>
      </c>
      <c r="D87" s="129" t="s">
        <v>152</v>
      </c>
      <c r="E87" s="130" t="s">
        <v>4801</v>
      </c>
      <c r="F87" s="131" t="s">
        <v>4802</v>
      </c>
      <c r="G87" s="132" t="s">
        <v>4713</v>
      </c>
      <c r="H87" s="133">
        <v>1</v>
      </c>
      <c r="I87" s="134"/>
      <c r="J87" s="135">
        <f t="shared" si="0"/>
        <v>0</v>
      </c>
      <c r="K87" s="131" t="s">
        <v>32</v>
      </c>
      <c r="L87" s="34"/>
      <c r="M87" s="136" t="s">
        <v>32</v>
      </c>
      <c r="N87" s="137" t="s">
        <v>51</v>
      </c>
      <c r="P87" s="138">
        <f t="shared" si="1"/>
        <v>0</v>
      </c>
      <c r="Q87" s="138">
        <v>0</v>
      </c>
      <c r="R87" s="138">
        <f t="shared" si="2"/>
        <v>0</v>
      </c>
      <c r="S87" s="138">
        <v>0</v>
      </c>
      <c r="T87" s="139">
        <f t="shared" si="3"/>
        <v>0</v>
      </c>
      <c r="AR87" s="140" t="s">
        <v>4796</v>
      </c>
      <c r="AT87" s="140" t="s">
        <v>152</v>
      </c>
      <c r="AU87" s="140" t="s">
        <v>89</v>
      </c>
      <c r="AY87" s="18" t="s">
        <v>150</v>
      </c>
      <c r="BE87" s="141">
        <f t="shared" si="4"/>
        <v>0</v>
      </c>
      <c r="BF87" s="141">
        <f t="shared" si="5"/>
        <v>0</v>
      </c>
      <c r="BG87" s="141">
        <f t="shared" si="6"/>
        <v>0</v>
      </c>
      <c r="BH87" s="141">
        <f t="shared" si="7"/>
        <v>0</v>
      </c>
      <c r="BI87" s="141">
        <f t="shared" si="8"/>
        <v>0</v>
      </c>
      <c r="BJ87" s="18" t="s">
        <v>40</v>
      </c>
      <c r="BK87" s="141">
        <f t="shared" si="9"/>
        <v>0</v>
      </c>
      <c r="BL87" s="18" t="s">
        <v>4796</v>
      </c>
      <c r="BM87" s="140" t="s">
        <v>204</v>
      </c>
    </row>
    <row r="88" spans="2:65" s="1" customFormat="1" ht="16.5" customHeight="1">
      <c r="B88" s="34"/>
      <c r="C88" s="129" t="s">
        <v>183</v>
      </c>
      <c r="D88" s="129" t="s">
        <v>152</v>
      </c>
      <c r="E88" s="130" t="s">
        <v>4803</v>
      </c>
      <c r="F88" s="131" t="s">
        <v>4804</v>
      </c>
      <c r="G88" s="132" t="s">
        <v>4805</v>
      </c>
      <c r="H88" s="133">
        <v>2</v>
      </c>
      <c r="I88" s="134"/>
      <c r="J88" s="135">
        <f t="shared" si="0"/>
        <v>0</v>
      </c>
      <c r="K88" s="131" t="s">
        <v>32</v>
      </c>
      <c r="L88" s="34"/>
      <c r="M88" s="136" t="s">
        <v>32</v>
      </c>
      <c r="N88" s="137" t="s">
        <v>51</v>
      </c>
      <c r="P88" s="138">
        <f t="shared" si="1"/>
        <v>0</v>
      </c>
      <c r="Q88" s="138">
        <v>0</v>
      </c>
      <c r="R88" s="138">
        <f t="shared" si="2"/>
        <v>0</v>
      </c>
      <c r="S88" s="138">
        <v>0</v>
      </c>
      <c r="T88" s="139">
        <f t="shared" si="3"/>
        <v>0</v>
      </c>
      <c r="AR88" s="140" t="s">
        <v>4796</v>
      </c>
      <c r="AT88" s="140" t="s">
        <v>152</v>
      </c>
      <c r="AU88" s="140" t="s">
        <v>89</v>
      </c>
      <c r="AY88" s="18" t="s">
        <v>150</v>
      </c>
      <c r="BE88" s="141">
        <f t="shared" si="4"/>
        <v>0</v>
      </c>
      <c r="BF88" s="141">
        <f t="shared" si="5"/>
        <v>0</v>
      </c>
      <c r="BG88" s="141">
        <f t="shared" si="6"/>
        <v>0</v>
      </c>
      <c r="BH88" s="141">
        <f t="shared" si="7"/>
        <v>0</v>
      </c>
      <c r="BI88" s="141">
        <f t="shared" si="8"/>
        <v>0</v>
      </c>
      <c r="BJ88" s="18" t="s">
        <v>40</v>
      </c>
      <c r="BK88" s="141">
        <f t="shared" si="9"/>
        <v>0</v>
      </c>
      <c r="BL88" s="18" t="s">
        <v>4796</v>
      </c>
      <c r="BM88" s="140" t="s">
        <v>214</v>
      </c>
    </row>
    <row r="89" spans="2:65" s="1" customFormat="1" ht="16.5" customHeight="1">
      <c r="B89" s="34"/>
      <c r="C89" s="129" t="s">
        <v>190</v>
      </c>
      <c r="D89" s="129" t="s">
        <v>152</v>
      </c>
      <c r="E89" s="130" t="s">
        <v>4806</v>
      </c>
      <c r="F89" s="131" t="s">
        <v>4807</v>
      </c>
      <c r="G89" s="132" t="s">
        <v>4805</v>
      </c>
      <c r="H89" s="133">
        <v>1</v>
      </c>
      <c r="I89" s="134"/>
      <c r="J89" s="135">
        <f t="shared" si="0"/>
        <v>0</v>
      </c>
      <c r="K89" s="131" t="s">
        <v>32</v>
      </c>
      <c r="L89" s="34"/>
      <c r="M89" s="203" t="s">
        <v>32</v>
      </c>
      <c r="N89" s="204" t="s">
        <v>51</v>
      </c>
      <c r="O89" s="205"/>
      <c r="P89" s="206">
        <f t="shared" si="1"/>
        <v>0</v>
      </c>
      <c r="Q89" s="206">
        <v>0</v>
      </c>
      <c r="R89" s="206">
        <f t="shared" si="2"/>
        <v>0</v>
      </c>
      <c r="S89" s="206">
        <v>0</v>
      </c>
      <c r="T89" s="207">
        <f t="shared" si="3"/>
        <v>0</v>
      </c>
      <c r="AR89" s="140" t="s">
        <v>4796</v>
      </c>
      <c r="AT89" s="140" t="s">
        <v>152</v>
      </c>
      <c r="AU89" s="140" t="s">
        <v>89</v>
      </c>
      <c r="AY89" s="18" t="s">
        <v>150</v>
      </c>
      <c r="BE89" s="141">
        <f t="shared" si="4"/>
        <v>0</v>
      </c>
      <c r="BF89" s="141">
        <f t="shared" si="5"/>
        <v>0</v>
      </c>
      <c r="BG89" s="141">
        <f t="shared" si="6"/>
        <v>0</v>
      </c>
      <c r="BH89" s="141">
        <f t="shared" si="7"/>
        <v>0</v>
      </c>
      <c r="BI89" s="141">
        <f t="shared" si="8"/>
        <v>0</v>
      </c>
      <c r="BJ89" s="18" t="s">
        <v>40</v>
      </c>
      <c r="BK89" s="141">
        <f t="shared" si="9"/>
        <v>0</v>
      </c>
      <c r="BL89" s="18" t="s">
        <v>4796</v>
      </c>
      <c r="BM89" s="140" t="s">
        <v>8</v>
      </c>
    </row>
    <row r="90" spans="2:65" s="1" customFormat="1" ht="6.9" customHeight="1">
      <c r="B90" s="43"/>
      <c r="C90" s="44"/>
      <c r="D90" s="44"/>
      <c r="E90" s="44"/>
      <c r="F90" s="44"/>
      <c r="G90" s="44"/>
      <c r="H90" s="44"/>
      <c r="I90" s="44"/>
      <c r="J90" s="44"/>
      <c r="K90" s="44"/>
      <c r="L90" s="34"/>
    </row>
  </sheetData>
  <sheetProtection algorithmName="SHA-512" hashValue="KIXHoMcwURGervBkW1ZD6eM+EepECBYWraVZLoEp0a2tFTP4hY6mRychCmw3JE71Na7RnNz0RpECgcVaUnoAmg==" saltValue="fzGz3Cw9Xs7wbF5iNc+cgM/f9XmM9+tln6znOKrQhFVcZdyP91MPZA7kyHtJqoGv3IoTxY/fAYloyrRzzk1buQ==" spinCount="100000" sheet="1" objects="1" scenarios="1" formatColumns="0" formatRows="0" autoFilter="0"/>
  <autoFilter ref="C80:K89" xr:uid="{00000000-0009-0000-0000-000006000000}"/>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95"/>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186"/>
      <c r="M2" s="1186"/>
      <c r="N2" s="1186"/>
      <c r="O2" s="1186"/>
      <c r="P2" s="1186"/>
      <c r="Q2" s="1186"/>
      <c r="R2" s="1186"/>
      <c r="S2" s="1186"/>
      <c r="T2" s="1186"/>
      <c r="U2" s="1186"/>
      <c r="V2" s="1186"/>
      <c r="AT2" s="18" t="s">
        <v>107</v>
      </c>
    </row>
    <row r="3" spans="2:46" ht="6.9" customHeight="1">
      <c r="B3" s="19"/>
      <c r="C3" s="20"/>
      <c r="D3" s="20"/>
      <c r="E3" s="20"/>
      <c r="F3" s="20"/>
      <c r="G3" s="20"/>
      <c r="H3" s="20"/>
      <c r="I3" s="20"/>
      <c r="J3" s="20"/>
      <c r="K3" s="20"/>
      <c r="L3" s="21"/>
      <c r="AT3" s="18" t="s">
        <v>89</v>
      </c>
    </row>
    <row r="4" spans="2:46" ht="24.9" customHeight="1">
      <c r="B4" s="21"/>
      <c r="D4" s="22" t="s">
        <v>123</v>
      </c>
      <c r="L4" s="21"/>
      <c r="M4" s="87" t="s">
        <v>10</v>
      </c>
      <c r="AT4" s="18" t="s">
        <v>4</v>
      </c>
    </row>
    <row r="5" spans="2:46" ht="6.9" customHeight="1">
      <c r="B5" s="21"/>
      <c r="L5" s="21"/>
    </row>
    <row r="6" spans="2:46" ht="12" customHeight="1">
      <c r="B6" s="21"/>
      <c r="D6" s="28" t="s">
        <v>16</v>
      </c>
      <c r="L6" s="21"/>
    </row>
    <row r="7" spans="2:46" ht="16.5" customHeight="1">
      <c r="B7" s="21"/>
      <c r="E7" s="1217" t="str">
        <f>'Rekapitulace stavby'!K6</f>
        <v>Dostavba sportovně rekreačního areálu Petynka</v>
      </c>
      <c r="F7" s="1218"/>
      <c r="G7" s="1218"/>
      <c r="H7" s="1218"/>
      <c r="L7" s="21"/>
    </row>
    <row r="8" spans="2:46" s="1" customFormat="1" ht="12" customHeight="1">
      <c r="B8" s="34"/>
      <c r="D8" s="28" t="s">
        <v>124</v>
      </c>
      <c r="L8" s="34"/>
    </row>
    <row r="9" spans="2:46" s="1" customFormat="1" ht="16.5" customHeight="1">
      <c r="B9" s="34"/>
      <c r="E9" s="1210" t="s">
        <v>4808</v>
      </c>
      <c r="F9" s="1216"/>
      <c r="G9" s="1216"/>
      <c r="H9" s="1216"/>
      <c r="L9" s="34"/>
    </row>
    <row r="10" spans="2:46" s="1" customFormat="1">
      <c r="B10" s="34"/>
      <c r="L10" s="34"/>
    </row>
    <row r="11" spans="2:46" s="1" customFormat="1" ht="12" customHeight="1">
      <c r="B11" s="34"/>
      <c r="D11" s="28" t="s">
        <v>18</v>
      </c>
      <c r="F11" s="26" t="s">
        <v>32</v>
      </c>
      <c r="I11" s="28" t="s">
        <v>20</v>
      </c>
      <c r="J11" s="26" t="s">
        <v>32</v>
      </c>
      <c r="L11" s="34"/>
    </row>
    <row r="12" spans="2:46" s="1" customFormat="1" ht="12" customHeight="1">
      <c r="B12" s="34"/>
      <c r="D12" s="28" t="s">
        <v>22</v>
      </c>
      <c r="F12" s="26" t="s">
        <v>23</v>
      </c>
      <c r="I12" s="28" t="s">
        <v>24</v>
      </c>
      <c r="J12" s="51" t="str">
        <f>'Rekapitulace stavby'!AN8</f>
        <v>21. 7. 2025</v>
      </c>
      <c r="L12" s="34"/>
    </row>
    <row r="13" spans="2:46" s="1" customFormat="1" ht="10.8" customHeight="1">
      <c r="B13" s="34"/>
      <c r="L13" s="34"/>
    </row>
    <row r="14" spans="2:46" s="1" customFormat="1" ht="12" customHeight="1">
      <c r="B14" s="34"/>
      <c r="D14" s="28" t="s">
        <v>30</v>
      </c>
      <c r="I14" s="28" t="s">
        <v>31</v>
      </c>
      <c r="J14" s="26" t="s">
        <v>32</v>
      </c>
      <c r="L14" s="34"/>
    </row>
    <row r="15" spans="2:46" s="1" customFormat="1" ht="18" customHeight="1">
      <c r="B15" s="34"/>
      <c r="E15" s="26" t="s">
        <v>33</v>
      </c>
      <c r="I15" s="28" t="s">
        <v>34</v>
      </c>
      <c r="J15" s="26" t="s">
        <v>32</v>
      </c>
      <c r="L15" s="34"/>
    </row>
    <row r="16" spans="2:46" s="1" customFormat="1" ht="6.9" customHeight="1">
      <c r="B16" s="34"/>
      <c r="L16" s="34"/>
    </row>
    <row r="17" spans="2:12" s="1" customFormat="1" ht="12" customHeight="1">
      <c r="B17" s="34"/>
      <c r="D17" s="28" t="s">
        <v>35</v>
      </c>
      <c r="I17" s="28" t="s">
        <v>31</v>
      </c>
      <c r="J17" s="29" t="str">
        <f>'Rekapitulace stavby'!AN13</f>
        <v>Vyplň údaj</v>
      </c>
      <c r="L17" s="34"/>
    </row>
    <row r="18" spans="2:12" s="1" customFormat="1" ht="18" customHeight="1">
      <c r="B18" s="34"/>
      <c r="E18" s="1219" t="str">
        <f>'Rekapitulace stavby'!E14</f>
        <v>Vyplň údaj</v>
      </c>
      <c r="F18" s="1202"/>
      <c r="G18" s="1202"/>
      <c r="H18" s="1202"/>
      <c r="I18" s="28" t="s">
        <v>34</v>
      </c>
      <c r="J18" s="29" t="str">
        <f>'Rekapitulace stavby'!AN14</f>
        <v>Vyplň údaj</v>
      </c>
      <c r="L18" s="34"/>
    </row>
    <row r="19" spans="2:12" s="1" customFormat="1" ht="6.9" customHeight="1">
      <c r="B19" s="34"/>
      <c r="L19" s="34"/>
    </row>
    <row r="20" spans="2:12" s="1" customFormat="1" ht="12" customHeight="1">
      <c r="B20" s="34"/>
      <c r="D20" s="28" t="s">
        <v>37</v>
      </c>
      <c r="I20" s="28" t="s">
        <v>31</v>
      </c>
      <c r="J20" s="26" t="s">
        <v>32</v>
      </c>
      <c r="L20" s="34"/>
    </row>
    <row r="21" spans="2:12" s="1" customFormat="1" ht="18" customHeight="1">
      <c r="B21" s="34"/>
      <c r="E21" s="26" t="s">
        <v>39</v>
      </c>
      <c r="I21" s="28" t="s">
        <v>34</v>
      </c>
      <c r="J21" s="26" t="s">
        <v>32</v>
      </c>
      <c r="L21" s="34"/>
    </row>
    <row r="22" spans="2:12" s="1" customFormat="1" ht="6.9" customHeight="1">
      <c r="B22" s="34"/>
      <c r="L22" s="34"/>
    </row>
    <row r="23" spans="2:12" s="1" customFormat="1" ht="12" customHeight="1">
      <c r="B23" s="34"/>
      <c r="D23" s="28" t="s">
        <v>41</v>
      </c>
      <c r="I23" s="28" t="s">
        <v>31</v>
      </c>
      <c r="J23" s="26" t="str">
        <f>IF('Rekapitulace stavby'!AN19="","",'Rekapitulace stavby'!AN19)</f>
        <v/>
      </c>
      <c r="L23" s="34"/>
    </row>
    <row r="24" spans="2:12" s="1" customFormat="1" ht="18" customHeight="1">
      <c r="B24" s="34"/>
      <c r="E24" s="26" t="str">
        <f>IF('Rekapitulace stavby'!E20="","",'Rekapitulace stavby'!E20)</f>
        <v xml:space="preserve"> </v>
      </c>
      <c r="I24" s="28" t="s">
        <v>34</v>
      </c>
      <c r="J24" s="26" t="str">
        <f>IF('Rekapitulace stavby'!AN20="","",'Rekapitulace stavby'!AN20)</f>
        <v/>
      </c>
      <c r="L24" s="34"/>
    </row>
    <row r="25" spans="2:12" s="1" customFormat="1" ht="6.9" customHeight="1">
      <c r="B25" s="34"/>
      <c r="L25" s="34"/>
    </row>
    <row r="26" spans="2:12" s="1" customFormat="1" ht="12" customHeight="1">
      <c r="B26" s="34"/>
      <c r="D26" s="28" t="s">
        <v>44</v>
      </c>
      <c r="L26" s="34"/>
    </row>
    <row r="27" spans="2:12" s="7" customFormat="1" ht="71.25" customHeight="1">
      <c r="B27" s="88"/>
      <c r="E27" s="1206" t="s">
        <v>126</v>
      </c>
      <c r="F27" s="1206"/>
      <c r="G27" s="1206"/>
      <c r="H27" s="1206"/>
      <c r="L27" s="88"/>
    </row>
    <row r="28" spans="2:12" s="1" customFormat="1" ht="6.9" customHeight="1">
      <c r="B28" s="34"/>
      <c r="L28" s="34"/>
    </row>
    <row r="29" spans="2:12" s="1" customFormat="1" ht="6.9" customHeight="1">
      <c r="B29" s="34"/>
      <c r="D29" s="52"/>
      <c r="E29" s="52"/>
      <c r="F29" s="52"/>
      <c r="G29" s="52"/>
      <c r="H29" s="52"/>
      <c r="I29" s="52"/>
      <c r="J29" s="52"/>
      <c r="K29" s="52"/>
      <c r="L29" s="34"/>
    </row>
    <row r="30" spans="2:12" s="1" customFormat="1" ht="25.35" customHeight="1">
      <c r="B30" s="34"/>
      <c r="D30" s="89" t="s">
        <v>46</v>
      </c>
      <c r="J30" s="65">
        <f>ROUND(J81, 0)</f>
        <v>0</v>
      </c>
      <c r="L30" s="34"/>
    </row>
    <row r="31" spans="2:12" s="1" customFormat="1" ht="6.9" customHeight="1">
      <c r="B31" s="34"/>
      <c r="D31" s="52"/>
      <c r="E31" s="52"/>
      <c r="F31" s="52"/>
      <c r="G31" s="52"/>
      <c r="H31" s="52"/>
      <c r="I31" s="52"/>
      <c r="J31" s="52"/>
      <c r="K31" s="52"/>
      <c r="L31" s="34"/>
    </row>
    <row r="32" spans="2:12" s="1" customFormat="1" ht="14.4" customHeight="1">
      <c r="B32" s="34"/>
      <c r="F32" s="37" t="s">
        <v>48</v>
      </c>
      <c r="I32" s="37" t="s">
        <v>47</v>
      </c>
      <c r="J32" s="37" t="s">
        <v>49</v>
      </c>
      <c r="L32" s="34"/>
    </row>
    <row r="33" spans="2:12" s="1" customFormat="1" ht="14.4" customHeight="1">
      <c r="B33" s="34"/>
      <c r="D33" s="54" t="s">
        <v>50</v>
      </c>
      <c r="E33" s="28" t="s">
        <v>51</v>
      </c>
      <c r="F33" s="90">
        <f>ROUND((SUM(BE81:BE94)),  0)</f>
        <v>0</v>
      </c>
      <c r="I33" s="91">
        <v>0.21</v>
      </c>
      <c r="J33" s="90">
        <f>ROUND(((SUM(BE81:BE94))*I33),  0)</f>
        <v>0</v>
      </c>
      <c r="L33" s="34"/>
    </row>
    <row r="34" spans="2:12" s="1" customFormat="1" ht="14.4" customHeight="1">
      <c r="B34" s="34"/>
      <c r="E34" s="28" t="s">
        <v>52</v>
      </c>
      <c r="F34" s="90">
        <f>ROUND((SUM(BF81:BF94)),  0)</f>
        <v>0</v>
      </c>
      <c r="I34" s="91">
        <v>0.12</v>
      </c>
      <c r="J34" s="90">
        <f>ROUND(((SUM(BF81:BF94))*I34),  0)</f>
        <v>0</v>
      </c>
      <c r="L34" s="34"/>
    </row>
    <row r="35" spans="2:12" s="1" customFormat="1" ht="14.4" hidden="1" customHeight="1">
      <c r="B35" s="34"/>
      <c r="E35" s="28" t="s">
        <v>53</v>
      </c>
      <c r="F35" s="90">
        <f>ROUND((SUM(BG81:BG94)),  0)</f>
        <v>0</v>
      </c>
      <c r="I35" s="91">
        <v>0.21</v>
      </c>
      <c r="J35" s="90">
        <f>0</f>
        <v>0</v>
      </c>
      <c r="L35" s="34"/>
    </row>
    <row r="36" spans="2:12" s="1" customFormat="1" ht="14.4" hidden="1" customHeight="1">
      <c r="B36" s="34"/>
      <c r="E36" s="28" t="s">
        <v>54</v>
      </c>
      <c r="F36" s="90">
        <f>ROUND((SUM(BH81:BH94)),  0)</f>
        <v>0</v>
      </c>
      <c r="I36" s="91">
        <v>0.12</v>
      </c>
      <c r="J36" s="90">
        <f>0</f>
        <v>0</v>
      </c>
      <c r="L36" s="34"/>
    </row>
    <row r="37" spans="2:12" s="1" customFormat="1" ht="14.4" hidden="1" customHeight="1">
      <c r="B37" s="34"/>
      <c r="E37" s="28" t="s">
        <v>55</v>
      </c>
      <c r="F37" s="90">
        <f>ROUND((SUM(BI81:BI94)),  0)</f>
        <v>0</v>
      </c>
      <c r="I37" s="91">
        <v>0</v>
      </c>
      <c r="J37" s="90">
        <f>0</f>
        <v>0</v>
      </c>
      <c r="L37" s="34"/>
    </row>
    <row r="38" spans="2:12" s="1" customFormat="1" ht="6.9" customHeight="1">
      <c r="B38" s="34"/>
      <c r="L38" s="34"/>
    </row>
    <row r="39" spans="2:12" s="1" customFormat="1" ht="25.35" customHeight="1">
      <c r="B39" s="34"/>
      <c r="C39" s="92"/>
      <c r="D39" s="93" t="s">
        <v>56</v>
      </c>
      <c r="E39" s="56"/>
      <c r="F39" s="56"/>
      <c r="G39" s="94" t="s">
        <v>57</v>
      </c>
      <c r="H39" s="95" t="s">
        <v>58</v>
      </c>
      <c r="I39" s="56"/>
      <c r="J39" s="96">
        <f>SUM(J30:J37)</f>
        <v>0</v>
      </c>
      <c r="K39" s="97"/>
      <c r="L39" s="34"/>
    </row>
    <row r="40" spans="2:12" s="1" customFormat="1" ht="14.4" customHeight="1">
      <c r="B40" s="43"/>
      <c r="C40" s="44"/>
      <c r="D40" s="44"/>
      <c r="E40" s="44"/>
      <c r="F40" s="44"/>
      <c r="G40" s="44"/>
      <c r="H40" s="44"/>
      <c r="I40" s="44"/>
      <c r="J40" s="44"/>
      <c r="K40" s="44"/>
      <c r="L40" s="34"/>
    </row>
    <row r="44" spans="2:12" s="1" customFormat="1" ht="6.9" customHeight="1">
      <c r="B44" s="45"/>
      <c r="C44" s="46"/>
      <c r="D44" s="46"/>
      <c r="E44" s="46"/>
      <c r="F44" s="46"/>
      <c r="G44" s="46"/>
      <c r="H44" s="46"/>
      <c r="I44" s="46"/>
      <c r="J44" s="46"/>
      <c r="K44" s="46"/>
      <c r="L44" s="34"/>
    </row>
    <row r="45" spans="2:12" s="1" customFormat="1" ht="24.9" customHeight="1">
      <c r="B45" s="34"/>
      <c r="C45" s="22" t="s">
        <v>127</v>
      </c>
      <c r="L45" s="34"/>
    </row>
    <row r="46" spans="2:12" s="1" customFormat="1" ht="6.9" customHeight="1">
      <c r="B46" s="34"/>
      <c r="L46" s="34"/>
    </row>
    <row r="47" spans="2:12" s="1" customFormat="1" ht="12" customHeight="1">
      <c r="B47" s="34"/>
      <c r="C47" s="28" t="s">
        <v>16</v>
      </c>
      <c r="L47" s="34"/>
    </row>
    <row r="48" spans="2:12" s="1" customFormat="1" ht="16.5" customHeight="1">
      <c r="B48" s="34"/>
      <c r="E48" s="1217" t="str">
        <f>E7</f>
        <v>Dostavba sportovně rekreačního areálu Petynka</v>
      </c>
      <c r="F48" s="1218"/>
      <c r="G48" s="1218"/>
      <c r="H48" s="1218"/>
      <c r="L48" s="34"/>
    </row>
    <row r="49" spans="2:47" s="1" customFormat="1" ht="12" customHeight="1">
      <c r="B49" s="34"/>
      <c r="C49" s="28" t="s">
        <v>124</v>
      </c>
      <c r="L49" s="34"/>
    </row>
    <row r="50" spans="2:47" s="1" customFormat="1" ht="16.5" customHeight="1">
      <c r="B50" s="34"/>
      <c r="E50" s="1210" t="str">
        <f>E9</f>
        <v>SO 303 - Retenční nádrž</v>
      </c>
      <c r="F50" s="1216"/>
      <c r="G50" s="1216"/>
      <c r="H50" s="1216"/>
      <c r="L50" s="34"/>
    </row>
    <row r="51" spans="2:47" s="1" customFormat="1" ht="6.9" customHeight="1">
      <c r="B51" s="34"/>
      <c r="L51" s="34"/>
    </row>
    <row r="52" spans="2:47" s="1" customFormat="1" ht="12" customHeight="1">
      <c r="B52" s="34"/>
      <c r="C52" s="28" t="s">
        <v>22</v>
      </c>
      <c r="F52" s="26" t="str">
        <f>F12</f>
        <v>Praha</v>
      </c>
      <c r="I52" s="28" t="s">
        <v>24</v>
      </c>
      <c r="J52" s="51" t="str">
        <f>IF(J12="","",J12)</f>
        <v>21. 7. 2025</v>
      </c>
      <c r="L52" s="34"/>
    </row>
    <row r="53" spans="2:47" s="1" customFormat="1" ht="6.9" customHeight="1">
      <c r="B53" s="34"/>
      <c r="L53" s="34"/>
    </row>
    <row r="54" spans="2:47" s="1" customFormat="1" ht="25.65" customHeight="1">
      <c r="B54" s="34"/>
      <c r="C54" s="28" t="s">
        <v>30</v>
      </c>
      <c r="F54" s="26" t="str">
        <f>E15</f>
        <v>SNEO, a.s.</v>
      </c>
      <c r="I54" s="28" t="s">
        <v>37</v>
      </c>
      <c r="J54" s="32" t="str">
        <f>E21</f>
        <v>Ateliér 11 Hradec Králové s.r.o.</v>
      </c>
      <c r="L54" s="34"/>
    </row>
    <row r="55" spans="2:47" s="1" customFormat="1" ht="15.15" customHeight="1">
      <c r="B55" s="34"/>
      <c r="C55" s="28" t="s">
        <v>35</v>
      </c>
      <c r="F55" s="26" t="str">
        <f>IF(E18="","",E18)</f>
        <v>Vyplň údaj</v>
      </c>
      <c r="I55" s="28" t="s">
        <v>41</v>
      </c>
      <c r="J55" s="32" t="str">
        <f>E24</f>
        <v xml:space="preserve"> </v>
      </c>
      <c r="L55" s="34"/>
    </row>
    <row r="56" spans="2:47" s="1" customFormat="1" ht="10.35" customHeight="1">
      <c r="B56" s="34"/>
      <c r="L56" s="34"/>
    </row>
    <row r="57" spans="2:47" s="1" customFormat="1" ht="29.25" customHeight="1">
      <c r="B57" s="34"/>
      <c r="C57" s="98" t="s">
        <v>128</v>
      </c>
      <c r="D57" s="92"/>
      <c r="E57" s="92"/>
      <c r="F57" s="92"/>
      <c r="G57" s="92"/>
      <c r="H57" s="92"/>
      <c r="I57" s="92"/>
      <c r="J57" s="99" t="s">
        <v>129</v>
      </c>
      <c r="K57" s="92"/>
      <c r="L57" s="34"/>
    </row>
    <row r="58" spans="2:47" s="1" customFormat="1" ht="10.35" customHeight="1">
      <c r="B58" s="34"/>
      <c r="L58" s="34"/>
    </row>
    <row r="59" spans="2:47" s="1" customFormat="1" ht="22.8" customHeight="1">
      <c r="B59" s="34"/>
      <c r="C59" s="100" t="s">
        <v>78</v>
      </c>
      <c r="J59" s="65">
        <f>J81</f>
        <v>0</v>
      </c>
      <c r="L59" s="34"/>
      <c r="AU59" s="18" t="s">
        <v>130</v>
      </c>
    </row>
    <row r="60" spans="2:47" s="8" customFormat="1" ht="24.9" customHeight="1">
      <c r="B60" s="101"/>
      <c r="D60" s="102" t="s">
        <v>4809</v>
      </c>
      <c r="E60" s="103"/>
      <c r="F60" s="103"/>
      <c r="G60" s="103"/>
      <c r="H60" s="103"/>
      <c r="I60" s="103"/>
      <c r="J60" s="104">
        <f>J82</f>
        <v>0</v>
      </c>
      <c r="L60" s="101"/>
    </row>
    <row r="61" spans="2:47" s="9" customFormat="1" ht="19.95" customHeight="1">
      <c r="B61" s="105"/>
      <c r="D61" s="106" t="s">
        <v>4810</v>
      </c>
      <c r="E61" s="107"/>
      <c r="F61" s="107"/>
      <c r="G61" s="107"/>
      <c r="H61" s="107"/>
      <c r="I61" s="107"/>
      <c r="J61" s="108">
        <f>J83</f>
        <v>0</v>
      </c>
      <c r="L61" s="105"/>
    </row>
    <row r="62" spans="2:47" s="1" customFormat="1" ht="21.75" customHeight="1">
      <c r="B62" s="34"/>
      <c r="L62" s="34"/>
    </row>
    <row r="63" spans="2:47" s="1" customFormat="1" ht="6.9" customHeight="1">
      <c r="B63" s="43"/>
      <c r="C63" s="44"/>
      <c r="D63" s="44"/>
      <c r="E63" s="44"/>
      <c r="F63" s="44"/>
      <c r="G63" s="44"/>
      <c r="H63" s="44"/>
      <c r="I63" s="44"/>
      <c r="J63" s="44"/>
      <c r="K63" s="44"/>
      <c r="L63" s="34"/>
    </row>
    <row r="67" spans="2:20" s="1" customFormat="1" ht="6.9" customHeight="1">
      <c r="B67" s="45"/>
      <c r="C67" s="46"/>
      <c r="D67" s="46"/>
      <c r="E67" s="46"/>
      <c r="F67" s="46"/>
      <c r="G67" s="46"/>
      <c r="H67" s="46"/>
      <c r="I67" s="46"/>
      <c r="J67" s="46"/>
      <c r="K67" s="46"/>
      <c r="L67" s="34"/>
    </row>
    <row r="68" spans="2:20" s="1" customFormat="1" ht="24.9" customHeight="1">
      <c r="B68" s="34"/>
      <c r="C68" s="22" t="s">
        <v>135</v>
      </c>
      <c r="L68" s="34"/>
    </row>
    <row r="69" spans="2:20" s="1" customFormat="1" ht="6.9" customHeight="1">
      <c r="B69" s="34"/>
      <c r="L69" s="34"/>
    </row>
    <row r="70" spans="2:20" s="1" customFormat="1" ht="12" customHeight="1">
      <c r="B70" s="34"/>
      <c r="C70" s="28" t="s">
        <v>16</v>
      </c>
      <c r="L70" s="34"/>
    </row>
    <row r="71" spans="2:20" s="1" customFormat="1" ht="16.5" customHeight="1">
      <c r="B71" s="34"/>
      <c r="E71" s="1217" t="str">
        <f>E7</f>
        <v>Dostavba sportovně rekreačního areálu Petynka</v>
      </c>
      <c r="F71" s="1218"/>
      <c r="G71" s="1218"/>
      <c r="H71" s="1218"/>
      <c r="L71" s="34"/>
    </row>
    <row r="72" spans="2:20" s="1" customFormat="1" ht="12" customHeight="1">
      <c r="B72" s="34"/>
      <c r="C72" s="28" t="s">
        <v>124</v>
      </c>
      <c r="L72" s="34"/>
    </row>
    <row r="73" spans="2:20" s="1" customFormat="1" ht="16.5" customHeight="1">
      <c r="B73" s="34"/>
      <c r="E73" s="1210" t="str">
        <f>E9</f>
        <v>SO 303 - Retenční nádrž</v>
      </c>
      <c r="F73" s="1216"/>
      <c r="G73" s="1216"/>
      <c r="H73" s="1216"/>
      <c r="L73" s="34"/>
    </row>
    <row r="74" spans="2:20" s="1" customFormat="1" ht="6.9" customHeight="1">
      <c r="B74" s="34"/>
      <c r="L74" s="34"/>
    </row>
    <row r="75" spans="2:20" s="1" customFormat="1" ht="12" customHeight="1">
      <c r="B75" s="34"/>
      <c r="C75" s="28" t="s">
        <v>22</v>
      </c>
      <c r="F75" s="26" t="str">
        <f>F12</f>
        <v>Praha</v>
      </c>
      <c r="I75" s="28" t="s">
        <v>24</v>
      </c>
      <c r="J75" s="51" t="str">
        <f>IF(J12="","",J12)</f>
        <v>21. 7. 2025</v>
      </c>
      <c r="L75" s="34"/>
    </row>
    <row r="76" spans="2:20" s="1" customFormat="1" ht="6.9" customHeight="1">
      <c r="B76" s="34"/>
      <c r="L76" s="34"/>
    </row>
    <row r="77" spans="2:20" s="1" customFormat="1" ht="25.65" customHeight="1">
      <c r="B77" s="34"/>
      <c r="C77" s="28" t="s">
        <v>30</v>
      </c>
      <c r="F77" s="26" t="str">
        <f>E15</f>
        <v>SNEO, a.s.</v>
      </c>
      <c r="I77" s="28" t="s">
        <v>37</v>
      </c>
      <c r="J77" s="32" t="str">
        <f>E21</f>
        <v>Ateliér 11 Hradec Králové s.r.o.</v>
      </c>
      <c r="L77" s="34"/>
    </row>
    <row r="78" spans="2:20" s="1" customFormat="1" ht="15.15" customHeight="1">
      <c r="B78" s="34"/>
      <c r="C78" s="28" t="s">
        <v>35</v>
      </c>
      <c r="F78" s="26" t="str">
        <f>IF(E18="","",E18)</f>
        <v>Vyplň údaj</v>
      </c>
      <c r="I78" s="28" t="s">
        <v>41</v>
      </c>
      <c r="J78" s="32" t="str">
        <f>E24</f>
        <v xml:space="preserve"> </v>
      </c>
      <c r="L78" s="34"/>
    </row>
    <row r="79" spans="2:20" s="1" customFormat="1" ht="10.35" customHeight="1">
      <c r="B79" s="34"/>
      <c r="L79" s="34"/>
    </row>
    <row r="80" spans="2:20" s="10" customFormat="1" ht="29.25" customHeight="1">
      <c r="B80" s="109"/>
      <c r="C80" s="110" t="s">
        <v>136</v>
      </c>
      <c r="D80" s="111" t="s">
        <v>65</v>
      </c>
      <c r="E80" s="111" t="s">
        <v>61</v>
      </c>
      <c r="F80" s="111" t="s">
        <v>62</v>
      </c>
      <c r="G80" s="111" t="s">
        <v>137</v>
      </c>
      <c r="H80" s="111" t="s">
        <v>138</v>
      </c>
      <c r="I80" s="111" t="s">
        <v>139</v>
      </c>
      <c r="J80" s="111" t="s">
        <v>129</v>
      </c>
      <c r="K80" s="112" t="s">
        <v>140</v>
      </c>
      <c r="L80" s="109"/>
      <c r="M80" s="58" t="s">
        <v>32</v>
      </c>
      <c r="N80" s="59" t="s">
        <v>50</v>
      </c>
      <c r="O80" s="59" t="s">
        <v>141</v>
      </c>
      <c r="P80" s="59" t="s">
        <v>142</v>
      </c>
      <c r="Q80" s="59" t="s">
        <v>143</v>
      </c>
      <c r="R80" s="59" t="s">
        <v>144</v>
      </c>
      <c r="S80" s="59" t="s">
        <v>145</v>
      </c>
      <c r="T80" s="60" t="s">
        <v>146</v>
      </c>
    </row>
    <row r="81" spans="2:65" s="1" customFormat="1" ht="22.8" customHeight="1">
      <c r="B81" s="34"/>
      <c r="C81" s="63" t="s">
        <v>147</v>
      </c>
      <c r="J81" s="113">
        <f>BK81</f>
        <v>0</v>
      </c>
      <c r="L81" s="34"/>
      <c r="M81" s="61"/>
      <c r="N81" s="52"/>
      <c r="O81" s="52"/>
      <c r="P81" s="114">
        <f>P82</f>
        <v>0</v>
      </c>
      <c r="Q81" s="52"/>
      <c r="R81" s="114">
        <f>R82</f>
        <v>0</v>
      </c>
      <c r="S81" s="52"/>
      <c r="T81" s="115">
        <f>T82</f>
        <v>0</v>
      </c>
      <c r="AT81" s="18" t="s">
        <v>79</v>
      </c>
      <c r="AU81" s="18" t="s">
        <v>130</v>
      </c>
      <c r="BK81" s="116">
        <f>BK82</f>
        <v>0</v>
      </c>
    </row>
    <row r="82" spans="2:65" s="11" customFormat="1" ht="25.95" customHeight="1">
      <c r="B82" s="117"/>
      <c r="D82" s="118" t="s">
        <v>79</v>
      </c>
      <c r="E82" s="119" t="s">
        <v>4790</v>
      </c>
      <c r="F82" s="119" t="s">
        <v>4811</v>
      </c>
      <c r="I82" s="120"/>
      <c r="J82" s="121">
        <f>BK82</f>
        <v>0</v>
      </c>
      <c r="L82" s="117"/>
      <c r="M82" s="122"/>
      <c r="P82" s="123">
        <f>P83</f>
        <v>0</v>
      </c>
      <c r="R82" s="123">
        <f>R83</f>
        <v>0</v>
      </c>
      <c r="T82" s="124">
        <f>T83</f>
        <v>0</v>
      </c>
      <c r="AR82" s="118" t="s">
        <v>157</v>
      </c>
      <c r="AT82" s="125" t="s">
        <v>79</v>
      </c>
      <c r="AU82" s="125" t="s">
        <v>80</v>
      </c>
      <c r="AY82" s="118" t="s">
        <v>150</v>
      </c>
      <c r="BK82" s="126">
        <f>BK83</f>
        <v>0</v>
      </c>
    </row>
    <row r="83" spans="2:65" s="11" customFormat="1" ht="22.8" customHeight="1">
      <c r="B83" s="117"/>
      <c r="D83" s="118" t="s">
        <v>79</v>
      </c>
      <c r="E83" s="127" t="s">
        <v>4792</v>
      </c>
      <c r="F83" s="127" t="s">
        <v>4812</v>
      </c>
      <c r="I83" s="120"/>
      <c r="J83" s="128">
        <f>BK83</f>
        <v>0</v>
      </c>
      <c r="L83" s="117"/>
      <c r="M83" s="122"/>
      <c r="P83" s="123">
        <f>SUM(P84:P94)</f>
        <v>0</v>
      </c>
      <c r="R83" s="123">
        <f>SUM(R84:R94)</f>
        <v>0</v>
      </c>
      <c r="T83" s="124">
        <f>SUM(T84:T94)</f>
        <v>0</v>
      </c>
      <c r="AR83" s="118" t="s">
        <v>157</v>
      </c>
      <c r="AT83" s="125" t="s">
        <v>79</v>
      </c>
      <c r="AU83" s="125" t="s">
        <v>40</v>
      </c>
      <c r="AY83" s="118" t="s">
        <v>150</v>
      </c>
      <c r="BK83" s="126">
        <f>SUM(BK84:BK94)</f>
        <v>0</v>
      </c>
    </row>
    <row r="84" spans="2:65" s="1" customFormat="1" ht="21.75" customHeight="1">
      <c r="B84" s="34"/>
      <c r="C84" s="129" t="s">
        <v>40</v>
      </c>
      <c r="D84" s="129" t="s">
        <v>152</v>
      </c>
      <c r="E84" s="130" t="s">
        <v>4813</v>
      </c>
      <c r="F84" s="131" t="s">
        <v>4814</v>
      </c>
      <c r="G84" s="132" t="s">
        <v>165</v>
      </c>
      <c r="H84" s="133">
        <v>324</v>
      </c>
      <c r="I84" s="134"/>
      <c r="J84" s="135">
        <f>ROUND(I84*H84,2)</f>
        <v>0</v>
      </c>
      <c r="K84" s="131" t="s">
        <v>32</v>
      </c>
      <c r="L84" s="34"/>
      <c r="M84" s="136" t="s">
        <v>32</v>
      </c>
      <c r="N84" s="137" t="s">
        <v>51</v>
      </c>
      <c r="P84" s="138">
        <f>O84*H84</f>
        <v>0</v>
      </c>
      <c r="Q84" s="138">
        <v>0</v>
      </c>
      <c r="R84" s="138">
        <f>Q84*H84</f>
        <v>0</v>
      </c>
      <c r="S84" s="138">
        <v>0</v>
      </c>
      <c r="T84" s="139">
        <f>S84*H84</f>
        <v>0</v>
      </c>
      <c r="AR84" s="140" t="s">
        <v>4796</v>
      </c>
      <c r="AT84" s="140" t="s">
        <v>152</v>
      </c>
      <c r="AU84" s="140" t="s">
        <v>89</v>
      </c>
      <c r="AY84" s="18" t="s">
        <v>150</v>
      </c>
      <c r="BE84" s="141">
        <f>IF(N84="základní",J84,0)</f>
        <v>0</v>
      </c>
      <c r="BF84" s="141">
        <f>IF(N84="snížená",J84,0)</f>
        <v>0</v>
      </c>
      <c r="BG84" s="141">
        <f>IF(N84="zákl. přenesená",J84,0)</f>
        <v>0</v>
      </c>
      <c r="BH84" s="141">
        <f>IF(N84="sníž. přenesená",J84,0)</f>
        <v>0</v>
      </c>
      <c r="BI84" s="141">
        <f>IF(N84="nulová",J84,0)</f>
        <v>0</v>
      </c>
      <c r="BJ84" s="18" t="s">
        <v>40</v>
      </c>
      <c r="BK84" s="141">
        <f>ROUND(I84*H84,2)</f>
        <v>0</v>
      </c>
      <c r="BL84" s="18" t="s">
        <v>4796</v>
      </c>
      <c r="BM84" s="140" t="s">
        <v>89</v>
      </c>
    </row>
    <row r="85" spans="2:65" s="13" customFormat="1">
      <c r="B85" s="149"/>
      <c r="D85" s="143" t="s">
        <v>159</v>
      </c>
      <c r="E85" s="150" t="s">
        <v>32</v>
      </c>
      <c r="F85" s="151" t="s">
        <v>4815</v>
      </c>
      <c r="H85" s="152">
        <v>324</v>
      </c>
      <c r="I85" s="153"/>
      <c r="L85" s="149"/>
      <c r="M85" s="154"/>
      <c r="T85" s="155"/>
      <c r="AT85" s="150" t="s">
        <v>159</v>
      </c>
      <c r="AU85" s="150" t="s">
        <v>89</v>
      </c>
      <c r="AV85" s="13" t="s">
        <v>89</v>
      </c>
      <c r="AW85" s="13" t="s">
        <v>38</v>
      </c>
      <c r="AX85" s="13" t="s">
        <v>80</v>
      </c>
      <c r="AY85" s="150" t="s">
        <v>150</v>
      </c>
    </row>
    <row r="86" spans="2:65" s="14" customFormat="1">
      <c r="B86" s="156"/>
      <c r="D86" s="143" t="s">
        <v>159</v>
      </c>
      <c r="E86" s="157" t="s">
        <v>32</v>
      </c>
      <c r="F86" s="158" t="s">
        <v>162</v>
      </c>
      <c r="H86" s="159">
        <v>324</v>
      </c>
      <c r="I86" s="160"/>
      <c r="L86" s="156"/>
      <c r="M86" s="161"/>
      <c r="T86" s="162"/>
      <c r="AT86" s="157" t="s">
        <v>159</v>
      </c>
      <c r="AU86" s="157" t="s">
        <v>89</v>
      </c>
      <c r="AV86" s="14" t="s">
        <v>157</v>
      </c>
      <c r="AW86" s="14" t="s">
        <v>38</v>
      </c>
      <c r="AX86" s="14" t="s">
        <v>40</v>
      </c>
      <c r="AY86" s="157" t="s">
        <v>150</v>
      </c>
    </row>
    <row r="87" spans="2:65" s="1" customFormat="1" ht="16.5" customHeight="1">
      <c r="B87" s="34"/>
      <c r="C87" s="129" t="s">
        <v>89</v>
      </c>
      <c r="D87" s="129" t="s">
        <v>152</v>
      </c>
      <c r="E87" s="130" t="s">
        <v>4816</v>
      </c>
      <c r="F87" s="131" t="s">
        <v>4817</v>
      </c>
      <c r="G87" s="132" t="s">
        <v>155</v>
      </c>
      <c r="H87" s="133">
        <v>91</v>
      </c>
      <c r="I87" s="134"/>
      <c r="J87" s="135">
        <f>ROUND(I87*H87,2)</f>
        <v>0</v>
      </c>
      <c r="K87" s="131" t="s">
        <v>32</v>
      </c>
      <c r="L87" s="34"/>
      <c r="M87" s="136" t="s">
        <v>32</v>
      </c>
      <c r="N87" s="137" t="s">
        <v>51</v>
      </c>
      <c r="P87" s="138">
        <f>O87*H87</f>
        <v>0</v>
      </c>
      <c r="Q87" s="138">
        <v>0</v>
      </c>
      <c r="R87" s="138">
        <f>Q87*H87</f>
        <v>0</v>
      </c>
      <c r="S87" s="138">
        <v>0</v>
      </c>
      <c r="T87" s="139">
        <f>S87*H87</f>
        <v>0</v>
      </c>
      <c r="AR87" s="140" t="s">
        <v>4796</v>
      </c>
      <c r="AT87" s="140" t="s">
        <v>152</v>
      </c>
      <c r="AU87" s="140" t="s">
        <v>89</v>
      </c>
      <c r="AY87" s="18" t="s">
        <v>150</v>
      </c>
      <c r="BE87" s="141">
        <f>IF(N87="základní",J87,0)</f>
        <v>0</v>
      </c>
      <c r="BF87" s="141">
        <f>IF(N87="snížená",J87,0)</f>
        <v>0</v>
      </c>
      <c r="BG87" s="141">
        <f>IF(N87="zákl. přenesená",J87,0)</f>
        <v>0</v>
      </c>
      <c r="BH87" s="141">
        <f>IF(N87="sníž. přenesená",J87,0)</f>
        <v>0</v>
      </c>
      <c r="BI87" s="141">
        <f>IF(N87="nulová",J87,0)</f>
        <v>0</v>
      </c>
      <c r="BJ87" s="18" t="s">
        <v>40</v>
      </c>
      <c r="BK87" s="141">
        <f>ROUND(I87*H87,2)</f>
        <v>0</v>
      </c>
      <c r="BL87" s="18" t="s">
        <v>4796</v>
      </c>
      <c r="BM87" s="140" t="s">
        <v>157</v>
      </c>
    </row>
    <row r="88" spans="2:65" s="13" customFormat="1">
      <c r="B88" s="149"/>
      <c r="D88" s="143" t="s">
        <v>159</v>
      </c>
      <c r="E88" s="150" t="s">
        <v>32</v>
      </c>
      <c r="F88" s="151" t="s">
        <v>4818</v>
      </c>
      <c r="H88" s="152">
        <v>91</v>
      </c>
      <c r="I88" s="153"/>
      <c r="L88" s="149"/>
      <c r="M88" s="154"/>
      <c r="T88" s="155"/>
      <c r="AT88" s="150" t="s">
        <v>159</v>
      </c>
      <c r="AU88" s="150" t="s">
        <v>89</v>
      </c>
      <c r="AV88" s="13" t="s">
        <v>89</v>
      </c>
      <c r="AW88" s="13" t="s">
        <v>38</v>
      </c>
      <c r="AX88" s="13" t="s">
        <v>80</v>
      </c>
      <c r="AY88" s="150" t="s">
        <v>150</v>
      </c>
    </row>
    <row r="89" spans="2:65" s="14" customFormat="1">
      <c r="B89" s="156"/>
      <c r="D89" s="143" t="s">
        <v>159</v>
      </c>
      <c r="E89" s="157" t="s">
        <v>32</v>
      </c>
      <c r="F89" s="158" t="s">
        <v>162</v>
      </c>
      <c r="H89" s="159">
        <v>91</v>
      </c>
      <c r="I89" s="160"/>
      <c r="L89" s="156"/>
      <c r="M89" s="161"/>
      <c r="T89" s="162"/>
      <c r="AT89" s="157" t="s">
        <v>159</v>
      </c>
      <c r="AU89" s="157" t="s">
        <v>89</v>
      </c>
      <c r="AV89" s="14" t="s">
        <v>157</v>
      </c>
      <c r="AW89" s="14" t="s">
        <v>38</v>
      </c>
      <c r="AX89" s="14" t="s">
        <v>40</v>
      </c>
      <c r="AY89" s="157" t="s">
        <v>150</v>
      </c>
    </row>
    <row r="90" spans="2:65" s="1" customFormat="1" ht="16.5" customHeight="1">
      <c r="B90" s="34"/>
      <c r="C90" s="129" t="s">
        <v>168</v>
      </c>
      <c r="D90" s="129" t="s">
        <v>152</v>
      </c>
      <c r="E90" s="130" t="s">
        <v>4819</v>
      </c>
      <c r="F90" s="131" t="s">
        <v>4800</v>
      </c>
      <c r="G90" s="132" t="s">
        <v>4805</v>
      </c>
      <c r="H90" s="133">
        <v>1</v>
      </c>
      <c r="I90" s="134"/>
      <c r="J90" s="135">
        <f>ROUND(I90*H90,2)</f>
        <v>0</v>
      </c>
      <c r="K90" s="131" t="s">
        <v>32</v>
      </c>
      <c r="L90" s="34"/>
      <c r="M90" s="136" t="s">
        <v>32</v>
      </c>
      <c r="N90" s="137" t="s">
        <v>51</v>
      </c>
      <c r="P90" s="138">
        <f>O90*H90</f>
        <v>0</v>
      </c>
      <c r="Q90" s="138">
        <v>0</v>
      </c>
      <c r="R90" s="138">
        <f>Q90*H90</f>
        <v>0</v>
      </c>
      <c r="S90" s="138">
        <v>0</v>
      </c>
      <c r="T90" s="139">
        <f>S90*H90</f>
        <v>0</v>
      </c>
      <c r="AR90" s="140" t="s">
        <v>4796</v>
      </c>
      <c r="AT90" s="140" t="s">
        <v>152</v>
      </c>
      <c r="AU90" s="140" t="s">
        <v>89</v>
      </c>
      <c r="AY90" s="18" t="s">
        <v>150</v>
      </c>
      <c r="BE90" s="141">
        <f>IF(N90="základní",J90,0)</f>
        <v>0</v>
      </c>
      <c r="BF90" s="141">
        <f>IF(N90="snížená",J90,0)</f>
        <v>0</v>
      </c>
      <c r="BG90" s="141">
        <f>IF(N90="zákl. přenesená",J90,0)</f>
        <v>0</v>
      </c>
      <c r="BH90" s="141">
        <f>IF(N90="sníž. přenesená",J90,0)</f>
        <v>0</v>
      </c>
      <c r="BI90" s="141">
        <f>IF(N90="nulová",J90,0)</f>
        <v>0</v>
      </c>
      <c r="BJ90" s="18" t="s">
        <v>40</v>
      </c>
      <c r="BK90" s="141">
        <f>ROUND(I90*H90,2)</f>
        <v>0</v>
      </c>
      <c r="BL90" s="18" t="s">
        <v>4796</v>
      </c>
      <c r="BM90" s="140" t="s">
        <v>190</v>
      </c>
    </row>
    <row r="91" spans="2:65" s="1" customFormat="1" ht="16.5" customHeight="1">
      <c r="B91" s="34"/>
      <c r="C91" s="129" t="s">
        <v>157</v>
      </c>
      <c r="D91" s="129" t="s">
        <v>152</v>
      </c>
      <c r="E91" s="130" t="s">
        <v>4820</v>
      </c>
      <c r="F91" s="131" t="s">
        <v>4821</v>
      </c>
      <c r="G91" s="132" t="s">
        <v>4805</v>
      </c>
      <c r="H91" s="133">
        <v>1</v>
      </c>
      <c r="I91" s="134"/>
      <c r="J91" s="135">
        <f>ROUND(I91*H91,2)</f>
        <v>0</v>
      </c>
      <c r="K91" s="131" t="s">
        <v>32</v>
      </c>
      <c r="L91" s="34"/>
      <c r="M91" s="136" t="s">
        <v>32</v>
      </c>
      <c r="N91" s="137" t="s">
        <v>51</v>
      </c>
      <c r="P91" s="138">
        <f>O91*H91</f>
        <v>0</v>
      </c>
      <c r="Q91" s="138">
        <v>0</v>
      </c>
      <c r="R91" s="138">
        <f>Q91*H91</f>
        <v>0</v>
      </c>
      <c r="S91" s="138">
        <v>0</v>
      </c>
      <c r="T91" s="139">
        <f>S91*H91</f>
        <v>0</v>
      </c>
      <c r="AR91" s="140" t="s">
        <v>4796</v>
      </c>
      <c r="AT91" s="140" t="s">
        <v>152</v>
      </c>
      <c r="AU91" s="140" t="s">
        <v>89</v>
      </c>
      <c r="AY91" s="18" t="s">
        <v>150</v>
      </c>
      <c r="BE91" s="141">
        <f>IF(N91="základní",J91,0)</f>
        <v>0</v>
      </c>
      <c r="BF91" s="141">
        <f>IF(N91="snížená",J91,0)</f>
        <v>0</v>
      </c>
      <c r="BG91" s="141">
        <f>IF(N91="zákl. přenesená",J91,0)</f>
        <v>0</v>
      </c>
      <c r="BH91" s="141">
        <f>IF(N91="sníž. přenesená",J91,0)</f>
        <v>0</v>
      </c>
      <c r="BI91" s="141">
        <f>IF(N91="nulová",J91,0)</f>
        <v>0</v>
      </c>
      <c r="BJ91" s="18" t="s">
        <v>40</v>
      </c>
      <c r="BK91" s="141">
        <f>ROUND(I91*H91,2)</f>
        <v>0</v>
      </c>
      <c r="BL91" s="18" t="s">
        <v>4796</v>
      </c>
      <c r="BM91" s="140" t="s">
        <v>204</v>
      </c>
    </row>
    <row r="92" spans="2:65" s="1" customFormat="1" ht="16.5" customHeight="1">
      <c r="B92" s="34"/>
      <c r="C92" s="129" t="s">
        <v>183</v>
      </c>
      <c r="D92" s="129" t="s">
        <v>152</v>
      </c>
      <c r="E92" s="130" t="s">
        <v>4822</v>
      </c>
      <c r="F92" s="131" t="s">
        <v>4823</v>
      </c>
      <c r="G92" s="132" t="s">
        <v>693</v>
      </c>
      <c r="H92" s="133">
        <v>18</v>
      </c>
      <c r="I92" s="134"/>
      <c r="J92" s="135">
        <f>ROUND(I92*H92,2)</f>
        <v>0</v>
      </c>
      <c r="K92" s="131" t="s">
        <v>32</v>
      </c>
      <c r="L92" s="34"/>
      <c r="M92" s="136" t="s">
        <v>32</v>
      </c>
      <c r="N92" s="137" t="s">
        <v>51</v>
      </c>
      <c r="P92" s="138">
        <f>O92*H92</f>
        <v>0</v>
      </c>
      <c r="Q92" s="138">
        <v>0</v>
      </c>
      <c r="R92" s="138">
        <f>Q92*H92</f>
        <v>0</v>
      </c>
      <c r="S92" s="138">
        <v>0</v>
      </c>
      <c r="T92" s="139">
        <f>S92*H92</f>
        <v>0</v>
      </c>
      <c r="AR92" s="140" t="s">
        <v>4796</v>
      </c>
      <c r="AT92" s="140" t="s">
        <v>152</v>
      </c>
      <c r="AU92" s="140" t="s">
        <v>89</v>
      </c>
      <c r="AY92" s="18" t="s">
        <v>150</v>
      </c>
      <c r="BE92" s="141">
        <f>IF(N92="základní",J92,0)</f>
        <v>0</v>
      </c>
      <c r="BF92" s="141">
        <f>IF(N92="snížená",J92,0)</f>
        <v>0</v>
      </c>
      <c r="BG92" s="141">
        <f>IF(N92="zákl. přenesená",J92,0)</f>
        <v>0</v>
      </c>
      <c r="BH92" s="141">
        <f>IF(N92="sníž. přenesená",J92,0)</f>
        <v>0</v>
      </c>
      <c r="BI92" s="141">
        <f>IF(N92="nulová",J92,0)</f>
        <v>0</v>
      </c>
      <c r="BJ92" s="18" t="s">
        <v>40</v>
      </c>
      <c r="BK92" s="141">
        <f>ROUND(I92*H92,2)</f>
        <v>0</v>
      </c>
      <c r="BL92" s="18" t="s">
        <v>4796</v>
      </c>
      <c r="BM92" s="140" t="s">
        <v>214</v>
      </c>
    </row>
    <row r="93" spans="2:65" s="1" customFormat="1" ht="16.5" customHeight="1">
      <c r="B93" s="34"/>
      <c r="C93" s="129" t="s">
        <v>190</v>
      </c>
      <c r="D93" s="129" t="s">
        <v>152</v>
      </c>
      <c r="E93" s="130" t="s">
        <v>4824</v>
      </c>
      <c r="F93" s="131" t="s">
        <v>4825</v>
      </c>
      <c r="G93" s="132" t="s">
        <v>4805</v>
      </c>
      <c r="H93" s="133">
        <v>2</v>
      </c>
      <c r="I93" s="134"/>
      <c r="J93" s="135">
        <f>ROUND(I93*H93,2)</f>
        <v>0</v>
      </c>
      <c r="K93" s="131" t="s">
        <v>32</v>
      </c>
      <c r="L93" s="34"/>
      <c r="M93" s="136" t="s">
        <v>32</v>
      </c>
      <c r="N93" s="137" t="s">
        <v>51</v>
      </c>
      <c r="P93" s="138">
        <f>O93*H93</f>
        <v>0</v>
      </c>
      <c r="Q93" s="138">
        <v>0</v>
      </c>
      <c r="R93" s="138">
        <f>Q93*H93</f>
        <v>0</v>
      </c>
      <c r="S93" s="138">
        <v>0</v>
      </c>
      <c r="T93" s="139">
        <f>S93*H93</f>
        <v>0</v>
      </c>
      <c r="AR93" s="140" t="s">
        <v>4796</v>
      </c>
      <c r="AT93" s="140" t="s">
        <v>152</v>
      </c>
      <c r="AU93" s="140" t="s">
        <v>89</v>
      </c>
      <c r="AY93" s="18" t="s">
        <v>150</v>
      </c>
      <c r="BE93" s="141">
        <f>IF(N93="základní",J93,0)</f>
        <v>0</v>
      </c>
      <c r="BF93" s="141">
        <f>IF(N93="snížená",J93,0)</f>
        <v>0</v>
      </c>
      <c r="BG93" s="141">
        <f>IF(N93="zákl. přenesená",J93,0)</f>
        <v>0</v>
      </c>
      <c r="BH93" s="141">
        <f>IF(N93="sníž. přenesená",J93,0)</f>
        <v>0</v>
      </c>
      <c r="BI93" s="141">
        <f>IF(N93="nulová",J93,0)</f>
        <v>0</v>
      </c>
      <c r="BJ93" s="18" t="s">
        <v>40</v>
      </c>
      <c r="BK93" s="141">
        <f>ROUND(I93*H93,2)</f>
        <v>0</v>
      </c>
      <c r="BL93" s="18" t="s">
        <v>4796</v>
      </c>
      <c r="BM93" s="140" t="s">
        <v>8</v>
      </c>
    </row>
    <row r="94" spans="2:65" s="1" customFormat="1" ht="16.5" customHeight="1">
      <c r="B94" s="34"/>
      <c r="C94" s="129" t="s">
        <v>198</v>
      </c>
      <c r="D94" s="129" t="s">
        <v>152</v>
      </c>
      <c r="E94" s="130" t="s">
        <v>4826</v>
      </c>
      <c r="F94" s="131" t="s">
        <v>4807</v>
      </c>
      <c r="G94" s="132" t="s">
        <v>4805</v>
      </c>
      <c r="H94" s="133">
        <v>1</v>
      </c>
      <c r="I94" s="134"/>
      <c r="J94" s="135">
        <f>ROUND(I94*H94,2)</f>
        <v>0</v>
      </c>
      <c r="K94" s="131" t="s">
        <v>32</v>
      </c>
      <c r="L94" s="34"/>
      <c r="M94" s="203" t="s">
        <v>32</v>
      </c>
      <c r="N94" s="204" t="s">
        <v>51</v>
      </c>
      <c r="O94" s="205"/>
      <c r="P94" s="206">
        <f>O94*H94</f>
        <v>0</v>
      </c>
      <c r="Q94" s="206">
        <v>0</v>
      </c>
      <c r="R94" s="206">
        <f>Q94*H94</f>
        <v>0</v>
      </c>
      <c r="S94" s="206">
        <v>0</v>
      </c>
      <c r="T94" s="207">
        <f>S94*H94</f>
        <v>0</v>
      </c>
      <c r="AR94" s="140" t="s">
        <v>4796</v>
      </c>
      <c r="AT94" s="140" t="s">
        <v>152</v>
      </c>
      <c r="AU94" s="140" t="s">
        <v>89</v>
      </c>
      <c r="AY94" s="18" t="s">
        <v>150</v>
      </c>
      <c r="BE94" s="141">
        <f>IF(N94="základní",J94,0)</f>
        <v>0</v>
      </c>
      <c r="BF94" s="141">
        <f>IF(N94="snížená",J94,0)</f>
        <v>0</v>
      </c>
      <c r="BG94" s="141">
        <f>IF(N94="zákl. přenesená",J94,0)</f>
        <v>0</v>
      </c>
      <c r="BH94" s="141">
        <f>IF(N94="sníž. přenesená",J94,0)</f>
        <v>0</v>
      </c>
      <c r="BI94" s="141">
        <f>IF(N94="nulová",J94,0)</f>
        <v>0</v>
      </c>
      <c r="BJ94" s="18" t="s">
        <v>40</v>
      </c>
      <c r="BK94" s="141">
        <f>ROUND(I94*H94,2)</f>
        <v>0</v>
      </c>
      <c r="BL94" s="18" t="s">
        <v>4796</v>
      </c>
      <c r="BM94" s="140" t="s">
        <v>235</v>
      </c>
    </row>
    <row r="95" spans="2:65" s="1" customFormat="1" ht="6.9" customHeight="1">
      <c r="B95" s="43"/>
      <c r="C95" s="44"/>
      <c r="D95" s="44"/>
      <c r="E95" s="44"/>
      <c r="F95" s="44"/>
      <c r="G95" s="44"/>
      <c r="H95" s="44"/>
      <c r="I95" s="44"/>
      <c r="J95" s="44"/>
      <c r="K95" s="44"/>
      <c r="L95" s="34"/>
    </row>
  </sheetData>
  <sheetProtection algorithmName="SHA-512" hashValue="Kegf3demWOxeviXsROYywDqjjjGHZX0CLANtuIJSG6wOuMLWdtfOOeiWuWSH5neLABCLjkZEXNK8QZ/QiJuksg==" saltValue="yx7citD/6z0S3heo21e7ZHTRVVdJtr73YGZVf4zQ99eRVXhANSkx4ge7D1xdRh+A8fIvJX48O3mPVSIQHoR+Og==" spinCount="100000" sheet="1" objects="1" scenarios="1" formatColumns="0" formatRows="0" autoFilter="0"/>
  <autoFilter ref="C80:K94" xr:uid="{00000000-0009-0000-0000-000007000000}"/>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94"/>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186"/>
      <c r="M2" s="1186"/>
      <c r="N2" s="1186"/>
      <c r="O2" s="1186"/>
      <c r="P2" s="1186"/>
      <c r="Q2" s="1186"/>
      <c r="R2" s="1186"/>
      <c r="S2" s="1186"/>
      <c r="T2" s="1186"/>
      <c r="U2" s="1186"/>
      <c r="V2" s="1186"/>
      <c r="AT2" s="18" t="s">
        <v>110</v>
      </c>
    </row>
    <row r="3" spans="2:46" ht="6.9" customHeight="1">
      <c r="B3" s="19"/>
      <c r="C3" s="20"/>
      <c r="D3" s="20"/>
      <c r="E3" s="20"/>
      <c r="F3" s="20"/>
      <c r="G3" s="20"/>
      <c r="H3" s="20"/>
      <c r="I3" s="20"/>
      <c r="J3" s="20"/>
      <c r="K3" s="20"/>
      <c r="L3" s="21"/>
      <c r="AT3" s="18" t="s">
        <v>89</v>
      </c>
    </row>
    <row r="4" spans="2:46" ht="24.9" customHeight="1">
      <c r="B4" s="21"/>
      <c r="D4" s="22" t="s">
        <v>123</v>
      </c>
      <c r="L4" s="21"/>
      <c r="M4" s="87" t="s">
        <v>10</v>
      </c>
      <c r="AT4" s="18" t="s">
        <v>4</v>
      </c>
    </row>
    <row r="5" spans="2:46" ht="6.9" customHeight="1">
      <c r="B5" s="21"/>
      <c r="L5" s="21"/>
    </row>
    <row r="6" spans="2:46" ht="12" customHeight="1">
      <c r="B6" s="21"/>
      <c r="D6" s="28" t="s">
        <v>16</v>
      </c>
      <c r="L6" s="21"/>
    </row>
    <row r="7" spans="2:46" ht="16.5" customHeight="1">
      <c r="B7" s="21"/>
      <c r="E7" s="1217" t="str">
        <f>'Rekapitulace stavby'!K6</f>
        <v>Dostavba sportovně rekreačního areálu Petynka</v>
      </c>
      <c r="F7" s="1218"/>
      <c r="G7" s="1218"/>
      <c r="H7" s="1218"/>
      <c r="L7" s="21"/>
    </row>
    <row r="8" spans="2:46" s="1" customFormat="1" ht="12" customHeight="1">
      <c r="B8" s="34"/>
      <c r="D8" s="28" t="s">
        <v>124</v>
      </c>
      <c r="L8" s="34"/>
    </row>
    <row r="9" spans="2:46" s="1" customFormat="1" ht="16.5" customHeight="1">
      <c r="B9" s="34"/>
      <c r="E9" s="1210" t="s">
        <v>4827</v>
      </c>
      <c r="F9" s="1216"/>
      <c r="G9" s="1216"/>
      <c r="H9" s="1216"/>
      <c r="L9" s="34"/>
    </row>
    <row r="10" spans="2:46" s="1" customFormat="1">
      <c r="B10" s="34"/>
      <c r="L10" s="34"/>
    </row>
    <row r="11" spans="2:46" s="1" customFormat="1" ht="12" customHeight="1">
      <c r="B11" s="34"/>
      <c r="D11" s="28" t="s">
        <v>18</v>
      </c>
      <c r="F11" s="26" t="s">
        <v>32</v>
      </c>
      <c r="I11" s="28" t="s">
        <v>20</v>
      </c>
      <c r="J11" s="26" t="s">
        <v>32</v>
      </c>
      <c r="L11" s="34"/>
    </row>
    <row r="12" spans="2:46" s="1" customFormat="1" ht="12" customHeight="1">
      <c r="B12" s="34"/>
      <c r="D12" s="28" t="s">
        <v>22</v>
      </c>
      <c r="F12" s="26" t="s">
        <v>23</v>
      </c>
      <c r="I12" s="28" t="s">
        <v>24</v>
      </c>
      <c r="J12" s="51" t="str">
        <f>'Rekapitulace stavby'!AN8</f>
        <v>21. 7. 2025</v>
      </c>
      <c r="L12" s="34"/>
    </row>
    <row r="13" spans="2:46" s="1" customFormat="1" ht="10.8" customHeight="1">
      <c r="B13" s="34"/>
      <c r="L13" s="34"/>
    </row>
    <row r="14" spans="2:46" s="1" customFormat="1" ht="12" customHeight="1">
      <c r="B14" s="34"/>
      <c r="D14" s="28" t="s">
        <v>30</v>
      </c>
      <c r="I14" s="28" t="s">
        <v>31</v>
      </c>
      <c r="J14" s="26" t="s">
        <v>32</v>
      </c>
      <c r="L14" s="34"/>
    </row>
    <row r="15" spans="2:46" s="1" customFormat="1" ht="18" customHeight="1">
      <c r="B15" s="34"/>
      <c r="E15" s="26" t="s">
        <v>33</v>
      </c>
      <c r="I15" s="28" t="s">
        <v>34</v>
      </c>
      <c r="J15" s="26" t="s">
        <v>32</v>
      </c>
      <c r="L15" s="34"/>
    </row>
    <row r="16" spans="2:46" s="1" customFormat="1" ht="6.9" customHeight="1">
      <c r="B16" s="34"/>
      <c r="L16" s="34"/>
    </row>
    <row r="17" spans="2:12" s="1" customFormat="1" ht="12" customHeight="1">
      <c r="B17" s="34"/>
      <c r="D17" s="28" t="s">
        <v>35</v>
      </c>
      <c r="I17" s="28" t="s">
        <v>31</v>
      </c>
      <c r="J17" s="29" t="str">
        <f>'Rekapitulace stavby'!AN13</f>
        <v>Vyplň údaj</v>
      </c>
      <c r="L17" s="34"/>
    </row>
    <row r="18" spans="2:12" s="1" customFormat="1" ht="18" customHeight="1">
      <c r="B18" s="34"/>
      <c r="E18" s="1219" t="str">
        <f>'Rekapitulace stavby'!E14</f>
        <v>Vyplň údaj</v>
      </c>
      <c r="F18" s="1202"/>
      <c r="G18" s="1202"/>
      <c r="H18" s="1202"/>
      <c r="I18" s="28" t="s">
        <v>34</v>
      </c>
      <c r="J18" s="29" t="str">
        <f>'Rekapitulace stavby'!AN14</f>
        <v>Vyplň údaj</v>
      </c>
      <c r="L18" s="34"/>
    </row>
    <row r="19" spans="2:12" s="1" customFormat="1" ht="6.9" customHeight="1">
      <c r="B19" s="34"/>
      <c r="L19" s="34"/>
    </row>
    <row r="20" spans="2:12" s="1" customFormat="1" ht="12" customHeight="1">
      <c r="B20" s="34"/>
      <c r="D20" s="28" t="s">
        <v>37</v>
      </c>
      <c r="I20" s="28" t="s">
        <v>31</v>
      </c>
      <c r="J20" s="26" t="s">
        <v>32</v>
      </c>
      <c r="L20" s="34"/>
    </row>
    <row r="21" spans="2:12" s="1" customFormat="1" ht="18" customHeight="1">
      <c r="B21" s="34"/>
      <c r="E21" s="26" t="s">
        <v>39</v>
      </c>
      <c r="I21" s="28" t="s">
        <v>34</v>
      </c>
      <c r="J21" s="26" t="s">
        <v>32</v>
      </c>
      <c r="L21" s="34"/>
    </row>
    <row r="22" spans="2:12" s="1" customFormat="1" ht="6.9" customHeight="1">
      <c r="B22" s="34"/>
      <c r="L22" s="34"/>
    </row>
    <row r="23" spans="2:12" s="1" customFormat="1" ht="12" customHeight="1">
      <c r="B23" s="34"/>
      <c r="D23" s="28" t="s">
        <v>41</v>
      </c>
      <c r="I23" s="28" t="s">
        <v>31</v>
      </c>
      <c r="J23" s="26" t="str">
        <f>IF('Rekapitulace stavby'!AN19="","",'Rekapitulace stavby'!AN19)</f>
        <v/>
      </c>
      <c r="L23" s="34"/>
    </row>
    <row r="24" spans="2:12" s="1" customFormat="1" ht="18" customHeight="1">
      <c r="B24" s="34"/>
      <c r="E24" s="26" t="str">
        <f>IF('Rekapitulace stavby'!E20="","",'Rekapitulace stavby'!E20)</f>
        <v xml:space="preserve"> </v>
      </c>
      <c r="I24" s="28" t="s">
        <v>34</v>
      </c>
      <c r="J24" s="26" t="str">
        <f>IF('Rekapitulace stavby'!AN20="","",'Rekapitulace stavby'!AN20)</f>
        <v/>
      </c>
      <c r="L24" s="34"/>
    </row>
    <row r="25" spans="2:12" s="1" customFormat="1" ht="6.9" customHeight="1">
      <c r="B25" s="34"/>
      <c r="L25" s="34"/>
    </row>
    <row r="26" spans="2:12" s="1" customFormat="1" ht="12" customHeight="1">
      <c r="B26" s="34"/>
      <c r="D26" s="28" t="s">
        <v>44</v>
      </c>
      <c r="L26" s="34"/>
    </row>
    <row r="27" spans="2:12" s="7" customFormat="1" ht="71.25" customHeight="1">
      <c r="B27" s="88"/>
      <c r="E27" s="1206" t="s">
        <v>126</v>
      </c>
      <c r="F27" s="1206"/>
      <c r="G27" s="1206"/>
      <c r="H27" s="1206"/>
      <c r="L27" s="88"/>
    </row>
    <row r="28" spans="2:12" s="1" customFormat="1" ht="6.9" customHeight="1">
      <c r="B28" s="34"/>
      <c r="L28" s="34"/>
    </row>
    <row r="29" spans="2:12" s="1" customFormat="1" ht="6.9" customHeight="1">
      <c r="B29" s="34"/>
      <c r="D29" s="52"/>
      <c r="E29" s="52"/>
      <c r="F29" s="52"/>
      <c r="G29" s="52"/>
      <c r="H29" s="52"/>
      <c r="I29" s="52"/>
      <c r="J29" s="52"/>
      <c r="K29" s="52"/>
      <c r="L29" s="34"/>
    </row>
    <row r="30" spans="2:12" s="1" customFormat="1" ht="25.35" customHeight="1">
      <c r="B30" s="34"/>
      <c r="D30" s="89" t="s">
        <v>46</v>
      </c>
      <c r="J30" s="65">
        <f>ROUND(J81, 0)</f>
        <v>0</v>
      </c>
      <c r="L30" s="34"/>
    </row>
    <row r="31" spans="2:12" s="1" customFormat="1" ht="6.9" customHeight="1">
      <c r="B31" s="34"/>
      <c r="D31" s="52"/>
      <c r="E31" s="52"/>
      <c r="F31" s="52"/>
      <c r="G31" s="52"/>
      <c r="H31" s="52"/>
      <c r="I31" s="52"/>
      <c r="J31" s="52"/>
      <c r="K31" s="52"/>
      <c r="L31" s="34"/>
    </row>
    <row r="32" spans="2:12" s="1" customFormat="1" ht="14.4" customHeight="1">
      <c r="B32" s="34"/>
      <c r="F32" s="37" t="s">
        <v>48</v>
      </c>
      <c r="I32" s="37" t="s">
        <v>47</v>
      </c>
      <c r="J32" s="37" t="s">
        <v>49</v>
      </c>
      <c r="L32" s="34"/>
    </row>
    <row r="33" spans="2:12" s="1" customFormat="1" ht="14.4" customHeight="1">
      <c r="B33" s="34"/>
      <c r="D33" s="54" t="s">
        <v>50</v>
      </c>
      <c r="E33" s="28" t="s">
        <v>51</v>
      </c>
      <c r="F33" s="90">
        <f>ROUND((SUM(BE81:BE93)),  0)</f>
        <v>0</v>
      </c>
      <c r="I33" s="91">
        <v>0.21</v>
      </c>
      <c r="J33" s="90">
        <f>ROUND(((SUM(BE81:BE93))*I33),  0)</f>
        <v>0</v>
      </c>
      <c r="L33" s="34"/>
    </row>
    <row r="34" spans="2:12" s="1" customFormat="1" ht="14.4" customHeight="1">
      <c r="B34" s="34"/>
      <c r="E34" s="28" t="s">
        <v>52</v>
      </c>
      <c r="F34" s="90">
        <f>ROUND((SUM(BF81:BF93)),  0)</f>
        <v>0</v>
      </c>
      <c r="I34" s="91">
        <v>0.12</v>
      </c>
      <c r="J34" s="90">
        <f>ROUND(((SUM(BF81:BF93))*I34),  0)</f>
        <v>0</v>
      </c>
      <c r="L34" s="34"/>
    </row>
    <row r="35" spans="2:12" s="1" customFormat="1" ht="14.4" hidden="1" customHeight="1">
      <c r="B35" s="34"/>
      <c r="E35" s="28" t="s">
        <v>53</v>
      </c>
      <c r="F35" s="90">
        <f>ROUND((SUM(BG81:BG93)),  0)</f>
        <v>0</v>
      </c>
      <c r="I35" s="91">
        <v>0.21</v>
      </c>
      <c r="J35" s="90">
        <f>0</f>
        <v>0</v>
      </c>
      <c r="L35" s="34"/>
    </row>
    <row r="36" spans="2:12" s="1" customFormat="1" ht="14.4" hidden="1" customHeight="1">
      <c r="B36" s="34"/>
      <c r="E36" s="28" t="s">
        <v>54</v>
      </c>
      <c r="F36" s="90">
        <f>ROUND((SUM(BH81:BH93)),  0)</f>
        <v>0</v>
      </c>
      <c r="I36" s="91">
        <v>0.12</v>
      </c>
      <c r="J36" s="90">
        <f>0</f>
        <v>0</v>
      </c>
      <c r="L36" s="34"/>
    </row>
    <row r="37" spans="2:12" s="1" customFormat="1" ht="14.4" hidden="1" customHeight="1">
      <c r="B37" s="34"/>
      <c r="E37" s="28" t="s">
        <v>55</v>
      </c>
      <c r="F37" s="90">
        <f>ROUND((SUM(BI81:BI93)),  0)</f>
        <v>0</v>
      </c>
      <c r="I37" s="91">
        <v>0</v>
      </c>
      <c r="J37" s="90">
        <f>0</f>
        <v>0</v>
      </c>
      <c r="L37" s="34"/>
    </row>
    <row r="38" spans="2:12" s="1" customFormat="1" ht="6.9" customHeight="1">
      <c r="B38" s="34"/>
      <c r="L38" s="34"/>
    </row>
    <row r="39" spans="2:12" s="1" customFormat="1" ht="25.35" customHeight="1">
      <c r="B39" s="34"/>
      <c r="C39" s="92"/>
      <c r="D39" s="93" t="s">
        <v>56</v>
      </c>
      <c r="E39" s="56"/>
      <c r="F39" s="56"/>
      <c r="G39" s="94" t="s">
        <v>57</v>
      </c>
      <c r="H39" s="95" t="s">
        <v>58</v>
      </c>
      <c r="I39" s="56"/>
      <c r="J39" s="96">
        <f>SUM(J30:J37)</f>
        <v>0</v>
      </c>
      <c r="K39" s="97"/>
      <c r="L39" s="34"/>
    </row>
    <row r="40" spans="2:12" s="1" customFormat="1" ht="14.4" customHeight="1">
      <c r="B40" s="43"/>
      <c r="C40" s="44"/>
      <c r="D40" s="44"/>
      <c r="E40" s="44"/>
      <c r="F40" s="44"/>
      <c r="G40" s="44"/>
      <c r="H40" s="44"/>
      <c r="I40" s="44"/>
      <c r="J40" s="44"/>
      <c r="K40" s="44"/>
      <c r="L40" s="34"/>
    </row>
    <row r="44" spans="2:12" s="1" customFormat="1" ht="6.9" customHeight="1">
      <c r="B44" s="45"/>
      <c r="C44" s="46"/>
      <c r="D44" s="46"/>
      <c r="E44" s="46"/>
      <c r="F44" s="46"/>
      <c r="G44" s="46"/>
      <c r="H44" s="46"/>
      <c r="I44" s="46"/>
      <c r="J44" s="46"/>
      <c r="K44" s="46"/>
      <c r="L44" s="34"/>
    </row>
    <row r="45" spans="2:12" s="1" customFormat="1" ht="24.9" customHeight="1">
      <c r="B45" s="34"/>
      <c r="C45" s="22" t="s">
        <v>127</v>
      </c>
      <c r="L45" s="34"/>
    </row>
    <row r="46" spans="2:12" s="1" customFormat="1" ht="6.9" customHeight="1">
      <c r="B46" s="34"/>
      <c r="L46" s="34"/>
    </row>
    <row r="47" spans="2:12" s="1" customFormat="1" ht="12" customHeight="1">
      <c r="B47" s="34"/>
      <c r="C47" s="28" t="s">
        <v>16</v>
      </c>
      <c r="L47" s="34"/>
    </row>
    <row r="48" spans="2:12" s="1" customFormat="1" ht="16.5" customHeight="1">
      <c r="B48" s="34"/>
      <c r="E48" s="1217" t="str">
        <f>E7</f>
        <v>Dostavba sportovně rekreačního areálu Petynka</v>
      </c>
      <c r="F48" s="1218"/>
      <c r="G48" s="1218"/>
      <c r="H48" s="1218"/>
      <c r="L48" s="34"/>
    </row>
    <row r="49" spans="2:47" s="1" customFormat="1" ht="12" customHeight="1">
      <c r="B49" s="34"/>
      <c r="C49" s="28" t="s">
        <v>124</v>
      </c>
      <c r="L49" s="34"/>
    </row>
    <row r="50" spans="2:47" s="1" customFormat="1" ht="16.5" customHeight="1">
      <c r="B50" s="34"/>
      <c r="E50" s="1210" t="str">
        <f>E9</f>
        <v>SO 304 - Akumulační nádrž</v>
      </c>
      <c r="F50" s="1216"/>
      <c r="G50" s="1216"/>
      <c r="H50" s="1216"/>
      <c r="L50" s="34"/>
    </row>
    <row r="51" spans="2:47" s="1" customFormat="1" ht="6.9" customHeight="1">
      <c r="B51" s="34"/>
      <c r="L51" s="34"/>
    </row>
    <row r="52" spans="2:47" s="1" customFormat="1" ht="12" customHeight="1">
      <c r="B52" s="34"/>
      <c r="C52" s="28" t="s">
        <v>22</v>
      </c>
      <c r="F52" s="26" t="str">
        <f>F12</f>
        <v>Praha</v>
      </c>
      <c r="I52" s="28" t="s">
        <v>24</v>
      </c>
      <c r="J52" s="51" t="str">
        <f>IF(J12="","",J12)</f>
        <v>21. 7. 2025</v>
      </c>
      <c r="L52" s="34"/>
    </row>
    <row r="53" spans="2:47" s="1" customFormat="1" ht="6.9" customHeight="1">
      <c r="B53" s="34"/>
      <c r="L53" s="34"/>
    </row>
    <row r="54" spans="2:47" s="1" customFormat="1" ht="25.65" customHeight="1">
      <c r="B54" s="34"/>
      <c r="C54" s="28" t="s">
        <v>30</v>
      </c>
      <c r="F54" s="26" t="str">
        <f>E15</f>
        <v>SNEO, a.s.</v>
      </c>
      <c r="I54" s="28" t="s">
        <v>37</v>
      </c>
      <c r="J54" s="32" t="str">
        <f>E21</f>
        <v>Ateliér 11 Hradec Králové s.r.o.</v>
      </c>
      <c r="L54" s="34"/>
    </row>
    <row r="55" spans="2:47" s="1" customFormat="1" ht="15.15" customHeight="1">
      <c r="B55" s="34"/>
      <c r="C55" s="28" t="s">
        <v>35</v>
      </c>
      <c r="F55" s="26" t="str">
        <f>IF(E18="","",E18)</f>
        <v>Vyplň údaj</v>
      </c>
      <c r="I55" s="28" t="s">
        <v>41</v>
      </c>
      <c r="J55" s="32" t="str">
        <f>E24</f>
        <v xml:space="preserve"> </v>
      </c>
      <c r="L55" s="34"/>
    </row>
    <row r="56" spans="2:47" s="1" customFormat="1" ht="10.35" customHeight="1">
      <c r="B56" s="34"/>
      <c r="L56" s="34"/>
    </row>
    <row r="57" spans="2:47" s="1" customFormat="1" ht="29.25" customHeight="1">
      <c r="B57" s="34"/>
      <c r="C57" s="98" t="s">
        <v>128</v>
      </c>
      <c r="D57" s="92"/>
      <c r="E57" s="92"/>
      <c r="F57" s="92"/>
      <c r="G57" s="92"/>
      <c r="H57" s="92"/>
      <c r="I57" s="92"/>
      <c r="J57" s="99" t="s">
        <v>129</v>
      </c>
      <c r="K57" s="92"/>
      <c r="L57" s="34"/>
    </row>
    <row r="58" spans="2:47" s="1" customFormat="1" ht="10.35" customHeight="1">
      <c r="B58" s="34"/>
      <c r="L58" s="34"/>
    </row>
    <row r="59" spans="2:47" s="1" customFormat="1" ht="22.8" customHeight="1">
      <c r="B59" s="34"/>
      <c r="C59" s="100" t="s">
        <v>78</v>
      </c>
      <c r="J59" s="65">
        <f>J81</f>
        <v>0</v>
      </c>
      <c r="L59" s="34"/>
      <c r="AU59" s="18" t="s">
        <v>130</v>
      </c>
    </row>
    <row r="60" spans="2:47" s="8" customFormat="1" ht="24.9" customHeight="1">
      <c r="B60" s="101"/>
      <c r="D60" s="102" t="s">
        <v>4828</v>
      </c>
      <c r="E60" s="103"/>
      <c r="F60" s="103"/>
      <c r="G60" s="103"/>
      <c r="H60" s="103"/>
      <c r="I60" s="103"/>
      <c r="J60" s="104">
        <f>J82</f>
        <v>0</v>
      </c>
      <c r="L60" s="101"/>
    </row>
    <row r="61" spans="2:47" s="9" customFormat="1" ht="19.95" customHeight="1">
      <c r="B61" s="105"/>
      <c r="D61" s="106" t="s">
        <v>4829</v>
      </c>
      <c r="E61" s="107"/>
      <c r="F61" s="107"/>
      <c r="G61" s="107"/>
      <c r="H61" s="107"/>
      <c r="I61" s="107"/>
      <c r="J61" s="108">
        <f>J83</f>
        <v>0</v>
      </c>
      <c r="L61" s="105"/>
    </row>
    <row r="62" spans="2:47" s="1" customFormat="1" ht="21.75" customHeight="1">
      <c r="B62" s="34"/>
      <c r="L62" s="34"/>
    </row>
    <row r="63" spans="2:47" s="1" customFormat="1" ht="6.9" customHeight="1">
      <c r="B63" s="43"/>
      <c r="C63" s="44"/>
      <c r="D63" s="44"/>
      <c r="E63" s="44"/>
      <c r="F63" s="44"/>
      <c r="G63" s="44"/>
      <c r="H63" s="44"/>
      <c r="I63" s="44"/>
      <c r="J63" s="44"/>
      <c r="K63" s="44"/>
      <c r="L63" s="34"/>
    </row>
    <row r="67" spans="2:20" s="1" customFormat="1" ht="6.9" customHeight="1">
      <c r="B67" s="45"/>
      <c r="C67" s="46"/>
      <c r="D67" s="46"/>
      <c r="E67" s="46"/>
      <c r="F67" s="46"/>
      <c r="G67" s="46"/>
      <c r="H67" s="46"/>
      <c r="I67" s="46"/>
      <c r="J67" s="46"/>
      <c r="K67" s="46"/>
      <c r="L67" s="34"/>
    </row>
    <row r="68" spans="2:20" s="1" customFormat="1" ht="24.9" customHeight="1">
      <c r="B68" s="34"/>
      <c r="C68" s="22" t="s">
        <v>135</v>
      </c>
      <c r="L68" s="34"/>
    </row>
    <row r="69" spans="2:20" s="1" customFormat="1" ht="6.9" customHeight="1">
      <c r="B69" s="34"/>
      <c r="L69" s="34"/>
    </row>
    <row r="70" spans="2:20" s="1" customFormat="1" ht="12" customHeight="1">
      <c r="B70" s="34"/>
      <c r="C70" s="28" t="s">
        <v>16</v>
      </c>
      <c r="L70" s="34"/>
    </row>
    <row r="71" spans="2:20" s="1" customFormat="1" ht="16.5" customHeight="1">
      <c r="B71" s="34"/>
      <c r="E71" s="1217" t="str">
        <f>E7</f>
        <v>Dostavba sportovně rekreačního areálu Petynka</v>
      </c>
      <c r="F71" s="1218"/>
      <c r="G71" s="1218"/>
      <c r="H71" s="1218"/>
      <c r="L71" s="34"/>
    </row>
    <row r="72" spans="2:20" s="1" customFormat="1" ht="12" customHeight="1">
      <c r="B72" s="34"/>
      <c r="C72" s="28" t="s">
        <v>124</v>
      </c>
      <c r="L72" s="34"/>
    </row>
    <row r="73" spans="2:20" s="1" customFormat="1" ht="16.5" customHeight="1">
      <c r="B73" s="34"/>
      <c r="E73" s="1210" t="str">
        <f>E9</f>
        <v>SO 304 - Akumulační nádrž</v>
      </c>
      <c r="F73" s="1216"/>
      <c r="G73" s="1216"/>
      <c r="H73" s="1216"/>
      <c r="L73" s="34"/>
    </row>
    <row r="74" spans="2:20" s="1" customFormat="1" ht="6.9" customHeight="1">
      <c r="B74" s="34"/>
      <c r="L74" s="34"/>
    </row>
    <row r="75" spans="2:20" s="1" customFormat="1" ht="12" customHeight="1">
      <c r="B75" s="34"/>
      <c r="C75" s="28" t="s">
        <v>22</v>
      </c>
      <c r="F75" s="26" t="str">
        <f>F12</f>
        <v>Praha</v>
      </c>
      <c r="I75" s="28" t="s">
        <v>24</v>
      </c>
      <c r="J75" s="51" t="str">
        <f>IF(J12="","",J12)</f>
        <v>21. 7. 2025</v>
      </c>
      <c r="L75" s="34"/>
    </row>
    <row r="76" spans="2:20" s="1" customFormat="1" ht="6.9" customHeight="1">
      <c r="B76" s="34"/>
      <c r="L76" s="34"/>
    </row>
    <row r="77" spans="2:20" s="1" customFormat="1" ht="25.65" customHeight="1">
      <c r="B77" s="34"/>
      <c r="C77" s="28" t="s">
        <v>30</v>
      </c>
      <c r="F77" s="26" t="str">
        <f>E15</f>
        <v>SNEO, a.s.</v>
      </c>
      <c r="I77" s="28" t="s">
        <v>37</v>
      </c>
      <c r="J77" s="32" t="str">
        <f>E21</f>
        <v>Ateliér 11 Hradec Králové s.r.o.</v>
      </c>
      <c r="L77" s="34"/>
    </row>
    <row r="78" spans="2:20" s="1" customFormat="1" ht="15.15" customHeight="1">
      <c r="B78" s="34"/>
      <c r="C78" s="28" t="s">
        <v>35</v>
      </c>
      <c r="F78" s="26" t="str">
        <f>IF(E18="","",E18)</f>
        <v>Vyplň údaj</v>
      </c>
      <c r="I78" s="28" t="s">
        <v>41</v>
      </c>
      <c r="J78" s="32" t="str">
        <f>E24</f>
        <v xml:space="preserve"> </v>
      </c>
      <c r="L78" s="34"/>
    </row>
    <row r="79" spans="2:20" s="1" customFormat="1" ht="10.35" customHeight="1">
      <c r="B79" s="34"/>
      <c r="L79" s="34"/>
    </row>
    <row r="80" spans="2:20" s="10" customFormat="1" ht="29.25" customHeight="1">
      <c r="B80" s="109"/>
      <c r="C80" s="110" t="s">
        <v>136</v>
      </c>
      <c r="D80" s="111" t="s">
        <v>65</v>
      </c>
      <c r="E80" s="111" t="s">
        <v>61</v>
      </c>
      <c r="F80" s="111" t="s">
        <v>62</v>
      </c>
      <c r="G80" s="111" t="s">
        <v>137</v>
      </c>
      <c r="H80" s="111" t="s">
        <v>138</v>
      </c>
      <c r="I80" s="111" t="s">
        <v>139</v>
      </c>
      <c r="J80" s="111" t="s">
        <v>129</v>
      </c>
      <c r="K80" s="112" t="s">
        <v>140</v>
      </c>
      <c r="L80" s="109"/>
      <c r="M80" s="58" t="s">
        <v>32</v>
      </c>
      <c r="N80" s="59" t="s">
        <v>50</v>
      </c>
      <c r="O80" s="59" t="s">
        <v>141</v>
      </c>
      <c r="P80" s="59" t="s">
        <v>142</v>
      </c>
      <c r="Q80" s="59" t="s">
        <v>143</v>
      </c>
      <c r="R80" s="59" t="s">
        <v>144</v>
      </c>
      <c r="S80" s="59" t="s">
        <v>145</v>
      </c>
      <c r="T80" s="60" t="s">
        <v>146</v>
      </c>
    </row>
    <row r="81" spans="2:65" s="1" customFormat="1" ht="22.8" customHeight="1">
      <c r="B81" s="34"/>
      <c r="C81" s="63" t="s">
        <v>147</v>
      </c>
      <c r="J81" s="113">
        <f>BK81</f>
        <v>0</v>
      </c>
      <c r="L81" s="34"/>
      <c r="M81" s="61"/>
      <c r="N81" s="52"/>
      <c r="O81" s="52"/>
      <c r="P81" s="114">
        <f>P82</f>
        <v>0</v>
      </c>
      <c r="Q81" s="52"/>
      <c r="R81" s="114">
        <f>R82</f>
        <v>0</v>
      </c>
      <c r="S81" s="52"/>
      <c r="T81" s="115">
        <f>T82</f>
        <v>0</v>
      </c>
      <c r="AT81" s="18" t="s">
        <v>79</v>
      </c>
      <c r="AU81" s="18" t="s">
        <v>130</v>
      </c>
      <c r="BK81" s="116">
        <f>BK82</f>
        <v>0</v>
      </c>
    </row>
    <row r="82" spans="2:65" s="11" customFormat="1" ht="25.95" customHeight="1">
      <c r="B82" s="117"/>
      <c r="D82" s="118" t="s">
        <v>79</v>
      </c>
      <c r="E82" s="119" t="s">
        <v>4790</v>
      </c>
      <c r="F82" s="119" t="s">
        <v>4827</v>
      </c>
      <c r="I82" s="120"/>
      <c r="J82" s="121">
        <f>BK82</f>
        <v>0</v>
      </c>
      <c r="L82" s="117"/>
      <c r="M82" s="122"/>
      <c r="P82" s="123">
        <f>P83</f>
        <v>0</v>
      </c>
      <c r="R82" s="123">
        <f>R83</f>
        <v>0</v>
      </c>
      <c r="T82" s="124">
        <f>T83</f>
        <v>0</v>
      </c>
      <c r="AR82" s="118" t="s">
        <v>157</v>
      </c>
      <c r="AT82" s="125" t="s">
        <v>79</v>
      </c>
      <c r="AU82" s="125" t="s">
        <v>80</v>
      </c>
      <c r="AY82" s="118" t="s">
        <v>150</v>
      </c>
      <c r="BK82" s="126">
        <f>BK83</f>
        <v>0</v>
      </c>
    </row>
    <row r="83" spans="2:65" s="11" customFormat="1" ht="22.8" customHeight="1">
      <c r="B83" s="117"/>
      <c r="D83" s="118" t="s">
        <v>79</v>
      </c>
      <c r="E83" s="127" t="s">
        <v>4792</v>
      </c>
      <c r="F83" s="127" t="s">
        <v>109</v>
      </c>
      <c r="I83" s="120"/>
      <c r="J83" s="128">
        <f>BK83</f>
        <v>0</v>
      </c>
      <c r="L83" s="117"/>
      <c r="M83" s="122"/>
      <c r="P83" s="123">
        <f>SUM(P84:P93)</f>
        <v>0</v>
      </c>
      <c r="R83" s="123">
        <f>SUM(R84:R93)</f>
        <v>0</v>
      </c>
      <c r="T83" s="124">
        <f>SUM(T84:T93)</f>
        <v>0</v>
      </c>
      <c r="AR83" s="118" t="s">
        <v>157</v>
      </c>
      <c r="AT83" s="125" t="s">
        <v>79</v>
      </c>
      <c r="AU83" s="125" t="s">
        <v>40</v>
      </c>
      <c r="AY83" s="118" t="s">
        <v>150</v>
      </c>
      <c r="BK83" s="126">
        <f>SUM(BK84:BK93)</f>
        <v>0</v>
      </c>
    </row>
    <row r="84" spans="2:65" s="1" customFormat="1" ht="16.5" customHeight="1">
      <c r="B84" s="34"/>
      <c r="C84" s="129" t="s">
        <v>40</v>
      </c>
      <c r="D84" s="129" t="s">
        <v>152</v>
      </c>
      <c r="E84" s="130" t="s">
        <v>4830</v>
      </c>
      <c r="F84" s="131" t="s">
        <v>4763</v>
      </c>
      <c r="G84" s="132" t="s">
        <v>165</v>
      </c>
      <c r="H84" s="133">
        <v>108</v>
      </c>
      <c r="I84" s="134"/>
      <c r="J84" s="135">
        <f>ROUND(I84*H84,2)</f>
        <v>0</v>
      </c>
      <c r="K84" s="131" t="s">
        <v>32</v>
      </c>
      <c r="L84" s="34"/>
      <c r="M84" s="136" t="s">
        <v>32</v>
      </c>
      <c r="N84" s="137" t="s">
        <v>51</v>
      </c>
      <c r="P84" s="138">
        <f>O84*H84</f>
        <v>0</v>
      </c>
      <c r="Q84" s="138">
        <v>0</v>
      </c>
      <c r="R84" s="138">
        <f>Q84*H84</f>
        <v>0</v>
      </c>
      <c r="S84" s="138">
        <v>0</v>
      </c>
      <c r="T84" s="139">
        <f>S84*H84</f>
        <v>0</v>
      </c>
      <c r="AR84" s="140" t="s">
        <v>4796</v>
      </c>
      <c r="AT84" s="140" t="s">
        <v>152</v>
      </c>
      <c r="AU84" s="140" t="s">
        <v>89</v>
      </c>
      <c r="AY84" s="18" t="s">
        <v>150</v>
      </c>
      <c r="BE84" s="141">
        <f>IF(N84="základní",J84,0)</f>
        <v>0</v>
      </c>
      <c r="BF84" s="141">
        <f>IF(N84="snížená",J84,0)</f>
        <v>0</v>
      </c>
      <c r="BG84" s="141">
        <f>IF(N84="zákl. přenesená",J84,0)</f>
        <v>0</v>
      </c>
      <c r="BH84" s="141">
        <f>IF(N84="sníž. přenesená",J84,0)</f>
        <v>0</v>
      </c>
      <c r="BI84" s="141">
        <f>IF(N84="nulová",J84,0)</f>
        <v>0</v>
      </c>
      <c r="BJ84" s="18" t="s">
        <v>40</v>
      </c>
      <c r="BK84" s="141">
        <f>ROUND(I84*H84,2)</f>
        <v>0</v>
      </c>
      <c r="BL84" s="18" t="s">
        <v>4796</v>
      </c>
      <c r="BM84" s="140" t="s">
        <v>89</v>
      </c>
    </row>
    <row r="85" spans="2:65" s="13" customFormat="1">
      <c r="B85" s="149"/>
      <c r="D85" s="143" t="s">
        <v>159</v>
      </c>
      <c r="E85" s="150" t="s">
        <v>32</v>
      </c>
      <c r="F85" s="151" t="s">
        <v>4831</v>
      </c>
      <c r="H85" s="152">
        <v>108</v>
      </c>
      <c r="I85" s="153"/>
      <c r="L85" s="149"/>
      <c r="M85" s="154"/>
      <c r="T85" s="155"/>
      <c r="AT85" s="150" t="s">
        <v>159</v>
      </c>
      <c r="AU85" s="150" t="s">
        <v>89</v>
      </c>
      <c r="AV85" s="13" t="s">
        <v>89</v>
      </c>
      <c r="AW85" s="13" t="s">
        <v>38</v>
      </c>
      <c r="AX85" s="13" t="s">
        <v>80</v>
      </c>
      <c r="AY85" s="150" t="s">
        <v>150</v>
      </c>
    </row>
    <row r="86" spans="2:65" s="14" customFormat="1">
      <c r="B86" s="156"/>
      <c r="D86" s="143" t="s">
        <v>159</v>
      </c>
      <c r="E86" s="157" t="s">
        <v>32</v>
      </c>
      <c r="F86" s="158" t="s">
        <v>162</v>
      </c>
      <c r="H86" s="159">
        <v>108</v>
      </c>
      <c r="I86" s="160"/>
      <c r="L86" s="156"/>
      <c r="M86" s="161"/>
      <c r="T86" s="162"/>
      <c r="AT86" s="157" t="s">
        <v>159</v>
      </c>
      <c r="AU86" s="157" t="s">
        <v>89</v>
      </c>
      <c r="AV86" s="14" t="s">
        <v>157</v>
      </c>
      <c r="AW86" s="14" t="s">
        <v>38</v>
      </c>
      <c r="AX86" s="14" t="s">
        <v>40</v>
      </c>
      <c r="AY86" s="157" t="s">
        <v>150</v>
      </c>
    </row>
    <row r="87" spans="2:65" s="1" customFormat="1" ht="16.5" customHeight="1">
      <c r="B87" s="34"/>
      <c r="C87" s="129" t="s">
        <v>89</v>
      </c>
      <c r="D87" s="129" t="s">
        <v>152</v>
      </c>
      <c r="E87" s="130" t="s">
        <v>4832</v>
      </c>
      <c r="F87" s="131" t="s">
        <v>4833</v>
      </c>
      <c r="G87" s="132" t="s">
        <v>155</v>
      </c>
      <c r="H87" s="133">
        <v>35</v>
      </c>
      <c r="I87" s="134"/>
      <c r="J87" s="135">
        <f>ROUND(I87*H87,2)</f>
        <v>0</v>
      </c>
      <c r="K87" s="131" t="s">
        <v>32</v>
      </c>
      <c r="L87" s="34"/>
      <c r="M87" s="136" t="s">
        <v>32</v>
      </c>
      <c r="N87" s="137" t="s">
        <v>51</v>
      </c>
      <c r="P87" s="138">
        <f>O87*H87</f>
        <v>0</v>
      </c>
      <c r="Q87" s="138">
        <v>0</v>
      </c>
      <c r="R87" s="138">
        <f>Q87*H87</f>
        <v>0</v>
      </c>
      <c r="S87" s="138">
        <v>0</v>
      </c>
      <c r="T87" s="139">
        <f>S87*H87</f>
        <v>0</v>
      </c>
      <c r="AR87" s="140" t="s">
        <v>4796</v>
      </c>
      <c r="AT87" s="140" t="s">
        <v>152</v>
      </c>
      <c r="AU87" s="140" t="s">
        <v>89</v>
      </c>
      <c r="AY87" s="18" t="s">
        <v>150</v>
      </c>
      <c r="BE87" s="141">
        <f>IF(N87="základní",J87,0)</f>
        <v>0</v>
      </c>
      <c r="BF87" s="141">
        <f>IF(N87="snížená",J87,0)</f>
        <v>0</v>
      </c>
      <c r="BG87" s="141">
        <f>IF(N87="zákl. přenesená",J87,0)</f>
        <v>0</v>
      </c>
      <c r="BH87" s="141">
        <f>IF(N87="sníž. přenesená",J87,0)</f>
        <v>0</v>
      </c>
      <c r="BI87" s="141">
        <f>IF(N87="nulová",J87,0)</f>
        <v>0</v>
      </c>
      <c r="BJ87" s="18" t="s">
        <v>40</v>
      </c>
      <c r="BK87" s="141">
        <f>ROUND(I87*H87,2)</f>
        <v>0</v>
      </c>
      <c r="BL87" s="18" t="s">
        <v>4796</v>
      </c>
      <c r="BM87" s="140" t="s">
        <v>157</v>
      </c>
    </row>
    <row r="88" spans="2:65" s="13" customFormat="1">
      <c r="B88" s="149"/>
      <c r="D88" s="143" t="s">
        <v>159</v>
      </c>
      <c r="E88" s="150" t="s">
        <v>32</v>
      </c>
      <c r="F88" s="151" t="s">
        <v>4834</v>
      </c>
      <c r="H88" s="152">
        <v>35</v>
      </c>
      <c r="I88" s="153"/>
      <c r="L88" s="149"/>
      <c r="M88" s="154"/>
      <c r="T88" s="155"/>
      <c r="AT88" s="150" t="s">
        <v>159</v>
      </c>
      <c r="AU88" s="150" t="s">
        <v>89</v>
      </c>
      <c r="AV88" s="13" t="s">
        <v>89</v>
      </c>
      <c r="AW88" s="13" t="s">
        <v>38</v>
      </c>
      <c r="AX88" s="13" t="s">
        <v>80</v>
      </c>
      <c r="AY88" s="150" t="s">
        <v>150</v>
      </c>
    </row>
    <row r="89" spans="2:65" s="14" customFormat="1">
      <c r="B89" s="156"/>
      <c r="D89" s="143" t="s">
        <v>159</v>
      </c>
      <c r="E89" s="157" t="s">
        <v>32</v>
      </c>
      <c r="F89" s="158" t="s">
        <v>162</v>
      </c>
      <c r="H89" s="159">
        <v>35</v>
      </c>
      <c r="I89" s="160"/>
      <c r="L89" s="156"/>
      <c r="M89" s="161"/>
      <c r="T89" s="162"/>
      <c r="AT89" s="157" t="s">
        <v>159</v>
      </c>
      <c r="AU89" s="157" t="s">
        <v>89</v>
      </c>
      <c r="AV89" s="14" t="s">
        <v>157</v>
      </c>
      <c r="AW89" s="14" t="s">
        <v>38</v>
      </c>
      <c r="AX89" s="14" t="s">
        <v>40</v>
      </c>
      <c r="AY89" s="157" t="s">
        <v>150</v>
      </c>
    </row>
    <row r="90" spans="2:65" s="1" customFormat="1" ht="16.5" customHeight="1">
      <c r="B90" s="34"/>
      <c r="C90" s="129" t="s">
        <v>168</v>
      </c>
      <c r="D90" s="129" t="s">
        <v>152</v>
      </c>
      <c r="E90" s="130" t="s">
        <v>4835</v>
      </c>
      <c r="F90" s="131" t="s">
        <v>4836</v>
      </c>
      <c r="G90" s="132" t="s">
        <v>4805</v>
      </c>
      <c r="H90" s="133">
        <v>1</v>
      </c>
      <c r="I90" s="134"/>
      <c r="J90" s="135">
        <f>ROUND(I90*H90,2)</f>
        <v>0</v>
      </c>
      <c r="K90" s="131" t="s">
        <v>32</v>
      </c>
      <c r="L90" s="34"/>
      <c r="M90" s="136" t="s">
        <v>32</v>
      </c>
      <c r="N90" s="137" t="s">
        <v>51</v>
      </c>
      <c r="P90" s="138">
        <f>O90*H90</f>
        <v>0</v>
      </c>
      <c r="Q90" s="138">
        <v>0</v>
      </c>
      <c r="R90" s="138">
        <f>Q90*H90</f>
        <v>0</v>
      </c>
      <c r="S90" s="138">
        <v>0</v>
      </c>
      <c r="T90" s="139">
        <f>S90*H90</f>
        <v>0</v>
      </c>
      <c r="AR90" s="140" t="s">
        <v>4796</v>
      </c>
      <c r="AT90" s="140" t="s">
        <v>152</v>
      </c>
      <c r="AU90" s="140" t="s">
        <v>89</v>
      </c>
      <c r="AY90" s="18" t="s">
        <v>150</v>
      </c>
      <c r="BE90" s="141">
        <f>IF(N90="základní",J90,0)</f>
        <v>0</v>
      </c>
      <c r="BF90" s="141">
        <f>IF(N90="snížená",J90,0)</f>
        <v>0</v>
      </c>
      <c r="BG90" s="141">
        <f>IF(N90="zákl. přenesená",J90,0)</f>
        <v>0</v>
      </c>
      <c r="BH90" s="141">
        <f>IF(N90="sníž. přenesená",J90,0)</f>
        <v>0</v>
      </c>
      <c r="BI90" s="141">
        <f>IF(N90="nulová",J90,0)</f>
        <v>0</v>
      </c>
      <c r="BJ90" s="18" t="s">
        <v>40</v>
      </c>
      <c r="BK90" s="141">
        <f>ROUND(I90*H90,2)</f>
        <v>0</v>
      </c>
      <c r="BL90" s="18" t="s">
        <v>4796</v>
      </c>
      <c r="BM90" s="140" t="s">
        <v>190</v>
      </c>
    </row>
    <row r="91" spans="2:65" s="1" customFormat="1" ht="16.5" customHeight="1">
      <c r="B91" s="34"/>
      <c r="C91" s="129" t="s">
        <v>157</v>
      </c>
      <c r="D91" s="129" t="s">
        <v>152</v>
      </c>
      <c r="E91" s="130" t="s">
        <v>4837</v>
      </c>
      <c r="F91" s="131" t="s">
        <v>4838</v>
      </c>
      <c r="G91" s="132" t="s">
        <v>4805</v>
      </c>
      <c r="H91" s="133">
        <v>1</v>
      </c>
      <c r="I91" s="134"/>
      <c r="J91" s="135">
        <f>ROUND(I91*H91,2)</f>
        <v>0</v>
      </c>
      <c r="K91" s="131" t="s">
        <v>32</v>
      </c>
      <c r="L91" s="34"/>
      <c r="M91" s="136" t="s">
        <v>32</v>
      </c>
      <c r="N91" s="137" t="s">
        <v>51</v>
      </c>
      <c r="P91" s="138">
        <f>O91*H91</f>
        <v>0</v>
      </c>
      <c r="Q91" s="138">
        <v>0</v>
      </c>
      <c r="R91" s="138">
        <f>Q91*H91</f>
        <v>0</v>
      </c>
      <c r="S91" s="138">
        <v>0</v>
      </c>
      <c r="T91" s="139">
        <f>S91*H91</f>
        <v>0</v>
      </c>
      <c r="AR91" s="140" t="s">
        <v>4796</v>
      </c>
      <c r="AT91" s="140" t="s">
        <v>152</v>
      </c>
      <c r="AU91" s="140" t="s">
        <v>89</v>
      </c>
      <c r="AY91" s="18" t="s">
        <v>150</v>
      </c>
      <c r="BE91" s="141">
        <f>IF(N91="základní",J91,0)</f>
        <v>0</v>
      </c>
      <c r="BF91" s="141">
        <f>IF(N91="snížená",J91,0)</f>
        <v>0</v>
      </c>
      <c r="BG91" s="141">
        <f>IF(N91="zákl. přenesená",J91,0)</f>
        <v>0</v>
      </c>
      <c r="BH91" s="141">
        <f>IF(N91="sníž. přenesená",J91,0)</f>
        <v>0</v>
      </c>
      <c r="BI91" s="141">
        <f>IF(N91="nulová",J91,0)</f>
        <v>0</v>
      </c>
      <c r="BJ91" s="18" t="s">
        <v>40</v>
      </c>
      <c r="BK91" s="141">
        <f>ROUND(I91*H91,2)</f>
        <v>0</v>
      </c>
      <c r="BL91" s="18" t="s">
        <v>4796</v>
      </c>
      <c r="BM91" s="140" t="s">
        <v>204</v>
      </c>
    </row>
    <row r="92" spans="2:65" s="1" customFormat="1" ht="16.5" customHeight="1">
      <c r="B92" s="34"/>
      <c r="C92" s="129" t="s">
        <v>183</v>
      </c>
      <c r="D92" s="129" t="s">
        <v>152</v>
      </c>
      <c r="E92" s="130" t="s">
        <v>4839</v>
      </c>
      <c r="F92" s="131" t="s">
        <v>4840</v>
      </c>
      <c r="G92" s="132" t="s">
        <v>4805</v>
      </c>
      <c r="H92" s="133">
        <v>1</v>
      </c>
      <c r="I92" s="134"/>
      <c r="J92" s="135">
        <f>ROUND(I92*H92,2)</f>
        <v>0</v>
      </c>
      <c r="K92" s="131" t="s">
        <v>32</v>
      </c>
      <c r="L92" s="34"/>
      <c r="M92" s="136" t="s">
        <v>32</v>
      </c>
      <c r="N92" s="137" t="s">
        <v>51</v>
      </c>
      <c r="P92" s="138">
        <f>O92*H92</f>
        <v>0</v>
      </c>
      <c r="Q92" s="138">
        <v>0</v>
      </c>
      <c r="R92" s="138">
        <f>Q92*H92</f>
        <v>0</v>
      </c>
      <c r="S92" s="138">
        <v>0</v>
      </c>
      <c r="T92" s="139">
        <f>S92*H92</f>
        <v>0</v>
      </c>
      <c r="AR92" s="140" t="s">
        <v>4796</v>
      </c>
      <c r="AT92" s="140" t="s">
        <v>152</v>
      </c>
      <c r="AU92" s="140" t="s">
        <v>89</v>
      </c>
      <c r="AY92" s="18" t="s">
        <v>150</v>
      </c>
      <c r="BE92" s="141">
        <f>IF(N92="základní",J92,0)</f>
        <v>0</v>
      </c>
      <c r="BF92" s="141">
        <f>IF(N92="snížená",J92,0)</f>
        <v>0</v>
      </c>
      <c r="BG92" s="141">
        <f>IF(N92="zákl. přenesená",J92,0)</f>
        <v>0</v>
      </c>
      <c r="BH92" s="141">
        <f>IF(N92="sníž. přenesená",J92,0)</f>
        <v>0</v>
      </c>
      <c r="BI92" s="141">
        <f>IF(N92="nulová",J92,0)</f>
        <v>0</v>
      </c>
      <c r="BJ92" s="18" t="s">
        <v>40</v>
      </c>
      <c r="BK92" s="141">
        <f>ROUND(I92*H92,2)</f>
        <v>0</v>
      </c>
      <c r="BL92" s="18" t="s">
        <v>4796</v>
      </c>
      <c r="BM92" s="140" t="s">
        <v>214</v>
      </c>
    </row>
    <row r="93" spans="2:65" s="1" customFormat="1" ht="16.5" customHeight="1">
      <c r="B93" s="34"/>
      <c r="C93" s="129" t="s">
        <v>190</v>
      </c>
      <c r="D93" s="129" t="s">
        <v>152</v>
      </c>
      <c r="E93" s="130" t="s">
        <v>4841</v>
      </c>
      <c r="F93" s="131" t="s">
        <v>4842</v>
      </c>
      <c r="G93" s="132" t="s">
        <v>4760</v>
      </c>
      <c r="H93" s="133">
        <v>1</v>
      </c>
      <c r="I93" s="134"/>
      <c r="J93" s="135">
        <f>ROUND(I93*H93,2)</f>
        <v>0</v>
      </c>
      <c r="K93" s="131" t="s">
        <v>32</v>
      </c>
      <c r="L93" s="34"/>
      <c r="M93" s="203" t="s">
        <v>32</v>
      </c>
      <c r="N93" s="204" t="s">
        <v>51</v>
      </c>
      <c r="O93" s="205"/>
      <c r="P93" s="206">
        <f>O93*H93</f>
        <v>0</v>
      </c>
      <c r="Q93" s="206">
        <v>0</v>
      </c>
      <c r="R93" s="206">
        <f>Q93*H93</f>
        <v>0</v>
      </c>
      <c r="S93" s="206">
        <v>0</v>
      </c>
      <c r="T93" s="207">
        <f>S93*H93</f>
        <v>0</v>
      </c>
      <c r="AR93" s="140" t="s">
        <v>4796</v>
      </c>
      <c r="AT93" s="140" t="s">
        <v>152</v>
      </c>
      <c r="AU93" s="140" t="s">
        <v>89</v>
      </c>
      <c r="AY93" s="18" t="s">
        <v>150</v>
      </c>
      <c r="BE93" s="141">
        <f>IF(N93="základní",J93,0)</f>
        <v>0</v>
      </c>
      <c r="BF93" s="141">
        <f>IF(N93="snížená",J93,0)</f>
        <v>0</v>
      </c>
      <c r="BG93" s="141">
        <f>IF(N93="zákl. přenesená",J93,0)</f>
        <v>0</v>
      </c>
      <c r="BH93" s="141">
        <f>IF(N93="sníž. přenesená",J93,0)</f>
        <v>0</v>
      </c>
      <c r="BI93" s="141">
        <f>IF(N93="nulová",J93,0)</f>
        <v>0</v>
      </c>
      <c r="BJ93" s="18" t="s">
        <v>40</v>
      </c>
      <c r="BK93" s="141">
        <f>ROUND(I93*H93,2)</f>
        <v>0</v>
      </c>
      <c r="BL93" s="18" t="s">
        <v>4796</v>
      </c>
      <c r="BM93" s="140" t="s">
        <v>8</v>
      </c>
    </row>
    <row r="94" spans="2:65" s="1" customFormat="1" ht="6.9" customHeight="1">
      <c r="B94" s="43"/>
      <c r="C94" s="44"/>
      <c r="D94" s="44"/>
      <c r="E94" s="44"/>
      <c r="F94" s="44"/>
      <c r="G94" s="44"/>
      <c r="H94" s="44"/>
      <c r="I94" s="44"/>
      <c r="J94" s="44"/>
      <c r="K94" s="44"/>
      <c r="L94" s="34"/>
    </row>
  </sheetData>
  <sheetProtection algorithmName="SHA-512" hashValue="sOUTTvJZv3kuoZ/pslbMurb9drcPUZ5oc7OxYGuOk6C92VrDrk4v39d8f//xVHisW+Z597oY7b19T7W1HMWWZg==" saltValue="SlnTmFe15Ag77m82n30cnAbCt1VVwqro9b6KBdm0hy+yRQ9AtNRbCSPih9pKkcEivjRLd5dzMoBPDrc3D+Qk3g==" spinCount="100000" sheet="1" objects="1" scenarios="1" formatColumns="0" formatRows="0" autoFilter="0"/>
  <autoFilter ref="C80:K93" xr:uid="{00000000-0009-0000-0000-000008000000}"/>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44980-B142-450A-8534-4DCA7EC8FF6E}">
  <sheetPr>
    <pageSetUpPr fitToPage="1"/>
  </sheetPr>
  <dimension ref="A1:H52"/>
  <sheetViews>
    <sheetView showGridLines="0" workbookViewId="0">
      <pane ySplit="12" topLeftCell="A13" activePane="bottomLeft" state="frozenSplit"/>
      <selection pane="bottomLeft" activeCell="H53" sqref="H53"/>
    </sheetView>
  </sheetViews>
  <sheetFormatPr defaultColWidth="10.42578125" defaultRowHeight="12" customHeight="1"/>
  <cols>
    <col min="1" max="1" width="7" style="337" customWidth="1"/>
    <col min="2" max="2" width="8.7109375" style="338" customWidth="1"/>
    <col min="3" max="3" width="15.42578125" style="338" customWidth="1"/>
    <col min="4" max="4" width="46.85546875" style="338" customWidth="1"/>
    <col min="5" max="5" width="5.42578125" style="338" customWidth="1"/>
    <col min="6" max="6" width="11.140625" style="339" customWidth="1"/>
    <col min="7" max="7" width="13.28515625" style="340" customWidth="1"/>
    <col min="8" max="8" width="21.140625" style="340" customWidth="1"/>
    <col min="9" max="256" width="10.42578125" style="303"/>
    <col min="257" max="257" width="7" style="303" customWidth="1"/>
    <col min="258" max="258" width="8.7109375" style="303" customWidth="1"/>
    <col min="259" max="259" width="15.42578125" style="303" customWidth="1"/>
    <col min="260" max="260" width="46.85546875" style="303" customWidth="1"/>
    <col min="261" max="261" width="5.42578125" style="303" customWidth="1"/>
    <col min="262" max="262" width="11.140625" style="303" customWidth="1"/>
    <col min="263" max="263" width="13.28515625" style="303" customWidth="1"/>
    <col min="264" max="264" width="21.140625" style="303" customWidth="1"/>
    <col min="265" max="512" width="10.42578125" style="303"/>
    <col min="513" max="513" width="7" style="303" customWidth="1"/>
    <col min="514" max="514" width="8.7109375" style="303" customWidth="1"/>
    <col min="515" max="515" width="15.42578125" style="303" customWidth="1"/>
    <col min="516" max="516" width="46.85546875" style="303" customWidth="1"/>
    <col min="517" max="517" width="5.42578125" style="303" customWidth="1"/>
    <col min="518" max="518" width="11.140625" style="303" customWidth="1"/>
    <col min="519" max="519" width="13.28515625" style="303" customWidth="1"/>
    <col min="520" max="520" width="21.140625" style="303" customWidth="1"/>
    <col min="521" max="768" width="10.42578125" style="303"/>
    <col min="769" max="769" width="7" style="303" customWidth="1"/>
    <col min="770" max="770" width="8.7109375" style="303" customWidth="1"/>
    <col min="771" max="771" width="15.42578125" style="303" customWidth="1"/>
    <col min="772" max="772" width="46.85546875" style="303" customWidth="1"/>
    <col min="773" max="773" width="5.42578125" style="303" customWidth="1"/>
    <col min="774" max="774" width="11.140625" style="303" customWidth="1"/>
    <col min="775" max="775" width="13.28515625" style="303" customWidth="1"/>
    <col min="776" max="776" width="21.140625" style="303" customWidth="1"/>
    <col min="777" max="1024" width="10.42578125" style="303"/>
    <col min="1025" max="1025" width="7" style="303" customWidth="1"/>
    <col min="1026" max="1026" width="8.7109375" style="303" customWidth="1"/>
    <col min="1027" max="1027" width="15.42578125" style="303" customWidth="1"/>
    <col min="1028" max="1028" width="46.85546875" style="303" customWidth="1"/>
    <col min="1029" max="1029" width="5.42578125" style="303" customWidth="1"/>
    <col min="1030" max="1030" width="11.140625" style="303" customWidth="1"/>
    <col min="1031" max="1031" width="13.28515625" style="303" customWidth="1"/>
    <col min="1032" max="1032" width="21.140625" style="303" customWidth="1"/>
    <col min="1033" max="1280" width="10.42578125" style="303"/>
    <col min="1281" max="1281" width="7" style="303" customWidth="1"/>
    <col min="1282" max="1282" width="8.7109375" style="303" customWidth="1"/>
    <col min="1283" max="1283" width="15.42578125" style="303" customWidth="1"/>
    <col min="1284" max="1284" width="46.85546875" style="303" customWidth="1"/>
    <col min="1285" max="1285" width="5.42578125" style="303" customWidth="1"/>
    <col min="1286" max="1286" width="11.140625" style="303" customWidth="1"/>
    <col min="1287" max="1287" width="13.28515625" style="303" customWidth="1"/>
    <col min="1288" max="1288" width="21.140625" style="303" customWidth="1"/>
    <col min="1289" max="1536" width="10.42578125" style="303"/>
    <col min="1537" max="1537" width="7" style="303" customWidth="1"/>
    <col min="1538" max="1538" width="8.7109375" style="303" customWidth="1"/>
    <col min="1539" max="1539" width="15.42578125" style="303" customWidth="1"/>
    <col min="1540" max="1540" width="46.85546875" style="303" customWidth="1"/>
    <col min="1541" max="1541" width="5.42578125" style="303" customWidth="1"/>
    <col min="1542" max="1542" width="11.140625" style="303" customWidth="1"/>
    <col min="1543" max="1543" width="13.28515625" style="303" customWidth="1"/>
    <col min="1544" max="1544" width="21.140625" style="303" customWidth="1"/>
    <col min="1545" max="1792" width="10.42578125" style="303"/>
    <col min="1793" max="1793" width="7" style="303" customWidth="1"/>
    <col min="1794" max="1794" width="8.7109375" style="303" customWidth="1"/>
    <col min="1795" max="1795" width="15.42578125" style="303" customWidth="1"/>
    <col min="1796" max="1796" width="46.85546875" style="303" customWidth="1"/>
    <col min="1797" max="1797" width="5.42578125" style="303" customWidth="1"/>
    <col min="1798" max="1798" width="11.140625" style="303" customWidth="1"/>
    <col min="1799" max="1799" width="13.28515625" style="303" customWidth="1"/>
    <col min="1800" max="1800" width="21.140625" style="303" customWidth="1"/>
    <col min="1801" max="2048" width="10.42578125" style="303"/>
    <col min="2049" max="2049" width="7" style="303" customWidth="1"/>
    <col min="2050" max="2050" width="8.7109375" style="303" customWidth="1"/>
    <col min="2051" max="2051" width="15.42578125" style="303" customWidth="1"/>
    <col min="2052" max="2052" width="46.85546875" style="303" customWidth="1"/>
    <col min="2053" max="2053" width="5.42578125" style="303" customWidth="1"/>
    <col min="2054" max="2054" width="11.140625" style="303" customWidth="1"/>
    <col min="2055" max="2055" width="13.28515625" style="303" customWidth="1"/>
    <col min="2056" max="2056" width="21.140625" style="303" customWidth="1"/>
    <col min="2057" max="2304" width="10.42578125" style="303"/>
    <col min="2305" max="2305" width="7" style="303" customWidth="1"/>
    <col min="2306" max="2306" width="8.7109375" style="303" customWidth="1"/>
    <col min="2307" max="2307" width="15.42578125" style="303" customWidth="1"/>
    <col min="2308" max="2308" width="46.85546875" style="303" customWidth="1"/>
    <col min="2309" max="2309" width="5.42578125" style="303" customWidth="1"/>
    <col min="2310" max="2310" width="11.140625" style="303" customWidth="1"/>
    <col min="2311" max="2311" width="13.28515625" style="303" customWidth="1"/>
    <col min="2312" max="2312" width="21.140625" style="303" customWidth="1"/>
    <col min="2313" max="2560" width="10.42578125" style="303"/>
    <col min="2561" max="2561" width="7" style="303" customWidth="1"/>
    <col min="2562" max="2562" width="8.7109375" style="303" customWidth="1"/>
    <col min="2563" max="2563" width="15.42578125" style="303" customWidth="1"/>
    <col min="2564" max="2564" width="46.85546875" style="303" customWidth="1"/>
    <col min="2565" max="2565" width="5.42578125" style="303" customWidth="1"/>
    <col min="2566" max="2566" width="11.140625" style="303" customWidth="1"/>
    <col min="2567" max="2567" width="13.28515625" style="303" customWidth="1"/>
    <col min="2568" max="2568" width="21.140625" style="303" customWidth="1"/>
    <col min="2569" max="2816" width="10.42578125" style="303"/>
    <col min="2817" max="2817" width="7" style="303" customWidth="1"/>
    <col min="2818" max="2818" width="8.7109375" style="303" customWidth="1"/>
    <col min="2819" max="2819" width="15.42578125" style="303" customWidth="1"/>
    <col min="2820" max="2820" width="46.85546875" style="303" customWidth="1"/>
    <col min="2821" max="2821" width="5.42578125" style="303" customWidth="1"/>
    <col min="2822" max="2822" width="11.140625" style="303" customWidth="1"/>
    <col min="2823" max="2823" width="13.28515625" style="303" customWidth="1"/>
    <col min="2824" max="2824" width="21.140625" style="303" customWidth="1"/>
    <col min="2825" max="3072" width="10.42578125" style="303"/>
    <col min="3073" max="3073" width="7" style="303" customWidth="1"/>
    <col min="3074" max="3074" width="8.7109375" style="303" customWidth="1"/>
    <col min="3075" max="3075" width="15.42578125" style="303" customWidth="1"/>
    <col min="3076" max="3076" width="46.85546875" style="303" customWidth="1"/>
    <col min="3077" max="3077" width="5.42578125" style="303" customWidth="1"/>
    <col min="3078" max="3078" width="11.140625" style="303" customWidth="1"/>
    <col min="3079" max="3079" width="13.28515625" style="303" customWidth="1"/>
    <col min="3080" max="3080" width="21.140625" style="303" customWidth="1"/>
    <col min="3081" max="3328" width="10.42578125" style="303"/>
    <col min="3329" max="3329" width="7" style="303" customWidth="1"/>
    <col min="3330" max="3330" width="8.7109375" style="303" customWidth="1"/>
    <col min="3331" max="3331" width="15.42578125" style="303" customWidth="1"/>
    <col min="3332" max="3332" width="46.85546875" style="303" customWidth="1"/>
    <col min="3333" max="3333" width="5.42578125" style="303" customWidth="1"/>
    <col min="3334" max="3334" width="11.140625" style="303" customWidth="1"/>
    <col min="3335" max="3335" width="13.28515625" style="303" customWidth="1"/>
    <col min="3336" max="3336" width="21.140625" style="303" customWidth="1"/>
    <col min="3337" max="3584" width="10.42578125" style="303"/>
    <col min="3585" max="3585" width="7" style="303" customWidth="1"/>
    <col min="3586" max="3586" width="8.7109375" style="303" customWidth="1"/>
    <col min="3587" max="3587" width="15.42578125" style="303" customWidth="1"/>
    <col min="3588" max="3588" width="46.85546875" style="303" customWidth="1"/>
    <col min="3589" max="3589" width="5.42578125" style="303" customWidth="1"/>
    <col min="3590" max="3590" width="11.140625" style="303" customWidth="1"/>
    <col min="3591" max="3591" width="13.28515625" style="303" customWidth="1"/>
    <col min="3592" max="3592" width="21.140625" style="303" customWidth="1"/>
    <col min="3593" max="3840" width="10.42578125" style="303"/>
    <col min="3841" max="3841" width="7" style="303" customWidth="1"/>
    <col min="3842" max="3842" width="8.7109375" style="303" customWidth="1"/>
    <col min="3843" max="3843" width="15.42578125" style="303" customWidth="1"/>
    <col min="3844" max="3844" width="46.85546875" style="303" customWidth="1"/>
    <col min="3845" max="3845" width="5.42578125" style="303" customWidth="1"/>
    <col min="3846" max="3846" width="11.140625" style="303" customWidth="1"/>
    <col min="3847" max="3847" width="13.28515625" style="303" customWidth="1"/>
    <col min="3848" max="3848" width="21.140625" style="303" customWidth="1"/>
    <col min="3849" max="4096" width="10.42578125" style="303"/>
    <col min="4097" max="4097" width="7" style="303" customWidth="1"/>
    <col min="4098" max="4098" width="8.7109375" style="303" customWidth="1"/>
    <col min="4099" max="4099" width="15.42578125" style="303" customWidth="1"/>
    <col min="4100" max="4100" width="46.85546875" style="303" customWidth="1"/>
    <col min="4101" max="4101" width="5.42578125" style="303" customWidth="1"/>
    <col min="4102" max="4102" width="11.140625" style="303" customWidth="1"/>
    <col min="4103" max="4103" width="13.28515625" style="303" customWidth="1"/>
    <col min="4104" max="4104" width="21.140625" style="303" customWidth="1"/>
    <col min="4105" max="4352" width="10.42578125" style="303"/>
    <col min="4353" max="4353" width="7" style="303" customWidth="1"/>
    <col min="4354" max="4354" width="8.7109375" style="303" customWidth="1"/>
    <col min="4355" max="4355" width="15.42578125" style="303" customWidth="1"/>
    <col min="4356" max="4356" width="46.85546875" style="303" customWidth="1"/>
    <col min="4357" max="4357" width="5.42578125" style="303" customWidth="1"/>
    <col min="4358" max="4358" width="11.140625" style="303" customWidth="1"/>
    <col min="4359" max="4359" width="13.28515625" style="303" customWidth="1"/>
    <col min="4360" max="4360" width="21.140625" style="303" customWidth="1"/>
    <col min="4361" max="4608" width="10.42578125" style="303"/>
    <col min="4609" max="4609" width="7" style="303" customWidth="1"/>
    <col min="4610" max="4610" width="8.7109375" style="303" customWidth="1"/>
    <col min="4611" max="4611" width="15.42578125" style="303" customWidth="1"/>
    <col min="4612" max="4612" width="46.85546875" style="303" customWidth="1"/>
    <col min="4613" max="4613" width="5.42578125" style="303" customWidth="1"/>
    <col min="4614" max="4614" width="11.140625" style="303" customWidth="1"/>
    <col min="4615" max="4615" width="13.28515625" style="303" customWidth="1"/>
    <col min="4616" max="4616" width="21.140625" style="303" customWidth="1"/>
    <col min="4617" max="4864" width="10.42578125" style="303"/>
    <col min="4865" max="4865" width="7" style="303" customWidth="1"/>
    <col min="4866" max="4866" width="8.7109375" style="303" customWidth="1"/>
    <col min="4867" max="4867" width="15.42578125" style="303" customWidth="1"/>
    <col min="4868" max="4868" width="46.85546875" style="303" customWidth="1"/>
    <col min="4869" max="4869" width="5.42578125" style="303" customWidth="1"/>
    <col min="4870" max="4870" width="11.140625" style="303" customWidth="1"/>
    <col min="4871" max="4871" width="13.28515625" style="303" customWidth="1"/>
    <col min="4872" max="4872" width="21.140625" style="303" customWidth="1"/>
    <col min="4873" max="5120" width="10.42578125" style="303"/>
    <col min="5121" max="5121" width="7" style="303" customWidth="1"/>
    <col min="5122" max="5122" width="8.7109375" style="303" customWidth="1"/>
    <col min="5123" max="5123" width="15.42578125" style="303" customWidth="1"/>
    <col min="5124" max="5124" width="46.85546875" style="303" customWidth="1"/>
    <col min="5125" max="5125" width="5.42578125" style="303" customWidth="1"/>
    <col min="5126" max="5126" width="11.140625" style="303" customWidth="1"/>
    <col min="5127" max="5127" width="13.28515625" style="303" customWidth="1"/>
    <col min="5128" max="5128" width="21.140625" style="303" customWidth="1"/>
    <col min="5129" max="5376" width="10.42578125" style="303"/>
    <col min="5377" max="5377" width="7" style="303" customWidth="1"/>
    <col min="5378" max="5378" width="8.7109375" style="303" customWidth="1"/>
    <col min="5379" max="5379" width="15.42578125" style="303" customWidth="1"/>
    <col min="5380" max="5380" width="46.85546875" style="303" customWidth="1"/>
    <col min="5381" max="5381" width="5.42578125" style="303" customWidth="1"/>
    <col min="5382" max="5382" width="11.140625" style="303" customWidth="1"/>
    <col min="5383" max="5383" width="13.28515625" style="303" customWidth="1"/>
    <col min="5384" max="5384" width="21.140625" style="303" customWidth="1"/>
    <col min="5385" max="5632" width="10.42578125" style="303"/>
    <col min="5633" max="5633" width="7" style="303" customWidth="1"/>
    <col min="5634" max="5634" width="8.7109375" style="303" customWidth="1"/>
    <col min="5635" max="5635" width="15.42578125" style="303" customWidth="1"/>
    <col min="5636" max="5636" width="46.85546875" style="303" customWidth="1"/>
    <col min="5637" max="5637" width="5.42578125" style="303" customWidth="1"/>
    <col min="5638" max="5638" width="11.140625" style="303" customWidth="1"/>
    <col min="5639" max="5639" width="13.28515625" style="303" customWidth="1"/>
    <col min="5640" max="5640" width="21.140625" style="303" customWidth="1"/>
    <col min="5641" max="5888" width="10.42578125" style="303"/>
    <col min="5889" max="5889" width="7" style="303" customWidth="1"/>
    <col min="5890" max="5890" width="8.7109375" style="303" customWidth="1"/>
    <col min="5891" max="5891" width="15.42578125" style="303" customWidth="1"/>
    <col min="5892" max="5892" width="46.85546875" style="303" customWidth="1"/>
    <col min="5893" max="5893" width="5.42578125" style="303" customWidth="1"/>
    <col min="5894" max="5894" width="11.140625" style="303" customWidth="1"/>
    <col min="5895" max="5895" width="13.28515625" style="303" customWidth="1"/>
    <col min="5896" max="5896" width="21.140625" style="303" customWidth="1"/>
    <col min="5897" max="6144" width="10.42578125" style="303"/>
    <col min="6145" max="6145" width="7" style="303" customWidth="1"/>
    <col min="6146" max="6146" width="8.7109375" style="303" customWidth="1"/>
    <col min="6147" max="6147" width="15.42578125" style="303" customWidth="1"/>
    <col min="6148" max="6148" width="46.85546875" style="303" customWidth="1"/>
    <col min="6149" max="6149" width="5.42578125" style="303" customWidth="1"/>
    <col min="6150" max="6150" width="11.140625" style="303" customWidth="1"/>
    <col min="6151" max="6151" width="13.28515625" style="303" customWidth="1"/>
    <col min="6152" max="6152" width="21.140625" style="303" customWidth="1"/>
    <col min="6153" max="6400" width="10.42578125" style="303"/>
    <col min="6401" max="6401" width="7" style="303" customWidth="1"/>
    <col min="6402" max="6402" width="8.7109375" style="303" customWidth="1"/>
    <col min="6403" max="6403" width="15.42578125" style="303" customWidth="1"/>
    <col min="6404" max="6404" width="46.85546875" style="303" customWidth="1"/>
    <col min="6405" max="6405" width="5.42578125" style="303" customWidth="1"/>
    <col min="6406" max="6406" width="11.140625" style="303" customWidth="1"/>
    <col min="6407" max="6407" width="13.28515625" style="303" customWidth="1"/>
    <col min="6408" max="6408" width="21.140625" style="303" customWidth="1"/>
    <col min="6409" max="6656" width="10.42578125" style="303"/>
    <col min="6657" max="6657" width="7" style="303" customWidth="1"/>
    <col min="6658" max="6658" width="8.7109375" style="303" customWidth="1"/>
    <col min="6659" max="6659" width="15.42578125" style="303" customWidth="1"/>
    <col min="6660" max="6660" width="46.85546875" style="303" customWidth="1"/>
    <col min="6661" max="6661" width="5.42578125" style="303" customWidth="1"/>
    <col min="6662" max="6662" width="11.140625" style="303" customWidth="1"/>
    <col min="6663" max="6663" width="13.28515625" style="303" customWidth="1"/>
    <col min="6664" max="6664" width="21.140625" style="303" customWidth="1"/>
    <col min="6665" max="6912" width="10.42578125" style="303"/>
    <col min="6913" max="6913" width="7" style="303" customWidth="1"/>
    <col min="6914" max="6914" width="8.7109375" style="303" customWidth="1"/>
    <col min="6915" max="6915" width="15.42578125" style="303" customWidth="1"/>
    <col min="6916" max="6916" width="46.85546875" style="303" customWidth="1"/>
    <col min="6917" max="6917" width="5.42578125" style="303" customWidth="1"/>
    <col min="6918" max="6918" width="11.140625" style="303" customWidth="1"/>
    <col min="6919" max="6919" width="13.28515625" style="303" customWidth="1"/>
    <col min="6920" max="6920" width="21.140625" style="303" customWidth="1"/>
    <col min="6921" max="7168" width="10.42578125" style="303"/>
    <col min="7169" max="7169" width="7" style="303" customWidth="1"/>
    <col min="7170" max="7170" width="8.7109375" style="303" customWidth="1"/>
    <col min="7171" max="7171" width="15.42578125" style="303" customWidth="1"/>
    <col min="7172" max="7172" width="46.85546875" style="303" customWidth="1"/>
    <col min="7173" max="7173" width="5.42578125" style="303" customWidth="1"/>
    <col min="7174" max="7174" width="11.140625" style="303" customWidth="1"/>
    <col min="7175" max="7175" width="13.28515625" style="303" customWidth="1"/>
    <col min="7176" max="7176" width="21.140625" style="303" customWidth="1"/>
    <col min="7177" max="7424" width="10.42578125" style="303"/>
    <col min="7425" max="7425" width="7" style="303" customWidth="1"/>
    <col min="7426" max="7426" width="8.7109375" style="303" customWidth="1"/>
    <col min="7427" max="7427" width="15.42578125" style="303" customWidth="1"/>
    <col min="7428" max="7428" width="46.85546875" style="303" customWidth="1"/>
    <col min="7429" max="7429" width="5.42578125" style="303" customWidth="1"/>
    <col min="7430" max="7430" width="11.140625" style="303" customWidth="1"/>
    <col min="7431" max="7431" width="13.28515625" style="303" customWidth="1"/>
    <col min="7432" max="7432" width="21.140625" style="303" customWidth="1"/>
    <col min="7433" max="7680" width="10.42578125" style="303"/>
    <col min="7681" max="7681" width="7" style="303" customWidth="1"/>
    <col min="7682" max="7682" width="8.7109375" style="303" customWidth="1"/>
    <col min="7683" max="7683" width="15.42578125" style="303" customWidth="1"/>
    <col min="7684" max="7684" width="46.85546875" style="303" customWidth="1"/>
    <col min="7685" max="7685" width="5.42578125" style="303" customWidth="1"/>
    <col min="7686" max="7686" width="11.140625" style="303" customWidth="1"/>
    <col min="7687" max="7687" width="13.28515625" style="303" customWidth="1"/>
    <col min="7688" max="7688" width="21.140625" style="303" customWidth="1"/>
    <col min="7689" max="7936" width="10.42578125" style="303"/>
    <col min="7937" max="7937" width="7" style="303" customWidth="1"/>
    <col min="7938" max="7938" width="8.7109375" style="303" customWidth="1"/>
    <col min="7939" max="7939" width="15.42578125" style="303" customWidth="1"/>
    <col min="7940" max="7940" width="46.85546875" style="303" customWidth="1"/>
    <col min="7941" max="7941" width="5.42578125" style="303" customWidth="1"/>
    <col min="7942" max="7942" width="11.140625" style="303" customWidth="1"/>
    <col min="7943" max="7943" width="13.28515625" style="303" customWidth="1"/>
    <col min="7944" max="7944" width="21.140625" style="303" customWidth="1"/>
    <col min="7945" max="8192" width="10.42578125" style="303"/>
    <col min="8193" max="8193" width="7" style="303" customWidth="1"/>
    <col min="8194" max="8194" width="8.7109375" style="303" customWidth="1"/>
    <col min="8195" max="8195" width="15.42578125" style="303" customWidth="1"/>
    <col min="8196" max="8196" width="46.85546875" style="303" customWidth="1"/>
    <col min="8197" max="8197" width="5.42578125" style="303" customWidth="1"/>
    <col min="8198" max="8198" width="11.140625" style="303" customWidth="1"/>
    <col min="8199" max="8199" width="13.28515625" style="303" customWidth="1"/>
    <col min="8200" max="8200" width="21.140625" style="303" customWidth="1"/>
    <col min="8201" max="8448" width="10.42578125" style="303"/>
    <col min="8449" max="8449" width="7" style="303" customWidth="1"/>
    <col min="8450" max="8450" width="8.7109375" style="303" customWidth="1"/>
    <col min="8451" max="8451" width="15.42578125" style="303" customWidth="1"/>
    <col min="8452" max="8452" width="46.85546875" style="303" customWidth="1"/>
    <col min="8453" max="8453" width="5.42578125" style="303" customWidth="1"/>
    <col min="8454" max="8454" width="11.140625" style="303" customWidth="1"/>
    <col min="8455" max="8455" width="13.28515625" style="303" customWidth="1"/>
    <col min="8456" max="8456" width="21.140625" style="303" customWidth="1"/>
    <col min="8457" max="8704" width="10.42578125" style="303"/>
    <col min="8705" max="8705" width="7" style="303" customWidth="1"/>
    <col min="8706" max="8706" width="8.7109375" style="303" customWidth="1"/>
    <col min="8707" max="8707" width="15.42578125" style="303" customWidth="1"/>
    <col min="8708" max="8708" width="46.85546875" style="303" customWidth="1"/>
    <col min="8709" max="8709" width="5.42578125" style="303" customWidth="1"/>
    <col min="8710" max="8710" width="11.140625" style="303" customWidth="1"/>
    <col min="8711" max="8711" width="13.28515625" style="303" customWidth="1"/>
    <col min="8712" max="8712" width="21.140625" style="303" customWidth="1"/>
    <col min="8713" max="8960" width="10.42578125" style="303"/>
    <col min="8961" max="8961" width="7" style="303" customWidth="1"/>
    <col min="8962" max="8962" width="8.7109375" style="303" customWidth="1"/>
    <col min="8963" max="8963" width="15.42578125" style="303" customWidth="1"/>
    <col min="8964" max="8964" width="46.85546875" style="303" customWidth="1"/>
    <col min="8965" max="8965" width="5.42578125" style="303" customWidth="1"/>
    <col min="8966" max="8966" width="11.140625" style="303" customWidth="1"/>
    <col min="8967" max="8967" width="13.28515625" style="303" customWidth="1"/>
    <col min="8968" max="8968" width="21.140625" style="303" customWidth="1"/>
    <col min="8969" max="9216" width="10.42578125" style="303"/>
    <col min="9217" max="9217" width="7" style="303" customWidth="1"/>
    <col min="9218" max="9218" width="8.7109375" style="303" customWidth="1"/>
    <col min="9219" max="9219" width="15.42578125" style="303" customWidth="1"/>
    <col min="9220" max="9220" width="46.85546875" style="303" customWidth="1"/>
    <col min="9221" max="9221" width="5.42578125" style="303" customWidth="1"/>
    <col min="9222" max="9222" width="11.140625" style="303" customWidth="1"/>
    <col min="9223" max="9223" width="13.28515625" style="303" customWidth="1"/>
    <col min="9224" max="9224" width="21.140625" style="303" customWidth="1"/>
    <col min="9225" max="9472" width="10.42578125" style="303"/>
    <col min="9473" max="9473" width="7" style="303" customWidth="1"/>
    <col min="9474" max="9474" width="8.7109375" style="303" customWidth="1"/>
    <col min="9475" max="9475" width="15.42578125" style="303" customWidth="1"/>
    <col min="9476" max="9476" width="46.85546875" style="303" customWidth="1"/>
    <col min="9477" max="9477" width="5.42578125" style="303" customWidth="1"/>
    <col min="9478" max="9478" width="11.140625" style="303" customWidth="1"/>
    <col min="9479" max="9479" width="13.28515625" style="303" customWidth="1"/>
    <col min="9480" max="9480" width="21.140625" style="303" customWidth="1"/>
    <col min="9481" max="9728" width="10.42578125" style="303"/>
    <col min="9729" max="9729" width="7" style="303" customWidth="1"/>
    <col min="9730" max="9730" width="8.7109375" style="303" customWidth="1"/>
    <col min="9731" max="9731" width="15.42578125" style="303" customWidth="1"/>
    <col min="9732" max="9732" width="46.85546875" style="303" customWidth="1"/>
    <col min="9733" max="9733" width="5.42578125" style="303" customWidth="1"/>
    <col min="9734" max="9734" width="11.140625" style="303" customWidth="1"/>
    <col min="9735" max="9735" width="13.28515625" style="303" customWidth="1"/>
    <col min="9736" max="9736" width="21.140625" style="303" customWidth="1"/>
    <col min="9737" max="9984" width="10.42578125" style="303"/>
    <col min="9985" max="9985" width="7" style="303" customWidth="1"/>
    <col min="9986" max="9986" width="8.7109375" style="303" customWidth="1"/>
    <col min="9987" max="9987" width="15.42578125" style="303" customWidth="1"/>
    <col min="9988" max="9988" width="46.85546875" style="303" customWidth="1"/>
    <col min="9989" max="9989" width="5.42578125" style="303" customWidth="1"/>
    <col min="9990" max="9990" width="11.140625" style="303" customWidth="1"/>
    <col min="9991" max="9991" width="13.28515625" style="303" customWidth="1"/>
    <col min="9992" max="9992" width="21.140625" style="303" customWidth="1"/>
    <col min="9993" max="10240" width="10.42578125" style="303"/>
    <col min="10241" max="10241" width="7" style="303" customWidth="1"/>
    <col min="10242" max="10242" width="8.7109375" style="303" customWidth="1"/>
    <col min="10243" max="10243" width="15.42578125" style="303" customWidth="1"/>
    <col min="10244" max="10244" width="46.85546875" style="303" customWidth="1"/>
    <col min="10245" max="10245" width="5.42578125" style="303" customWidth="1"/>
    <col min="10246" max="10246" width="11.140625" style="303" customWidth="1"/>
    <col min="10247" max="10247" width="13.28515625" style="303" customWidth="1"/>
    <col min="10248" max="10248" width="21.140625" style="303" customWidth="1"/>
    <col min="10249" max="10496" width="10.42578125" style="303"/>
    <col min="10497" max="10497" width="7" style="303" customWidth="1"/>
    <col min="10498" max="10498" width="8.7109375" style="303" customWidth="1"/>
    <col min="10499" max="10499" width="15.42578125" style="303" customWidth="1"/>
    <col min="10500" max="10500" width="46.85546875" style="303" customWidth="1"/>
    <col min="10501" max="10501" width="5.42578125" style="303" customWidth="1"/>
    <col min="10502" max="10502" width="11.140625" style="303" customWidth="1"/>
    <col min="10503" max="10503" width="13.28515625" style="303" customWidth="1"/>
    <col min="10504" max="10504" width="21.140625" style="303" customWidth="1"/>
    <col min="10505" max="10752" width="10.42578125" style="303"/>
    <col min="10753" max="10753" width="7" style="303" customWidth="1"/>
    <col min="10754" max="10754" width="8.7109375" style="303" customWidth="1"/>
    <col min="10755" max="10755" width="15.42578125" style="303" customWidth="1"/>
    <col min="10756" max="10756" width="46.85546875" style="303" customWidth="1"/>
    <col min="10757" max="10757" width="5.42578125" style="303" customWidth="1"/>
    <col min="10758" max="10758" width="11.140625" style="303" customWidth="1"/>
    <col min="10759" max="10759" width="13.28515625" style="303" customWidth="1"/>
    <col min="10760" max="10760" width="21.140625" style="303" customWidth="1"/>
    <col min="10761" max="11008" width="10.42578125" style="303"/>
    <col min="11009" max="11009" width="7" style="303" customWidth="1"/>
    <col min="11010" max="11010" width="8.7109375" style="303" customWidth="1"/>
    <col min="11011" max="11011" width="15.42578125" style="303" customWidth="1"/>
    <col min="11012" max="11012" width="46.85546875" style="303" customWidth="1"/>
    <col min="11013" max="11013" width="5.42578125" style="303" customWidth="1"/>
    <col min="11014" max="11014" width="11.140625" style="303" customWidth="1"/>
    <col min="11015" max="11015" width="13.28515625" style="303" customWidth="1"/>
    <col min="11016" max="11016" width="21.140625" style="303" customWidth="1"/>
    <col min="11017" max="11264" width="10.42578125" style="303"/>
    <col min="11265" max="11265" width="7" style="303" customWidth="1"/>
    <col min="11266" max="11266" width="8.7109375" style="303" customWidth="1"/>
    <col min="11267" max="11267" width="15.42578125" style="303" customWidth="1"/>
    <col min="11268" max="11268" width="46.85546875" style="303" customWidth="1"/>
    <col min="11269" max="11269" width="5.42578125" style="303" customWidth="1"/>
    <col min="11270" max="11270" width="11.140625" style="303" customWidth="1"/>
    <col min="11271" max="11271" width="13.28515625" style="303" customWidth="1"/>
    <col min="11272" max="11272" width="21.140625" style="303" customWidth="1"/>
    <col min="11273" max="11520" width="10.42578125" style="303"/>
    <col min="11521" max="11521" width="7" style="303" customWidth="1"/>
    <col min="11522" max="11522" width="8.7109375" style="303" customWidth="1"/>
    <col min="11523" max="11523" width="15.42578125" style="303" customWidth="1"/>
    <col min="11524" max="11524" width="46.85546875" style="303" customWidth="1"/>
    <col min="11525" max="11525" width="5.42578125" style="303" customWidth="1"/>
    <col min="11526" max="11526" width="11.140625" style="303" customWidth="1"/>
    <col min="11527" max="11527" width="13.28515625" style="303" customWidth="1"/>
    <col min="11528" max="11528" width="21.140625" style="303" customWidth="1"/>
    <col min="11529" max="11776" width="10.42578125" style="303"/>
    <col min="11777" max="11777" width="7" style="303" customWidth="1"/>
    <col min="11778" max="11778" width="8.7109375" style="303" customWidth="1"/>
    <col min="11779" max="11779" width="15.42578125" style="303" customWidth="1"/>
    <col min="11780" max="11780" width="46.85546875" style="303" customWidth="1"/>
    <col min="11781" max="11781" width="5.42578125" style="303" customWidth="1"/>
    <col min="11782" max="11782" width="11.140625" style="303" customWidth="1"/>
    <col min="11783" max="11783" width="13.28515625" style="303" customWidth="1"/>
    <col min="11784" max="11784" width="21.140625" style="303" customWidth="1"/>
    <col min="11785" max="12032" width="10.42578125" style="303"/>
    <col min="12033" max="12033" width="7" style="303" customWidth="1"/>
    <col min="12034" max="12034" width="8.7109375" style="303" customWidth="1"/>
    <col min="12035" max="12035" width="15.42578125" style="303" customWidth="1"/>
    <col min="12036" max="12036" width="46.85546875" style="303" customWidth="1"/>
    <col min="12037" max="12037" width="5.42578125" style="303" customWidth="1"/>
    <col min="12038" max="12038" width="11.140625" style="303" customWidth="1"/>
    <col min="12039" max="12039" width="13.28515625" style="303" customWidth="1"/>
    <col min="12040" max="12040" width="21.140625" style="303" customWidth="1"/>
    <col min="12041" max="12288" width="10.42578125" style="303"/>
    <col min="12289" max="12289" width="7" style="303" customWidth="1"/>
    <col min="12290" max="12290" width="8.7109375" style="303" customWidth="1"/>
    <col min="12291" max="12291" width="15.42578125" style="303" customWidth="1"/>
    <col min="12292" max="12292" width="46.85546875" style="303" customWidth="1"/>
    <col min="12293" max="12293" width="5.42578125" style="303" customWidth="1"/>
    <col min="12294" max="12294" width="11.140625" style="303" customWidth="1"/>
    <col min="12295" max="12295" width="13.28515625" style="303" customWidth="1"/>
    <col min="12296" max="12296" width="21.140625" style="303" customWidth="1"/>
    <col min="12297" max="12544" width="10.42578125" style="303"/>
    <col min="12545" max="12545" width="7" style="303" customWidth="1"/>
    <col min="12546" max="12546" width="8.7109375" style="303" customWidth="1"/>
    <col min="12547" max="12547" width="15.42578125" style="303" customWidth="1"/>
    <col min="12548" max="12548" width="46.85546875" style="303" customWidth="1"/>
    <col min="12549" max="12549" width="5.42578125" style="303" customWidth="1"/>
    <col min="12550" max="12550" width="11.140625" style="303" customWidth="1"/>
    <col min="12551" max="12551" width="13.28515625" style="303" customWidth="1"/>
    <col min="12552" max="12552" width="21.140625" style="303" customWidth="1"/>
    <col min="12553" max="12800" width="10.42578125" style="303"/>
    <col min="12801" max="12801" width="7" style="303" customWidth="1"/>
    <col min="12802" max="12802" width="8.7109375" style="303" customWidth="1"/>
    <col min="12803" max="12803" width="15.42578125" style="303" customWidth="1"/>
    <col min="12804" max="12804" width="46.85546875" style="303" customWidth="1"/>
    <col min="12805" max="12805" width="5.42578125" style="303" customWidth="1"/>
    <col min="12806" max="12806" width="11.140625" style="303" customWidth="1"/>
    <col min="12807" max="12807" width="13.28515625" style="303" customWidth="1"/>
    <col min="12808" max="12808" width="21.140625" style="303" customWidth="1"/>
    <col min="12809" max="13056" width="10.42578125" style="303"/>
    <col min="13057" max="13057" width="7" style="303" customWidth="1"/>
    <col min="13058" max="13058" width="8.7109375" style="303" customWidth="1"/>
    <col min="13059" max="13059" width="15.42578125" style="303" customWidth="1"/>
    <col min="13060" max="13060" width="46.85546875" style="303" customWidth="1"/>
    <col min="13061" max="13061" width="5.42578125" style="303" customWidth="1"/>
    <col min="13062" max="13062" width="11.140625" style="303" customWidth="1"/>
    <col min="13063" max="13063" width="13.28515625" style="303" customWidth="1"/>
    <col min="13064" max="13064" width="21.140625" style="303" customWidth="1"/>
    <col min="13065" max="13312" width="10.42578125" style="303"/>
    <col min="13313" max="13313" width="7" style="303" customWidth="1"/>
    <col min="13314" max="13314" width="8.7109375" style="303" customWidth="1"/>
    <col min="13315" max="13315" width="15.42578125" style="303" customWidth="1"/>
    <col min="13316" max="13316" width="46.85546875" style="303" customWidth="1"/>
    <col min="13317" max="13317" width="5.42578125" style="303" customWidth="1"/>
    <col min="13318" max="13318" width="11.140625" style="303" customWidth="1"/>
    <col min="13319" max="13319" width="13.28515625" style="303" customWidth="1"/>
    <col min="13320" max="13320" width="21.140625" style="303" customWidth="1"/>
    <col min="13321" max="13568" width="10.42578125" style="303"/>
    <col min="13569" max="13569" width="7" style="303" customWidth="1"/>
    <col min="13570" max="13570" width="8.7109375" style="303" customWidth="1"/>
    <col min="13571" max="13571" width="15.42578125" style="303" customWidth="1"/>
    <col min="13572" max="13572" width="46.85546875" style="303" customWidth="1"/>
    <col min="13573" max="13573" width="5.42578125" style="303" customWidth="1"/>
    <col min="13574" max="13574" width="11.140625" style="303" customWidth="1"/>
    <col min="13575" max="13575" width="13.28515625" style="303" customWidth="1"/>
    <col min="13576" max="13576" width="21.140625" style="303" customWidth="1"/>
    <col min="13577" max="13824" width="10.42578125" style="303"/>
    <col min="13825" max="13825" width="7" style="303" customWidth="1"/>
    <col min="13826" max="13826" width="8.7109375" style="303" customWidth="1"/>
    <col min="13827" max="13827" width="15.42578125" style="303" customWidth="1"/>
    <col min="13828" max="13828" width="46.85546875" style="303" customWidth="1"/>
    <col min="13829" max="13829" width="5.42578125" style="303" customWidth="1"/>
    <col min="13830" max="13830" width="11.140625" style="303" customWidth="1"/>
    <col min="13831" max="13831" width="13.28515625" style="303" customWidth="1"/>
    <col min="13832" max="13832" width="21.140625" style="303" customWidth="1"/>
    <col min="13833" max="14080" width="10.42578125" style="303"/>
    <col min="14081" max="14081" width="7" style="303" customWidth="1"/>
    <col min="14082" max="14082" width="8.7109375" style="303" customWidth="1"/>
    <col min="14083" max="14083" width="15.42578125" style="303" customWidth="1"/>
    <col min="14084" max="14084" width="46.85546875" style="303" customWidth="1"/>
    <col min="14085" max="14085" width="5.42578125" style="303" customWidth="1"/>
    <col min="14086" max="14086" width="11.140625" style="303" customWidth="1"/>
    <col min="14087" max="14087" width="13.28515625" style="303" customWidth="1"/>
    <col min="14088" max="14088" width="21.140625" style="303" customWidth="1"/>
    <col min="14089" max="14336" width="10.42578125" style="303"/>
    <col min="14337" max="14337" width="7" style="303" customWidth="1"/>
    <col min="14338" max="14338" width="8.7109375" style="303" customWidth="1"/>
    <col min="14339" max="14339" width="15.42578125" style="303" customWidth="1"/>
    <col min="14340" max="14340" width="46.85546875" style="303" customWidth="1"/>
    <col min="14341" max="14341" width="5.42578125" style="303" customWidth="1"/>
    <col min="14342" max="14342" width="11.140625" style="303" customWidth="1"/>
    <col min="14343" max="14343" width="13.28515625" style="303" customWidth="1"/>
    <col min="14344" max="14344" width="21.140625" style="303" customWidth="1"/>
    <col min="14345" max="14592" width="10.42578125" style="303"/>
    <col min="14593" max="14593" width="7" style="303" customWidth="1"/>
    <col min="14594" max="14594" width="8.7109375" style="303" customWidth="1"/>
    <col min="14595" max="14595" width="15.42578125" style="303" customWidth="1"/>
    <col min="14596" max="14596" width="46.85546875" style="303" customWidth="1"/>
    <col min="14597" max="14597" width="5.42578125" style="303" customWidth="1"/>
    <col min="14598" max="14598" width="11.140625" style="303" customWidth="1"/>
    <col min="14599" max="14599" width="13.28515625" style="303" customWidth="1"/>
    <col min="14600" max="14600" width="21.140625" style="303" customWidth="1"/>
    <col min="14601" max="14848" width="10.42578125" style="303"/>
    <col min="14849" max="14849" width="7" style="303" customWidth="1"/>
    <col min="14850" max="14850" width="8.7109375" style="303" customWidth="1"/>
    <col min="14851" max="14851" width="15.42578125" style="303" customWidth="1"/>
    <col min="14852" max="14852" width="46.85546875" style="303" customWidth="1"/>
    <col min="14853" max="14853" width="5.42578125" style="303" customWidth="1"/>
    <col min="14854" max="14854" width="11.140625" style="303" customWidth="1"/>
    <col min="14855" max="14855" width="13.28515625" style="303" customWidth="1"/>
    <col min="14856" max="14856" width="21.140625" style="303" customWidth="1"/>
    <col min="14857" max="15104" width="10.42578125" style="303"/>
    <col min="15105" max="15105" width="7" style="303" customWidth="1"/>
    <col min="15106" max="15106" width="8.7109375" style="303" customWidth="1"/>
    <col min="15107" max="15107" width="15.42578125" style="303" customWidth="1"/>
    <col min="15108" max="15108" width="46.85546875" style="303" customWidth="1"/>
    <col min="15109" max="15109" width="5.42578125" style="303" customWidth="1"/>
    <col min="15110" max="15110" width="11.140625" style="303" customWidth="1"/>
    <col min="15111" max="15111" width="13.28515625" style="303" customWidth="1"/>
    <col min="15112" max="15112" width="21.140625" style="303" customWidth="1"/>
    <col min="15113" max="15360" width="10.42578125" style="303"/>
    <col min="15361" max="15361" width="7" style="303" customWidth="1"/>
    <col min="15362" max="15362" width="8.7109375" style="303" customWidth="1"/>
    <col min="15363" max="15363" width="15.42578125" style="303" customWidth="1"/>
    <col min="15364" max="15364" width="46.85546875" style="303" customWidth="1"/>
    <col min="15365" max="15365" width="5.42578125" style="303" customWidth="1"/>
    <col min="15366" max="15366" width="11.140625" style="303" customWidth="1"/>
    <col min="15367" max="15367" width="13.28515625" style="303" customWidth="1"/>
    <col min="15368" max="15368" width="21.140625" style="303" customWidth="1"/>
    <col min="15369" max="15616" width="10.42578125" style="303"/>
    <col min="15617" max="15617" width="7" style="303" customWidth="1"/>
    <col min="15618" max="15618" width="8.7109375" style="303" customWidth="1"/>
    <col min="15619" max="15619" width="15.42578125" style="303" customWidth="1"/>
    <col min="15620" max="15620" width="46.85546875" style="303" customWidth="1"/>
    <col min="15621" max="15621" width="5.42578125" style="303" customWidth="1"/>
    <col min="15622" max="15622" width="11.140625" style="303" customWidth="1"/>
    <col min="15623" max="15623" width="13.28515625" style="303" customWidth="1"/>
    <col min="15624" max="15624" width="21.140625" style="303" customWidth="1"/>
    <col min="15625" max="15872" width="10.42578125" style="303"/>
    <col min="15873" max="15873" width="7" style="303" customWidth="1"/>
    <col min="15874" max="15874" width="8.7109375" style="303" customWidth="1"/>
    <col min="15875" max="15875" width="15.42578125" style="303" customWidth="1"/>
    <col min="15876" max="15876" width="46.85546875" style="303" customWidth="1"/>
    <col min="15877" max="15877" width="5.42578125" style="303" customWidth="1"/>
    <col min="15878" max="15878" width="11.140625" style="303" customWidth="1"/>
    <col min="15879" max="15879" width="13.28515625" style="303" customWidth="1"/>
    <col min="15880" max="15880" width="21.140625" style="303" customWidth="1"/>
    <col min="15881" max="16128" width="10.42578125" style="303"/>
    <col min="16129" max="16129" width="7" style="303" customWidth="1"/>
    <col min="16130" max="16130" width="8.7109375" style="303" customWidth="1"/>
    <col min="16131" max="16131" width="15.42578125" style="303" customWidth="1"/>
    <col min="16132" max="16132" width="46.85546875" style="303" customWidth="1"/>
    <col min="16133" max="16133" width="5.42578125" style="303" customWidth="1"/>
    <col min="16134" max="16134" width="11.140625" style="303" customWidth="1"/>
    <col min="16135" max="16135" width="13.28515625" style="303" customWidth="1"/>
    <col min="16136" max="16136" width="21.140625" style="303" customWidth="1"/>
    <col min="16137" max="16384" width="10.42578125" style="303"/>
  </cols>
  <sheetData>
    <row r="1" spans="1:8" ht="27.75" customHeight="1">
      <c r="A1" s="1220" t="s">
        <v>5389</v>
      </c>
      <c r="B1" s="1220"/>
      <c r="C1" s="1220"/>
      <c r="D1" s="1220"/>
      <c r="E1" s="1220"/>
      <c r="F1" s="1220"/>
      <c r="G1" s="1220"/>
      <c r="H1" s="1220"/>
    </row>
    <row r="2" spans="1:8" ht="12.75" customHeight="1">
      <c r="A2" s="304" t="s">
        <v>5390</v>
      </c>
      <c r="B2" s="304"/>
      <c r="C2" s="304"/>
      <c r="D2" s="304"/>
      <c r="E2" s="304"/>
      <c r="F2" s="304"/>
      <c r="G2" s="304"/>
      <c r="H2" s="304"/>
    </row>
    <row r="3" spans="1:8" ht="12.75" customHeight="1">
      <c r="A3" s="304" t="s">
        <v>5391</v>
      </c>
      <c r="B3" s="304"/>
      <c r="C3" s="304"/>
      <c r="D3" s="304"/>
      <c r="E3" s="304"/>
      <c r="F3" s="304"/>
      <c r="G3" s="304"/>
      <c r="H3" s="304"/>
    </row>
    <row r="4" spans="1:8" ht="13.5" customHeight="1">
      <c r="A4" s="305"/>
      <c r="B4" s="304"/>
      <c r="C4" s="305"/>
      <c r="D4" s="304"/>
      <c r="E4" s="304"/>
      <c r="F4" s="304"/>
      <c r="G4" s="304"/>
      <c r="H4" s="304"/>
    </row>
    <row r="5" spans="1:8" ht="6.75" customHeight="1">
      <c r="A5" s="306"/>
      <c r="B5" s="307"/>
      <c r="C5" s="308"/>
      <c r="D5" s="307"/>
      <c r="E5" s="307"/>
      <c r="F5" s="309"/>
      <c r="G5" s="310"/>
      <c r="H5" s="310"/>
    </row>
    <row r="6" spans="1:8" ht="12.75" customHeight="1">
      <c r="A6" s="311" t="s">
        <v>5392</v>
      </c>
      <c r="B6" s="311"/>
      <c r="C6" s="311"/>
      <c r="D6" s="311"/>
      <c r="E6" s="311"/>
      <c r="F6" s="311"/>
      <c r="G6" s="311"/>
      <c r="H6" s="311"/>
    </row>
    <row r="7" spans="1:8" ht="13.5" customHeight="1">
      <c r="A7" s="311" t="s">
        <v>5393</v>
      </c>
      <c r="B7" s="311"/>
      <c r="C7" s="311"/>
      <c r="D7" s="311"/>
      <c r="E7" s="311"/>
      <c r="F7" s="311"/>
      <c r="G7" s="311" t="s">
        <v>5394</v>
      </c>
      <c r="H7" s="311"/>
    </row>
    <row r="8" spans="1:8" ht="13.5" customHeight="1">
      <c r="A8" s="311" t="s">
        <v>5395</v>
      </c>
      <c r="B8" s="312"/>
      <c r="C8" s="312"/>
      <c r="D8" s="312"/>
      <c r="E8" s="312"/>
      <c r="F8" s="313"/>
      <c r="G8" s="311" t="s">
        <v>5396</v>
      </c>
      <c r="H8" s="314"/>
    </row>
    <row r="9" spans="1:8" ht="6" customHeight="1" thickBot="1">
      <c r="A9" s="315"/>
      <c r="B9" s="315"/>
      <c r="C9" s="315"/>
      <c r="D9" s="315"/>
      <c r="E9" s="315"/>
      <c r="F9" s="315"/>
      <c r="G9" s="315"/>
      <c r="H9" s="315"/>
    </row>
    <row r="10" spans="1:8" ht="25.5" customHeight="1" thickBot="1">
      <c r="A10" s="316" t="s">
        <v>5397</v>
      </c>
      <c r="B10" s="316" t="s">
        <v>5398</v>
      </c>
      <c r="C10" s="316" t="s">
        <v>5236</v>
      </c>
      <c r="D10" s="316" t="s">
        <v>62</v>
      </c>
      <c r="E10" s="316" t="s">
        <v>137</v>
      </c>
      <c r="F10" s="316" t="s">
        <v>5399</v>
      </c>
      <c r="G10" s="316" t="s">
        <v>5400</v>
      </c>
      <c r="H10" s="316" t="s">
        <v>5338</v>
      </c>
    </row>
    <row r="11" spans="1:8" ht="12.75" hidden="1" customHeight="1">
      <c r="A11" s="316" t="s">
        <v>40</v>
      </c>
      <c r="B11" s="316" t="s">
        <v>89</v>
      </c>
      <c r="C11" s="316" t="s">
        <v>168</v>
      </c>
      <c r="D11" s="316" t="s">
        <v>157</v>
      </c>
      <c r="E11" s="316" t="s">
        <v>183</v>
      </c>
      <c r="F11" s="316" t="s">
        <v>190</v>
      </c>
      <c r="G11" s="316" t="s">
        <v>198</v>
      </c>
      <c r="H11" s="316" t="s">
        <v>204</v>
      </c>
    </row>
    <row r="12" spans="1:8" ht="4.5" customHeight="1">
      <c r="A12" s="315"/>
      <c r="B12" s="315"/>
      <c r="C12" s="315"/>
      <c r="D12" s="315"/>
      <c r="E12" s="315"/>
      <c r="F12" s="315"/>
      <c r="G12" s="315"/>
      <c r="H12" s="315"/>
    </row>
    <row r="13" spans="1:8" ht="30.75" customHeight="1">
      <c r="A13" s="317"/>
      <c r="B13" s="318"/>
      <c r="C13" s="318" t="s">
        <v>148</v>
      </c>
      <c r="D13" s="318" t="s">
        <v>5401</v>
      </c>
      <c r="E13" s="318"/>
      <c r="F13" s="319"/>
      <c r="G13" s="320"/>
      <c r="H13" s="320">
        <f>H14</f>
        <v>0</v>
      </c>
    </row>
    <row r="14" spans="1:8" ht="28.5" customHeight="1">
      <c r="A14" s="321"/>
      <c r="B14" s="322"/>
      <c r="C14" s="322" t="s">
        <v>277</v>
      </c>
      <c r="D14" s="322" t="s">
        <v>5402</v>
      </c>
      <c r="E14" s="322"/>
      <c r="F14" s="323"/>
      <c r="G14" s="324"/>
      <c r="H14" s="324">
        <f>SUM(H15:H17)</f>
        <v>0</v>
      </c>
    </row>
    <row r="15" spans="1:8" ht="34.5" customHeight="1">
      <c r="A15" s="325">
        <v>1</v>
      </c>
      <c r="B15" s="326" t="s">
        <v>5403</v>
      </c>
      <c r="C15" s="326" t="s">
        <v>5404</v>
      </c>
      <c r="D15" s="326" t="s">
        <v>5405</v>
      </c>
      <c r="E15" s="326" t="s">
        <v>282</v>
      </c>
      <c r="F15" s="327">
        <v>1.3480000000000001</v>
      </c>
      <c r="G15" s="328"/>
      <c r="H15" s="328">
        <f>F15*G15</f>
        <v>0</v>
      </c>
    </row>
    <row r="16" spans="1:8" ht="45" customHeight="1">
      <c r="A16" s="325">
        <v>2</v>
      </c>
      <c r="B16" s="326" t="s">
        <v>5403</v>
      </c>
      <c r="C16" s="326" t="s">
        <v>5406</v>
      </c>
      <c r="D16" s="326" t="s">
        <v>5407</v>
      </c>
      <c r="E16" s="326" t="s">
        <v>282</v>
      </c>
      <c r="F16" s="327">
        <v>1.2</v>
      </c>
      <c r="G16" s="328"/>
      <c r="H16" s="328">
        <f>F16*G16</f>
        <v>0</v>
      </c>
    </row>
    <row r="17" spans="1:8" ht="34.5" customHeight="1">
      <c r="A17" s="325">
        <v>3</v>
      </c>
      <c r="B17" s="326" t="s">
        <v>5403</v>
      </c>
      <c r="C17" s="326" t="s">
        <v>4118</v>
      </c>
      <c r="D17" s="326" t="s">
        <v>5408</v>
      </c>
      <c r="E17" s="326" t="s">
        <v>282</v>
      </c>
      <c r="F17" s="327">
        <v>0.14799999999999999</v>
      </c>
      <c r="G17" s="328"/>
      <c r="H17" s="328">
        <f>F17*G17</f>
        <v>0</v>
      </c>
    </row>
    <row r="18" spans="1:8" ht="30.75" customHeight="1">
      <c r="A18" s="317"/>
      <c r="B18" s="318"/>
      <c r="C18" s="318" t="s">
        <v>2497</v>
      </c>
      <c r="D18" s="318" t="s">
        <v>5409</v>
      </c>
      <c r="E18" s="318"/>
      <c r="F18" s="319"/>
      <c r="G18" s="320"/>
      <c r="H18" s="320">
        <f>H19+H24</f>
        <v>0</v>
      </c>
    </row>
    <row r="19" spans="1:8" ht="28.5" customHeight="1">
      <c r="A19" s="321"/>
      <c r="B19" s="322"/>
      <c r="C19" s="322" t="s">
        <v>2848</v>
      </c>
      <c r="D19" s="322" t="s">
        <v>5410</v>
      </c>
      <c r="E19" s="322"/>
      <c r="F19" s="323"/>
      <c r="G19" s="324"/>
      <c r="H19" s="324">
        <f>SUM(H20:H23)</f>
        <v>0</v>
      </c>
    </row>
    <row r="20" spans="1:8" ht="34.5" customHeight="1">
      <c r="A20" s="325">
        <v>4</v>
      </c>
      <c r="B20" s="326" t="s">
        <v>2848</v>
      </c>
      <c r="C20" s="326" t="s">
        <v>5411</v>
      </c>
      <c r="D20" s="326" t="s">
        <v>5412</v>
      </c>
      <c r="E20" s="326" t="s">
        <v>171</v>
      </c>
      <c r="F20" s="327">
        <v>11</v>
      </c>
      <c r="G20" s="328"/>
      <c r="H20" s="328">
        <f>F20*G20</f>
        <v>0</v>
      </c>
    </row>
    <row r="21" spans="1:8" ht="24" customHeight="1">
      <c r="A21" s="325">
        <v>5</v>
      </c>
      <c r="B21" s="326" t="s">
        <v>2848</v>
      </c>
      <c r="C21" s="326" t="s">
        <v>5413</v>
      </c>
      <c r="D21" s="326" t="s">
        <v>5414</v>
      </c>
      <c r="E21" s="326" t="s">
        <v>171</v>
      </c>
      <c r="F21" s="327">
        <v>21</v>
      </c>
      <c r="G21" s="328"/>
      <c r="H21" s="328">
        <f>F21*G21</f>
        <v>0</v>
      </c>
    </row>
    <row r="22" spans="1:8" ht="24" customHeight="1">
      <c r="A22" s="329">
        <v>6</v>
      </c>
      <c r="B22" s="330" t="s">
        <v>5415</v>
      </c>
      <c r="C22" s="330" t="s">
        <v>5416</v>
      </c>
      <c r="D22" s="330" t="s">
        <v>5417</v>
      </c>
      <c r="E22" s="330" t="s">
        <v>171</v>
      </c>
      <c r="F22" s="331">
        <v>21</v>
      </c>
      <c r="G22" s="332"/>
      <c r="H22" s="328">
        <f>F22*G22</f>
        <v>0</v>
      </c>
    </row>
    <row r="23" spans="1:8" ht="34.5" customHeight="1">
      <c r="A23" s="325">
        <v>7</v>
      </c>
      <c r="B23" s="326" t="s">
        <v>2848</v>
      </c>
      <c r="C23" s="326" t="s">
        <v>5418</v>
      </c>
      <c r="D23" s="326" t="s">
        <v>5419</v>
      </c>
      <c r="E23" s="326" t="s">
        <v>2526</v>
      </c>
      <c r="F23" s="327">
        <v>2427.06</v>
      </c>
      <c r="G23" s="328"/>
      <c r="H23" s="328">
        <f>F23*G23</f>
        <v>0</v>
      </c>
    </row>
    <row r="24" spans="1:8" ht="28.5" customHeight="1">
      <c r="A24" s="321"/>
      <c r="B24" s="322"/>
      <c r="C24" s="322" t="s">
        <v>2858</v>
      </c>
      <c r="D24" s="322" t="s">
        <v>5420</v>
      </c>
      <c r="E24" s="322"/>
      <c r="F24" s="323"/>
      <c r="G24" s="324"/>
      <c r="H24" s="324">
        <f>SUM(H25:H46)</f>
        <v>0</v>
      </c>
    </row>
    <row r="25" spans="1:8" ht="24" customHeight="1">
      <c r="A25" s="325">
        <v>8</v>
      </c>
      <c r="B25" s="326" t="s">
        <v>2848</v>
      </c>
      <c r="C25" s="326" t="s">
        <v>4237</v>
      </c>
      <c r="D25" s="326" t="s">
        <v>5421</v>
      </c>
      <c r="E25" s="326" t="s">
        <v>2924</v>
      </c>
      <c r="F25" s="327">
        <v>13</v>
      </c>
      <c r="G25" s="328"/>
      <c r="H25" s="328">
        <f>F25*G25</f>
        <v>0</v>
      </c>
    </row>
    <row r="26" spans="1:8" ht="24" customHeight="1">
      <c r="A26" s="325">
        <v>9</v>
      </c>
      <c r="B26" s="326" t="s">
        <v>2848</v>
      </c>
      <c r="C26" s="326" t="s">
        <v>5422</v>
      </c>
      <c r="D26" s="326" t="s">
        <v>5423</v>
      </c>
      <c r="E26" s="326" t="s">
        <v>2924</v>
      </c>
      <c r="F26" s="327">
        <v>11</v>
      </c>
      <c r="G26" s="328"/>
      <c r="H26" s="328">
        <f t="shared" ref="H26:H46" si="0">F26*G26</f>
        <v>0</v>
      </c>
    </row>
    <row r="27" spans="1:8" ht="34.5" customHeight="1">
      <c r="A27" s="325">
        <v>10</v>
      </c>
      <c r="B27" s="326" t="s">
        <v>2848</v>
      </c>
      <c r="C27" s="326" t="s">
        <v>5424</v>
      </c>
      <c r="D27" s="326" t="s">
        <v>5425</v>
      </c>
      <c r="E27" s="326" t="s">
        <v>2924</v>
      </c>
      <c r="F27" s="327">
        <v>2</v>
      </c>
      <c r="G27" s="328"/>
      <c r="H27" s="328">
        <f t="shared" si="0"/>
        <v>0</v>
      </c>
    </row>
    <row r="28" spans="1:8" ht="24" customHeight="1">
      <c r="A28" s="325">
        <v>11</v>
      </c>
      <c r="B28" s="326" t="s">
        <v>2848</v>
      </c>
      <c r="C28" s="326" t="s">
        <v>5426</v>
      </c>
      <c r="D28" s="326" t="s">
        <v>5427</v>
      </c>
      <c r="E28" s="326" t="s">
        <v>2924</v>
      </c>
      <c r="F28" s="327">
        <v>7</v>
      </c>
      <c r="G28" s="328"/>
      <c r="H28" s="328">
        <f t="shared" si="0"/>
        <v>0</v>
      </c>
    </row>
    <row r="29" spans="1:8" ht="24" customHeight="1">
      <c r="A29" s="325">
        <v>12</v>
      </c>
      <c r="B29" s="326" t="s">
        <v>2848</v>
      </c>
      <c r="C29" s="326" t="s">
        <v>5428</v>
      </c>
      <c r="D29" s="326" t="s">
        <v>5429</v>
      </c>
      <c r="E29" s="326" t="s">
        <v>2924</v>
      </c>
      <c r="F29" s="327">
        <v>7</v>
      </c>
      <c r="G29" s="328"/>
      <c r="H29" s="328">
        <f t="shared" si="0"/>
        <v>0</v>
      </c>
    </row>
    <row r="30" spans="1:8" ht="24" customHeight="1">
      <c r="A30" s="325">
        <v>13</v>
      </c>
      <c r="B30" s="326" t="s">
        <v>2848</v>
      </c>
      <c r="C30" s="326" t="s">
        <v>4256</v>
      </c>
      <c r="D30" s="326" t="s">
        <v>5430</v>
      </c>
      <c r="E30" s="326" t="s">
        <v>2924</v>
      </c>
      <c r="F30" s="327">
        <v>11</v>
      </c>
      <c r="G30" s="328"/>
      <c r="H30" s="328">
        <f t="shared" si="0"/>
        <v>0</v>
      </c>
    </row>
    <row r="31" spans="1:8" ht="34.5" customHeight="1">
      <c r="A31" s="325">
        <v>14</v>
      </c>
      <c r="B31" s="326" t="s">
        <v>2848</v>
      </c>
      <c r="C31" s="326" t="s">
        <v>5431</v>
      </c>
      <c r="D31" s="326" t="s">
        <v>5432</v>
      </c>
      <c r="E31" s="326" t="s">
        <v>2924</v>
      </c>
      <c r="F31" s="327">
        <v>9</v>
      </c>
      <c r="G31" s="328"/>
      <c r="H31" s="328">
        <f t="shared" si="0"/>
        <v>0</v>
      </c>
    </row>
    <row r="32" spans="1:8" ht="34.5" customHeight="1">
      <c r="A32" s="325">
        <v>15</v>
      </c>
      <c r="B32" s="326" t="s">
        <v>2848</v>
      </c>
      <c r="C32" s="326" t="s">
        <v>5433</v>
      </c>
      <c r="D32" s="326" t="s">
        <v>5434</v>
      </c>
      <c r="E32" s="326" t="s">
        <v>2924</v>
      </c>
      <c r="F32" s="327">
        <v>2</v>
      </c>
      <c r="G32" s="328"/>
      <c r="H32" s="328">
        <f t="shared" si="0"/>
        <v>0</v>
      </c>
    </row>
    <row r="33" spans="1:8" ht="24" customHeight="1">
      <c r="A33" s="325">
        <v>16</v>
      </c>
      <c r="B33" s="326" t="s">
        <v>2848</v>
      </c>
      <c r="C33" s="326" t="s">
        <v>5435</v>
      </c>
      <c r="D33" s="326" t="s">
        <v>5436</v>
      </c>
      <c r="E33" s="326" t="s">
        <v>2924</v>
      </c>
      <c r="F33" s="327">
        <v>2</v>
      </c>
      <c r="G33" s="328"/>
      <c r="H33" s="328">
        <f t="shared" si="0"/>
        <v>0</v>
      </c>
    </row>
    <row r="34" spans="1:8" ht="34.5" customHeight="1">
      <c r="A34" s="325">
        <v>17</v>
      </c>
      <c r="B34" s="326" t="s">
        <v>2848</v>
      </c>
      <c r="C34" s="326" t="s">
        <v>5437</v>
      </c>
      <c r="D34" s="326" t="s">
        <v>5438</v>
      </c>
      <c r="E34" s="326" t="s">
        <v>2924</v>
      </c>
      <c r="F34" s="327">
        <v>2</v>
      </c>
      <c r="G34" s="328"/>
      <c r="H34" s="328">
        <f t="shared" si="0"/>
        <v>0</v>
      </c>
    </row>
    <row r="35" spans="1:8" ht="13.5" customHeight="1">
      <c r="A35" s="325">
        <v>18</v>
      </c>
      <c r="B35" s="326" t="s">
        <v>2848</v>
      </c>
      <c r="C35" s="326" t="s">
        <v>5439</v>
      </c>
      <c r="D35" s="326" t="s">
        <v>5440</v>
      </c>
      <c r="E35" s="326" t="s">
        <v>171</v>
      </c>
      <c r="F35" s="327">
        <v>67</v>
      </c>
      <c r="G35" s="328"/>
      <c r="H35" s="328">
        <f t="shared" si="0"/>
        <v>0</v>
      </c>
    </row>
    <row r="36" spans="1:8" ht="24" customHeight="1">
      <c r="A36" s="325">
        <v>19</v>
      </c>
      <c r="B36" s="326" t="s">
        <v>2848</v>
      </c>
      <c r="C36" s="326" t="s">
        <v>5441</v>
      </c>
      <c r="D36" s="326" t="s">
        <v>5442</v>
      </c>
      <c r="E36" s="326" t="s">
        <v>2924</v>
      </c>
      <c r="F36" s="327">
        <v>36</v>
      </c>
      <c r="G36" s="328"/>
      <c r="H36" s="328">
        <f t="shared" si="0"/>
        <v>0</v>
      </c>
    </row>
    <row r="37" spans="1:8" ht="24" customHeight="1">
      <c r="A37" s="325">
        <v>20</v>
      </c>
      <c r="B37" s="326" t="s">
        <v>2848</v>
      </c>
      <c r="C37" s="326" t="s">
        <v>5443</v>
      </c>
      <c r="D37" s="326" t="s">
        <v>5444</v>
      </c>
      <c r="E37" s="326" t="s">
        <v>2924</v>
      </c>
      <c r="F37" s="327">
        <v>40</v>
      </c>
      <c r="G37" s="328"/>
      <c r="H37" s="328">
        <f t="shared" si="0"/>
        <v>0</v>
      </c>
    </row>
    <row r="38" spans="1:8" ht="24" customHeight="1">
      <c r="A38" s="325">
        <v>21</v>
      </c>
      <c r="B38" s="326" t="s">
        <v>2848</v>
      </c>
      <c r="C38" s="326" t="s">
        <v>4303</v>
      </c>
      <c r="D38" s="326" t="s">
        <v>5445</v>
      </c>
      <c r="E38" s="326" t="s">
        <v>2924</v>
      </c>
      <c r="F38" s="327">
        <v>11</v>
      </c>
      <c r="G38" s="328"/>
      <c r="H38" s="328">
        <f t="shared" si="0"/>
        <v>0</v>
      </c>
    </row>
    <row r="39" spans="1:8" ht="24" customHeight="1">
      <c r="A39" s="325">
        <v>22</v>
      </c>
      <c r="B39" s="326" t="s">
        <v>2848</v>
      </c>
      <c r="C39" s="326" t="s">
        <v>5446</v>
      </c>
      <c r="D39" s="326" t="s">
        <v>5447</v>
      </c>
      <c r="E39" s="326" t="s">
        <v>2924</v>
      </c>
      <c r="F39" s="327">
        <v>2</v>
      </c>
      <c r="G39" s="328"/>
      <c r="H39" s="328">
        <f t="shared" si="0"/>
        <v>0</v>
      </c>
    </row>
    <row r="40" spans="1:8" ht="24" customHeight="1">
      <c r="A40" s="325">
        <v>23</v>
      </c>
      <c r="B40" s="326" t="s">
        <v>2848</v>
      </c>
      <c r="C40" s="326" t="s">
        <v>5448</v>
      </c>
      <c r="D40" s="326" t="s">
        <v>5449</v>
      </c>
      <c r="E40" s="326" t="s">
        <v>171</v>
      </c>
      <c r="F40" s="327">
        <v>38</v>
      </c>
      <c r="G40" s="328"/>
      <c r="H40" s="328">
        <f t="shared" si="0"/>
        <v>0</v>
      </c>
    </row>
    <row r="41" spans="1:8" ht="24" customHeight="1">
      <c r="A41" s="325">
        <v>24</v>
      </c>
      <c r="B41" s="326" t="s">
        <v>2848</v>
      </c>
      <c r="C41" s="326" t="s">
        <v>5450</v>
      </c>
      <c r="D41" s="326" t="s">
        <v>5451</v>
      </c>
      <c r="E41" s="326" t="s">
        <v>2924</v>
      </c>
      <c r="F41" s="327">
        <v>38</v>
      </c>
      <c r="G41" s="328"/>
      <c r="H41" s="328">
        <f t="shared" si="0"/>
        <v>0</v>
      </c>
    </row>
    <row r="42" spans="1:8" ht="24" customHeight="1">
      <c r="A42" s="325">
        <v>25</v>
      </c>
      <c r="B42" s="326" t="s">
        <v>2848</v>
      </c>
      <c r="C42" s="326" t="s">
        <v>4332</v>
      </c>
      <c r="D42" s="326" t="s">
        <v>5452</v>
      </c>
      <c r="E42" s="326" t="s">
        <v>171</v>
      </c>
      <c r="F42" s="327">
        <v>18</v>
      </c>
      <c r="G42" s="328"/>
      <c r="H42" s="328">
        <f t="shared" si="0"/>
        <v>0</v>
      </c>
    </row>
    <row r="43" spans="1:8" ht="24" customHeight="1">
      <c r="A43" s="325">
        <v>26</v>
      </c>
      <c r="B43" s="326" t="s">
        <v>2848</v>
      </c>
      <c r="C43" s="326" t="s">
        <v>4336</v>
      </c>
      <c r="D43" s="326" t="s">
        <v>5453</v>
      </c>
      <c r="E43" s="326" t="s">
        <v>171</v>
      </c>
      <c r="F43" s="327">
        <v>11</v>
      </c>
      <c r="G43" s="328"/>
      <c r="H43" s="328">
        <f t="shared" si="0"/>
        <v>0</v>
      </c>
    </row>
    <row r="44" spans="1:8" ht="24" customHeight="1">
      <c r="A44" s="325">
        <v>27</v>
      </c>
      <c r="B44" s="326" t="s">
        <v>2848</v>
      </c>
      <c r="C44" s="326" t="s">
        <v>4348</v>
      </c>
      <c r="D44" s="326" t="s">
        <v>5454</v>
      </c>
      <c r="E44" s="326" t="s">
        <v>171</v>
      </c>
      <c r="F44" s="327">
        <v>7</v>
      </c>
      <c r="G44" s="328"/>
      <c r="H44" s="328">
        <f t="shared" si="0"/>
        <v>0</v>
      </c>
    </row>
    <row r="45" spans="1:8" ht="34.5" customHeight="1">
      <c r="A45" s="325">
        <v>28</v>
      </c>
      <c r="B45" s="326" t="s">
        <v>2848</v>
      </c>
      <c r="C45" s="326" t="s">
        <v>5455</v>
      </c>
      <c r="D45" s="326" t="s">
        <v>5456</v>
      </c>
      <c r="E45" s="326" t="s">
        <v>171</v>
      </c>
      <c r="F45" s="327">
        <v>11</v>
      </c>
      <c r="G45" s="328"/>
      <c r="H45" s="328">
        <f t="shared" si="0"/>
        <v>0</v>
      </c>
    </row>
    <row r="46" spans="1:8" ht="34.5" customHeight="1">
      <c r="A46" s="325">
        <v>29</v>
      </c>
      <c r="B46" s="326" t="s">
        <v>2848</v>
      </c>
      <c r="C46" s="326" t="s">
        <v>5457</v>
      </c>
      <c r="D46" s="326" t="s">
        <v>5458</v>
      </c>
      <c r="E46" s="326" t="s">
        <v>2526</v>
      </c>
      <c r="F46" s="327">
        <v>6001.58</v>
      </c>
      <c r="G46" s="328"/>
      <c r="H46" s="328">
        <f t="shared" si="0"/>
        <v>0</v>
      </c>
    </row>
    <row r="47" spans="1:8" ht="30.75" customHeight="1">
      <c r="A47" s="317"/>
      <c r="B47" s="318"/>
      <c r="C47" s="318" t="s">
        <v>4599</v>
      </c>
      <c r="D47" s="318" t="s">
        <v>5459</v>
      </c>
      <c r="E47" s="318"/>
      <c r="F47" s="319"/>
      <c r="G47" s="320"/>
      <c r="H47" s="320">
        <f>H48</f>
        <v>0</v>
      </c>
    </row>
    <row r="48" spans="1:8" ht="28.5" customHeight="1">
      <c r="A48" s="321"/>
      <c r="B48" s="322"/>
      <c r="C48" s="322" t="s">
        <v>5460</v>
      </c>
      <c r="D48" s="322" t="s">
        <v>5461</v>
      </c>
      <c r="E48" s="322"/>
      <c r="F48" s="323"/>
      <c r="G48" s="324"/>
      <c r="H48" s="324">
        <f>SUM(H49:H51)</f>
        <v>0</v>
      </c>
    </row>
    <row r="49" spans="1:8" ht="13.5" customHeight="1">
      <c r="A49" s="325">
        <v>30</v>
      </c>
      <c r="B49" s="326" t="s">
        <v>5462</v>
      </c>
      <c r="C49" s="326" t="s">
        <v>5463</v>
      </c>
      <c r="D49" s="326" t="s">
        <v>5464</v>
      </c>
      <c r="E49" s="326" t="s">
        <v>4760</v>
      </c>
      <c r="F49" s="327">
        <v>1</v>
      </c>
      <c r="G49" s="328"/>
      <c r="H49" s="328">
        <f>F49*G49</f>
        <v>0</v>
      </c>
    </row>
    <row r="50" spans="1:8" ht="24" customHeight="1">
      <c r="A50" s="325">
        <v>31</v>
      </c>
      <c r="B50" s="326" t="s">
        <v>5462</v>
      </c>
      <c r="C50" s="326" t="s">
        <v>5465</v>
      </c>
      <c r="D50" s="326" t="s">
        <v>5466</v>
      </c>
      <c r="E50" s="326" t="s">
        <v>4760</v>
      </c>
      <c r="F50" s="327">
        <v>1</v>
      </c>
      <c r="G50" s="328"/>
      <c r="H50" s="328">
        <f>F50*G50</f>
        <v>0</v>
      </c>
    </row>
    <row r="51" spans="1:8" ht="13.5" customHeight="1">
      <c r="A51" s="325">
        <v>32</v>
      </c>
      <c r="B51" s="326" t="s">
        <v>5462</v>
      </c>
      <c r="C51" s="326" t="s">
        <v>5467</v>
      </c>
      <c r="D51" s="326" t="s">
        <v>5468</v>
      </c>
      <c r="E51" s="326" t="s">
        <v>4760</v>
      </c>
      <c r="F51" s="327">
        <v>1</v>
      </c>
      <c r="G51" s="328"/>
      <c r="H51" s="328">
        <f>F51*G51</f>
        <v>0</v>
      </c>
    </row>
    <row r="52" spans="1:8" ht="30.75" customHeight="1">
      <c r="A52" s="333"/>
      <c r="B52" s="334"/>
      <c r="C52" s="334"/>
      <c r="D52" s="334" t="s">
        <v>5469</v>
      </c>
      <c r="E52" s="334"/>
      <c r="F52" s="335"/>
      <c r="G52" s="336"/>
      <c r="H52" s="336">
        <f>H13+H18+H47</f>
        <v>0</v>
      </c>
    </row>
  </sheetData>
  <mergeCells count="1">
    <mergeCell ref="A1:H1"/>
  </mergeCells>
  <pageMargins left="0.39370079040527345" right="0.39370079040527345" top="0.7874015808105469" bottom="0.7874015808105469" header="0" footer="0"/>
  <pageSetup paperSize="9" scale="96" fitToHeight="100" orientation="portrait" blackAndWhite="1" horizontalDpi="300" verticalDpi="0" r:id="rId1"/>
  <headerFooter alignWithMargins="0">
    <oddFooter>&amp;C   Strana &amp;P  z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104"/>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186"/>
      <c r="M2" s="1186"/>
      <c r="N2" s="1186"/>
      <c r="O2" s="1186"/>
      <c r="P2" s="1186"/>
      <c r="Q2" s="1186"/>
      <c r="R2" s="1186"/>
      <c r="S2" s="1186"/>
      <c r="T2" s="1186"/>
      <c r="U2" s="1186"/>
      <c r="V2" s="1186"/>
      <c r="AT2" s="18" t="s">
        <v>113</v>
      </c>
    </row>
    <row r="3" spans="2:46" ht="6.9" customHeight="1">
      <c r="B3" s="19"/>
      <c r="C3" s="20"/>
      <c r="D3" s="20"/>
      <c r="E3" s="20"/>
      <c r="F3" s="20"/>
      <c r="G3" s="20"/>
      <c r="H3" s="20"/>
      <c r="I3" s="20"/>
      <c r="J3" s="20"/>
      <c r="K3" s="20"/>
      <c r="L3" s="21"/>
      <c r="AT3" s="18" t="s">
        <v>89</v>
      </c>
    </row>
    <row r="4" spans="2:46" ht="24.9" customHeight="1">
      <c r="B4" s="21"/>
      <c r="D4" s="22" t="s">
        <v>123</v>
      </c>
      <c r="L4" s="21"/>
      <c r="M4" s="87" t="s">
        <v>10</v>
      </c>
      <c r="AT4" s="18" t="s">
        <v>4</v>
      </c>
    </row>
    <row r="5" spans="2:46" ht="6.9" customHeight="1">
      <c r="B5" s="21"/>
      <c r="L5" s="21"/>
    </row>
    <row r="6" spans="2:46" ht="12" customHeight="1">
      <c r="B6" s="21"/>
      <c r="D6" s="28" t="s">
        <v>16</v>
      </c>
      <c r="L6" s="21"/>
    </row>
    <row r="7" spans="2:46" ht="16.5" customHeight="1">
      <c r="B7" s="21"/>
      <c r="E7" s="1217" t="str">
        <f>'Rekapitulace stavby'!K6</f>
        <v>Dostavba sportovně rekreačního areálu Petynka</v>
      </c>
      <c r="F7" s="1218"/>
      <c r="G7" s="1218"/>
      <c r="H7" s="1218"/>
      <c r="L7" s="21"/>
    </row>
    <row r="8" spans="2:46" s="1" customFormat="1" ht="12" customHeight="1">
      <c r="B8" s="34"/>
      <c r="D8" s="28" t="s">
        <v>124</v>
      </c>
      <c r="L8" s="34"/>
    </row>
    <row r="9" spans="2:46" s="1" customFormat="1" ht="16.5" customHeight="1">
      <c r="B9" s="34"/>
      <c r="E9" s="1210" t="s">
        <v>4843</v>
      </c>
      <c r="F9" s="1216"/>
      <c r="G9" s="1216"/>
      <c r="H9" s="1216"/>
      <c r="L9" s="34"/>
    </row>
    <row r="10" spans="2:46" s="1" customFormat="1">
      <c r="B10" s="34"/>
      <c r="L10" s="34"/>
    </row>
    <row r="11" spans="2:46" s="1" customFormat="1" ht="12" customHeight="1">
      <c r="B11" s="34"/>
      <c r="D11" s="28" t="s">
        <v>18</v>
      </c>
      <c r="F11" s="26" t="s">
        <v>32</v>
      </c>
      <c r="I11" s="28" t="s">
        <v>20</v>
      </c>
      <c r="J11" s="26" t="s">
        <v>32</v>
      </c>
      <c r="L11" s="34"/>
    </row>
    <row r="12" spans="2:46" s="1" customFormat="1" ht="12" customHeight="1">
      <c r="B12" s="34"/>
      <c r="D12" s="28" t="s">
        <v>22</v>
      </c>
      <c r="F12" s="26" t="s">
        <v>23</v>
      </c>
      <c r="I12" s="28" t="s">
        <v>24</v>
      </c>
      <c r="J12" s="51" t="str">
        <f>'Rekapitulace stavby'!AN8</f>
        <v>21. 7. 2025</v>
      </c>
      <c r="L12" s="34"/>
    </row>
    <row r="13" spans="2:46" s="1" customFormat="1" ht="10.8" customHeight="1">
      <c r="B13" s="34"/>
      <c r="L13" s="34"/>
    </row>
    <row r="14" spans="2:46" s="1" customFormat="1" ht="12" customHeight="1">
      <c r="B14" s="34"/>
      <c r="D14" s="28" t="s">
        <v>30</v>
      </c>
      <c r="I14" s="28" t="s">
        <v>31</v>
      </c>
      <c r="J14" s="26" t="s">
        <v>32</v>
      </c>
      <c r="L14" s="34"/>
    </row>
    <row r="15" spans="2:46" s="1" customFormat="1" ht="18" customHeight="1">
      <c r="B15" s="34"/>
      <c r="E15" s="26" t="s">
        <v>33</v>
      </c>
      <c r="I15" s="28" t="s">
        <v>34</v>
      </c>
      <c r="J15" s="26" t="s">
        <v>32</v>
      </c>
      <c r="L15" s="34"/>
    </row>
    <row r="16" spans="2:46" s="1" customFormat="1" ht="6.9" customHeight="1">
      <c r="B16" s="34"/>
      <c r="L16" s="34"/>
    </row>
    <row r="17" spans="2:12" s="1" customFormat="1" ht="12" customHeight="1">
      <c r="B17" s="34"/>
      <c r="D17" s="28" t="s">
        <v>35</v>
      </c>
      <c r="I17" s="28" t="s">
        <v>31</v>
      </c>
      <c r="J17" s="29" t="str">
        <f>'Rekapitulace stavby'!AN13</f>
        <v>Vyplň údaj</v>
      </c>
      <c r="L17" s="34"/>
    </row>
    <row r="18" spans="2:12" s="1" customFormat="1" ht="18" customHeight="1">
      <c r="B18" s="34"/>
      <c r="E18" s="1219" t="str">
        <f>'Rekapitulace stavby'!E14</f>
        <v>Vyplň údaj</v>
      </c>
      <c r="F18" s="1202"/>
      <c r="G18" s="1202"/>
      <c r="H18" s="1202"/>
      <c r="I18" s="28" t="s">
        <v>34</v>
      </c>
      <c r="J18" s="29" t="str">
        <f>'Rekapitulace stavby'!AN14</f>
        <v>Vyplň údaj</v>
      </c>
      <c r="L18" s="34"/>
    </row>
    <row r="19" spans="2:12" s="1" customFormat="1" ht="6.9" customHeight="1">
      <c r="B19" s="34"/>
      <c r="L19" s="34"/>
    </row>
    <row r="20" spans="2:12" s="1" customFormat="1" ht="12" customHeight="1">
      <c r="B20" s="34"/>
      <c r="D20" s="28" t="s">
        <v>37</v>
      </c>
      <c r="I20" s="28" t="s">
        <v>31</v>
      </c>
      <c r="J20" s="26" t="s">
        <v>32</v>
      </c>
      <c r="L20" s="34"/>
    </row>
    <row r="21" spans="2:12" s="1" customFormat="1" ht="18" customHeight="1">
      <c r="B21" s="34"/>
      <c r="E21" s="26" t="s">
        <v>39</v>
      </c>
      <c r="I21" s="28" t="s">
        <v>34</v>
      </c>
      <c r="J21" s="26" t="s">
        <v>32</v>
      </c>
      <c r="L21" s="34"/>
    </row>
    <row r="22" spans="2:12" s="1" customFormat="1" ht="6.9" customHeight="1">
      <c r="B22" s="34"/>
      <c r="L22" s="34"/>
    </row>
    <row r="23" spans="2:12" s="1" customFormat="1" ht="12" customHeight="1">
      <c r="B23" s="34"/>
      <c r="D23" s="28" t="s">
        <v>41</v>
      </c>
      <c r="I23" s="28" t="s">
        <v>31</v>
      </c>
      <c r="J23" s="26" t="str">
        <f>IF('Rekapitulace stavby'!AN19="","",'Rekapitulace stavby'!AN19)</f>
        <v/>
      </c>
      <c r="L23" s="34"/>
    </row>
    <row r="24" spans="2:12" s="1" customFormat="1" ht="18" customHeight="1">
      <c r="B24" s="34"/>
      <c r="E24" s="26" t="str">
        <f>IF('Rekapitulace stavby'!E20="","",'Rekapitulace stavby'!E20)</f>
        <v xml:space="preserve"> </v>
      </c>
      <c r="I24" s="28" t="s">
        <v>34</v>
      </c>
      <c r="J24" s="26" t="str">
        <f>IF('Rekapitulace stavby'!AN20="","",'Rekapitulace stavby'!AN20)</f>
        <v/>
      </c>
      <c r="L24" s="34"/>
    </row>
    <row r="25" spans="2:12" s="1" customFormat="1" ht="6.9" customHeight="1">
      <c r="B25" s="34"/>
      <c r="L25" s="34"/>
    </row>
    <row r="26" spans="2:12" s="1" customFormat="1" ht="12" customHeight="1">
      <c r="B26" s="34"/>
      <c r="D26" s="28" t="s">
        <v>44</v>
      </c>
      <c r="L26" s="34"/>
    </row>
    <row r="27" spans="2:12" s="7" customFormat="1" ht="71.25" customHeight="1">
      <c r="B27" s="88"/>
      <c r="E27" s="1206" t="s">
        <v>126</v>
      </c>
      <c r="F27" s="1206"/>
      <c r="G27" s="1206"/>
      <c r="H27" s="1206"/>
      <c r="L27" s="88"/>
    </row>
    <row r="28" spans="2:12" s="1" customFormat="1" ht="6.9" customHeight="1">
      <c r="B28" s="34"/>
      <c r="L28" s="34"/>
    </row>
    <row r="29" spans="2:12" s="1" customFormat="1" ht="6.9" customHeight="1">
      <c r="B29" s="34"/>
      <c r="D29" s="52"/>
      <c r="E29" s="52"/>
      <c r="F29" s="52"/>
      <c r="G29" s="52"/>
      <c r="H29" s="52"/>
      <c r="I29" s="52"/>
      <c r="J29" s="52"/>
      <c r="K29" s="52"/>
      <c r="L29" s="34"/>
    </row>
    <row r="30" spans="2:12" s="1" customFormat="1" ht="25.35" customHeight="1">
      <c r="B30" s="34"/>
      <c r="D30" s="89" t="s">
        <v>46</v>
      </c>
      <c r="J30" s="65">
        <f>ROUND(J83, 0)</f>
        <v>0</v>
      </c>
      <c r="L30" s="34"/>
    </row>
    <row r="31" spans="2:12" s="1" customFormat="1" ht="6.9" customHeight="1">
      <c r="B31" s="34"/>
      <c r="D31" s="52"/>
      <c r="E31" s="52"/>
      <c r="F31" s="52"/>
      <c r="G31" s="52"/>
      <c r="H31" s="52"/>
      <c r="I31" s="52"/>
      <c r="J31" s="52"/>
      <c r="K31" s="52"/>
      <c r="L31" s="34"/>
    </row>
    <row r="32" spans="2:12" s="1" customFormat="1" ht="14.4" customHeight="1">
      <c r="B32" s="34"/>
      <c r="F32" s="37" t="s">
        <v>48</v>
      </c>
      <c r="I32" s="37" t="s">
        <v>47</v>
      </c>
      <c r="J32" s="37" t="s">
        <v>49</v>
      </c>
      <c r="L32" s="34"/>
    </row>
    <row r="33" spans="2:12" s="1" customFormat="1" ht="14.4" customHeight="1">
      <c r="B33" s="34"/>
      <c r="D33" s="54" t="s">
        <v>50</v>
      </c>
      <c r="E33" s="28" t="s">
        <v>51</v>
      </c>
      <c r="F33" s="90">
        <f>ROUND((SUM(BE83:BE103)),  0)</f>
        <v>0</v>
      </c>
      <c r="I33" s="91">
        <v>0.21</v>
      </c>
      <c r="J33" s="90">
        <f>ROUND(((SUM(BE83:BE103))*I33),  0)</f>
        <v>0</v>
      </c>
      <c r="L33" s="34"/>
    </row>
    <row r="34" spans="2:12" s="1" customFormat="1" ht="14.4" customHeight="1">
      <c r="B34" s="34"/>
      <c r="E34" s="28" t="s">
        <v>52</v>
      </c>
      <c r="F34" s="90">
        <f>ROUND((SUM(BF83:BF103)),  0)</f>
        <v>0</v>
      </c>
      <c r="I34" s="91">
        <v>0.12</v>
      </c>
      <c r="J34" s="90">
        <f>ROUND(((SUM(BF83:BF103))*I34),  0)</f>
        <v>0</v>
      </c>
      <c r="L34" s="34"/>
    </row>
    <row r="35" spans="2:12" s="1" customFormat="1" ht="14.4" hidden="1" customHeight="1">
      <c r="B35" s="34"/>
      <c r="E35" s="28" t="s">
        <v>53</v>
      </c>
      <c r="F35" s="90">
        <f>ROUND((SUM(BG83:BG103)),  0)</f>
        <v>0</v>
      </c>
      <c r="I35" s="91">
        <v>0.21</v>
      </c>
      <c r="J35" s="90">
        <f>0</f>
        <v>0</v>
      </c>
      <c r="L35" s="34"/>
    </row>
    <row r="36" spans="2:12" s="1" customFormat="1" ht="14.4" hidden="1" customHeight="1">
      <c r="B36" s="34"/>
      <c r="E36" s="28" t="s">
        <v>54</v>
      </c>
      <c r="F36" s="90">
        <f>ROUND((SUM(BH83:BH103)),  0)</f>
        <v>0</v>
      </c>
      <c r="I36" s="91">
        <v>0.12</v>
      </c>
      <c r="J36" s="90">
        <f>0</f>
        <v>0</v>
      </c>
      <c r="L36" s="34"/>
    </row>
    <row r="37" spans="2:12" s="1" customFormat="1" ht="14.4" hidden="1" customHeight="1">
      <c r="B37" s="34"/>
      <c r="E37" s="28" t="s">
        <v>55</v>
      </c>
      <c r="F37" s="90">
        <f>ROUND((SUM(BI83:BI103)),  0)</f>
        <v>0</v>
      </c>
      <c r="I37" s="91">
        <v>0</v>
      </c>
      <c r="J37" s="90">
        <f>0</f>
        <v>0</v>
      </c>
      <c r="L37" s="34"/>
    </row>
    <row r="38" spans="2:12" s="1" customFormat="1" ht="6.9" customHeight="1">
      <c r="B38" s="34"/>
      <c r="L38" s="34"/>
    </row>
    <row r="39" spans="2:12" s="1" customFormat="1" ht="25.35" customHeight="1">
      <c r="B39" s="34"/>
      <c r="C39" s="92"/>
      <c r="D39" s="93" t="s">
        <v>56</v>
      </c>
      <c r="E39" s="56"/>
      <c r="F39" s="56"/>
      <c r="G39" s="94" t="s">
        <v>57</v>
      </c>
      <c r="H39" s="95" t="s">
        <v>58</v>
      </c>
      <c r="I39" s="56"/>
      <c r="J39" s="96">
        <f>SUM(J30:J37)</f>
        <v>0</v>
      </c>
      <c r="K39" s="97"/>
      <c r="L39" s="34"/>
    </row>
    <row r="40" spans="2:12" s="1" customFormat="1" ht="14.4" customHeight="1">
      <c r="B40" s="43"/>
      <c r="C40" s="44"/>
      <c r="D40" s="44"/>
      <c r="E40" s="44"/>
      <c r="F40" s="44"/>
      <c r="G40" s="44"/>
      <c r="H40" s="44"/>
      <c r="I40" s="44"/>
      <c r="J40" s="44"/>
      <c r="K40" s="44"/>
      <c r="L40" s="34"/>
    </row>
    <row r="44" spans="2:12" s="1" customFormat="1" ht="6.9" customHeight="1">
      <c r="B44" s="45"/>
      <c r="C44" s="46"/>
      <c r="D44" s="46"/>
      <c r="E44" s="46"/>
      <c r="F44" s="46"/>
      <c r="G44" s="46"/>
      <c r="H44" s="46"/>
      <c r="I44" s="46"/>
      <c r="J44" s="46"/>
      <c r="K44" s="46"/>
      <c r="L44" s="34"/>
    </row>
    <row r="45" spans="2:12" s="1" customFormat="1" ht="24.9" customHeight="1">
      <c r="B45" s="34"/>
      <c r="C45" s="22" t="s">
        <v>127</v>
      </c>
      <c r="L45" s="34"/>
    </row>
    <row r="46" spans="2:12" s="1" customFormat="1" ht="6.9" customHeight="1">
      <c r="B46" s="34"/>
      <c r="L46" s="34"/>
    </row>
    <row r="47" spans="2:12" s="1" customFormat="1" ht="12" customHeight="1">
      <c r="B47" s="34"/>
      <c r="C47" s="28" t="s">
        <v>16</v>
      </c>
      <c r="L47" s="34"/>
    </row>
    <row r="48" spans="2:12" s="1" customFormat="1" ht="16.5" customHeight="1">
      <c r="B48" s="34"/>
      <c r="E48" s="1217" t="str">
        <f>E7</f>
        <v>Dostavba sportovně rekreačního areálu Petynka</v>
      </c>
      <c r="F48" s="1218"/>
      <c r="G48" s="1218"/>
      <c r="H48" s="1218"/>
      <c r="L48" s="34"/>
    </row>
    <row r="49" spans="2:47" s="1" customFormat="1" ht="12" customHeight="1">
      <c r="B49" s="34"/>
      <c r="C49" s="28" t="s">
        <v>124</v>
      </c>
      <c r="L49" s="34"/>
    </row>
    <row r="50" spans="2:47" s="1" customFormat="1" ht="16.5" customHeight="1">
      <c r="B50" s="34"/>
      <c r="E50" s="1210" t="str">
        <f>E9</f>
        <v>SO 305 - Splašková kanalizace</v>
      </c>
      <c r="F50" s="1216"/>
      <c r="G50" s="1216"/>
      <c r="H50" s="1216"/>
      <c r="L50" s="34"/>
    </row>
    <row r="51" spans="2:47" s="1" customFormat="1" ht="6.9" customHeight="1">
      <c r="B51" s="34"/>
      <c r="L51" s="34"/>
    </row>
    <row r="52" spans="2:47" s="1" customFormat="1" ht="12" customHeight="1">
      <c r="B52" s="34"/>
      <c r="C52" s="28" t="s">
        <v>22</v>
      </c>
      <c r="F52" s="26" t="str">
        <f>F12</f>
        <v>Praha</v>
      </c>
      <c r="I52" s="28" t="s">
        <v>24</v>
      </c>
      <c r="J52" s="51" t="str">
        <f>IF(J12="","",J12)</f>
        <v>21. 7. 2025</v>
      </c>
      <c r="L52" s="34"/>
    </row>
    <row r="53" spans="2:47" s="1" customFormat="1" ht="6.9" customHeight="1">
      <c r="B53" s="34"/>
      <c r="L53" s="34"/>
    </row>
    <row r="54" spans="2:47" s="1" customFormat="1" ht="25.65" customHeight="1">
      <c r="B54" s="34"/>
      <c r="C54" s="28" t="s">
        <v>30</v>
      </c>
      <c r="F54" s="26" t="str">
        <f>E15</f>
        <v>SNEO, a.s.</v>
      </c>
      <c r="I54" s="28" t="s">
        <v>37</v>
      </c>
      <c r="J54" s="32" t="str">
        <f>E21</f>
        <v>Ateliér 11 Hradec Králové s.r.o.</v>
      </c>
      <c r="L54" s="34"/>
    </row>
    <row r="55" spans="2:47" s="1" customFormat="1" ht="15.15" customHeight="1">
      <c r="B55" s="34"/>
      <c r="C55" s="28" t="s">
        <v>35</v>
      </c>
      <c r="F55" s="26" t="str">
        <f>IF(E18="","",E18)</f>
        <v>Vyplň údaj</v>
      </c>
      <c r="I55" s="28" t="s">
        <v>41</v>
      </c>
      <c r="J55" s="32" t="str">
        <f>E24</f>
        <v xml:space="preserve"> </v>
      </c>
      <c r="L55" s="34"/>
    </row>
    <row r="56" spans="2:47" s="1" customFormat="1" ht="10.35" customHeight="1">
      <c r="B56" s="34"/>
      <c r="L56" s="34"/>
    </row>
    <row r="57" spans="2:47" s="1" customFormat="1" ht="29.25" customHeight="1">
      <c r="B57" s="34"/>
      <c r="C57" s="98" t="s">
        <v>128</v>
      </c>
      <c r="D57" s="92"/>
      <c r="E57" s="92"/>
      <c r="F57" s="92"/>
      <c r="G57" s="92"/>
      <c r="H57" s="92"/>
      <c r="I57" s="92"/>
      <c r="J57" s="99" t="s">
        <v>129</v>
      </c>
      <c r="K57" s="92"/>
      <c r="L57" s="34"/>
    </row>
    <row r="58" spans="2:47" s="1" customFormat="1" ht="10.35" customHeight="1">
      <c r="B58" s="34"/>
      <c r="L58" s="34"/>
    </row>
    <row r="59" spans="2:47" s="1" customFormat="1" ht="22.8" customHeight="1">
      <c r="B59" s="34"/>
      <c r="C59" s="100" t="s">
        <v>78</v>
      </c>
      <c r="J59" s="65">
        <f>J83</f>
        <v>0</v>
      </c>
      <c r="L59" s="34"/>
      <c r="AU59" s="18" t="s">
        <v>130</v>
      </c>
    </row>
    <row r="60" spans="2:47" s="8" customFormat="1" ht="24.9" customHeight="1">
      <c r="B60" s="101"/>
      <c r="D60" s="102" t="s">
        <v>131</v>
      </c>
      <c r="E60" s="103"/>
      <c r="F60" s="103"/>
      <c r="G60" s="103"/>
      <c r="H60" s="103"/>
      <c r="I60" s="103"/>
      <c r="J60" s="104">
        <f>J84</f>
        <v>0</v>
      </c>
      <c r="L60" s="101"/>
    </row>
    <row r="61" spans="2:47" s="9" customFormat="1" ht="19.95" customHeight="1">
      <c r="B61" s="105"/>
      <c r="D61" s="106" t="s">
        <v>4844</v>
      </c>
      <c r="E61" s="107"/>
      <c r="F61" s="107"/>
      <c r="G61" s="107"/>
      <c r="H61" s="107"/>
      <c r="I61" s="107"/>
      <c r="J61" s="108">
        <f>J85</f>
        <v>0</v>
      </c>
      <c r="L61" s="105"/>
    </row>
    <row r="62" spans="2:47" s="9" customFormat="1" ht="19.95" customHeight="1">
      <c r="B62" s="105"/>
      <c r="D62" s="106" t="s">
        <v>4845</v>
      </c>
      <c r="E62" s="107"/>
      <c r="F62" s="107"/>
      <c r="G62" s="107"/>
      <c r="H62" s="107"/>
      <c r="I62" s="107"/>
      <c r="J62" s="108">
        <f>J90</f>
        <v>0</v>
      </c>
      <c r="L62" s="105"/>
    </row>
    <row r="63" spans="2:47" s="9" customFormat="1" ht="19.95" customHeight="1">
      <c r="B63" s="105"/>
      <c r="D63" s="106" t="s">
        <v>4846</v>
      </c>
      <c r="E63" s="107"/>
      <c r="F63" s="107"/>
      <c r="G63" s="107"/>
      <c r="H63" s="107"/>
      <c r="I63" s="107"/>
      <c r="J63" s="108">
        <f>J97</f>
        <v>0</v>
      </c>
      <c r="L63" s="105"/>
    </row>
    <row r="64" spans="2:47" s="1" customFormat="1" ht="21.75" customHeight="1">
      <c r="B64" s="34"/>
      <c r="L64" s="34"/>
    </row>
    <row r="65" spans="2:12" s="1" customFormat="1" ht="6.9" customHeight="1">
      <c r="B65" s="43"/>
      <c r="C65" s="44"/>
      <c r="D65" s="44"/>
      <c r="E65" s="44"/>
      <c r="F65" s="44"/>
      <c r="G65" s="44"/>
      <c r="H65" s="44"/>
      <c r="I65" s="44"/>
      <c r="J65" s="44"/>
      <c r="K65" s="44"/>
      <c r="L65" s="34"/>
    </row>
    <row r="69" spans="2:12" s="1" customFormat="1" ht="6.9" customHeight="1">
      <c r="B69" s="45"/>
      <c r="C69" s="46"/>
      <c r="D69" s="46"/>
      <c r="E69" s="46"/>
      <c r="F69" s="46"/>
      <c r="G69" s="46"/>
      <c r="H69" s="46"/>
      <c r="I69" s="46"/>
      <c r="J69" s="46"/>
      <c r="K69" s="46"/>
      <c r="L69" s="34"/>
    </row>
    <row r="70" spans="2:12" s="1" customFormat="1" ht="24.9" customHeight="1">
      <c r="B70" s="34"/>
      <c r="C70" s="22" t="s">
        <v>135</v>
      </c>
      <c r="L70" s="34"/>
    </row>
    <row r="71" spans="2:12" s="1" customFormat="1" ht="6.9" customHeight="1">
      <c r="B71" s="34"/>
      <c r="L71" s="34"/>
    </row>
    <row r="72" spans="2:12" s="1" customFormat="1" ht="12" customHeight="1">
      <c r="B72" s="34"/>
      <c r="C72" s="28" t="s">
        <v>16</v>
      </c>
      <c r="L72" s="34"/>
    </row>
    <row r="73" spans="2:12" s="1" customFormat="1" ht="16.5" customHeight="1">
      <c r="B73" s="34"/>
      <c r="E73" s="1217" t="str">
        <f>E7</f>
        <v>Dostavba sportovně rekreačního areálu Petynka</v>
      </c>
      <c r="F73" s="1218"/>
      <c r="G73" s="1218"/>
      <c r="H73" s="1218"/>
      <c r="L73" s="34"/>
    </row>
    <row r="74" spans="2:12" s="1" customFormat="1" ht="12" customHeight="1">
      <c r="B74" s="34"/>
      <c r="C74" s="28" t="s">
        <v>124</v>
      </c>
      <c r="L74" s="34"/>
    </row>
    <row r="75" spans="2:12" s="1" customFormat="1" ht="16.5" customHeight="1">
      <c r="B75" s="34"/>
      <c r="E75" s="1210" t="str">
        <f>E9</f>
        <v>SO 305 - Splašková kanalizace</v>
      </c>
      <c r="F75" s="1216"/>
      <c r="G75" s="1216"/>
      <c r="H75" s="1216"/>
      <c r="L75" s="34"/>
    </row>
    <row r="76" spans="2:12" s="1" customFormat="1" ht="6.9" customHeight="1">
      <c r="B76" s="34"/>
      <c r="L76" s="34"/>
    </row>
    <row r="77" spans="2:12" s="1" customFormat="1" ht="12" customHeight="1">
      <c r="B77" s="34"/>
      <c r="C77" s="28" t="s">
        <v>22</v>
      </c>
      <c r="F77" s="26" t="str">
        <f>F12</f>
        <v>Praha</v>
      </c>
      <c r="I77" s="28" t="s">
        <v>24</v>
      </c>
      <c r="J77" s="51" t="str">
        <f>IF(J12="","",J12)</f>
        <v>21. 7. 2025</v>
      </c>
      <c r="L77" s="34"/>
    </row>
    <row r="78" spans="2:12" s="1" customFormat="1" ht="6.9" customHeight="1">
      <c r="B78" s="34"/>
      <c r="L78" s="34"/>
    </row>
    <row r="79" spans="2:12" s="1" customFormat="1" ht="25.65" customHeight="1">
      <c r="B79" s="34"/>
      <c r="C79" s="28" t="s">
        <v>30</v>
      </c>
      <c r="F79" s="26" t="str">
        <f>E15</f>
        <v>SNEO, a.s.</v>
      </c>
      <c r="I79" s="28" t="s">
        <v>37</v>
      </c>
      <c r="J79" s="32" t="str">
        <f>E21</f>
        <v>Ateliér 11 Hradec Králové s.r.o.</v>
      </c>
      <c r="L79" s="34"/>
    </row>
    <row r="80" spans="2:12" s="1" customFormat="1" ht="15.15" customHeight="1">
      <c r="B80" s="34"/>
      <c r="C80" s="28" t="s">
        <v>35</v>
      </c>
      <c r="F80" s="26" t="str">
        <f>IF(E18="","",E18)</f>
        <v>Vyplň údaj</v>
      </c>
      <c r="I80" s="28" t="s">
        <v>41</v>
      </c>
      <c r="J80" s="32" t="str">
        <f>E24</f>
        <v xml:space="preserve"> </v>
      </c>
      <c r="L80" s="34"/>
    </row>
    <row r="81" spans="2:65" s="1" customFormat="1" ht="10.35" customHeight="1">
      <c r="B81" s="34"/>
      <c r="L81" s="34"/>
    </row>
    <row r="82" spans="2:65" s="10" customFormat="1" ht="29.25" customHeight="1">
      <c r="B82" s="109"/>
      <c r="C82" s="110" t="s">
        <v>136</v>
      </c>
      <c r="D82" s="111" t="s">
        <v>65</v>
      </c>
      <c r="E82" s="111" t="s">
        <v>61</v>
      </c>
      <c r="F82" s="111" t="s">
        <v>62</v>
      </c>
      <c r="G82" s="111" t="s">
        <v>137</v>
      </c>
      <c r="H82" s="111" t="s">
        <v>138</v>
      </c>
      <c r="I82" s="111" t="s">
        <v>139</v>
      </c>
      <c r="J82" s="111" t="s">
        <v>129</v>
      </c>
      <c r="K82" s="112" t="s">
        <v>140</v>
      </c>
      <c r="L82" s="109"/>
      <c r="M82" s="58" t="s">
        <v>32</v>
      </c>
      <c r="N82" s="59" t="s">
        <v>50</v>
      </c>
      <c r="O82" s="59" t="s">
        <v>141</v>
      </c>
      <c r="P82" s="59" t="s">
        <v>142</v>
      </c>
      <c r="Q82" s="59" t="s">
        <v>143</v>
      </c>
      <c r="R82" s="59" t="s">
        <v>144</v>
      </c>
      <c r="S82" s="59" t="s">
        <v>145</v>
      </c>
      <c r="T82" s="60" t="s">
        <v>146</v>
      </c>
    </row>
    <row r="83" spans="2:65" s="1" customFormat="1" ht="22.8" customHeight="1">
      <c r="B83" s="34"/>
      <c r="C83" s="63" t="s">
        <v>147</v>
      </c>
      <c r="J83" s="113">
        <f>BK83</f>
        <v>0</v>
      </c>
      <c r="L83" s="34"/>
      <c r="M83" s="61"/>
      <c r="N83" s="52"/>
      <c r="O83" s="52"/>
      <c r="P83" s="114">
        <f>P84</f>
        <v>0</v>
      </c>
      <c r="Q83" s="52"/>
      <c r="R83" s="114">
        <f>R84</f>
        <v>0</v>
      </c>
      <c r="S83" s="52"/>
      <c r="T83" s="115">
        <f>T84</f>
        <v>0</v>
      </c>
      <c r="AT83" s="18" t="s">
        <v>79</v>
      </c>
      <c r="AU83" s="18" t="s">
        <v>130</v>
      </c>
      <c r="BK83" s="116">
        <f>BK84</f>
        <v>0</v>
      </c>
    </row>
    <row r="84" spans="2:65" s="11" customFormat="1" ht="25.95" customHeight="1">
      <c r="B84" s="117"/>
      <c r="D84" s="118" t="s">
        <v>79</v>
      </c>
      <c r="E84" s="119" t="s">
        <v>148</v>
      </c>
      <c r="F84" s="119" t="s">
        <v>149</v>
      </c>
      <c r="I84" s="120"/>
      <c r="J84" s="121">
        <f>BK84</f>
        <v>0</v>
      </c>
      <c r="L84" s="117"/>
      <c r="M84" s="122"/>
      <c r="P84" s="123">
        <f>P85+P90+P97</f>
        <v>0</v>
      </c>
      <c r="R84" s="123">
        <f>R85+R90+R97</f>
        <v>0</v>
      </c>
      <c r="T84" s="124">
        <f>T85+T90+T97</f>
        <v>0</v>
      </c>
      <c r="AR84" s="118" t="s">
        <v>40</v>
      </c>
      <c r="AT84" s="125" t="s">
        <v>79</v>
      </c>
      <c r="AU84" s="125" t="s">
        <v>80</v>
      </c>
      <c r="AY84" s="118" t="s">
        <v>150</v>
      </c>
      <c r="BK84" s="126">
        <f>BK85+BK90+BK97</f>
        <v>0</v>
      </c>
    </row>
    <row r="85" spans="2:65" s="11" customFormat="1" ht="22.8" customHeight="1">
      <c r="B85" s="117"/>
      <c r="D85" s="118" t="s">
        <v>79</v>
      </c>
      <c r="E85" s="127" t="s">
        <v>40</v>
      </c>
      <c r="F85" s="127" t="s">
        <v>4740</v>
      </c>
      <c r="I85" s="120"/>
      <c r="J85" s="128">
        <f>BK85</f>
        <v>0</v>
      </c>
      <c r="L85" s="117"/>
      <c r="M85" s="122"/>
      <c r="P85" s="123">
        <f>SUM(P86:P89)</f>
        <v>0</v>
      </c>
      <c r="R85" s="123">
        <f>SUM(R86:R89)</f>
        <v>0</v>
      </c>
      <c r="T85" s="124">
        <f>SUM(T86:T89)</f>
        <v>0</v>
      </c>
      <c r="AR85" s="118" t="s">
        <v>40</v>
      </c>
      <c r="AT85" s="125" t="s">
        <v>79</v>
      </c>
      <c r="AU85" s="125" t="s">
        <v>40</v>
      </c>
      <c r="AY85" s="118" t="s">
        <v>150</v>
      </c>
      <c r="BK85" s="126">
        <f>SUM(BK86:BK89)</f>
        <v>0</v>
      </c>
    </row>
    <row r="86" spans="2:65" s="1" customFormat="1" ht="21.75" customHeight="1">
      <c r="B86" s="34"/>
      <c r="C86" s="129" t="s">
        <v>40</v>
      </c>
      <c r="D86" s="129" t="s">
        <v>152</v>
      </c>
      <c r="E86" s="130" t="s">
        <v>4847</v>
      </c>
      <c r="F86" s="131" t="s">
        <v>4742</v>
      </c>
      <c r="G86" s="132" t="s">
        <v>165</v>
      </c>
      <c r="H86" s="133">
        <v>94</v>
      </c>
      <c r="I86" s="134"/>
      <c r="J86" s="135">
        <f>ROUND(I86*H86,2)</f>
        <v>0</v>
      </c>
      <c r="K86" s="131" t="s">
        <v>32</v>
      </c>
      <c r="L86" s="34"/>
      <c r="M86" s="136" t="s">
        <v>32</v>
      </c>
      <c r="N86" s="137" t="s">
        <v>51</v>
      </c>
      <c r="P86" s="138">
        <f>O86*H86</f>
        <v>0</v>
      </c>
      <c r="Q86" s="138">
        <v>0</v>
      </c>
      <c r="R86" s="138">
        <f>Q86*H86</f>
        <v>0</v>
      </c>
      <c r="S86" s="138">
        <v>0</v>
      </c>
      <c r="T86" s="139">
        <f>S86*H86</f>
        <v>0</v>
      </c>
      <c r="AR86" s="140" t="s">
        <v>157</v>
      </c>
      <c r="AT86" s="140" t="s">
        <v>152</v>
      </c>
      <c r="AU86" s="140" t="s">
        <v>89</v>
      </c>
      <c r="AY86" s="18" t="s">
        <v>150</v>
      </c>
      <c r="BE86" s="141">
        <f>IF(N86="základní",J86,0)</f>
        <v>0</v>
      </c>
      <c r="BF86" s="141">
        <f>IF(N86="snížená",J86,0)</f>
        <v>0</v>
      </c>
      <c r="BG86" s="141">
        <f>IF(N86="zákl. přenesená",J86,0)</f>
        <v>0</v>
      </c>
      <c r="BH86" s="141">
        <f>IF(N86="sníž. přenesená",J86,0)</f>
        <v>0</v>
      </c>
      <c r="BI86" s="141">
        <f>IF(N86="nulová",J86,0)</f>
        <v>0</v>
      </c>
      <c r="BJ86" s="18" t="s">
        <v>40</v>
      </c>
      <c r="BK86" s="141">
        <f>ROUND(I86*H86,2)</f>
        <v>0</v>
      </c>
      <c r="BL86" s="18" t="s">
        <v>157</v>
      </c>
      <c r="BM86" s="140" t="s">
        <v>89</v>
      </c>
    </row>
    <row r="87" spans="2:65" s="1" customFormat="1" ht="16.5" customHeight="1">
      <c r="B87" s="34"/>
      <c r="C87" s="129" t="s">
        <v>89</v>
      </c>
      <c r="D87" s="129" t="s">
        <v>152</v>
      </c>
      <c r="E87" s="130" t="s">
        <v>4848</v>
      </c>
      <c r="F87" s="131" t="s">
        <v>4745</v>
      </c>
      <c r="G87" s="132" t="s">
        <v>155</v>
      </c>
      <c r="H87" s="133">
        <v>20</v>
      </c>
      <c r="I87" s="134"/>
      <c r="J87" s="135">
        <f>ROUND(I87*H87,2)</f>
        <v>0</v>
      </c>
      <c r="K87" s="131" t="s">
        <v>32</v>
      </c>
      <c r="L87" s="34"/>
      <c r="M87" s="136" t="s">
        <v>32</v>
      </c>
      <c r="N87" s="137" t="s">
        <v>51</v>
      </c>
      <c r="P87" s="138">
        <f>O87*H87</f>
        <v>0</v>
      </c>
      <c r="Q87" s="138">
        <v>0</v>
      </c>
      <c r="R87" s="138">
        <f>Q87*H87</f>
        <v>0</v>
      </c>
      <c r="S87" s="138">
        <v>0</v>
      </c>
      <c r="T87" s="139">
        <f>S87*H87</f>
        <v>0</v>
      </c>
      <c r="AR87" s="140" t="s">
        <v>157</v>
      </c>
      <c r="AT87" s="140" t="s">
        <v>152</v>
      </c>
      <c r="AU87" s="140" t="s">
        <v>89</v>
      </c>
      <c r="AY87" s="18" t="s">
        <v>150</v>
      </c>
      <c r="BE87" s="141">
        <f>IF(N87="základní",J87,0)</f>
        <v>0</v>
      </c>
      <c r="BF87" s="141">
        <f>IF(N87="snížená",J87,0)</f>
        <v>0</v>
      </c>
      <c r="BG87" s="141">
        <f>IF(N87="zákl. přenesená",J87,0)</f>
        <v>0</v>
      </c>
      <c r="BH87" s="141">
        <f>IF(N87="sníž. přenesená",J87,0)</f>
        <v>0</v>
      </c>
      <c r="BI87" s="141">
        <f>IF(N87="nulová",J87,0)</f>
        <v>0</v>
      </c>
      <c r="BJ87" s="18" t="s">
        <v>40</v>
      </c>
      <c r="BK87" s="141">
        <f>ROUND(I87*H87,2)</f>
        <v>0</v>
      </c>
      <c r="BL87" s="18" t="s">
        <v>157</v>
      </c>
      <c r="BM87" s="140" t="s">
        <v>157</v>
      </c>
    </row>
    <row r="88" spans="2:65" s="1" customFormat="1" ht="16.5" customHeight="1">
      <c r="B88" s="34"/>
      <c r="C88" s="129" t="s">
        <v>168</v>
      </c>
      <c r="D88" s="129" t="s">
        <v>152</v>
      </c>
      <c r="E88" s="130" t="s">
        <v>4849</v>
      </c>
      <c r="F88" s="131" t="s">
        <v>4850</v>
      </c>
      <c r="G88" s="132" t="s">
        <v>4760</v>
      </c>
      <c r="H88" s="133">
        <v>5</v>
      </c>
      <c r="I88" s="134"/>
      <c r="J88" s="135">
        <f>ROUND(I88*H88,2)</f>
        <v>0</v>
      </c>
      <c r="K88" s="131" t="s">
        <v>32</v>
      </c>
      <c r="L88" s="34"/>
      <c r="M88" s="136" t="s">
        <v>32</v>
      </c>
      <c r="N88" s="137" t="s">
        <v>51</v>
      </c>
      <c r="P88" s="138">
        <f>O88*H88</f>
        <v>0</v>
      </c>
      <c r="Q88" s="138">
        <v>0</v>
      </c>
      <c r="R88" s="138">
        <f>Q88*H88</f>
        <v>0</v>
      </c>
      <c r="S88" s="138">
        <v>0</v>
      </c>
      <c r="T88" s="139">
        <f>S88*H88</f>
        <v>0</v>
      </c>
      <c r="AR88" s="140" t="s">
        <v>157</v>
      </c>
      <c r="AT88" s="140" t="s">
        <v>152</v>
      </c>
      <c r="AU88" s="140" t="s">
        <v>89</v>
      </c>
      <c r="AY88" s="18" t="s">
        <v>150</v>
      </c>
      <c r="BE88" s="141">
        <f>IF(N88="základní",J88,0)</f>
        <v>0</v>
      </c>
      <c r="BF88" s="141">
        <f>IF(N88="snížená",J88,0)</f>
        <v>0</v>
      </c>
      <c r="BG88" s="141">
        <f>IF(N88="zákl. přenesená",J88,0)</f>
        <v>0</v>
      </c>
      <c r="BH88" s="141">
        <f>IF(N88="sníž. přenesená",J88,0)</f>
        <v>0</v>
      </c>
      <c r="BI88" s="141">
        <f>IF(N88="nulová",J88,0)</f>
        <v>0</v>
      </c>
      <c r="BJ88" s="18" t="s">
        <v>40</v>
      </c>
      <c r="BK88" s="141">
        <f>ROUND(I88*H88,2)</f>
        <v>0</v>
      </c>
      <c r="BL88" s="18" t="s">
        <v>157</v>
      </c>
      <c r="BM88" s="140" t="s">
        <v>190</v>
      </c>
    </row>
    <row r="89" spans="2:65" s="1" customFormat="1" ht="16.5" customHeight="1">
      <c r="B89" s="34"/>
      <c r="C89" s="129" t="s">
        <v>157</v>
      </c>
      <c r="D89" s="129" t="s">
        <v>152</v>
      </c>
      <c r="E89" s="130" t="s">
        <v>4851</v>
      </c>
      <c r="F89" s="131" t="s">
        <v>4852</v>
      </c>
      <c r="G89" s="132" t="s">
        <v>4760</v>
      </c>
      <c r="H89" s="133">
        <v>5</v>
      </c>
      <c r="I89" s="134"/>
      <c r="J89" s="135">
        <f>ROUND(I89*H89,2)</f>
        <v>0</v>
      </c>
      <c r="K89" s="131" t="s">
        <v>32</v>
      </c>
      <c r="L89" s="34"/>
      <c r="M89" s="136" t="s">
        <v>32</v>
      </c>
      <c r="N89" s="137" t="s">
        <v>51</v>
      </c>
      <c r="P89" s="138">
        <f>O89*H89</f>
        <v>0</v>
      </c>
      <c r="Q89" s="138">
        <v>0</v>
      </c>
      <c r="R89" s="138">
        <f>Q89*H89</f>
        <v>0</v>
      </c>
      <c r="S89" s="138">
        <v>0</v>
      </c>
      <c r="T89" s="139">
        <f>S89*H89</f>
        <v>0</v>
      </c>
      <c r="AR89" s="140" t="s">
        <v>157</v>
      </c>
      <c r="AT89" s="140" t="s">
        <v>152</v>
      </c>
      <c r="AU89" s="140" t="s">
        <v>89</v>
      </c>
      <c r="AY89" s="18" t="s">
        <v>150</v>
      </c>
      <c r="BE89" s="141">
        <f>IF(N89="základní",J89,0)</f>
        <v>0</v>
      </c>
      <c r="BF89" s="141">
        <f>IF(N89="snížená",J89,0)</f>
        <v>0</v>
      </c>
      <c r="BG89" s="141">
        <f>IF(N89="zákl. přenesená",J89,0)</f>
        <v>0</v>
      </c>
      <c r="BH89" s="141">
        <f>IF(N89="sníž. přenesená",J89,0)</f>
        <v>0</v>
      </c>
      <c r="BI89" s="141">
        <f>IF(N89="nulová",J89,0)</f>
        <v>0</v>
      </c>
      <c r="BJ89" s="18" t="s">
        <v>40</v>
      </c>
      <c r="BK89" s="141">
        <f>ROUND(I89*H89,2)</f>
        <v>0</v>
      </c>
      <c r="BL89" s="18" t="s">
        <v>157</v>
      </c>
      <c r="BM89" s="140" t="s">
        <v>204</v>
      </c>
    </row>
    <row r="90" spans="2:65" s="11" customFormat="1" ht="22.8" customHeight="1">
      <c r="B90" s="117"/>
      <c r="D90" s="118" t="s">
        <v>79</v>
      </c>
      <c r="E90" s="127" t="s">
        <v>157</v>
      </c>
      <c r="F90" s="127" t="s">
        <v>4853</v>
      </c>
      <c r="I90" s="120"/>
      <c r="J90" s="128">
        <f>BK90</f>
        <v>0</v>
      </c>
      <c r="L90" s="117"/>
      <c r="M90" s="122"/>
      <c r="P90" s="123">
        <f>SUM(P91:P96)</f>
        <v>0</v>
      </c>
      <c r="R90" s="123">
        <f>SUM(R91:R96)</f>
        <v>0</v>
      </c>
      <c r="T90" s="124">
        <f>SUM(T91:T96)</f>
        <v>0</v>
      </c>
      <c r="AR90" s="118" t="s">
        <v>40</v>
      </c>
      <c r="AT90" s="125" t="s">
        <v>79</v>
      </c>
      <c r="AU90" s="125" t="s">
        <v>40</v>
      </c>
      <c r="AY90" s="118" t="s">
        <v>150</v>
      </c>
      <c r="BK90" s="126">
        <f>SUM(BK91:BK96)</f>
        <v>0</v>
      </c>
    </row>
    <row r="91" spans="2:65" s="1" customFormat="1" ht="16.5" customHeight="1">
      <c r="B91" s="34"/>
      <c r="C91" s="129" t="s">
        <v>183</v>
      </c>
      <c r="D91" s="129" t="s">
        <v>152</v>
      </c>
      <c r="E91" s="130" t="s">
        <v>4762</v>
      </c>
      <c r="F91" s="131" t="s">
        <v>4763</v>
      </c>
      <c r="G91" s="132" t="s">
        <v>165</v>
      </c>
      <c r="H91" s="133">
        <v>174</v>
      </c>
      <c r="I91" s="134"/>
      <c r="J91" s="135">
        <f t="shared" ref="J91:J96" si="0">ROUND(I91*H91,2)</f>
        <v>0</v>
      </c>
      <c r="K91" s="131" t="s">
        <v>32</v>
      </c>
      <c r="L91" s="34"/>
      <c r="M91" s="136" t="s">
        <v>32</v>
      </c>
      <c r="N91" s="137" t="s">
        <v>51</v>
      </c>
      <c r="P91" s="138">
        <f t="shared" ref="P91:P96" si="1">O91*H91</f>
        <v>0</v>
      </c>
      <c r="Q91" s="138">
        <v>0</v>
      </c>
      <c r="R91" s="138">
        <f t="shared" ref="R91:R96" si="2">Q91*H91</f>
        <v>0</v>
      </c>
      <c r="S91" s="138">
        <v>0</v>
      </c>
      <c r="T91" s="139">
        <f t="shared" ref="T91:T96" si="3">S91*H91</f>
        <v>0</v>
      </c>
      <c r="AR91" s="140" t="s">
        <v>157</v>
      </c>
      <c r="AT91" s="140" t="s">
        <v>152</v>
      </c>
      <c r="AU91" s="140" t="s">
        <v>89</v>
      </c>
      <c r="AY91" s="18" t="s">
        <v>150</v>
      </c>
      <c r="BE91" s="141">
        <f t="shared" ref="BE91:BE96" si="4">IF(N91="základní",J91,0)</f>
        <v>0</v>
      </c>
      <c r="BF91" s="141">
        <f t="shared" ref="BF91:BF96" si="5">IF(N91="snížená",J91,0)</f>
        <v>0</v>
      </c>
      <c r="BG91" s="141">
        <f t="shared" ref="BG91:BG96" si="6">IF(N91="zákl. přenesená",J91,0)</f>
        <v>0</v>
      </c>
      <c r="BH91" s="141">
        <f t="shared" ref="BH91:BH96" si="7">IF(N91="sníž. přenesená",J91,0)</f>
        <v>0</v>
      </c>
      <c r="BI91" s="141">
        <f t="shared" ref="BI91:BI96" si="8">IF(N91="nulová",J91,0)</f>
        <v>0</v>
      </c>
      <c r="BJ91" s="18" t="s">
        <v>40</v>
      </c>
      <c r="BK91" s="141">
        <f t="shared" ref="BK91:BK96" si="9">ROUND(I91*H91,2)</f>
        <v>0</v>
      </c>
      <c r="BL91" s="18" t="s">
        <v>157</v>
      </c>
      <c r="BM91" s="140" t="s">
        <v>214</v>
      </c>
    </row>
    <row r="92" spans="2:65" s="1" customFormat="1" ht="16.5" customHeight="1">
      <c r="B92" s="34"/>
      <c r="C92" s="129" t="s">
        <v>190</v>
      </c>
      <c r="D92" s="129" t="s">
        <v>152</v>
      </c>
      <c r="E92" s="130" t="s">
        <v>4765</v>
      </c>
      <c r="F92" s="131" t="s">
        <v>4766</v>
      </c>
      <c r="G92" s="132" t="s">
        <v>693</v>
      </c>
      <c r="H92" s="133">
        <v>58</v>
      </c>
      <c r="I92" s="134"/>
      <c r="J92" s="135">
        <f t="shared" si="0"/>
        <v>0</v>
      </c>
      <c r="K92" s="131" t="s">
        <v>32</v>
      </c>
      <c r="L92" s="34"/>
      <c r="M92" s="136" t="s">
        <v>32</v>
      </c>
      <c r="N92" s="137" t="s">
        <v>51</v>
      </c>
      <c r="P92" s="138">
        <f t="shared" si="1"/>
        <v>0</v>
      </c>
      <c r="Q92" s="138">
        <v>0</v>
      </c>
      <c r="R92" s="138">
        <f t="shared" si="2"/>
        <v>0</v>
      </c>
      <c r="S92" s="138">
        <v>0</v>
      </c>
      <c r="T92" s="139">
        <f t="shared" si="3"/>
        <v>0</v>
      </c>
      <c r="AR92" s="140" t="s">
        <v>157</v>
      </c>
      <c r="AT92" s="140" t="s">
        <v>152</v>
      </c>
      <c r="AU92" s="140" t="s">
        <v>89</v>
      </c>
      <c r="AY92" s="18" t="s">
        <v>150</v>
      </c>
      <c r="BE92" s="141">
        <f t="shared" si="4"/>
        <v>0</v>
      </c>
      <c r="BF92" s="141">
        <f t="shared" si="5"/>
        <v>0</v>
      </c>
      <c r="BG92" s="141">
        <f t="shared" si="6"/>
        <v>0</v>
      </c>
      <c r="BH92" s="141">
        <f t="shared" si="7"/>
        <v>0</v>
      </c>
      <c r="BI92" s="141">
        <f t="shared" si="8"/>
        <v>0</v>
      </c>
      <c r="BJ92" s="18" t="s">
        <v>40</v>
      </c>
      <c r="BK92" s="141">
        <f t="shared" si="9"/>
        <v>0</v>
      </c>
      <c r="BL92" s="18" t="s">
        <v>157</v>
      </c>
      <c r="BM92" s="140" t="s">
        <v>8</v>
      </c>
    </row>
    <row r="93" spans="2:65" s="1" customFormat="1" ht="16.5" customHeight="1">
      <c r="B93" s="34"/>
      <c r="C93" s="129" t="s">
        <v>198</v>
      </c>
      <c r="D93" s="129" t="s">
        <v>152</v>
      </c>
      <c r="E93" s="130" t="s">
        <v>4767</v>
      </c>
      <c r="F93" s="131" t="s">
        <v>4768</v>
      </c>
      <c r="G93" s="132" t="s">
        <v>693</v>
      </c>
      <c r="H93" s="133">
        <v>58</v>
      </c>
      <c r="I93" s="134"/>
      <c r="J93" s="135">
        <f t="shared" si="0"/>
        <v>0</v>
      </c>
      <c r="K93" s="131" t="s">
        <v>32</v>
      </c>
      <c r="L93" s="34"/>
      <c r="M93" s="136" t="s">
        <v>32</v>
      </c>
      <c r="N93" s="137" t="s">
        <v>51</v>
      </c>
      <c r="P93" s="138">
        <f t="shared" si="1"/>
        <v>0</v>
      </c>
      <c r="Q93" s="138">
        <v>0</v>
      </c>
      <c r="R93" s="138">
        <f t="shared" si="2"/>
        <v>0</v>
      </c>
      <c r="S93" s="138">
        <v>0</v>
      </c>
      <c r="T93" s="139">
        <f t="shared" si="3"/>
        <v>0</v>
      </c>
      <c r="AR93" s="140" t="s">
        <v>157</v>
      </c>
      <c r="AT93" s="140" t="s">
        <v>152</v>
      </c>
      <c r="AU93" s="140" t="s">
        <v>89</v>
      </c>
      <c r="AY93" s="18" t="s">
        <v>150</v>
      </c>
      <c r="BE93" s="141">
        <f t="shared" si="4"/>
        <v>0</v>
      </c>
      <c r="BF93" s="141">
        <f t="shared" si="5"/>
        <v>0</v>
      </c>
      <c r="BG93" s="141">
        <f t="shared" si="6"/>
        <v>0</v>
      </c>
      <c r="BH93" s="141">
        <f t="shared" si="7"/>
        <v>0</v>
      </c>
      <c r="BI93" s="141">
        <f t="shared" si="8"/>
        <v>0</v>
      </c>
      <c r="BJ93" s="18" t="s">
        <v>40</v>
      </c>
      <c r="BK93" s="141">
        <f t="shared" si="9"/>
        <v>0</v>
      </c>
      <c r="BL93" s="18" t="s">
        <v>157</v>
      </c>
      <c r="BM93" s="140" t="s">
        <v>235</v>
      </c>
    </row>
    <row r="94" spans="2:65" s="1" customFormat="1" ht="16.5" customHeight="1">
      <c r="B94" s="34"/>
      <c r="C94" s="129" t="s">
        <v>204</v>
      </c>
      <c r="D94" s="129" t="s">
        <v>152</v>
      </c>
      <c r="E94" s="130" t="s">
        <v>4769</v>
      </c>
      <c r="F94" s="131" t="s">
        <v>4770</v>
      </c>
      <c r="G94" s="132" t="s">
        <v>165</v>
      </c>
      <c r="H94" s="133">
        <v>18</v>
      </c>
      <c r="I94" s="134"/>
      <c r="J94" s="135">
        <f t="shared" si="0"/>
        <v>0</v>
      </c>
      <c r="K94" s="131" t="s">
        <v>32</v>
      </c>
      <c r="L94" s="34"/>
      <c r="M94" s="136" t="s">
        <v>32</v>
      </c>
      <c r="N94" s="137" t="s">
        <v>51</v>
      </c>
      <c r="P94" s="138">
        <f t="shared" si="1"/>
        <v>0</v>
      </c>
      <c r="Q94" s="138">
        <v>0</v>
      </c>
      <c r="R94" s="138">
        <f t="shared" si="2"/>
        <v>0</v>
      </c>
      <c r="S94" s="138">
        <v>0</v>
      </c>
      <c r="T94" s="139">
        <f t="shared" si="3"/>
        <v>0</v>
      </c>
      <c r="AR94" s="140" t="s">
        <v>157</v>
      </c>
      <c r="AT94" s="140" t="s">
        <v>152</v>
      </c>
      <c r="AU94" s="140" t="s">
        <v>89</v>
      </c>
      <c r="AY94" s="18" t="s">
        <v>150</v>
      </c>
      <c r="BE94" s="141">
        <f t="shared" si="4"/>
        <v>0</v>
      </c>
      <c r="BF94" s="141">
        <f t="shared" si="5"/>
        <v>0</v>
      </c>
      <c r="BG94" s="141">
        <f t="shared" si="6"/>
        <v>0</v>
      </c>
      <c r="BH94" s="141">
        <f t="shared" si="7"/>
        <v>0</v>
      </c>
      <c r="BI94" s="141">
        <f t="shared" si="8"/>
        <v>0</v>
      </c>
      <c r="BJ94" s="18" t="s">
        <v>40</v>
      </c>
      <c r="BK94" s="141">
        <f t="shared" si="9"/>
        <v>0</v>
      </c>
      <c r="BL94" s="18" t="s">
        <v>157</v>
      </c>
      <c r="BM94" s="140" t="s">
        <v>244</v>
      </c>
    </row>
    <row r="95" spans="2:65" s="1" customFormat="1" ht="16.5" customHeight="1">
      <c r="B95" s="34"/>
      <c r="C95" s="129" t="s">
        <v>210</v>
      </c>
      <c r="D95" s="129" t="s">
        <v>152</v>
      </c>
      <c r="E95" s="130" t="s">
        <v>4772</v>
      </c>
      <c r="F95" s="131" t="s">
        <v>4773</v>
      </c>
      <c r="G95" s="132" t="s">
        <v>165</v>
      </c>
      <c r="H95" s="133">
        <v>87</v>
      </c>
      <c r="I95" s="134"/>
      <c r="J95" s="135">
        <f t="shared" si="0"/>
        <v>0</v>
      </c>
      <c r="K95" s="131" t="s">
        <v>32</v>
      </c>
      <c r="L95" s="34"/>
      <c r="M95" s="136" t="s">
        <v>32</v>
      </c>
      <c r="N95" s="137" t="s">
        <v>51</v>
      </c>
      <c r="P95" s="138">
        <f t="shared" si="1"/>
        <v>0</v>
      </c>
      <c r="Q95" s="138">
        <v>0</v>
      </c>
      <c r="R95" s="138">
        <f t="shared" si="2"/>
        <v>0</v>
      </c>
      <c r="S95" s="138">
        <v>0</v>
      </c>
      <c r="T95" s="139">
        <f t="shared" si="3"/>
        <v>0</v>
      </c>
      <c r="AR95" s="140" t="s">
        <v>157</v>
      </c>
      <c r="AT95" s="140" t="s">
        <v>152</v>
      </c>
      <c r="AU95" s="140" t="s">
        <v>89</v>
      </c>
      <c r="AY95" s="18" t="s">
        <v>150</v>
      </c>
      <c r="BE95" s="141">
        <f t="shared" si="4"/>
        <v>0</v>
      </c>
      <c r="BF95" s="141">
        <f t="shared" si="5"/>
        <v>0</v>
      </c>
      <c r="BG95" s="141">
        <f t="shared" si="6"/>
        <v>0</v>
      </c>
      <c r="BH95" s="141">
        <f t="shared" si="7"/>
        <v>0</v>
      </c>
      <c r="BI95" s="141">
        <f t="shared" si="8"/>
        <v>0</v>
      </c>
      <c r="BJ95" s="18" t="s">
        <v>40</v>
      </c>
      <c r="BK95" s="141">
        <f t="shared" si="9"/>
        <v>0</v>
      </c>
      <c r="BL95" s="18" t="s">
        <v>157</v>
      </c>
      <c r="BM95" s="140" t="s">
        <v>259</v>
      </c>
    </row>
    <row r="96" spans="2:65" s="1" customFormat="1" ht="16.5" customHeight="1">
      <c r="B96" s="34"/>
      <c r="C96" s="129" t="s">
        <v>214</v>
      </c>
      <c r="D96" s="129" t="s">
        <v>152</v>
      </c>
      <c r="E96" s="130" t="s">
        <v>4775</v>
      </c>
      <c r="F96" s="131" t="s">
        <v>4776</v>
      </c>
      <c r="G96" s="132" t="s">
        <v>165</v>
      </c>
      <c r="H96" s="133">
        <v>435</v>
      </c>
      <c r="I96" s="134"/>
      <c r="J96" s="135">
        <f t="shared" si="0"/>
        <v>0</v>
      </c>
      <c r="K96" s="131" t="s">
        <v>32</v>
      </c>
      <c r="L96" s="34"/>
      <c r="M96" s="136" t="s">
        <v>32</v>
      </c>
      <c r="N96" s="137" t="s">
        <v>51</v>
      </c>
      <c r="P96" s="138">
        <f t="shared" si="1"/>
        <v>0</v>
      </c>
      <c r="Q96" s="138">
        <v>0</v>
      </c>
      <c r="R96" s="138">
        <f t="shared" si="2"/>
        <v>0</v>
      </c>
      <c r="S96" s="138">
        <v>0</v>
      </c>
      <c r="T96" s="139">
        <f t="shared" si="3"/>
        <v>0</v>
      </c>
      <c r="AR96" s="140" t="s">
        <v>157</v>
      </c>
      <c r="AT96" s="140" t="s">
        <v>152</v>
      </c>
      <c r="AU96" s="140" t="s">
        <v>89</v>
      </c>
      <c r="AY96" s="18" t="s">
        <v>150</v>
      </c>
      <c r="BE96" s="141">
        <f t="shared" si="4"/>
        <v>0</v>
      </c>
      <c r="BF96" s="141">
        <f t="shared" si="5"/>
        <v>0</v>
      </c>
      <c r="BG96" s="141">
        <f t="shared" si="6"/>
        <v>0</v>
      </c>
      <c r="BH96" s="141">
        <f t="shared" si="7"/>
        <v>0</v>
      </c>
      <c r="BI96" s="141">
        <f t="shared" si="8"/>
        <v>0</v>
      </c>
      <c r="BJ96" s="18" t="s">
        <v>40</v>
      </c>
      <c r="BK96" s="141">
        <f t="shared" si="9"/>
        <v>0</v>
      </c>
      <c r="BL96" s="18" t="s">
        <v>157</v>
      </c>
      <c r="BM96" s="140" t="s">
        <v>279</v>
      </c>
    </row>
    <row r="97" spans="2:65" s="11" customFormat="1" ht="22.8" customHeight="1">
      <c r="B97" s="117"/>
      <c r="D97" s="118" t="s">
        <v>79</v>
      </c>
      <c r="E97" s="127" t="s">
        <v>183</v>
      </c>
      <c r="F97" s="127" t="s">
        <v>4854</v>
      </c>
      <c r="I97" s="120"/>
      <c r="J97" s="128">
        <f>BK97</f>
        <v>0</v>
      </c>
      <c r="L97" s="117"/>
      <c r="M97" s="122"/>
      <c r="P97" s="123">
        <f>SUM(P98:P103)</f>
        <v>0</v>
      </c>
      <c r="R97" s="123">
        <f>SUM(R98:R103)</f>
        <v>0</v>
      </c>
      <c r="T97" s="124">
        <f>SUM(T98:T103)</f>
        <v>0</v>
      </c>
      <c r="AR97" s="118" t="s">
        <v>40</v>
      </c>
      <c r="AT97" s="125" t="s">
        <v>79</v>
      </c>
      <c r="AU97" s="125" t="s">
        <v>40</v>
      </c>
      <c r="AY97" s="118" t="s">
        <v>150</v>
      </c>
      <c r="BK97" s="126">
        <f>SUM(BK98:BK103)</f>
        <v>0</v>
      </c>
    </row>
    <row r="98" spans="2:65" s="1" customFormat="1" ht="16.5" customHeight="1">
      <c r="B98" s="34"/>
      <c r="C98" s="129" t="s">
        <v>218</v>
      </c>
      <c r="D98" s="129" t="s">
        <v>152</v>
      </c>
      <c r="E98" s="130" t="s">
        <v>4779</v>
      </c>
      <c r="F98" s="131" t="s">
        <v>4763</v>
      </c>
      <c r="G98" s="132" t="s">
        <v>165</v>
      </c>
      <c r="H98" s="133">
        <v>11</v>
      </c>
      <c r="I98" s="134"/>
      <c r="J98" s="135">
        <f t="shared" ref="J98:J103" si="10">ROUND(I98*H98,2)</f>
        <v>0</v>
      </c>
      <c r="K98" s="131" t="s">
        <v>32</v>
      </c>
      <c r="L98" s="34"/>
      <c r="M98" s="136" t="s">
        <v>32</v>
      </c>
      <c r="N98" s="137" t="s">
        <v>51</v>
      </c>
      <c r="P98" s="138">
        <f t="shared" ref="P98:P103" si="11">O98*H98</f>
        <v>0</v>
      </c>
      <c r="Q98" s="138">
        <v>0</v>
      </c>
      <c r="R98" s="138">
        <f t="shared" ref="R98:R103" si="12">Q98*H98</f>
        <v>0</v>
      </c>
      <c r="S98" s="138">
        <v>0</v>
      </c>
      <c r="T98" s="139">
        <f t="shared" ref="T98:T103" si="13">S98*H98</f>
        <v>0</v>
      </c>
      <c r="AR98" s="140" t="s">
        <v>157</v>
      </c>
      <c r="AT98" s="140" t="s">
        <v>152</v>
      </c>
      <c r="AU98" s="140" t="s">
        <v>89</v>
      </c>
      <c r="AY98" s="18" t="s">
        <v>150</v>
      </c>
      <c r="BE98" s="141">
        <f t="shared" ref="BE98:BE103" si="14">IF(N98="základní",J98,0)</f>
        <v>0</v>
      </c>
      <c r="BF98" s="141">
        <f t="shared" ref="BF98:BF103" si="15">IF(N98="snížená",J98,0)</f>
        <v>0</v>
      </c>
      <c r="BG98" s="141">
        <f t="shared" ref="BG98:BG103" si="16">IF(N98="zákl. přenesená",J98,0)</f>
        <v>0</v>
      </c>
      <c r="BH98" s="141">
        <f t="shared" ref="BH98:BH103" si="17">IF(N98="sníž. přenesená",J98,0)</f>
        <v>0</v>
      </c>
      <c r="BI98" s="141">
        <f t="shared" ref="BI98:BI103" si="18">IF(N98="nulová",J98,0)</f>
        <v>0</v>
      </c>
      <c r="BJ98" s="18" t="s">
        <v>40</v>
      </c>
      <c r="BK98" s="141">
        <f t="shared" ref="BK98:BK103" si="19">ROUND(I98*H98,2)</f>
        <v>0</v>
      </c>
      <c r="BL98" s="18" t="s">
        <v>157</v>
      </c>
      <c r="BM98" s="140" t="s">
        <v>290</v>
      </c>
    </row>
    <row r="99" spans="2:65" s="1" customFormat="1" ht="16.5" customHeight="1">
      <c r="B99" s="34"/>
      <c r="C99" s="129" t="s">
        <v>8</v>
      </c>
      <c r="D99" s="129" t="s">
        <v>152</v>
      </c>
      <c r="E99" s="130" t="s">
        <v>4780</v>
      </c>
      <c r="F99" s="131" t="s">
        <v>4781</v>
      </c>
      <c r="G99" s="132" t="s">
        <v>693</v>
      </c>
      <c r="H99" s="133">
        <v>3</v>
      </c>
      <c r="I99" s="134"/>
      <c r="J99" s="135">
        <f t="shared" si="10"/>
        <v>0</v>
      </c>
      <c r="K99" s="131" t="s">
        <v>32</v>
      </c>
      <c r="L99" s="34"/>
      <c r="M99" s="136" t="s">
        <v>32</v>
      </c>
      <c r="N99" s="137" t="s">
        <v>51</v>
      </c>
      <c r="P99" s="138">
        <f t="shared" si="11"/>
        <v>0</v>
      </c>
      <c r="Q99" s="138">
        <v>0</v>
      </c>
      <c r="R99" s="138">
        <f t="shared" si="12"/>
        <v>0</v>
      </c>
      <c r="S99" s="138">
        <v>0</v>
      </c>
      <c r="T99" s="139">
        <f t="shared" si="13"/>
        <v>0</v>
      </c>
      <c r="AR99" s="140" t="s">
        <v>157</v>
      </c>
      <c r="AT99" s="140" t="s">
        <v>152</v>
      </c>
      <c r="AU99" s="140" t="s">
        <v>89</v>
      </c>
      <c r="AY99" s="18" t="s">
        <v>150</v>
      </c>
      <c r="BE99" s="141">
        <f t="shared" si="14"/>
        <v>0</v>
      </c>
      <c r="BF99" s="141">
        <f t="shared" si="15"/>
        <v>0</v>
      </c>
      <c r="BG99" s="141">
        <f t="shared" si="16"/>
        <v>0</v>
      </c>
      <c r="BH99" s="141">
        <f t="shared" si="17"/>
        <v>0</v>
      </c>
      <c r="BI99" s="141">
        <f t="shared" si="18"/>
        <v>0</v>
      </c>
      <c r="BJ99" s="18" t="s">
        <v>40</v>
      </c>
      <c r="BK99" s="141">
        <f t="shared" si="19"/>
        <v>0</v>
      </c>
      <c r="BL99" s="18" t="s">
        <v>157</v>
      </c>
      <c r="BM99" s="140" t="s">
        <v>314</v>
      </c>
    </row>
    <row r="100" spans="2:65" s="1" customFormat="1" ht="16.5" customHeight="1">
      <c r="B100" s="34"/>
      <c r="C100" s="129" t="s">
        <v>226</v>
      </c>
      <c r="D100" s="129" t="s">
        <v>152</v>
      </c>
      <c r="E100" s="130" t="s">
        <v>4782</v>
      </c>
      <c r="F100" s="131" t="s">
        <v>4783</v>
      </c>
      <c r="G100" s="132" t="s">
        <v>693</v>
      </c>
      <c r="H100" s="133">
        <v>3</v>
      </c>
      <c r="I100" s="134"/>
      <c r="J100" s="135">
        <f t="shared" si="10"/>
        <v>0</v>
      </c>
      <c r="K100" s="131" t="s">
        <v>32</v>
      </c>
      <c r="L100" s="34"/>
      <c r="M100" s="136" t="s">
        <v>32</v>
      </c>
      <c r="N100" s="137" t="s">
        <v>51</v>
      </c>
      <c r="P100" s="138">
        <f t="shared" si="11"/>
        <v>0</v>
      </c>
      <c r="Q100" s="138">
        <v>0</v>
      </c>
      <c r="R100" s="138">
        <f t="shared" si="12"/>
        <v>0</v>
      </c>
      <c r="S100" s="138">
        <v>0</v>
      </c>
      <c r="T100" s="139">
        <f t="shared" si="13"/>
        <v>0</v>
      </c>
      <c r="AR100" s="140" t="s">
        <v>157</v>
      </c>
      <c r="AT100" s="140" t="s">
        <v>152</v>
      </c>
      <c r="AU100" s="140" t="s">
        <v>89</v>
      </c>
      <c r="AY100" s="18" t="s">
        <v>150</v>
      </c>
      <c r="BE100" s="141">
        <f t="shared" si="14"/>
        <v>0</v>
      </c>
      <c r="BF100" s="141">
        <f t="shared" si="15"/>
        <v>0</v>
      </c>
      <c r="BG100" s="141">
        <f t="shared" si="16"/>
        <v>0</v>
      </c>
      <c r="BH100" s="141">
        <f t="shared" si="17"/>
        <v>0</v>
      </c>
      <c r="BI100" s="141">
        <f t="shared" si="18"/>
        <v>0</v>
      </c>
      <c r="BJ100" s="18" t="s">
        <v>40</v>
      </c>
      <c r="BK100" s="141">
        <f t="shared" si="19"/>
        <v>0</v>
      </c>
      <c r="BL100" s="18" t="s">
        <v>157</v>
      </c>
      <c r="BM100" s="140" t="s">
        <v>324</v>
      </c>
    </row>
    <row r="101" spans="2:65" s="1" customFormat="1" ht="16.5" customHeight="1">
      <c r="B101" s="34"/>
      <c r="C101" s="129" t="s">
        <v>235</v>
      </c>
      <c r="D101" s="129" t="s">
        <v>152</v>
      </c>
      <c r="E101" s="130" t="s">
        <v>4784</v>
      </c>
      <c r="F101" s="131" t="s">
        <v>4770</v>
      </c>
      <c r="G101" s="132" t="s">
        <v>165</v>
      </c>
      <c r="H101" s="133">
        <v>1</v>
      </c>
      <c r="I101" s="134"/>
      <c r="J101" s="135">
        <f t="shared" si="10"/>
        <v>0</v>
      </c>
      <c r="K101" s="131" t="s">
        <v>32</v>
      </c>
      <c r="L101" s="34"/>
      <c r="M101" s="136" t="s">
        <v>32</v>
      </c>
      <c r="N101" s="137" t="s">
        <v>51</v>
      </c>
      <c r="P101" s="138">
        <f t="shared" si="11"/>
        <v>0</v>
      </c>
      <c r="Q101" s="138">
        <v>0</v>
      </c>
      <c r="R101" s="138">
        <f t="shared" si="12"/>
        <v>0</v>
      </c>
      <c r="S101" s="138">
        <v>0</v>
      </c>
      <c r="T101" s="139">
        <f t="shared" si="13"/>
        <v>0</v>
      </c>
      <c r="AR101" s="140" t="s">
        <v>157</v>
      </c>
      <c r="AT101" s="140" t="s">
        <v>152</v>
      </c>
      <c r="AU101" s="140" t="s">
        <v>89</v>
      </c>
      <c r="AY101" s="18" t="s">
        <v>150</v>
      </c>
      <c r="BE101" s="141">
        <f t="shared" si="14"/>
        <v>0</v>
      </c>
      <c r="BF101" s="141">
        <f t="shared" si="15"/>
        <v>0</v>
      </c>
      <c r="BG101" s="141">
        <f t="shared" si="16"/>
        <v>0</v>
      </c>
      <c r="BH101" s="141">
        <f t="shared" si="17"/>
        <v>0</v>
      </c>
      <c r="BI101" s="141">
        <f t="shared" si="18"/>
        <v>0</v>
      </c>
      <c r="BJ101" s="18" t="s">
        <v>40</v>
      </c>
      <c r="BK101" s="141">
        <f t="shared" si="19"/>
        <v>0</v>
      </c>
      <c r="BL101" s="18" t="s">
        <v>157</v>
      </c>
      <c r="BM101" s="140" t="s">
        <v>335</v>
      </c>
    </row>
    <row r="102" spans="2:65" s="1" customFormat="1" ht="16.5" customHeight="1">
      <c r="B102" s="34"/>
      <c r="C102" s="129" t="s">
        <v>239</v>
      </c>
      <c r="D102" s="129" t="s">
        <v>152</v>
      </c>
      <c r="E102" s="130" t="s">
        <v>4785</v>
      </c>
      <c r="F102" s="131" t="s">
        <v>4773</v>
      </c>
      <c r="G102" s="132" t="s">
        <v>165</v>
      </c>
      <c r="H102" s="133">
        <v>5</v>
      </c>
      <c r="I102" s="134"/>
      <c r="J102" s="135">
        <f t="shared" si="10"/>
        <v>0</v>
      </c>
      <c r="K102" s="131" t="s">
        <v>32</v>
      </c>
      <c r="L102" s="34"/>
      <c r="M102" s="136" t="s">
        <v>32</v>
      </c>
      <c r="N102" s="137" t="s">
        <v>51</v>
      </c>
      <c r="P102" s="138">
        <f t="shared" si="11"/>
        <v>0</v>
      </c>
      <c r="Q102" s="138">
        <v>0</v>
      </c>
      <c r="R102" s="138">
        <f t="shared" si="12"/>
        <v>0</v>
      </c>
      <c r="S102" s="138">
        <v>0</v>
      </c>
      <c r="T102" s="139">
        <f t="shared" si="13"/>
        <v>0</v>
      </c>
      <c r="AR102" s="140" t="s">
        <v>157</v>
      </c>
      <c r="AT102" s="140" t="s">
        <v>152</v>
      </c>
      <c r="AU102" s="140" t="s">
        <v>89</v>
      </c>
      <c r="AY102" s="18" t="s">
        <v>150</v>
      </c>
      <c r="BE102" s="141">
        <f t="shared" si="14"/>
        <v>0</v>
      </c>
      <c r="BF102" s="141">
        <f t="shared" si="15"/>
        <v>0</v>
      </c>
      <c r="BG102" s="141">
        <f t="shared" si="16"/>
        <v>0</v>
      </c>
      <c r="BH102" s="141">
        <f t="shared" si="17"/>
        <v>0</v>
      </c>
      <c r="BI102" s="141">
        <f t="shared" si="18"/>
        <v>0</v>
      </c>
      <c r="BJ102" s="18" t="s">
        <v>40</v>
      </c>
      <c r="BK102" s="141">
        <f t="shared" si="19"/>
        <v>0</v>
      </c>
      <c r="BL102" s="18" t="s">
        <v>157</v>
      </c>
      <c r="BM102" s="140" t="s">
        <v>1010</v>
      </c>
    </row>
    <row r="103" spans="2:65" s="1" customFormat="1" ht="16.5" customHeight="1">
      <c r="B103" s="34"/>
      <c r="C103" s="129" t="s">
        <v>244</v>
      </c>
      <c r="D103" s="129" t="s">
        <v>152</v>
      </c>
      <c r="E103" s="130" t="s">
        <v>4786</v>
      </c>
      <c r="F103" s="131" t="s">
        <v>4776</v>
      </c>
      <c r="G103" s="132" t="s">
        <v>165</v>
      </c>
      <c r="H103" s="133">
        <v>23</v>
      </c>
      <c r="I103" s="134"/>
      <c r="J103" s="135">
        <f t="shared" si="10"/>
        <v>0</v>
      </c>
      <c r="K103" s="131" t="s">
        <v>32</v>
      </c>
      <c r="L103" s="34"/>
      <c r="M103" s="203" t="s">
        <v>32</v>
      </c>
      <c r="N103" s="204" t="s">
        <v>51</v>
      </c>
      <c r="O103" s="205"/>
      <c r="P103" s="206">
        <f t="shared" si="11"/>
        <v>0</v>
      </c>
      <c r="Q103" s="206">
        <v>0</v>
      </c>
      <c r="R103" s="206">
        <f t="shared" si="12"/>
        <v>0</v>
      </c>
      <c r="S103" s="206">
        <v>0</v>
      </c>
      <c r="T103" s="207">
        <f t="shared" si="13"/>
        <v>0</v>
      </c>
      <c r="AR103" s="140" t="s">
        <v>157</v>
      </c>
      <c r="AT103" s="140" t="s">
        <v>152</v>
      </c>
      <c r="AU103" s="140" t="s">
        <v>89</v>
      </c>
      <c r="AY103" s="18" t="s">
        <v>150</v>
      </c>
      <c r="BE103" s="141">
        <f t="shared" si="14"/>
        <v>0</v>
      </c>
      <c r="BF103" s="141">
        <f t="shared" si="15"/>
        <v>0</v>
      </c>
      <c r="BG103" s="141">
        <f t="shared" si="16"/>
        <v>0</v>
      </c>
      <c r="BH103" s="141">
        <f t="shared" si="17"/>
        <v>0</v>
      </c>
      <c r="BI103" s="141">
        <f t="shared" si="18"/>
        <v>0</v>
      </c>
      <c r="BJ103" s="18" t="s">
        <v>40</v>
      </c>
      <c r="BK103" s="141">
        <f t="shared" si="19"/>
        <v>0</v>
      </c>
      <c r="BL103" s="18" t="s">
        <v>157</v>
      </c>
      <c r="BM103" s="140" t="s">
        <v>1027</v>
      </c>
    </row>
    <row r="104" spans="2:65" s="1" customFormat="1" ht="6.9" customHeight="1">
      <c r="B104" s="43"/>
      <c r="C104" s="44"/>
      <c r="D104" s="44"/>
      <c r="E104" s="44"/>
      <c r="F104" s="44"/>
      <c r="G104" s="44"/>
      <c r="H104" s="44"/>
      <c r="I104" s="44"/>
      <c r="J104" s="44"/>
      <c r="K104" s="44"/>
      <c r="L104" s="34"/>
    </row>
  </sheetData>
  <sheetProtection algorithmName="SHA-512" hashValue="ysCzhSR6Y1T2ZJZS2EOOH0PCzZ04byv6eTKAPnqW4dc0HTK2X7bex6yrtczZffKc9r6Yr2bEISgkRD9KeVdRAg==" saltValue="yet7b2HvTJAZMAFqC3TnIJ2TCVejVyObgHxli/QB+KIkqFbHXYR2puHUJTHsoy8p6F5wPIaJyMCg/78wRlTsDw==" spinCount="100000" sheet="1" objects="1" scenarios="1" formatColumns="0" formatRows="0" autoFilter="0"/>
  <autoFilter ref="C82:K103" xr:uid="{00000000-0009-0000-0000-000009000000}"/>
  <mergeCells count="9">
    <mergeCell ref="E50:H50"/>
    <mergeCell ref="E73:H73"/>
    <mergeCell ref="E75:H75"/>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9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186"/>
      <c r="M2" s="1186"/>
      <c r="N2" s="1186"/>
      <c r="O2" s="1186"/>
      <c r="P2" s="1186"/>
      <c r="Q2" s="1186"/>
      <c r="R2" s="1186"/>
      <c r="S2" s="1186"/>
      <c r="T2" s="1186"/>
      <c r="U2" s="1186"/>
      <c r="V2" s="1186"/>
      <c r="AT2" s="18" t="s">
        <v>116</v>
      </c>
    </row>
    <row r="3" spans="2:46" ht="6.9" customHeight="1">
      <c r="B3" s="19"/>
      <c r="C3" s="20"/>
      <c r="D3" s="20"/>
      <c r="E3" s="20"/>
      <c r="F3" s="20"/>
      <c r="G3" s="20"/>
      <c r="H3" s="20"/>
      <c r="I3" s="20"/>
      <c r="J3" s="20"/>
      <c r="K3" s="20"/>
      <c r="L3" s="21"/>
      <c r="AT3" s="18" t="s">
        <v>89</v>
      </c>
    </row>
    <row r="4" spans="2:46" ht="24.9" customHeight="1">
      <c r="B4" s="21"/>
      <c r="D4" s="22" t="s">
        <v>123</v>
      </c>
      <c r="L4" s="21"/>
      <c r="M4" s="87" t="s">
        <v>10</v>
      </c>
      <c r="AT4" s="18" t="s">
        <v>4</v>
      </c>
    </row>
    <row r="5" spans="2:46" ht="6.9" customHeight="1">
      <c r="B5" s="21"/>
      <c r="L5" s="21"/>
    </row>
    <row r="6" spans="2:46" ht="12" customHeight="1">
      <c r="B6" s="21"/>
      <c r="D6" s="28" t="s">
        <v>16</v>
      </c>
      <c r="L6" s="21"/>
    </row>
    <row r="7" spans="2:46" ht="16.5" customHeight="1">
      <c r="B7" s="21"/>
      <c r="E7" s="1217" t="str">
        <f>'Rekapitulace stavby'!K6</f>
        <v>Dostavba sportovně rekreačního areálu Petynka</v>
      </c>
      <c r="F7" s="1218"/>
      <c r="G7" s="1218"/>
      <c r="H7" s="1218"/>
      <c r="L7" s="21"/>
    </row>
    <row r="8" spans="2:46" s="1" customFormat="1" ht="12" customHeight="1">
      <c r="B8" s="34"/>
      <c r="D8" s="28" t="s">
        <v>124</v>
      </c>
      <c r="L8" s="34"/>
    </row>
    <row r="9" spans="2:46" s="1" customFormat="1" ht="16.5" customHeight="1">
      <c r="B9" s="34"/>
      <c r="E9" s="1210" t="s">
        <v>4855</v>
      </c>
      <c r="F9" s="1216"/>
      <c r="G9" s="1216"/>
      <c r="H9" s="1216"/>
      <c r="L9" s="34"/>
    </row>
    <row r="10" spans="2:46" s="1" customFormat="1">
      <c r="B10" s="34"/>
      <c r="L10" s="34"/>
    </row>
    <row r="11" spans="2:46" s="1" customFormat="1" ht="12" customHeight="1">
      <c r="B11" s="34"/>
      <c r="D11" s="28" t="s">
        <v>18</v>
      </c>
      <c r="F11" s="26" t="s">
        <v>32</v>
      </c>
      <c r="I11" s="28" t="s">
        <v>20</v>
      </c>
      <c r="J11" s="26" t="s">
        <v>32</v>
      </c>
      <c r="L11" s="34"/>
    </row>
    <row r="12" spans="2:46" s="1" customFormat="1" ht="12" customHeight="1">
      <c r="B12" s="34"/>
      <c r="D12" s="28" t="s">
        <v>22</v>
      </c>
      <c r="F12" s="26" t="s">
        <v>23</v>
      </c>
      <c r="I12" s="28" t="s">
        <v>24</v>
      </c>
      <c r="J12" s="51" t="str">
        <f>'Rekapitulace stavby'!AN8</f>
        <v>21. 7. 2025</v>
      </c>
      <c r="L12" s="34"/>
    </row>
    <row r="13" spans="2:46" s="1" customFormat="1" ht="10.8" customHeight="1">
      <c r="B13" s="34"/>
      <c r="L13" s="34"/>
    </row>
    <row r="14" spans="2:46" s="1" customFormat="1" ht="12" customHeight="1">
      <c r="B14" s="34"/>
      <c r="D14" s="28" t="s">
        <v>30</v>
      </c>
      <c r="I14" s="28" t="s">
        <v>31</v>
      </c>
      <c r="J14" s="26" t="s">
        <v>32</v>
      </c>
      <c r="L14" s="34"/>
    </row>
    <row r="15" spans="2:46" s="1" customFormat="1" ht="18" customHeight="1">
      <c r="B15" s="34"/>
      <c r="E15" s="26" t="s">
        <v>33</v>
      </c>
      <c r="I15" s="28" t="s">
        <v>34</v>
      </c>
      <c r="J15" s="26" t="s">
        <v>32</v>
      </c>
      <c r="L15" s="34"/>
    </row>
    <row r="16" spans="2:46" s="1" customFormat="1" ht="6.9" customHeight="1">
      <c r="B16" s="34"/>
      <c r="L16" s="34"/>
    </row>
    <row r="17" spans="2:12" s="1" customFormat="1" ht="12" customHeight="1">
      <c r="B17" s="34"/>
      <c r="D17" s="28" t="s">
        <v>35</v>
      </c>
      <c r="I17" s="28" t="s">
        <v>31</v>
      </c>
      <c r="J17" s="29" t="str">
        <f>'Rekapitulace stavby'!AN13</f>
        <v>Vyplň údaj</v>
      </c>
      <c r="L17" s="34"/>
    </row>
    <row r="18" spans="2:12" s="1" customFormat="1" ht="18" customHeight="1">
      <c r="B18" s="34"/>
      <c r="E18" s="1219" t="str">
        <f>'Rekapitulace stavby'!E14</f>
        <v>Vyplň údaj</v>
      </c>
      <c r="F18" s="1202"/>
      <c r="G18" s="1202"/>
      <c r="H18" s="1202"/>
      <c r="I18" s="28" t="s">
        <v>34</v>
      </c>
      <c r="J18" s="29" t="str">
        <f>'Rekapitulace stavby'!AN14</f>
        <v>Vyplň údaj</v>
      </c>
      <c r="L18" s="34"/>
    </row>
    <row r="19" spans="2:12" s="1" customFormat="1" ht="6.9" customHeight="1">
      <c r="B19" s="34"/>
      <c r="L19" s="34"/>
    </row>
    <row r="20" spans="2:12" s="1" customFormat="1" ht="12" customHeight="1">
      <c r="B20" s="34"/>
      <c r="D20" s="28" t="s">
        <v>37</v>
      </c>
      <c r="I20" s="28" t="s">
        <v>31</v>
      </c>
      <c r="J20" s="26" t="s">
        <v>32</v>
      </c>
      <c r="L20" s="34"/>
    </row>
    <row r="21" spans="2:12" s="1" customFormat="1" ht="18" customHeight="1">
      <c r="B21" s="34"/>
      <c r="E21" s="26" t="s">
        <v>39</v>
      </c>
      <c r="I21" s="28" t="s">
        <v>34</v>
      </c>
      <c r="J21" s="26" t="s">
        <v>32</v>
      </c>
      <c r="L21" s="34"/>
    </row>
    <row r="22" spans="2:12" s="1" customFormat="1" ht="6.9" customHeight="1">
      <c r="B22" s="34"/>
      <c r="L22" s="34"/>
    </row>
    <row r="23" spans="2:12" s="1" customFormat="1" ht="12" customHeight="1">
      <c r="B23" s="34"/>
      <c r="D23" s="28" t="s">
        <v>41</v>
      </c>
      <c r="I23" s="28" t="s">
        <v>31</v>
      </c>
      <c r="J23" s="26" t="str">
        <f>IF('Rekapitulace stavby'!AN19="","",'Rekapitulace stavby'!AN19)</f>
        <v/>
      </c>
      <c r="L23" s="34"/>
    </row>
    <row r="24" spans="2:12" s="1" customFormat="1" ht="18" customHeight="1">
      <c r="B24" s="34"/>
      <c r="E24" s="26" t="str">
        <f>IF('Rekapitulace stavby'!E20="","",'Rekapitulace stavby'!E20)</f>
        <v xml:space="preserve"> </v>
      </c>
      <c r="I24" s="28" t="s">
        <v>34</v>
      </c>
      <c r="J24" s="26" t="str">
        <f>IF('Rekapitulace stavby'!AN20="","",'Rekapitulace stavby'!AN20)</f>
        <v/>
      </c>
      <c r="L24" s="34"/>
    </row>
    <row r="25" spans="2:12" s="1" customFormat="1" ht="6.9" customHeight="1">
      <c r="B25" s="34"/>
      <c r="L25" s="34"/>
    </row>
    <row r="26" spans="2:12" s="1" customFormat="1" ht="12" customHeight="1">
      <c r="B26" s="34"/>
      <c r="D26" s="28" t="s">
        <v>44</v>
      </c>
      <c r="L26" s="34"/>
    </row>
    <row r="27" spans="2:12" s="7" customFormat="1" ht="71.25" customHeight="1">
      <c r="B27" s="88"/>
      <c r="E27" s="1206" t="s">
        <v>126</v>
      </c>
      <c r="F27" s="1206"/>
      <c r="G27" s="1206"/>
      <c r="H27" s="1206"/>
      <c r="L27" s="88"/>
    </row>
    <row r="28" spans="2:12" s="1" customFormat="1" ht="6.9" customHeight="1">
      <c r="B28" s="34"/>
      <c r="L28" s="34"/>
    </row>
    <row r="29" spans="2:12" s="1" customFormat="1" ht="6.9" customHeight="1">
      <c r="B29" s="34"/>
      <c r="D29" s="52"/>
      <c r="E29" s="52"/>
      <c r="F29" s="52"/>
      <c r="G29" s="52"/>
      <c r="H29" s="52"/>
      <c r="I29" s="52"/>
      <c r="J29" s="52"/>
      <c r="K29" s="52"/>
      <c r="L29" s="34"/>
    </row>
    <row r="30" spans="2:12" s="1" customFormat="1" ht="25.35" customHeight="1">
      <c r="B30" s="34"/>
      <c r="D30" s="89" t="s">
        <v>46</v>
      </c>
      <c r="J30" s="65">
        <f>ROUND(J81, 0)</f>
        <v>0</v>
      </c>
      <c r="L30" s="34"/>
    </row>
    <row r="31" spans="2:12" s="1" customFormat="1" ht="6.9" customHeight="1">
      <c r="B31" s="34"/>
      <c r="D31" s="52"/>
      <c r="E31" s="52"/>
      <c r="F31" s="52"/>
      <c r="G31" s="52"/>
      <c r="H31" s="52"/>
      <c r="I31" s="52"/>
      <c r="J31" s="52"/>
      <c r="K31" s="52"/>
      <c r="L31" s="34"/>
    </row>
    <row r="32" spans="2:12" s="1" customFormat="1" ht="14.4" customHeight="1">
      <c r="B32" s="34"/>
      <c r="F32" s="37" t="s">
        <v>48</v>
      </c>
      <c r="I32" s="37" t="s">
        <v>47</v>
      </c>
      <c r="J32" s="37" t="s">
        <v>49</v>
      </c>
      <c r="L32" s="34"/>
    </row>
    <row r="33" spans="2:12" s="1" customFormat="1" ht="14.4" customHeight="1">
      <c r="B33" s="34"/>
      <c r="D33" s="54" t="s">
        <v>50</v>
      </c>
      <c r="E33" s="28" t="s">
        <v>51</v>
      </c>
      <c r="F33" s="90">
        <f>ROUND((SUM(BE81:BE89)),  0)</f>
        <v>0</v>
      </c>
      <c r="I33" s="91">
        <v>0.21</v>
      </c>
      <c r="J33" s="90">
        <f>ROUND(((SUM(BE81:BE89))*I33),  0)</f>
        <v>0</v>
      </c>
      <c r="L33" s="34"/>
    </row>
    <row r="34" spans="2:12" s="1" customFormat="1" ht="14.4" customHeight="1">
      <c r="B34" s="34"/>
      <c r="E34" s="28" t="s">
        <v>52</v>
      </c>
      <c r="F34" s="90">
        <f>ROUND((SUM(BF81:BF89)),  0)</f>
        <v>0</v>
      </c>
      <c r="I34" s="91">
        <v>0.12</v>
      </c>
      <c r="J34" s="90">
        <f>ROUND(((SUM(BF81:BF89))*I34),  0)</f>
        <v>0</v>
      </c>
      <c r="L34" s="34"/>
    </row>
    <row r="35" spans="2:12" s="1" customFormat="1" ht="14.4" hidden="1" customHeight="1">
      <c r="B35" s="34"/>
      <c r="E35" s="28" t="s">
        <v>53</v>
      </c>
      <c r="F35" s="90">
        <f>ROUND((SUM(BG81:BG89)),  0)</f>
        <v>0</v>
      </c>
      <c r="I35" s="91">
        <v>0.21</v>
      </c>
      <c r="J35" s="90">
        <f>0</f>
        <v>0</v>
      </c>
      <c r="L35" s="34"/>
    </row>
    <row r="36" spans="2:12" s="1" customFormat="1" ht="14.4" hidden="1" customHeight="1">
      <c r="B36" s="34"/>
      <c r="E36" s="28" t="s">
        <v>54</v>
      </c>
      <c r="F36" s="90">
        <f>ROUND((SUM(BH81:BH89)),  0)</f>
        <v>0</v>
      </c>
      <c r="I36" s="91">
        <v>0.12</v>
      </c>
      <c r="J36" s="90">
        <f>0</f>
        <v>0</v>
      </c>
      <c r="L36" s="34"/>
    </row>
    <row r="37" spans="2:12" s="1" customFormat="1" ht="14.4" hidden="1" customHeight="1">
      <c r="B37" s="34"/>
      <c r="E37" s="28" t="s">
        <v>55</v>
      </c>
      <c r="F37" s="90">
        <f>ROUND((SUM(BI81:BI89)),  0)</f>
        <v>0</v>
      </c>
      <c r="I37" s="91">
        <v>0</v>
      </c>
      <c r="J37" s="90">
        <f>0</f>
        <v>0</v>
      </c>
      <c r="L37" s="34"/>
    </row>
    <row r="38" spans="2:12" s="1" customFormat="1" ht="6.9" customHeight="1">
      <c r="B38" s="34"/>
      <c r="L38" s="34"/>
    </row>
    <row r="39" spans="2:12" s="1" customFormat="1" ht="25.35" customHeight="1">
      <c r="B39" s="34"/>
      <c r="C39" s="92"/>
      <c r="D39" s="93" t="s">
        <v>56</v>
      </c>
      <c r="E39" s="56"/>
      <c r="F39" s="56"/>
      <c r="G39" s="94" t="s">
        <v>57</v>
      </c>
      <c r="H39" s="95" t="s">
        <v>58</v>
      </c>
      <c r="I39" s="56"/>
      <c r="J39" s="96">
        <f>SUM(J30:J37)</f>
        <v>0</v>
      </c>
      <c r="K39" s="97"/>
      <c r="L39" s="34"/>
    </row>
    <row r="40" spans="2:12" s="1" customFormat="1" ht="14.4" customHeight="1">
      <c r="B40" s="43"/>
      <c r="C40" s="44"/>
      <c r="D40" s="44"/>
      <c r="E40" s="44"/>
      <c r="F40" s="44"/>
      <c r="G40" s="44"/>
      <c r="H40" s="44"/>
      <c r="I40" s="44"/>
      <c r="J40" s="44"/>
      <c r="K40" s="44"/>
      <c r="L40" s="34"/>
    </row>
    <row r="44" spans="2:12" s="1" customFormat="1" ht="6.9" customHeight="1">
      <c r="B44" s="45"/>
      <c r="C44" s="46"/>
      <c r="D44" s="46"/>
      <c r="E44" s="46"/>
      <c r="F44" s="46"/>
      <c r="G44" s="46"/>
      <c r="H44" s="46"/>
      <c r="I44" s="46"/>
      <c r="J44" s="46"/>
      <c r="K44" s="46"/>
      <c r="L44" s="34"/>
    </row>
    <row r="45" spans="2:12" s="1" customFormat="1" ht="24.9" customHeight="1">
      <c r="B45" s="34"/>
      <c r="C45" s="22" t="s">
        <v>127</v>
      </c>
      <c r="L45" s="34"/>
    </row>
    <row r="46" spans="2:12" s="1" customFormat="1" ht="6.9" customHeight="1">
      <c r="B46" s="34"/>
      <c r="L46" s="34"/>
    </row>
    <row r="47" spans="2:12" s="1" customFormat="1" ht="12" customHeight="1">
      <c r="B47" s="34"/>
      <c r="C47" s="28" t="s">
        <v>16</v>
      </c>
      <c r="L47" s="34"/>
    </row>
    <row r="48" spans="2:12" s="1" customFormat="1" ht="16.5" customHeight="1">
      <c r="B48" s="34"/>
      <c r="E48" s="1217" t="str">
        <f>E7</f>
        <v>Dostavba sportovně rekreačního areálu Petynka</v>
      </c>
      <c r="F48" s="1218"/>
      <c r="G48" s="1218"/>
      <c r="H48" s="1218"/>
      <c r="L48" s="34"/>
    </row>
    <row r="49" spans="2:47" s="1" customFormat="1" ht="12" customHeight="1">
      <c r="B49" s="34"/>
      <c r="C49" s="28" t="s">
        <v>124</v>
      </c>
      <c r="L49" s="34"/>
    </row>
    <row r="50" spans="2:47" s="1" customFormat="1" ht="16.5" customHeight="1">
      <c r="B50" s="34"/>
      <c r="E50" s="1210" t="str">
        <f>E9</f>
        <v>SO 306 - Retenční nádrž na odpadní vody</v>
      </c>
      <c r="F50" s="1216"/>
      <c r="G50" s="1216"/>
      <c r="H50" s="1216"/>
      <c r="L50" s="34"/>
    </row>
    <row r="51" spans="2:47" s="1" customFormat="1" ht="6.9" customHeight="1">
      <c r="B51" s="34"/>
      <c r="L51" s="34"/>
    </row>
    <row r="52" spans="2:47" s="1" customFormat="1" ht="12" customHeight="1">
      <c r="B52" s="34"/>
      <c r="C52" s="28" t="s">
        <v>22</v>
      </c>
      <c r="F52" s="26" t="str">
        <f>F12</f>
        <v>Praha</v>
      </c>
      <c r="I52" s="28" t="s">
        <v>24</v>
      </c>
      <c r="J52" s="51" t="str">
        <f>IF(J12="","",J12)</f>
        <v>21. 7. 2025</v>
      </c>
      <c r="L52" s="34"/>
    </row>
    <row r="53" spans="2:47" s="1" customFormat="1" ht="6.9" customHeight="1">
      <c r="B53" s="34"/>
      <c r="L53" s="34"/>
    </row>
    <row r="54" spans="2:47" s="1" customFormat="1" ht="25.65" customHeight="1">
      <c r="B54" s="34"/>
      <c r="C54" s="28" t="s">
        <v>30</v>
      </c>
      <c r="F54" s="26" t="str">
        <f>E15</f>
        <v>SNEO, a.s.</v>
      </c>
      <c r="I54" s="28" t="s">
        <v>37</v>
      </c>
      <c r="J54" s="32" t="str">
        <f>E21</f>
        <v>Ateliér 11 Hradec Králové s.r.o.</v>
      </c>
      <c r="L54" s="34"/>
    </row>
    <row r="55" spans="2:47" s="1" customFormat="1" ht="15.15" customHeight="1">
      <c r="B55" s="34"/>
      <c r="C55" s="28" t="s">
        <v>35</v>
      </c>
      <c r="F55" s="26" t="str">
        <f>IF(E18="","",E18)</f>
        <v>Vyplň údaj</v>
      </c>
      <c r="I55" s="28" t="s">
        <v>41</v>
      </c>
      <c r="J55" s="32" t="str">
        <f>E24</f>
        <v xml:space="preserve"> </v>
      </c>
      <c r="L55" s="34"/>
    </row>
    <row r="56" spans="2:47" s="1" customFormat="1" ht="10.35" customHeight="1">
      <c r="B56" s="34"/>
      <c r="L56" s="34"/>
    </row>
    <row r="57" spans="2:47" s="1" customFormat="1" ht="29.25" customHeight="1">
      <c r="B57" s="34"/>
      <c r="C57" s="98" t="s">
        <v>128</v>
      </c>
      <c r="D57" s="92"/>
      <c r="E57" s="92"/>
      <c r="F57" s="92"/>
      <c r="G57" s="92"/>
      <c r="H57" s="92"/>
      <c r="I57" s="92"/>
      <c r="J57" s="99" t="s">
        <v>129</v>
      </c>
      <c r="K57" s="92"/>
      <c r="L57" s="34"/>
    </row>
    <row r="58" spans="2:47" s="1" customFormat="1" ht="10.35" customHeight="1">
      <c r="B58" s="34"/>
      <c r="L58" s="34"/>
    </row>
    <row r="59" spans="2:47" s="1" customFormat="1" ht="22.8" customHeight="1">
      <c r="B59" s="34"/>
      <c r="C59" s="100" t="s">
        <v>78</v>
      </c>
      <c r="J59" s="65">
        <f>J81</f>
        <v>0</v>
      </c>
      <c r="L59" s="34"/>
      <c r="AU59" s="18" t="s">
        <v>130</v>
      </c>
    </row>
    <row r="60" spans="2:47" s="8" customFormat="1" ht="24.9" customHeight="1">
      <c r="B60" s="101"/>
      <c r="D60" s="102" t="s">
        <v>4856</v>
      </c>
      <c r="E60" s="103"/>
      <c r="F60" s="103"/>
      <c r="G60" s="103"/>
      <c r="H60" s="103"/>
      <c r="I60" s="103"/>
      <c r="J60" s="104">
        <f>J82</f>
        <v>0</v>
      </c>
      <c r="L60" s="101"/>
    </row>
    <row r="61" spans="2:47" s="9" customFormat="1" ht="19.95" customHeight="1">
      <c r="B61" s="105"/>
      <c r="D61" s="106" t="s">
        <v>4857</v>
      </c>
      <c r="E61" s="107"/>
      <c r="F61" s="107"/>
      <c r="G61" s="107"/>
      <c r="H61" s="107"/>
      <c r="I61" s="107"/>
      <c r="J61" s="108">
        <f>J83</f>
        <v>0</v>
      </c>
      <c r="L61" s="105"/>
    </row>
    <row r="62" spans="2:47" s="1" customFormat="1" ht="21.75" customHeight="1">
      <c r="B62" s="34"/>
      <c r="L62" s="34"/>
    </row>
    <row r="63" spans="2:47" s="1" customFormat="1" ht="6.9" customHeight="1">
      <c r="B63" s="43"/>
      <c r="C63" s="44"/>
      <c r="D63" s="44"/>
      <c r="E63" s="44"/>
      <c r="F63" s="44"/>
      <c r="G63" s="44"/>
      <c r="H63" s="44"/>
      <c r="I63" s="44"/>
      <c r="J63" s="44"/>
      <c r="K63" s="44"/>
      <c r="L63" s="34"/>
    </row>
    <row r="67" spans="2:20" s="1" customFormat="1" ht="6.9" customHeight="1">
      <c r="B67" s="45"/>
      <c r="C67" s="46"/>
      <c r="D67" s="46"/>
      <c r="E67" s="46"/>
      <c r="F67" s="46"/>
      <c r="G67" s="46"/>
      <c r="H67" s="46"/>
      <c r="I67" s="46"/>
      <c r="J67" s="46"/>
      <c r="K67" s="46"/>
      <c r="L67" s="34"/>
    </row>
    <row r="68" spans="2:20" s="1" customFormat="1" ht="24.9" customHeight="1">
      <c r="B68" s="34"/>
      <c r="C68" s="22" t="s">
        <v>135</v>
      </c>
      <c r="L68" s="34"/>
    </row>
    <row r="69" spans="2:20" s="1" customFormat="1" ht="6.9" customHeight="1">
      <c r="B69" s="34"/>
      <c r="L69" s="34"/>
    </row>
    <row r="70" spans="2:20" s="1" customFormat="1" ht="12" customHeight="1">
      <c r="B70" s="34"/>
      <c r="C70" s="28" t="s">
        <v>16</v>
      </c>
      <c r="L70" s="34"/>
    </row>
    <row r="71" spans="2:20" s="1" customFormat="1" ht="16.5" customHeight="1">
      <c r="B71" s="34"/>
      <c r="E71" s="1217" t="str">
        <f>E7</f>
        <v>Dostavba sportovně rekreačního areálu Petynka</v>
      </c>
      <c r="F71" s="1218"/>
      <c r="G71" s="1218"/>
      <c r="H71" s="1218"/>
      <c r="L71" s="34"/>
    </row>
    <row r="72" spans="2:20" s="1" customFormat="1" ht="12" customHeight="1">
      <c r="B72" s="34"/>
      <c r="C72" s="28" t="s">
        <v>124</v>
      </c>
      <c r="L72" s="34"/>
    </row>
    <row r="73" spans="2:20" s="1" customFormat="1" ht="16.5" customHeight="1">
      <c r="B73" s="34"/>
      <c r="E73" s="1210" t="str">
        <f>E9</f>
        <v>SO 306 - Retenční nádrž na odpadní vody</v>
      </c>
      <c r="F73" s="1216"/>
      <c r="G73" s="1216"/>
      <c r="H73" s="1216"/>
      <c r="L73" s="34"/>
    </row>
    <row r="74" spans="2:20" s="1" customFormat="1" ht="6.9" customHeight="1">
      <c r="B74" s="34"/>
      <c r="L74" s="34"/>
    </row>
    <row r="75" spans="2:20" s="1" customFormat="1" ht="12" customHeight="1">
      <c r="B75" s="34"/>
      <c r="C75" s="28" t="s">
        <v>22</v>
      </c>
      <c r="F75" s="26" t="str">
        <f>F12</f>
        <v>Praha</v>
      </c>
      <c r="I75" s="28" t="s">
        <v>24</v>
      </c>
      <c r="J75" s="51" t="str">
        <f>IF(J12="","",J12)</f>
        <v>21. 7. 2025</v>
      </c>
      <c r="L75" s="34"/>
    </row>
    <row r="76" spans="2:20" s="1" customFormat="1" ht="6.9" customHeight="1">
      <c r="B76" s="34"/>
      <c r="L76" s="34"/>
    </row>
    <row r="77" spans="2:20" s="1" customFormat="1" ht="25.65" customHeight="1">
      <c r="B77" s="34"/>
      <c r="C77" s="28" t="s">
        <v>30</v>
      </c>
      <c r="F77" s="26" t="str">
        <f>E15</f>
        <v>SNEO, a.s.</v>
      </c>
      <c r="I77" s="28" t="s">
        <v>37</v>
      </c>
      <c r="J77" s="32" t="str">
        <f>E21</f>
        <v>Ateliér 11 Hradec Králové s.r.o.</v>
      </c>
      <c r="L77" s="34"/>
    </row>
    <row r="78" spans="2:20" s="1" customFormat="1" ht="15.15" customHeight="1">
      <c r="B78" s="34"/>
      <c r="C78" s="28" t="s">
        <v>35</v>
      </c>
      <c r="F78" s="26" t="str">
        <f>IF(E18="","",E18)</f>
        <v>Vyplň údaj</v>
      </c>
      <c r="I78" s="28" t="s">
        <v>41</v>
      </c>
      <c r="J78" s="32" t="str">
        <f>E24</f>
        <v xml:space="preserve"> </v>
      </c>
      <c r="L78" s="34"/>
    </row>
    <row r="79" spans="2:20" s="1" customFormat="1" ht="10.35" customHeight="1">
      <c r="B79" s="34"/>
      <c r="L79" s="34"/>
    </row>
    <row r="80" spans="2:20" s="10" customFormat="1" ht="29.25" customHeight="1">
      <c r="B80" s="109"/>
      <c r="C80" s="110" t="s">
        <v>136</v>
      </c>
      <c r="D80" s="111" t="s">
        <v>65</v>
      </c>
      <c r="E80" s="111" t="s">
        <v>61</v>
      </c>
      <c r="F80" s="111" t="s">
        <v>62</v>
      </c>
      <c r="G80" s="111" t="s">
        <v>137</v>
      </c>
      <c r="H80" s="111" t="s">
        <v>138</v>
      </c>
      <c r="I80" s="111" t="s">
        <v>139</v>
      </c>
      <c r="J80" s="111" t="s">
        <v>129</v>
      </c>
      <c r="K80" s="112" t="s">
        <v>140</v>
      </c>
      <c r="L80" s="109"/>
      <c r="M80" s="58" t="s">
        <v>32</v>
      </c>
      <c r="N80" s="59" t="s">
        <v>50</v>
      </c>
      <c r="O80" s="59" t="s">
        <v>141</v>
      </c>
      <c r="P80" s="59" t="s">
        <v>142</v>
      </c>
      <c r="Q80" s="59" t="s">
        <v>143</v>
      </c>
      <c r="R80" s="59" t="s">
        <v>144</v>
      </c>
      <c r="S80" s="59" t="s">
        <v>145</v>
      </c>
      <c r="T80" s="60" t="s">
        <v>146</v>
      </c>
    </row>
    <row r="81" spans="2:65" s="1" customFormat="1" ht="22.8" customHeight="1">
      <c r="B81" s="34"/>
      <c r="C81" s="63" t="s">
        <v>147</v>
      </c>
      <c r="J81" s="113">
        <f>BK81</f>
        <v>0</v>
      </c>
      <c r="L81" s="34"/>
      <c r="M81" s="61"/>
      <c r="N81" s="52"/>
      <c r="O81" s="52"/>
      <c r="P81" s="114">
        <f>P82</f>
        <v>0</v>
      </c>
      <c r="Q81" s="52"/>
      <c r="R81" s="114">
        <f>R82</f>
        <v>0</v>
      </c>
      <c r="S81" s="52"/>
      <c r="T81" s="115">
        <f>T82</f>
        <v>0</v>
      </c>
      <c r="AT81" s="18" t="s">
        <v>79</v>
      </c>
      <c r="AU81" s="18" t="s">
        <v>130</v>
      </c>
      <c r="BK81" s="116">
        <f>BK82</f>
        <v>0</v>
      </c>
    </row>
    <row r="82" spans="2:65" s="11" customFormat="1" ht="25.95" customHeight="1">
      <c r="B82" s="117"/>
      <c r="D82" s="118" t="s">
        <v>79</v>
      </c>
      <c r="E82" s="119" t="s">
        <v>4790</v>
      </c>
      <c r="F82" s="119" t="s">
        <v>4855</v>
      </c>
      <c r="I82" s="120"/>
      <c r="J82" s="121">
        <f>BK82</f>
        <v>0</v>
      </c>
      <c r="L82" s="117"/>
      <c r="M82" s="122"/>
      <c r="P82" s="123">
        <f>P83</f>
        <v>0</v>
      </c>
      <c r="R82" s="123">
        <f>R83</f>
        <v>0</v>
      </c>
      <c r="T82" s="124">
        <f>T83</f>
        <v>0</v>
      </c>
      <c r="AR82" s="118" t="s">
        <v>157</v>
      </c>
      <c r="AT82" s="125" t="s">
        <v>79</v>
      </c>
      <c r="AU82" s="125" t="s">
        <v>80</v>
      </c>
      <c r="AY82" s="118" t="s">
        <v>150</v>
      </c>
      <c r="BK82" s="126">
        <f>BK83</f>
        <v>0</v>
      </c>
    </row>
    <row r="83" spans="2:65" s="11" customFormat="1" ht="22.8" customHeight="1">
      <c r="B83" s="117"/>
      <c r="D83" s="118" t="s">
        <v>79</v>
      </c>
      <c r="E83" s="127" t="s">
        <v>4792</v>
      </c>
      <c r="F83" s="127" t="s">
        <v>115</v>
      </c>
      <c r="I83" s="120"/>
      <c r="J83" s="128">
        <f>BK83</f>
        <v>0</v>
      </c>
      <c r="L83" s="117"/>
      <c r="M83" s="122"/>
      <c r="P83" s="123">
        <f>SUM(P84:P89)</f>
        <v>0</v>
      </c>
      <c r="R83" s="123">
        <f>SUM(R84:R89)</f>
        <v>0</v>
      </c>
      <c r="T83" s="124">
        <f>SUM(T84:T89)</f>
        <v>0</v>
      </c>
      <c r="AR83" s="118" t="s">
        <v>157</v>
      </c>
      <c r="AT83" s="125" t="s">
        <v>79</v>
      </c>
      <c r="AU83" s="125" t="s">
        <v>40</v>
      </c>
      <c r="AY83" s="118" t="s">
        <v>150</v>
      </c>
      <c r="BK83" s="126">
        <f>SUM(BK84:BK89)</f>
        <v>0</v>
      </c>
    </row>
    <row r="84" spans="2:65" s="1" customFormat="1" ht="21.75" customHeight="1">
      <c r="B84" s="34"/>
      <c r="C84" s="129" t="s">
        <v>40</v>
      </c>
      <c r="D84" s="129" t="s">
        <v>152</v>
      </c>
      <c r="E84" s="130" t="s">
        <v>4813</v>
      </c>
      <c r="F84" s="131" t="s">
        <v>4814</v>
      </c>
      <c r="G84" s="132" t="s">
        <v>165</v>
      </c>
      <c r="H84" s="133">
        <v>144</v>
      </c>
      <c r="I84" s="134"/>
      <c r="J84" s="135">
        <f t="shared" ref="J84:J89" si="0">ROUND(I84*H84,2)</f>
        <v>0</v>
      </c>
      <c r="K84" s="131" t="s">
        <v>32</v>
      </c>
      <c r="L84" s="34"/>
      <c r="M84" s="136" t="s">
        <v>32</v>
      </c>
      <c r="N84" s="137" t="s">
        <v>51</v>
      </c>
      <c r="P84" s="138">
        <f t="shared" ref="P84:P89" si="1">O84*H84</f>
        <v>0</v>
      </c>
      <c r="Q84" s="138">
        <v>0</v>
      </c>
      <c r="R84" s="138">
        <f t="shared" ref="R84:R89" si="2">Q84*H84</f>
        <v>0</v>
      </c>
      <c r="S84" s="138">
        <v>0</v>
      </c>
      <c r="T84" s="139">
        <f t="shared" ref="T84:T89" si="3">S84*H84</f>
        <v>0</v>
      </c>
      <c r="AR84" s="140" t="s">
        <v>4796</v>
      </c>
      <c r="AT84" s="140" t="s">
        <v>152</v>
      </c>
      <c r="AU84" s="140" t="s">
        <v>89</v>
      </c>
      <c r="AY84" s="18" t="s">
        <v>150</v>
      </c>
      <c r="BE84" s="141">
        <f t="shared" ref="BE84:BE89" si="4">IF(N84="základní",J84,0)</f>
        <v>0</v>
      </c>
      <c r="BF84" s="141">
        <f t="shared" ref="BF84:BF89" si="5">IF(N84="snížená",J84,0)</f>
        <v>0</v>
      </c>
      <c r="BG84" s="141">
        <f t="shared" ref="BG84:BG89" si="6">IF(N84="zákl. přenesená",J84,0)</f>
        <v>0</v>
      </c>
      <c r="BH84" s="141">
        <f t="shared" ref="BH84:BH89" si="7">IF(N84="sníž. přenesená",J84,0)</f>
        <v>0</v>
      </c>
      <c r="BI84" s="141">
        <f t="shared" ref="BI84:BI89" si="8">IF(N84="nulová",J84,0)</f>
        <v>0</v>
      </c>
      <c r="BJ84" s="18" t="s">
        <v>40</v>
      </c>
      <c r="BK84" s="141">
        <f t="shared" ref="BK84:BK89" si="9">ROUND(I84*H84,2)</f>
        <v>0</v>
      </c>
      <c r="BL84" s="18" t="s">
        <v>4796</v>
      </c>
      <c r="BM84" s="140" t="s">
        <v>89</v>
      </c>
    </row>
    <row r="85" spans="2:65" s="1" customFormat="1" ht="16.5" customHeight="1">
      <c r="B85" s="34"/>
      <c r="C85" s="129" t="s">
        <v>89</v>
      </c>
      <c r="D85" s="129" t="s">
        <v>152</v>
      </c>
      <c r="E85" s="130" t="s">
        <v>4816</v>
      </c>
      <c r="F85" s="131" t="s">
        <v>4817</v>
      </c>
      <c r="G85" s="132" t="s">
        <v>155</v>
      </c>
      <c r="H85" s="133">
        <v>35</v>
      </c>
      <c r="I85" s="134"/>
      <c r="J85" s="135">
        <f t="shared" si="0"/>
        <v>0</v>
      </c>
      <c r="K85" s="131" t="s">
        <v>32</v>
      </c>
      <c r="L85" s="34"/>
      <c r="M85" s="136" t="s">
        <v>32</v>
      </c>
      <c r="N85" s="137" t="s">
        <v>51</v>
      </c>
      <c r="P85" s="138">
        <f t="shared" si="1"/>
        <v>0</v>
      </c>
      <c r="Q85" s="138">
        <v>0</v>
      </c>
      <c r="R85" s="138">
        <f t="shared" si="2"/>
        <v>0</v>
      </c>
      <c r="S85" s="138">
        <v>0</v>
      </c>
      <c r="T85" s="139">
        <f t="shared" si="3"/>
        <v>0</v>
      </c>
      <c r="AR85" s="140" t="s">
        <v>4796</v>
      </c>
      <c r="AT85" s="140" t="s">
        <v>152</v>
      </c>
      <c r="AU85" s="140" t="s">
        <v>89</v>
      </c>
      <c r="AY85" s="18" t="s">
        <v>150</v>
      </c>
      <c r="BE85" s="141">
        <f t="shared" si="4"/>
        <v>0</v>
      </c>
      <c r="BF85" s="141">
        <f t="shared" si="5"/>
        <v>0</v>
      </c>
      <c r="BG85" s="141">
        <f t="shared" si="6"/>
        <v>0</v>
      </c>
      <c r="BH85" s="141">
        <f t="shared" si="7"/>
        <v>0</v>
      </c>
      <c r="BI85" s="141">
        <f t="shared" si="8"/>
        <v>0</v>
      </c>
      <c r="BJ85" s="18" t="s">
        <v>40</v>
      </c>
      <c r="BK85" s="141">
        <f t="shared" si="9"/>
        <v>0</v>
      </c>
      <c r="BL85" s="18" t="s">
        <v>4796</v>
      </c>
      <c r="BM85" s="140" t="s">
        <v>157</v>
      </c>
    </row>
    <row r="86" spans="2:65" s="1" customFormat="1" ht="16.5" customHeight="1">
      <c r="B86" s="34"/>
      <c r="C86" s="129" t="s">
        <v>168</v>
      </c>
      <c r="D86" s="129" t="s">
        <v>152</v>
      </c>
      <c r="E86" s="130" t="s">
        <v>4819</v>
      </c>
      <c r="F86" s="131" t="s">
        <v>4800</v>
      </c>
      <c r="G86" s="132" t="s">
        <v>4805</v>
      </c>
      <c r="H86" s="133">
        <v>1</v>
      </c>
      <c r="I86" s="134"/>
      <c r="J86" s="135">
        <f t="shared" si="0"/>
        <v>0</v>
      </c>
      <c r="K86" s="131" t="s">
        <v>32</v>
      </c>
      <c r="L86" s="34"/>
      <c r="M86" s="136" t="s">
        <v>32</v>
      </c>
      <c r="N86" s="137" t="s">
        <v>51</v>
      </c>
      <c r="P86" s="138">
        <f t="shared" si="1"/>
        <v>0</v>
      </c>
      <c r="Q86" s="138">
        <v>0</v>
      </c>
      <c r="R86" s="138">
        <f t="shared" si="2"/>
        <v>0</v>
      </c>
      <c r="S86" s="138">
        <v>0</v>
      </c>
      <c r="T86" s="139">
        <f t="shared" si="3"/>
        <v>0</v>
      </c>
      <c r="AR86" s="140" t="s">
        <v>4796</v>
      </c>
      <c r="AT86" s="140" t="s">
        <v>152</v>
      </c>
      <c r="AU86" s="140" t="s">
        <v>89</v>
      </c>
      <c r="AY86" s="18" t="s">
        <v>150</v>
      </c>
      <c r="BE86" s="141">
        <f t="shared" si="4"/>
        <v>0</v>
      </c>
      <c r="BF86" s="141">
        <f t="shared" si="5"/>
        <v>0</v>
      </c>
      <c r="BG86" s="141">
        <f t="shared" si="6"/>
        <v>0</v>
      </c>
      <c r="BH86" s="141">
        <f t="shared" si="7"/>
        <v>0</v>
      </c>
      <c r="BI86" s="141">
        <f t="shared" si="8"/>
        <v>0</v>
      </c>
      <c r="BJ86" s="18" t="s">
        <v>40</v>
      </c>
      <c r="BK86" s="141">
        <f t="shared" si="9"/>
        <v>0</v>
      </c>
      <c r="BL86" s="18" t="s">
        <v>4796</v>
      </c>
      <c r="BM86" s="140" t="s">
        <v>190</v>
      </c>
    </row>
    <row r="87" spans="2:65" s="1" customFormat="1" ht="16.5" customHeight="1">
      <c r="B87" s="34"/>
      <c r="C87" s="129" t="s">
        <v>157</v>
      </c>
      <c r="D87" s="129" t="s">
        <v>152</v>
      </c>
      <c r="E87" s="130" t="s">
        <v>4820</v>
      </c>
      <c r="F87" s="131" t="s">
        <v>4821</v>
      </c>
      <c r="G87" s="132" t="s">
        <v>4805</v>
      </c>
      <c r="H87" s="133">
        <v>1</v>
      </c>
      <c r="I87" s="134"/>
      <c r="J87" s="135">
        <f t="shared" si="0"/>
        <v>0</v>
      </c>
      <c r="K87" s="131" t="s">
        <v>32</v>
      </c>
      <c r="L87" s="34"/>
      <c r="M87" s="136" t="s">
        <v>32</v>
      </c>
      <c r="N87" s="137" t="s">
        <v>51</v>
      </c>
      <c r="P87" s="138">
        <f t="shared" si="1"/>
        <v>0</v>
      </c>
      <c r="Q87" s="138">
        <v>0</v>
      </c>
      <c r="R87" s="138">
        <f t="shared" si="2"/>
        <v>0</v>
      </c>
      <c r="S87" s="138">
        <v>0</v>
      </c>
      <c r="T87" s="139">
        <f t="shared" si="3"/>
        <v>0</v>
      </c>
      <c r="AR87" s="140" t="s">
        <v>4796</v>
      </c>
      <c r="AT87" s="140" t="s">
        <v>152</v>
      </c>
      <c r="AU87" s="140" t="s">
        <v>89</v>
      </c>
      <c r="AY87" s="18" t="s">
        <v>150</v>
      </c>
      <c r="BE87" s="141">
        <f t="shared" si="4"/>
        <v>0</v>
      </c>
      <c r="BF87" s="141">
        <f t="shared" si="5"/>
        <v>0</v>
      </c>
      <c r="BG87" s="141">
        <f t="shared" si="6"/>
        <v>0</v>
      </c>
      <c r="BH87" s="141">
        <f t="shared" si="7"/>
        <v>0</v>
      </c>
      <c r="BI87" s="141">
        <f t="shared" si="8"/>
        <v>0</v>
      </c>
      <c r="BJ87" s="18" t="s">
        <v>40</v>
      </c>
      <c r="BK87" s="141">
        <f t="shared" si="9"/>
        <v>0</v>
      </c>
      <c r="BL87" s="18" t="s">
        <v>4796</v>
      </c>
      <c r="BM87" s="140" t="s">
        <v>204</v>
      </c>
    </row>
    <row r="88" spans="2:65" s="1" customFormat="1" ht="16.5" customHeight="1">
      <c r="B88" s="34"/>
      <c r="C88" s="129" t="s">
        <v>183</v>
      </c>
      <c r="D88" s="129" t="s">
        <v>152</v>
      </c>
      <c r="E88" s="130" t="s">
        <v>4824</v>
      </c>
      <c r="F88" s="131" t="s">
        <v>4825</v>
      </c>
      <c r="G88" s="132" t="s">
        <v>4805</v>
      </c>
      <c r="H88" s="133">
        <v>1</v>
      </c>
      <c r="I88" s="134"/>
      <c r="J88" s="135">
        <f t="shared" si="0"/>
        <v>0</v>
      </c>
      <c r="K88" s="131" t="s">
        <v>32</v>
      </c>
      <c r="L88" s="34"/>
      <c r="M88" s="136" t="s">
        <v>32</v>
      </c>
      <c r="N88" s="137" t="s">
        <v>51</v>
      </c>
      <c r="P88" s="138">
        <f t="shared" si="1"/>
        <v>0</v>
      </c>
      <c r="Q88" s="138">
        <v>0</v>
      </c>
      <c r="R88" s="138">
        <f t="shared" si="2"/>
        <v>0</v>
      </c>
      <c r="S88" s="138">
        <v>0</v>
      </c>
      <c r="T88" s="139">
        <f t="shared" si="3"/>
        <v>0</v>
      </c>
      <c r="AR88" s="140" t="s">
        <v>4796</v>
      </c>
      <c r="AT88" s="140" t="s">
        <v>152</v>
      </c>
      <c r="AU88" s="140" t="s">
        <v>89</v>
      </c>
      <c r="AY88" s="18" t="s">
        <v>150</v>
      </c>
      <c r="BE88" s="141">
        <f t="shared" si="4"/>
        <v>0</v>
      </c>
      <c r="BF88" s="141">
        <f t="shared" si="5"/>
        <v>0</v>
      </c>
      <c r="BG88" s="141">
        <f t="shared" si="6"/>
        <v>0</v>
      </c>
      <c r="BH88" s="141">
        <f t="shared" si="7"/>
        <v>0</v>
      </c>
      <c r="BI88" s="141">
        <f t="shared" si="8"/>
        <v>0</v>
      </c>
      <c r="BJ88" s="18" t="s">
        <v>40</v>
      </c>
      <c r="BK88" s="141">
        <f t="shared" si="9"/>
        <v>0</v>
      </c>
      <c r="BL88" s="18" t="s">
        <v>4796</v>
      </c>
      <c r="BM88" s="140" t="s">
        <v>214</v>
      </c>
    </row>
    <row r="89" spans="2:65" s="1" customFormat="1" ht="16.5" customHeight="1">
      <c r="B89" s="34"/>
      <c r="C89" s="129" t="s">
        <v>190</v>
      </c>
      <c r="D89" s="129" t="s">
        <v>152</v>
      </c>
      <c r="E89" s="130" t="s">
        <v>4826</v>
      </c>
      <c r="F89" s="131" t="s">
        <v>4807</v>
      </c>
      <c r="G89" s="132" t="s">
        <v>4805</v>
      </c>
      <c r="H89" s="133">
        <v>1</v>
      </c>
      <c r="I89" s="134"/>
      <c r="J89" s="135">
        <f t="shared" si="0"/>
        <v>0</v>
      </c>
      <c r="K89" s="131" t="s">
        <v>32</v>
      </c>
      <c r="L89" s="34"/>
      <c r="M89" s="203" t="s">
        <v>32</v>
      </c>
      <c r="N89" s="204" t="s">
        <v>51</v>
      </c>
      <c r="O89" s="205"/>
      <c r="P89" s="206">
        <f t="shared" si="1"/>
        <v>0</v>
      </c>
      <c r="Q89" s="206">
        <v>0</v>
      </c>
      <c r="R89" s="206">
        <f t="shared" si="2"/>
        <v>0</v>
      </c>
      <c r="S89" s="206">
        <v>0</v>
      </c>
      <c r="T89" s="207">
        <f t="shared" si="3"/>
        <v>0</v>
      </c>
      <c r="AR89" s="140" t="s">
        <v>4796</v>
      </c>
      <c r="AT89" s="140" t="s">
        <v>152</v>
      </c>
      <c r="AU89" s="140" t="s">
        <v>89</v>
      </c>
      <c r="AY89" s="18" t="s">
        <v>150</v>
      </c>
      <c r="BE89" s="141">
        <f t="shared" si="4"/>
        <v>0</v>
      </c>
      <c r="BF89" s="141">
        <f t="shared" si="5"/>
        <v>0</v>
      </c>
      <c r="BG89" s="141">
        <f t="shared" si="6"/>
        <v>0</v>
      </c>
      <c r="BH89" s="141">
        <f t="shared" si="7"/>
        <v>0</v>
      </c>
      <c r="BI89" s="141">
        <f t="shared" si="8"/>
        <v>0</v>
      </c>
      <c r="BJ89" s="18" t="s">
        <v>40</v>
      </c>
      <c r="BK89" s="141">
        <f t="shared" si="9"/>
        <v>0</v>
      </c>
      <c r="BL89" s="18" t="s">
        <v>4796</v>
      </c>
      <c r="BM89" s="140" t="s">
        <v>8</v>
      </c>
    </row>
    <row r="90" spans="2:65" s="1" customFormat="1" ht="6.9" customHeight="1">
      <c r="B90" s="43"/>
      <c r="C90" s="44"/>
      <c r="D90" s="44"/>
      <c r="E90" s="44"/>
      <c r="F90" s="44"/>
      <c r="G90" s="44"/>
      <c r="H90" s="44"/>
      <c r="I90" s="44"/>
      <c r="J90" s="44"/>
      <c r="K90" s="44"/>
      <c r="L90" s="34"/>
    </row>
  </sheetData>
  <sheetProtection algorithmName="SHA-512" hashValue="bLyqdS+Hauk9z68UtO/q8TyeZZF24oyCohZ3+M/ffFa8ga6wOzO8TVRvmEvk4xckPhi7zNjlJVx46Bfp8tqVPw==" saltValue="NaPV7khIQY4z/D/ErsKlJdEEgW9VBs+fdVnQWX2SNHjFtxfFBicIgVKJ4SpdOP5oSt+4H32kglFox6EX8H/6vQ==" spinCount="100000" sheet="1" objects="1" scenarios="1" formatColumns="0" formatRows="0" autoFilter="0"/>
  <autoFilter ref="C80:K89" xr:uid="{00000000-0009-0000-0000-00000A000000}"/>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8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186"/>
      <c r="M2" s="1186"/>
      <c r="N2" s="1186"/>
      <c r="O2" s="1186"/>
      <c r="P2" s="1186"/>
      <c r="Q2" s="1186"/>
      <c r="R2" s="1186"/>
      <c r="S2" s="1186"/>
      <c r="T2" s="1186"/>
      <c r="U2" s="1186"/>
      <c r="V2" s="1186"/>
      <c r="AT2" s="18" t="s">
        <v>119</v>
      </c>
    </row>
    <row r="3" spans="2:46" ht="6.9" customHeight="1">
      <c r="B3" s="19"/>
      <c r="C3" s="20"/>
      <c r="D3" s="20"/>
      <c r="E3" s="20"/>
      <c r="F3" s="20"/>
      <c r="G3" s="20"/>
      <c r="H3" s="20"/>
      <c r="I3" s="20"/>
      <c r="J3" s="20"/>
      <c r="K3" s="20"/>
      <c r="L3" s="21"/>
      <c r="AT3" s="18" t="s">
        <v>89</v>
      </c>
    </row>
    <row r="4" spans="2:46" ht="24.9" customHeight="1">
      <c r="B4" s="21"/>
      <c r="D4" s="22" t="s">
        <v>123</v>
      </c>
      <c r="L4" s="21"/>
      <c r="M4" s="87" t="s">
        <v>10</v>
      </c>
      <c r="AT4" s="18" t="s">
        <v>4</v>
      </c>
    </row>
    <row r="5" spans="2:46" ht="6.9" customHeight="1">
      <c r="B5" s="21"/>
      <c r="L5" s="21"/>
    </row>
    <row r="6" spans="2:46" ht="12" customHeight="1">
      <c r="B6" s="21"/>
      <c r="D6" s="28" t="s">
        <v>16</v>
      </c>
      <c r="L6" s="21"/>
    </row>
    <row r="7" spans="2:46" ht="16.5" customHeight="1">
      <c r="B7" s="21"/>
      <c r="E7" s="1217" t="str">
        <f>'Rekapitulace stavby'!K6</f>
        <v>Dostavba sportovně rekreačního areálu Petynka</v>
      </c>
      <c r="F7" s="1218"/>
      <c r="G7" s="1218"/>
      <c r="H7" s="1218"/>
      <c r="L7" s="21"/>
    </row>
    <row r="8" spans="2:46" s="1" customFormat="1" ht="12" customHeight="1">
      <c r="B8" s="34"/>
      <c r="D8" s="28" t="s">
        <v>124</v>
      </c>
      <c r="L8" s="34"/>
    </row>
    <row r="9" spans="2:46" s="1" customFormat="1" ht="16.5" customHeight="1">
      <c r="B9" s="34"/>
      <c r="E9" s="1210" t="s">
        <v>4858</v>
      </c>
      <c r="F9" s="1216"/>
      <c r="G9" s="1216"/>
      <c r="H9" s="1216"/>
      <c r="L9" s="34"/>
    </row>
    <row r="10" spans="2:46" s="1" customFormat="1">
      <c r="B10" s="34"/>
      <c r="L10" s="34"/>
    </row>
    <row r="11" spans="2:46" s="1" customFormat="1" ht="12" customHeight="1">
      <c r="B11" s="34"/>
      <c r="D11" s="28" t="s">
        <v>18</v>
      </c>
      <c r="F11" s="26" t="s">
        <v>32</v>
      </c>
      <c r="I11" s="28" t="s">
        <v>20</v>
      </c>
      <c r="J11" s="26" t="s">
        <v>32</v>
      </c>
      <c r="L11" s="34"/>
    </row>
    <row r="12" spans="2:46" s="1" customFormat="1" ht="12" customHeight="1">
      <c r="B12" s="34"/>
      <c r="D12" s="28" t="s">
        <v>22</v>
      </c>
      <c r="F12" s="26" t="s">
        <v>23</v>
      </c>
      <c r="I12" s="28" t="s">
        <v>24</v>
      </c>
      <c r="J12" s="51" t="str">
        <f>'Rekapitulace stavby'!AN8</f>
        <v>21. 7. 2025</v>
      </c>
      <c r="L12" s="34"/>
    </row>
    <row r="13" spans="2:46" s="1" customFormat="1" ht="10.8" customHeight="1">
      <c r="B13" s="34"/>
      <c r="L13" s="34"/>
    </row>
    <row r="14" spans="2:46" s="1" customFormat="1" ht="12" customHeight="1">
      <c r="B14" s="34"/>
      <c r="D14" s="28" t="s">
        <v>30</v>
      </c>
      <c r="I14" s="28" t="s">
        <v>31</v>
      </c>
      <c r="J14" s="26" t="s">
        <v>32</v>
      </c>
      <c r="L14" s="34"/>
    </row>
    <row r="15" spans="2:46" s="1" customFormat="1" ht="18" customHeight="1">
      <c r="B15" s="34"/>
      <c r="E15" s="26" t="s">
        <v>33</v>
      </c>
      <c r="I15" s="28" t="s">
        <v>34</v>
      </c>
      <c r="J15" s="26" t="s">
        <v>32</v>
      </c>
      <c r="L15" s="34"/>
    </row>
    <row r="16" spans="2:46" s="1" customFormat="1" ht="6.9" customHeight="1">
      <c r="B16" s="34"/>
      <c r="L16" s="34"/>
    </row>
    <row r="17" spans="2:12" s="1" customFormat="1" ht="12" customHeight="1">
      <c r="B17" s="34"/>
      <c r="D17" s="28" t="s">
        <v>35</v>
      </c>
      <c r="I17" s="28" t="s">
        <v>31</v>
      </c>
      <c r="J17" s="29" t="str">
        <f>'Rekapitulace stavby'!AN13</f>
        <v>Vyplň údaj</v>
      </c>
      <c r="L17" s="34"/>
    </row>
    <row r="18" spans="2:12" s="1" customFormat="1" ht="18" customHeight="1">
      <c r="B18" s="34"/>
      <c r="E18" s="1219" t="str">
        <f>'Rekapitulace stavby'!E14</f>
        <v>Vyplň údaj</v>
      </c>
      <c r="F18" s="1202"/>
      <c r="G18" s="1202"/>
      <c r="H18" s="1202"/>
      <c r="I18" s="28" t="s">
        <v>34</v>
      </c>
      <c r="J18" s="29" t="str">
        <f>'Rekapitulace stavby'!AN14</f>
        <v>Vyplň údaj</v>
      </c>
      <c r="L18" s="34"/>
    </row>
    <row r="19" spans="2:12" s="1" customFormat="1" ht="6.9" customHeight="1">
      <c r="B19" s="34"/>
      <c r="L19" s="34"/>
    </row>
    <row r="20" spans="2:12" s="1" customFormat="1" ht="12" customHeight="1">
      <c r="B20" s="34"/>
      <c r="D20" s="28" t="s">
        <v>37</v>
      </c>
      <c r="I20" s="28" t="s">
        <v>31</v>
      </c>
      <c r="J20" s="26" t="s">
        <v>32</v>
      </c>
      <c r="L20" s="34"/>
    </row>
    <row r="21" spans="2:12" s="1" customFormat="1" ht="18" customHeight="1">
      <c r="B21" s="34"/>
      <c r="E21" s="26" t="s">
        <v>39</v>
      </c>
      <c r="I21" s="28" t="s">
        <v>34</v>
      </c>
      <c r="J21" s="26" t="s">
        <v>32</v>
      </c>
      <c r="L21" s="34"/>
    </row>
    <row r="22" spans="2:12" s="1" customFormat="1" ht="6.9" customHeight="1">
      <c r="B22" s="34"/>
      <c r="L22" s="34"/>
    </row>
    <row r="23" spans="2:12" s="1" customFormat="1" ht="12" customHeight="1">
      <c r="B23" s="34"/>
      <c r="D23" s="28" t="s">
        <v>41</v>
      </c>
      <c r="I23" s="28" t="s">
        <v>31</v>
      </c>
      <c r="J23" s="26" t="str">
        <f>IF('Rekapitulace stavby'!AN19="","",'Rekapitulace stavby'!AN19)</f>
        <v/>
      </c>
      <c r="L23" s="34"/>
    </row>
    <row r="24" spans="2:12" s="1" customFormat="1" ht="18" customHeight="1">
      <c r="B24" s="34"/>
      <c r="E24" s="26" t="str">
        <f>IF('Rekapitulace stavby'!E20="","",'Rekapitulace stavby'!E20)</f>
        <v xml:space="preserve"> </v>
      </c>
      <c r="I24" s="28" t="s">
        <v>34</v>
      </c>
      <c r="J24" s="26" t="str">
        <f>IF('Rekapitulace stavby'!AN20="","",'Rekapitulace stavby'!AN20)</f>
        <v/>
      </c>
      <c r="L24" s="34"/>
    </row>
    <row r="25" spans="2:12" s="1" customFormat="1" ht="6.9" customHeight="1">
      <c r="B25" s="34"/>
      <c r="L25" s="34"/>
    </row>
    <row r="26" spans="2:12" s="1" customFormat="1" ht="12" customHeight="1">
      <c r="B26" s="34"/>
      <c r="D26" s="28" t="s">
        <v>44</v>
      </c>
      <c r="L26" s="34"/>
    </row>
    <row r="27" spans="2:12" s="7" customFormat="1" ht="71.25" customHeight="1">
      <c r="B27" s="88"/>
      <c r="E27" s="1206" t="s">
        <v>126</v>
      </c>
      <c r="F27" s="1206"/>
      <c r="G27" s="1206"/>
      <c r="H27" s="1206"/>
      <c r="L27" s="88"/>
    </row>
    <row r="28" spans="2:12" s="1" customFormat="1" ht="6.9" customHeight="1">
      <c r="B28" s="34"/>
      <c r="L28" s="34"/>
    </row>
    <row r="29" spans="2:12" s="1" customFormat="1" ht="6.9" customHeight="1">
      <c r="B29" s="34"/>
      <c r="D29" s="52"/>
      <c r="E29" s="52"/>
      <c r="F29" s="52"/>
      <c r="G29" s="52"/>
      <c r="H29" s="52"/>
      <c r="I29" s="52"/>
      <c r="J29" s="52"/>
      <c r="K29" s="52"/>
      <c r="L29" s="34"/>
    </row>
    <row r="30" spans="2:12" s="1" customFormat="1" ht="25.35" customHeight="1">
      <c r="B30" s="34"/>
      <c r="D30" s="89" t="s">
        <v>46</v>
      </c>
      <c r="J30" s="65">
        <f>ROUND(J81, 0)</f>
        <v>0</v>
      </c>
      <c r="L30" s="34"/>
    </row>
    <row r="31" spans="2:12" s="1" customFormat="1" ht="6.9" customHeight="1">
      <c r="B31" s="34"/>
      <c r="D31" s="52"/>
      <c r="E31" s="52"/>
      <c r="F31" s="52"/>
      <c r="G31" s="52"/>
      <c r="H31" s="52"/>
      <c r="I31" s="52"/>
      <c r="J31" s="52"/>
      <c r="K31" s="52"/>
      <c r="L31" s="34"/>
    </row>
    <row r="32" spans="2:12" s="1" customFormat="1" ht="14.4" customHeight="1">
      <c r="B32" s="34"/>
      <c r="F32" s="37" t="s">
        <v>48</v>
      </c>
      <c r="I32" s="37" t="s">
        <v>47</v>
      </c>
      <c r="J32" s="37" t="s">
        <v>49</v>
      </c>
      <c r="L32" s="34"/>
    </row>
    <row r="33" spans="2:12" s="1" customFormat="1" ht="14.4" customHeight="1">
      <c r="B33" s="34"/>
      <c r="D33" s="54" t="s">
        <v>50</v>
      </c>
      <c r="E33" s="28" t="s">
        <v>51</v>
      </c>
      <c r="F33" s="90">
        <f>ROUND((SUM(BE81:BE86)),  0)</f>
        <v>0</v>
      </c>
      <c r="I33" s="91">
        <v>0.21</v>
      </c>
      <c r="J33" s="90">
        <f>ROUND(((SUM(BE81:BE86))*I33),  0)</f>
        <v>0</v>
      </c>
      <c r="L33" s="34"/>
    </row>
    <row r="34" spans="2:12" s="1" customFormat="1" ht="14.4" customHeight="1">
      <c r="B34" s="34"/>
      <c r="E34" s="28" t="s">
        <v>52</v>
      </c>
      <c r="F34" s="90">
        <f>ROUND((SUM(BF81:BF86)),  0)</f>
        <v>0</v>
      </c>
      <c r="I34" s="91">
        <v>0.12</v>
      </c>
      <c r="J34" s="90">
        <f>ROUND(((SUM(BF81:BF86))*I34),  0)</f>
        <v>0</v>
      </c>
      <c r="L34" s="34"/>
    </row>
    <row r="35" spans="2:12" s="1" customFormat="1" ht="14.4" hidden="1" customHeight="1">
      <c r="B35" s="34"/>
      <c r="E35" s="28" t="s">
        <v>53</v>
      </c>
      <c r="F35" s="90">
        <f>ROUND((SUM(BG81:BG86)),  0)</f>
        <v>0</v>
      </c>
      <c r="I35" s="91">
        <v>0.21</v>
      </c>
      <c r="J35" s="90">
        <f>0</f>
        <v>0</v>
      </c>
      <c r="L35" s="34"/>
    </row>
    <row r="36" spans="2:12" s="1" customFormat="1" ht="14.4" hidden="1" customHeight="1">
      <c r="B36" s="34"/>
      <c r="E36" s="28" t="s">
        <v>54</v>
      </c>
      <c r="F36" s="90">
        <f>ROUND((SUM(BH81:BH86)),  0)</f>
        <v>0</v>
      </c>
      <c r="I36" s="91">
        <v>0.12</v>
      </c>
      <c r="J36" s="90">
        <f>0</f>
        <v>0</v>
      </c>
      <c r="L36" s="34"/>
    </row>
    <row r="37" spans="2:12" s="1" customFormat="1" ht="14.4" hidden="1" customHeight="1">
      <c r="B37" s="34"/>
      <c r="E37" s="28" t="s">
        <v>55</v>
      </c>
      <c r="F37" s="90">
        <f>ROUND((SUM(BI81:BI86)),  0)</f>
        <v>0</v>
      </c>
      <c r="I37" s="91">
        <v>0</v>
      </c>
      <c r="J37" s="90">
        <f>0</f>
        <v>0</v>
      </c>
      <c r="L37" s="34"/>
    </row>
    <row r="38" spans="2:12" s="1" customFormat="1" ht="6.9" customHeight="1">
      <c r="B38" s="34"/>
      <c r="L38" s="34"/>
    </row>
    <row r="39" spans="2:12" s="1" customFormat="1" ht="25.35" customHeight="1">
      <c r="B39" s="34"/>
      <c r="C39" s="92"/>
      <c r="D39" s="93" t="s">
        <v>56</v>
      </c>
      <c r="E39" s="56"/>
      <c r="F39" s="56"/>
      <c r="G39" s="94" t="s">
        <v>57</v>
      </c>
      <c r="H39" s="95" t="s">
        <v>58</v>
      </c>
      <c r="I39" s="56"/>
      <c r="J39" s="96">
        <f>SUM(J30:J37)</f>
        <v>0</v>
      </c>
      <c r="K39" s="97"/>
      <c r="L39" s="34"/>
    </row>
    <row r="40" spans="2:12" s="1" customFormat="1" ht="14.4" customHeight="1">
      <c r="B40" s="43"/>
      <c r="C40" s="44"/>
      <c r="D40" s="44"/>
      <c r="E40" s="44"/>
      <c r="F40" s="44"/>
      <c r="G40" s="44"/>
      <c r="H40" s="44"/>
      <c r="I40" s="44"/>
      <c r="J40" s="44"/>
      <c r="K40" s="44"/>
      <c r="L40" s="34"/>
    </row>
    <row r="44" spans="2:12" s="1" customFormat="1" ht="6.9" customHeight="1">
      <c r="B44" s="45"/>
      <c r="C44" s="46"/>
      <c r="D44" s="46"/>
      <c r="E44" s="46"/>
      <c r="F44" s="46"/>
      <c r="G44" s="46"/>
      <c r="H44" s="46"/>
      <c r="I44" s="46"/>
      <c r="J44" s="46"/>
      <c r="K44" s="46"/>
      <c r="L44" s="34"/>
    </row>
    <row r="45" spans="2:12" s="1" customFormat="1" ht="24.9" customHeight="1">
      <c r="B45" s="34"/>
      <c r="C45" s="22" t="s">
        <v>127</v>
      </c>
      <c r="L45" s="34"/>
    </row>
    <row r="46" spans="2:12" s="1" customFormat="1" ht="6.9" customHeight="1">
      <c r="B46" s="34"/>
      <c r="L46" s="34"/>
    </row>
    <row r="47" spans="2:12" s="1" customFormat="1" ht="12" customHeight="1">
      <c r="B47" s="34"/>
      <c r="C47" s="28" t="s">
        <v>16</v>
      </c>
      <c r="L47" s="34"/>
    </row>
    <row r="48" spans="2:12" s="1" customFormat="1" ht="16.5" customHeight="1">
      <c r="B48" s="34"/>
      <c r="E48" s="1217" t="str">
        <f>E7</f>
        <v>Dostavba sportovně rekreačního areálu Petynka</v>
      </c>
      <c r="F48" s="1218"/>
      <c r="G48" s="1218"/>
      <c r="H48" s="1218"/>
      <c r="L48" s="34"/>
    </row>
    <row r="49" spans="2:47" s="1" customFormat="1" ht="12" customHeight="1">
      <c r="B49" s="34"/>
      <c r="C49" s="28" t="s">
        <v>124</v>
      </c>
      <c r="L49" s="34"/>
    </row>
    <row r="50" spans="2:47" s="1" customFormat="1" ht="16.5" customHeight="1">
      <c r="B50" s="34"/>
      <c r="E50" s="1210" t="str">
        <f>E9</f>
        <v>SO 901 - Vegetační úpravy</v>
      </c>
      <c r="F50" s="1216"/>
      <c r="G50" s="1216"/>
      <c r="H50" s="1216"/>
      <c r="L50" s="34"/>
    </row>
    <row r="51" spans="2:47" s="1" customFormat="1" ht="6.9" customHeight="1">
      <c r="B51" s="34"/>
      <c r="L51" s="34"/>
    </row>
    <row r="52" spans="2:47" s="1" customFormat="1" ht="12" customHeight="1">
      <c r="B52" s="34"/>
      <c r="C52" s="28" t="s">
        <v>22</v>
      </c>
      <c r="F52" s="26" t="str">
        <f>F12</f>
        <v>Praha</v>
      </c>
      <c r="I52" s="28" t="s">
        <v>24</v>
      </c>
      <c r="J52" s="51" t="str">
        <f>IF(J12="","",J12)</f>
        <v>21. 7. 2025</v>
      </c>
      <c r="L52" s="34"/>
    </row>
    <row r="53" spans="2:47" s="1" customFormat="1" ht="6.9" customHeight="1">
      <c r="B53" s="34"/>
      <c r="L53" s="34"/>
    </row>
    <row r="54" spans="2:47" s="1" customFormat="1" ht="25.65" customHeight="1">
      <c r="B54" s="34"/>
      <c r="C54" s="28" t="s">
        <v>30</v>
      </c>
      <c r="F54" s="26" t="str">
        <f>E15</f>
        <v>SNEO, a.s.</v>
      </c>
      <c r="I54" s="28" t="s">
        <v>37</v>
      </c>
      <c r="J54" s="32" t="str">
        <f>E21</f>
        <v>Ateliér 11 Hradec Králové s.r.o.</v>
      </c>
      <c r="L54" s="34"/>
    </row>
    <row r="55" spans="2:47" s="1" customFormat="1" ht="15.15" customHeight="1">
      <c r="B55" s="34"/>
      <c r="C55" s="28" t="s">
        <v>35</v>
      </c>
      <c r="F55" s="26" t="str">
        <f>IF(E18="","",E18)</f>
        <v>Vyplň údaj</v>
      </c>
      <c r="I55" s="28" t="s">
        <v>41</v>
      </c>
      <c r="J55" s="32" t="str">
        <f>E24</f>
        <v xml:space="preserve"> </v>
      </c>
      <c r="L55" s="34"/>
    </row>
    <row r="56" spans="2:47" s="1" customFormat="1" ht="10.35" customHeight="1">
      <c r="B56" s="34"/>
      <c r="L56" s="34"/>
    </row>
    <row r="57" spans="2:47" s="1" customFormat="1" ht="29.25" customHeight="1">
      <c r="B57" s="34"/>
      <c r="C57" s="98" t="s">
        <v>128</v>
      </c>
      <c r="D57" s="92"/>
      <c r="E57" s="92"/>
      <c r="F57" s="92"/>
      <c r="G57" s="92"/>
      <c r="H57" s="92"/>
      <c r="I57" s="92"/>
      <c r="J57" s="99" t="s">
        <v>129</v>
      </c>
      <c r="K57" s="92"/>
      <c r="L57" s="34"/>
    </row>
    <row r="58" spans="2:47" s="1" customFormat="1" ht="10.35" customHeight="1">
      <c r="B58" s="34"/>
      <c r="L58" s="34"/>
    </row>
    <row r="59" spans="2:47" s="1" customFormat="1" ht="22.8" customHeight="1">
      <c r="B59" s="34"/>
      <c r="C59" s="100" t="s">
        <v>78</v>
      </c>
      <c r="J59" s="65">
        <f>J81</f>
        <v>0</v>
      </c>
      <c r="L59" s="34"/>
      <c r="AU59" s="18" t="s">
        <v>130</v>
      </c>
    </row>
    <row r="60" spans="2:47" s="8" customFormat="1" ht="24.9" customHeight="1">
      <c r="B60" s="101"/>
      <c r="D60" s="102" t="s">
        <v>131</v>
      </c>
      <c r="E60" s="103"/>
      <c r="F60" s="103"/>
      <c r="G60" s="103"/>
      <c r="H60" s="103"/>
      <c r="I60" s="103"/>
      <c r="J60" s="104">
        <f>J82</f>
        <v>0</v>
      </c>
      <c r="L60" s="101"/>
    </row>
    <row r="61" spans="2:47" s="9" customFormat="1" ht="19.95" customHeight="1">
      <c r="B61" s="105"/>
      <c r="D61" s="106" t="s">
        <v>4859</v>
      </c>
      <c r="E61" s="107"/>
      <c r="F61" s="107"/>
      <c r="G61" s="107"/>
      <c r="H61" s="107"/>
      <c r="I61" s="107"/>
      <c r="J61" s="108">
        <f>J83</f>
        <v>0</v>
      </c>
      <c r="L61" s="105"/>
    </row>
    <row r="62" spans="2:47" s="1" customFormat="1" ht="21.75" customHeight="1">
      <c r="B62" s="34"/>
      <c r="L62" s="34"/>
    </row>
    <row r="63" spans="2:47" s="1" customFormat="1" ht="6.9" customHeight="1">
      <c r="B63" s="43"/>
      <c r="C63" s="44"/>
      <c r="D63" s="44"/>
      <c r="E63" s="44"/>
      <c r="F63" s="44"/>
      <c r="G63" s="44"/>
      <c r="H63" s="44"/>
      <c r="I63" s="44"/>
      <c r="J63" s="44"/>
      <c r="K63" s="44"/>
      <c r="L63" s="34"/>
    </row>
    <row r="67" spans="2:20" s="1" customFormat="1" ht="6.9" customHeight="1">
      <c r="B67" s="45"/>
      <c r="C67" s="46"/>
      <c r="D67" s="46"/>
      <c r="E67" s="46"/>
      <c r="F67" s="46"/>
      <c r="G67" s="46"/>
      <c r="H67" s="46"/>
      <c r="I67" s="46"/>
      <c r="J67" s="46"/>
      <c r="K67" s="46"/>
      <c r="L67" s="34"/>
    </row>
    <row r="68" spans="2:20" s="1" customFormat="1" ht="24.9" customHeight="1">
      <c r="B68" s="34"/>
      <c r="C68" s="22" t="s">
        <v>135</v>
      </c>
      <c r="L68" s="34"/>
    </row>
    <row r="69" spans="2:20" s="1" customFormat="1" ht="6.9" customHeight="1">
      <c r="B69" s="34"/>
      <c r="L69" s="34"/>
    </row>
    <row r="70" spans="2:20" s="1" customFormat="1" ht="12" customHeight="1">
      <c r="B70" s="34"/>
      <c r="C70" s="28" t="s">
        <v>16</v>
      </c>
      <c r="L70" s="34"/>
    </row>
    <row r="71" spans="2:20" s="1" customFormat="1" ht="16.5" customHeight="1">
      <c r="B71" s="34"/>
      <c r="E71" s="1217" t="str">
        <f>E7</f>
        <v>Dostavba sportovně rekreačního areálu Petynka</v>
      </c>
      <c r="F71" s="1218"/>
      <c r="G71" s="1218"/>
      <c r="H71" s="1218"/>
      <c r="L71" s="34"/>
    </row>
    <row r="72" spans="2:20" s="1" customFormat="1" ht="12" customHeight="1">
      <c r="B72" s="34"/>
      <c r="C72" s="28" t="s">
        <v>124</v>
      </c>
      <c r="L72" s="34"/>
    </row>
    <row r="73" spans="2:20" s="1" customFormat="1" ht="16.5" customHeight="1">
      <c r="B73" s="34"/>
      <c r="E73" s="1210" t="str">
        <f>E9</f>
        <v>SO 901 - Vegetační úpravy</v>
      </c>
      <c r="F73" s="1216"/>
      <c r="G73" s="1216"/>
      <c r="H73" s="1216"/>
      <c r="L73" s="34"/>
    </row>
    <row r="74" spans="2:20" s="1" customFormat="1" ht="6.9" customHeight="1">
      <c r="B74" s="34"/>
      <c r="L74" s="34"/>
    </row>
    <row r="75" spans="2:20" s="1" customFormat="1" ht="12" customHeight="1">
      <c r="B75" s="34"/>
      <c r="C75" s="28" t="s">
        <v>22</v>
      </c>
      <c r="F75" s="26" t="str">
        <f>F12</f>
        <v>Praha</v>
      </c>
      <c r="I75" s="28" t="s">
        <v>24</v>
      </c>
      <c r="J75" s="51" t="str">
        <f>IF(J12="","",J12)</f>
        <v>21. 7. 2025</v>
      </c>
      <c r="L75" s="34"/>
    </row>
    <row r="76" spans="2:20" s="1" customFormat="1" ht="6.9" customHeight="1">
      <c r="B76" s="34"/>
      <c r="L76" s="34"/>
    </row>
    <row r="77" spans="2:20" s="1" customFormat="1" ht="25.65" customHeight="1">
      <c r="B77" s="34"/>
      <c r="C77" s="28" t="s">
        <v>30</v>
      </c>
      <c r="F77" s="26" t="str">
        <f>E15</f>
        <v>SNEO, a.s.</v>
      </c>
      <c r="I77" s="28" t="s">
        <v>37</v>
      </c>
      <c r="J77" s="32" t="str">
        <f>E21</f>
        <v>Ateliér 11 Hradec Králové s.r.o.</v>
      </c>
      <c r="L77" s="34"/>
    </row>
    <row r="78" spans="2:20" s="1" customFormat="1" ht="15.15" customHeight="1">
      <c r="B78" s="34"/>
      <c r="C78" s="28" t="s">
        <v>35</v>
      </c>
      <c r="F78" s="26" t="str">
        <f>IF(E18="","",E18)</f>
        <v>Vyplň údaj</v>
      </c>
      <c r="I78" s="28" t="s">
        <v>41</v>
      </c>
      <c r="J78" s="32" t="str">
        <f>E24</f>
        <v xml:space="preserve"> </v>
      </c>
      <c r="L78" s="34"/>
    </row>
    <row r="79" spans="2:20" s="1" customFormat="1" ht="10.35" customHeight="1">
      <c r="B79" s="34"/>
      <c r="L79" s="34"/>
    </row>
    <row r="80" spans="2:20" s="10" customFormat="1" ht="29.25" customHeight="1">
      <c r="B80" s="109"/>
      <c r="C80" s="110" t="s">
        <v>136</v>
      </c>
      <c r="D80" s="111" t="s">
        <v>65</v>
      </c>
      <c r="E80" s="111" t="s">
        <v>61</v>
      </c>
      <c r="F80" s="111" t="s">
        <v>62</v>
      </c>
      <c r="G80" s="111" t="s">
        <v>137</v>
      </c>
      <c r="H80" s="111" t="s">
        <v>138</v>
      </c>
      <c r="I80" s="111" t="s">
        <v>139</v>
      </c>
      <c r="J80" s="111" t="s">
        <v>129</v>
      </c>
      <c r="K80" s="112" t="s">
        <v>140</v>
      </c>
      <c r="L80" s="109"/>
      <c r="M80" s="58" t="s">
        <v>32</v>
      </c>
      <c r="N80" s="59" t="s">
        <v>50</v>
      </c>
      <c r="O80" s="59" t="s">
        <v>141</v>
      </c>
      <c r="P80" s="59" t="s">
        <v>142</v>
      </c>
      <c r="Q80" s="59" t="s">
        <v>143</v>
      </c>
      <c r="R80" s="59" t="s">
        <v>144</v>
      </c>
      <c r="S80" s="59" t="s">
        <v>145</v>
      </c>
      <c r="T80" s="60" t="s">
        <v>146</v>
      </c>
    </row>
    <row r="81" spans="2:65" s="1" customFormat="1" ht="22.8" customHeight="1">
      <c r="B81" s="34"/>
      <c r="C81" s="63" t="s">
        <v>147</v>
      </c>
      <c r="J81" s="113">
        <f>BK81</f>
        <v>0</v>
      </c>
      <c r="L81" s="34"/>
      <c r="M81" s="61"/>
      <c r="N81" s="52"/>
      <c r="O81" s="52"/>
      <c r="P81" s="114">
        <f>P82</f>
        <v>0</v>
      </c>
      <c r="Q81" s="52"/>
      <c r="R81" s="114">
        <f>R82</f>
        <v>0</v>
      </c>
      <c r="S81" s="52"/>
      <c r="T81" s="115">
        <f>T82</f>
        <v>0</v>
      </c>
      <c r="AT81" s="18" t="s">
        <v>79</v>
      </c>
      <c r="AU81" s="18" t="s">
        <v>130</v>
      </c>
      <c r="BK81" s="116">
        <f>BK82</f>
        <v>0</v>
      </c>
    </row>
    <row r="82" spans="2:65" s="11" customFormat="1" ht="25.95" customHeight="1">
      <c r="B82" s="117"/>
      <c r="D82" s="118" t="s">
        <v>79</v>
      </c>
      <c r="E82" s="119" t="s">
        <v>148</v>
      </c>
      <c r="F82" s="119" t="s">
        <v>149</v>
      </c>
      <c r="I82" s="120"/>
      <c r="J82" s="121">
        <f>BK82</f>
        <v>0</v>
      </c>
      <c r="L82" s="117"/>
      <c r="M82" s="122"/>
      <c r="P82" s="123">
        <f>P83</f>
        <v>0</v>
      </c>
      <c r="R82" s="123">
        <f>R83</f>
        <v>0</v>
      </c>
      <c r="T82" s="124">
        <f>T83</f>
        <v>0</v>
      </c>
      <c r="AR82" s="118" t="s">
        <v>40</v>
      </c>
      <c r="AT82" s="125" t="s">
        <v>79</v>
      </c>
      <c r="AU82" s="125" t="s">
        <v>80</v>
      </c>
      <c r="AY82" s="118" t="s">
        <v>150</v>
      </c>
      <c r="BK82" s="126">
        <f>BK83</f>
        <v>0</v>
      </c>
    </row>
    <row r="83" spans="2:65" s="11" customFormat="1" ht="22.8" customHeight="1">
      <c r="B83" s="117"/>
      <c r="D83" s="118" t="s">
        <v>79</v>
      </c>
      <c r="E83" s="127" t="s">
        <v>40</v>
      </c>
      <c r="F83" s="127" t="s">
        <v>4860</v>
      </c>
      <c r="I83" s="120"/>
      <c r="J83" s="128">
        <f>BK83</f>
        <v>0</v>
      </c>
      <c r="L83" s="117"/>
      <c r="M83" s="122"/>
      <c r="P83" s="123">
        <f>SUM(P84:P86)</f>
        <v>0</v>
      </c>
      <c r="R83" s="123">
        <f>SUM(R84:R86)</f>
        <v>0</v>
      </c>
      <c r="T83" s="124">
        <f>SUM(T84:T86)</f>
        <v>0</v>
      </c>
      <c r="AR83" s="118" t="s">
        <v>40</v>
      </c>
      <c r="AT83" s="125" t="s">
        <v>79</v>
      </c>
      <c r="AU83" s="125" t="s">
        <v>40</v>
      </c>
      <c r="AY83" s="118" t="s">
        <v>150</v>
      </c>
      <c r="BK83" s="126">
        <f>SUM(BK84:BK86)</f>
        <v>0</v>
      </c>
    </row>
    <row r="84" spans="2:65" s="1" customFormat="1" ht="24.15" customHeight="1">
      <c r="B84" s="34"/>
      <c r="C84" s="129" t="s">
        <v>40</v>
      </c>
      <c r="D84" s="129" t="s">
        <v>152</v>
      </c>
      <c r="E84" s="130" t="s">
        <v>4861</v>
      </c>
      <c r="F84" s="131" t="s">
        <v>4862</v>
      </c>
      <c r="G84" s="132" t="s">
        <v>4805</v>
      </c>
      <c r="H84" s="133">
        <v>17</v>
      </c>
      <c r="I84" s="134"/>
      <c r="J84" s="135">
        <f>ROUND(I84*H84,2)</f>
        <v>0</v>
      </c>
      <c r="K84" s="131" t="s">
        <v>32</v>
      </c>
      <c r="L84" s="34"/>
      <c r="M84" s="136" t="s">
        <v>32</v>
      </c>
      <c r="N84" s="137" t="s">
        <v>51</v>
      </c>
      <c r="P84" s="138">
        <f>O84*H84</f>
        <v>0</v>
      </c>
      <c r="Q84" s="138">
        <v>0</v>
      </c>
      <c r="R84" s="138">
        <f>Q84*H84</f>
        <v>0</v>
      </c>
      <c r="S84" s="138">
        <v>0</v>
      </c>
      <c r="T84" s="139">
        <f>S84*H84</f>
        <v>0</v>
      </c>
      <c r="AR84" s="140" t="s">
        <v>157</v>
      </c>
      <c r="AT84" s="140" t="s">
        <v>152</v>
      </c>
      <c r="AU84" s="140" t="s">
        <v>89</v>
      </c>
      <c r="AY84" s="18" t="s">
        <v>150</v>
      </c>
      <c r="BE84" s="141">
        <f>IF(N84="základní",J84,0)</f>
        <v>0</v>
      </c>
      <c r="BF84" s="141">
        <f>IF(N84="snížená",J84,0)</f>
        <v>0</v>
      </c>
      <c r="BG84" s="141">
        <f>IF(N84="zákl. přenesená",J84,0)</f>
        <v>0</v>
      </c>
      <c r="BH84" s="141">
        <f>IF(N84="sníž. přenesená",J84,0)</f>
        <v>0</v>
      </c>
      <c r="BI84" s="141">
        <f>IF(N84="nulová",J84,0)</f>
        <v>0</v>
      </c>
      <c r="BJ84" s="18" t="s">
        <v>40</v>
      </c>
      <c r="BK84" s="141">
        <f>ROUND(I84*H84,2)</f>
        <v>0</v>
      </c>
      <c r="BL84" s="18" t="s">
        <v>157</v>
      </c>
      <c r="BM84" s="140" t="s">
        <v>89</v>
      </c>
    </row>
    <row r="85" spans="2:65" s="1" customFormat="1" ht="24.15" customHeight="1">
      <c r="B85" s="34"/>
      <c r="C85" s="129" t="s">
        <v>89</v>
      </c>
      <c r="D85" s="129" t="s">
        <v>152</v>
      </c>
      <c r="E85" s="130" t="s">
        <v>4863</v>
      </c>
      <c r="F85" s="131" t="s">
        <v>4864</v>
      </c>
      <c r="G85" s="132" t="s">
        <v>693</v>
      </c>
      <c r="H85" s="133">
        <v>78</v>
      </c>
      <c r="I85" s="134"/>
      <c r="J85" s="135">
        <f>ROUND(I85*H85,2)</f>
        <v>0</v>
      </c>
      <c r="K85" s="131" t="s">
        <v>32</v>
      </c>
      <c r="L85" s="34"/>
      <c r="M85" s="136" t="s">
        <v>32</v>
      </c>
      <c r="N85" s="137" t="s">
        <v>51</v>
      </c>
      <c r="P85" s="138">
        <f>O85*H85</f>
        <v>0</v>
      </c>
      <c r="Q85" s="138">
        <v>0</v>
      </c>
      <c r="R85" s="138">
        <f>Q85*H85</f>
        <v>0</v>
      </c>
      <c r="S85" s="138">
        <v>0</v>
      </c>
      <c r="T85" s="139">
        <f>S85*H85</f>
        <v>0</v>
      </c>
      <c r="AR85" s="140" t="s">
        <v>157</v>
      </c>
      <c r="AT85" s="140" t="s">
        <v>152</v>
      </c>
      <c r="AU85" s="140" t="s">
        <v>89</v>
      </c>
      <c r="AY85" s="18" t="s">
        <v>150</v>
      </c>
      <c r="BE85" s="141">
        <f>IF(N85="základní",J85,0)</f>
        <v>0</v>
      </c>
      <c r="BF85" s="141">
        <f>IF(N85="snížená",J85,0)</f>
        <v>0</v>
      </c>
      <c r="BG85" s="141">
        <f>IF(N85="zákl. přenesená",J85,0)</f>
        <v>0</v>
      </c>
      <c r="BH85" s="141">
        <f>IF(N85="sníž. přenesená",J85,0)</f>
        <v>0</v>
      </c>
      <c r="BI85" s="141">
        <f>IF(N85="nulová",J85,0)</f>
        <v>0</v>
      </c>
      <c r="BJ85" s="18" t="s">
        <v>40</v>
      </c>
      <c r="BK85" s="141">
        <f>ROUND(I85*H85,2)</f>
        <v>0</v>
      </c>
      <c r="BL85" s="18" t="s">
        <v>157</v>
      </c>
      <c r="BM85" s="140" t="s">
        <v>157</v>
      </c>
    </row>
    <row r="86" spans="2:65" s="1" customFormat="1" ht="24.15" customHeight="1">
      <c r="B86" s="34"/>
      <c r="C86" s="129" t="s">
        <v>168</v>
      </c>
      <c r="D86" s="129" t="s">
        <v>152</v>
      </c>
      <c r="E86" s="130" t="s">
        <v>4865</v>
      </c>
      <c r="F86" s="131" t="s">
        <v>4866</v>
      </c>
      <c r="G86" s="132" t="s">
        <v>693</v>
      </c>
      <c r="H86" s="133">
        <v>135</v>
      </c>
      <c r="I86" s="134"/>
      <c r="J86" s="135">
        <f>ROUND(I86*H86,2)</f>
        <v>0</v>
      </c>
      <c r="K86" s="131" t="s">
        <v>32</v>
      </c>
      <c r="L86" s="34"/>
      <c r="M86" s="203" t="s">
        <v>32</v>
      </c>
      <c r="N86" s="204" t="s">
        <v>51</v>
      </c>
      <c r="O86" s="205"/>
      <c r="P86" s="206">
        <f>O86*H86</f>
        <v>0</v>
      </c>
      <c r="Q86" s="206">
        <v>0</v>
      </c>
      <c r="R86" s="206">
        <f>Q86*H86</f>
        <v>0</v>
      </c>
      <c r="S86" s="206">
        <v>0</v>
      </c>
      <c r="T86" s="207">
        <f>S86*H86</f>
        <v>0</v>
      </c>
      <c r="AR86" s="140" t="s">
        <v>157</v>
      </c>
      <c r="AT86" s="140" t="s">
        <v>152</v>
      </c>
      <c r="AU86" s="140" t="s">
        <v>89</v>
      </c>
      <c r="AY86" s="18" t="s">
        <v>150</v>
      </c>
      <c r="BE86" s="141">
        <f>IF(N86="základní",J86,0)</f>
        <v>0</v>
      </c>
      <c r="BF86" s="141">
        <f>IF(N86="snížená",J86,0)</f>
        <v>0</v>
      </c>
      <c r="BG86" s="141">
        <f>IF(N86="zákl. přenesená",J86,0)</f>
        <v>0</v>
      </c>
      <c r="BH86" s="141">
        <f>IF(N86="sníž. přenesená",J86,0)</f>
        <v>0</v>
      </c>
      <c r="BI86" s="141">
        <f>IF(N86="nulová",J86,0)</f>
        <v>0</v>
      </c>
      <c r="BJ86" s="18" t="s">
        <v>40</v>
      </c>
      <c r="BK86" s="141">
        <f>ROUND(I86*H86,2)</f>
        <v>0</v>
      </c>
      <c r="BL86" s="18" t="s">
        <v>157</v>
      </c>
      <c r="BM86" s="140" t="s">
        <v>190</v>
      </c>
    </row>
    <row r="87" spans="2:65" s="1" customFormat="1" ht="6.9" customHeight="1">
      <c r="B87" s="43"/>
      <c r="C87" s="44"/>
      <c r="D87" s="44"/>
      <c r="E87" s="44"/>
      <c r="F87" s="44"/>
      <c r="G87" s="44"/>
      <c r="H87" s="44"/>
      <c r="I87" s="44"/>
      <c r="J87" s="44"/>
      <c r="K87" s="44"/>
      <c r="L87" s="34"/>
    </row>
  </sheetData>
  <sheetProtection algorithmName="SHA-512" hashValue="zLeeJeVJ69Vgq93XXKU61njbkNaNELZp3aOdB1yRjuuSQJZVcH4OIBK0EnZTpZJMmhfrKUe2Z8vM9U/jHPOPQw==" saltValue="1RFP8s1jpulmTUxCC8N/bEWU30HKIoJI5Bpf/UwwVUTq7INhk4abvsR95ULqSCom9LwEL+GlN04cMwTBRpPBug==" spinCount="100000" sheet="1" objects="1" scenarios="1" formatColumns="0" formatRows="0" autoFilter="0"/>
  <autoFilter ref="C80:K86" xr:uid="{00000000-0009-0000-0000-00000B000000}"/>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10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186"/>
      <c r="M2" s="1186"/>
      <c r="N2" s="1186"/>
      <c r="O2" s="1186"/>
      <c r="P2" s="1186"/>
      <c r="Q2" s="1186"/>
      <c r="R2" s="1186"/>
      <c r="S2" s="1186"/>
      <c r="T2" s="1186"/>
      <c r="U2" s="1186"/>
      <c r="V2" s="1186"/>
      <c r="AT2" s="18" t="s">
        <v>122</v>
      </c>
    </row>
    <row r="3" spans="2:46" ht="6.9" customHeight="1">
      <c r="B3" s="19"/>
      <c r="C3" s="20"/>
      <c r="D3" s="20"/>
      <c r="E3" s="20"/>
      <c r="F3" s="20"/>
      <c r="G3" s="20"/>
      <c r="H3" s="20"/>
      <c r="I3" s="20"/>
      <c r="J3" s="20"/>
      <c r="K3" s="20"/>
      <c r="L3" s="21"/>
      <c r="AT3" s="18" t="s">
        <v>89</v>
      </c>
    </row>
    <row r="4" spans="2:46" ht="24.9" customHeight="1">
      <c r="B4" s="21"/>
      <c r="D4" s="22" t="s">
        <v>123</v>
      </c>
      <c r="L4" s="21"/>
      <c r="M4" s="87" t="s">
        <v>10</v>
      </c>
      <c r="AT4" s="18" t="s">
        <v>4</v>
      </c>
    </row>
    <row r="5" spans="2:46" ht="6.9" customHeight="1">
      <c r="B5" s="21"/>
      <c r="L5" s="21"/>
    </row>
    <row r="6" spans="2:46" ht="12" customHeight="1">
      <c r="B6" s="21"/>
      <c r="D6" s="28" t="s">
        <v>16</v>
      </c>
      <c r="L6" s="21"/>
    </row>
    <row r="7" spans="2:46" ht="16.5" customHeight="1">
      <c r="B7" s="21"/>
      <c r="E7" s="1217" t="str">
        <f>'Rekapitulace stavby'!K6</f>
        <v>Dostavba sportovně rekreačního areálu Petynka</v>
      </c>
      <c r="F7" s="1218"/>
      <c r="G7" s="1218"/>
      <c r="H7" s="1218"/>
      <c r="L7" s="21"/>
    </row>
    <row r="8" spans="2:46" s="1" customFormat="1" ht="12" customHeight="1">
      <c r="B8" s="34"/>
      <c r="D8" s="28" t="s">
        <v>124</v>
      </c>
      <c r="L8" s="34"/>
    </row>
    <row r="9" spans="2:46" s="1" customFormat="1" ht="16.5" customHeight="1">
      <c r="B9" s="34"/>
      <c r="E9" s="1210" t="s">
        <v>4867</v>
      </c>
      <c r="F9" s="1216"/>
      <c r="G9" s="1216"/>
      <c r="H9" s="1216"/>
      <c r="L9" s="34"/>
    </row>
    <row r="10" spans="2:46" s="1" customFormat="1">
      <c r="B10" s="34"/>
      <c r="L10" s="34"/>
    </row>
    <row r="11" spans="2:46" s="1" customFormat="1" ht="12" customHeight="1">
      <c r="B11" s="34"/>
      <c r="D11" s="28" t="s">
        <v>18</v>
      </c>
      <c r="F11" s="26" t="s">
        <v>19</v>
      </c>
      <c r="I11" s="28" t="s">
        <v>20</v>
      </c>
      <c r="J11" s="26" t="s">
        <v>32</v>
      </c>
      <c r="L11" s="34"/>
    </row>
    <row r="12" spans="2:46" s="1" customFormat="1" ht="12" customHeight="1">
      <c r="B12" s="34"/>
      <c r="D12" s="28" t="s">
        <v>22</v>
      </c>
      <c r="F12" s="26" t="s">
        <v>23</v>
      </c>
      <c r="I12" s="28" t="s">
        <v>24</v>
      </c>
      <c r="J12" s="51" t="str">
        <f>'Rekapitulace stavby'!AN8</f>
        <v>21. 7. 2025</v>
      </c>
      <c r="L12" s="34"/>
    </row>
    <row r="13" spans="2:46" s="1" customFormat="1" ht="10.8" customHeight="1">
      <c r="B13" s="34"/>
      <c r="L13" s="34"/>
    </row>
    <row r="14" spans="2:46" s="1" customFormat="1" ht="12" customHeight="1">
      <c r="B14" s="34"/>
      <c r="D14" s="28" t="s">
        <v>30</v>
      </c>
      <c r="I14" s="28" t="s">
        <v>31</v>
      </c>
      <c r="J14" s="26" t="s">
        <v>32</v>
      </c>
      <c r="L14" s="34"/>
    </row>
    <row r="15" spans="2:46" s="1" customFormat="1" ht="18" customHeight="1">
      <c r="B15" s="34"/>
      <c r="E15" s="26" t="s">
        <v>33</v>
      </c>
      <c r="I15" s="28" t="s">
        <v>34</v>
      </c>
      <c r="J15" s="26" t="s">
        <v>32</v>
      </c>
      <c r="L15" s="34"/>
    </row>
    <row r="16" spans="2:46" s="1" customFormat="1" ht="6.9" customHeight="1">
      <c r="B16" s="34"/>
      <c r="L16" s="34"/>
    </row>
    <row r="17" spans="2:12" s="1" customFormat="1" ht="12" customHeight="1">
      <c r="B17" s="34"/>
      <c r="D17" s="28" t="s">
        <v>35</v>
      </c>
      <c r="I17" s="28" t="s">
        <v>31</v>
      </c>
      <c r="J17" s="29" t="str">
        <f>'Rekapitulace stavby'!AN13</f>
        <v>Vyplň údaj</v>
      </c>
      <c r="L17" s="34"/>
    </row>
    <row r="18" spans="2:12" s="1" customFormat="1" ht="18" customHeight="1">
      <c r="B18" s="34"/>
      <c r="E18" s="1219" t="str">
        <f>'Rekapitulace stavby'!E14</f>
        <v>Vyplň údaj</v>
      </c>
      <c r="F18" s="1202"/>
      <c r="G18" s="1202"/>
      <c r="H18" s="1202"/>
      <c r="I18" s="28" t="s">
        <v>34</v>
      </c>
      <c r="J18" s="29" t="str">
        <f>'Rekapitulace stavby'!AN14</f>
        <v>Vyplň údaj</v>
      </c>
      <c r="L18" s="34"/>
    </row>
    <row r="19" spans="2:12" s="1" customFormat="1" ht="6.9" customHeight="1">
      <c r="B19" s="34"/>
      <c r="L19" s="34"/>
    </row>
    <row r="20" spans="2:12" s="1" customFormat="1" ht="12" customHeight="1">
      <c r="B20" s="34"/>
      <c r="D20" s="28" t="s">
        <v>37</v>
      </c>
      <c r="I20" s="28" t="s">
        <v>31</v>
      </c>
      <c r="J20" s="26" t="s">
        <v>32</v>
      </c>
      <c r="L20" s="34"/>
    </row>
    <row r="21" spans="2:12" s="1" customFormat="1" ht="18" customHeight="1">
      <c r="B21" s="34"/>
      <c r="E21" s="26" t="s">
        <v>39</v>
      </c>
      <c r="I21" s="28" t="s">
        <v>34</v>
      </c>
      <c r="J21" s="26" t="s">
        <v>32</v>
      </c>
      <c r="L21" s="34"/>
    </row>
    <row r="22" spans="2:12" s="1" customFormat="1" ht="6.9" customHeight="1">
      <c r="B22" s="34"/>
      <c r="L22" s="34"/>
    </row>
    <row r="23" spans="2:12" s="1" customFormat="1" ht="12" customHeight="1">
      <c r="B23" s="34"/>
      <c r="D23" s="28" t="s">
        <v>41</v>
      </c>
      <c r="I23" s="28" t="s">
        <v>31</v>
      </c>
      <c r="J23" s="26" t="str">
        <f>IF('Rekapitulace stavby'!AN19="","",'Rekapitulace stavby'!AN19)</f>
        <v/>
      </c>
      <c r="L23" s="34"/>
    </row>
    <row r="24" spans="2:12" s="1" customFormat="1" ht="18" customHeight="1">
      <c r="B24" s="34"/>
      <c r="E24" s="26" t="str">
        <f>IF('Rekapitulace stavby'!E20="","",'Rekapitulace stavby'!E20)</f>
        <v xml:space="preserve"> </v>
      </c>
      <c r="I24" s="28" t="s">
        <v>34</v>
      </c>
      <c r="J24" s="26" t="str">
        <f>IF('Rekapitulace stavby'!AN20="","",'Rekapitulace stavby'!AN20)</f>
        <v/>
      </c>
      <c r="L24" s="34"/>
    </row>
    <row r="25" spans="2:12" s="1" customFormat="1" ht="6.9" customHeight="1">
      <c r="B25" s="34"/>
      <c r="L25" s="34"/>
    </row>
    <row r="26" spans="2:12" s="1" customFormat="1" ht="12" customHeight="1">
      <c r="B26" s="34"/>
      <c r="D26" s="28" t="s">
        <v>44</v>
      </c>
      <c r="L26" s="34"/>
    </row>
    <row r="27" spans="2:12" s="7" customFormat="1" ht="71.25" customHeight="1">
      <c r="B27" s="88"/>
      <c r="E27" s="1206" t="s">
        <v>126</v>
      </c>
      <c r="F27" s="1206"/>
      <c r="G27" s="1206"/>
      <c r="H27" s="1206"/>
      <c r="L27" s="88"/>
    </row>
    <row r="28" spans="2:12" s="1" customFormat="1" ht="6.9" customHeight="1">
      <c r="B28" s="34"/>
      <c r="L28" s="34"/>
    </row>
    <row r="29" spans="2:12" s="1" customFormat="1" ht="6.9" customHeight="1">
      <c r="B29" s="34"/>
      <c r="D29" s="52"/>
      <c r="E29" s="52"/>
      <c r="F29" s="52"/>
      <c r="G29" s="52"/>
      <c r="H29" s="52"/>
      <c r="I29" s="52"/>
      <c r="J29" s="52"/>
      <c r="K29" s="52"/>
      <c r="L29" s="34"/>
    </row>
    <row r="30" spans="2:12" s="1" customFormat="1" ht="25.35" customHeight="1">
      <c r="B30" s="34"/>
      <c r="D30" s="89" t="s">
        <v>46</v>
      </c>
      <c r="J30" s="65">
        <f>ROUND(J85, 0)</f>
        <v>0</v>
      </c>
      <c r="L30" s="34"/>
    </row>
    <row r="31" spans="2:12" s="1" customFormat="1" ht="6.9" customHeight="1">
      <c r="B31" s="34"/>
      <c r="D31" s="52"/>
      <c r="E31" s="52"/>
      <c r="F31" s="52"/>
      <c r="G31" s="52"/>
      <c r="H31" s="52"/>
      <c r="I31" s="52"/>
      <c r="J31" s="52"/>
      <c r="K31" s="52"/>
      <c r="L31" s="34"/>
    </row>
    <row r="32" spans="2:12" s="1" customFormat="1" ht="14.4" customHeight="1">
      <c r="B32" s="34"/>
      <c r="F32" s="37" t="s">
        <v>48</v>
      </c>
      <c r="I32" s="37" t="s">
        <v>47</v>
      </c>
      <c r="J32" s="37" t="s">
        <v>49</v>
      </c>
      <c r="L32" s="34"/>
    </row>
    <row r="33" spans="2:12" s="1" customFormat="1" ht="14.4" customHeight="1">
      <c r="B33" s="34"/>
      <c r="D33" s="54" t="s">
        <v>50</v>
      </c>
      <c r="E33" s="28" t="s">
        <v>51</v>
      </c>
      <c r="F33" s="90">
        <f>ROUND((SUM(BE85:BE101)),  0)</f>
        <v>0</v>
      </c>
      <c r="I33" s="91">
        <v>0.21</v>
      </c>
      <c r="J33" s="90">
        <f>ROUND(((SUM(BE85:BE101))*I33),  0)</f>
        <v>0</v>
      </c>
      <c r="L33" s="34"/>
    </row>
    <row r="34" spans="2:12" s="1" customFormat="1" ht="14.4" customHeight="1">
      <c r="B34" s="34"/>
      <c r="E34" s="28" t="s">
        <v>52</v>
      </c>
      <c r="F34" s="90">
        <f>ROUND((SUM(BF85:BF101)),  0)</f>
        <v>0</v>
      </c>
      <c r="I34" s="91">
        <v>0.12</v>
      </c>
      <c r="J34" s="90">
        <f>ROUND(((SUM(BF85:BF101))*I34),  0)</f>
        <v>0</v>
      </c>
      <c r="L34" s="34"/>
    </row>
    <row r="35" spans="2:12" s="1" customFormat="1" ht="14.4" hidden="1" customHeight="1">
      <c r="B35" s="34"/>
      <c r="E35" s="28" t="s">
        <v>53</v>
      </c>
      <c r="F35" s="90">
        <f>ROUND((SUM(BG85:BG101)),  0)</f>
        <v>0</v>
      </c>
      <c r="I35" s="91">
        <v>0.21</v>
      </c>
      <c r="J35" s="90">
        <f>0</f>
        <v>0</v>
      </c>
      <c r="L35" s="34"/>
    </row>
    <row r="36" spans="2:12" s="1" customFormat="1" ht="14.4" hidden="1" customHeight="1">
      <c r="B36" s="34"/>
      <c r="E36" s="28" t="s">
        <v>54</v>
      </c>
      <c r="F36" s="90">
        <f>ROUND((SUM(BH85:BH101)),  0)</f>
        <v>0</v>
      </c>
      <c r="I36" s="91">
        <v>0.12</v>
      </c>
      <c r="J36" s="90">
        <f>0</f>
        <v>0</v>
      </c>
      <c r="L36" s="34"/>
    </row>
    <row r="37" spans="2:12" s="1" customFormat="1" ht="14.4" hidden="1" customHeight="1">
      <c r="B37" s="34"/>
      <c r="E37" s="28" t="s">
        <v>55</v>
      </c>
      <c r="F37" s="90">
        <f>ROUND((SUM(BI85:BI101)),  0)</f>
        <v>0</v>
      </c>
      <c r="I37" s="91">
        <v>0</v>
      </c>
      <c r="J37" s="90">
        <f>0</f>
        <v>0</v>
      </c>
      <c r="L37" s="34"/>
    </row>
    <row r="38" spans="2:12" s="1" customFormat="1" ht="6.9" customHeight="1">
      <c r="B38" s="34"/>
      <c r="L38" s="34"/>
    </row>
    <row r="39" spans="2:12" s="1" customFormat="1" ht="25.35" customHeight="1">
      <c r="B39" s="34"/>
      <c r="C39" s="92"/>
      <c r="D39" s="93" t="s">
        <v>56</v>
      </c>
      <c r="E39" s="56"/>
      <c r="F39" s="56"/>
      <c r="G39" s="94" t="s">
        <v>57</v>
      </c>
      <c r="H39" s="95" t="s">
        <v>58</v>
      </c>
      <c r="I39" s="56"/>
      <c r="J39" s="96">
        <f>SUM(J30:J37)</f>
        <v>0</v>
      </c>
      <c r="K39" s="97"/>
      <c r="L39" s="34"/>
    </row>
    <row r="40" spans="2:12" s="1" customFormat="1" ht="14.4" customHeight="1">
      <c r="B40" s="43"/>
      <c r="C40" s="44"/>
      <c r="D40" s="44"/>
      <c r="E40" s="44"/>
      <c r="F40" s="44"/>
      <c r="G40" s="44"/>
      <c r="H40" s="44"/>
      <c r="I40" s="44"/>
      <c r="J40" s="44"/>
      <c r="K40" s="44"/>
      <c r="L40" s="34"/>
    </row>
    <row r="44" spans="2:12" s="1" customFormat="1" ht="6.9" customHeight="1">
      <c r="B44" s="45"/>
      <c r="C44" s="46"/>
      <c r="D44" s="46"/>
      <c r="E44" s="46"/>
      <c r="F44" s="46"/>
      <c r="G44" s="46"/>
      <c r="H44" s="46"/>
      <c r="I44" s="46"/>
      <c r="J44" s="46"/>
      <c r="K44" s="46"/>
      <c r="L44" s="34"/>
    </row>
    <row r="45" spans="2:12" s="1" customFormat="1" ht="24.9" customHeight="1">
      <c r="B45" s="34"/>
      <c r="C45" s="22" t="s">
        <v>127</v>
      </c>
      <c r="L45" s="34"/>
    </row>
    <row r="46" spans="2:12" s="1" customFormat="1" ht="6.9" customHeight="1">
      <c r="B46" s="34"/>
      <c r="L46" s="34"/>
    </row>
    <row r="47" spans="2:12" s="1" customFormat="1" ht="12" customHeight="1">
      <c r="B47" s="34"/>
      <c r="C47" s="28" t="s">
        <v>16</v>
      </c>
      <c r="L47" s="34"/>
    </row>
    <row r="48" spans="2:12" s="1" customFormat="1" ht="16.5" customHeight="1">
      <c r="B48" s="34"/>
      <c r="E48" s="1217" t="str">
        <f>E7</f>
        <v>Dostavba sportovně rekreačního areálu Petynka</v>
      </c>
      <c r="F48" s="1218"/>
      <c r="G48" s="1218"/>
      <c r="H48" s="1218"/>
      <c r="L48" s="34"/>
    </row>
    <row r="49" spans="2:47" s="1" customFormat="1" ht="12" customHeight="1">
      <c r="B49" s="34"/>
      <c r="C49" s="28" t="s">
        <v>124</v>
      </c>
      <c r="L49" s="34"/>
    </row>
    <row r="50" spans="2:47" s="1" customFormat="1" ht="16.5" customHeight="1">
      <c r="B50" s="34"/>
      <c r="E50" s="1210" t="str">
        <f>E9</f>
        <v>VON - Vedlejší a ostatní náklady</v>
      </c>
      <c r="F50" s="1216"/>
      <c r="G50" s="1216"/>
      <c r="H50" s="1216"/>
      <c r="L50" s="34"/>
    </row>
    <row r="51" spans="2:47" s="1" customFormat="1" ht="6.9" customHeight="1">
      <c r="B51" s="34"/>
      <c r="L51" s="34"/>
    </row>
    <row r="52" spans="2:47" s="1" customFormat="1" ht="12" customHeight="1">
      <c r="B52" s="34"/>
      <c r="C52" s="28" t="s">
        <v>22</v>
      </c>
      <c r="F52" s="26" t="str">
        <f>F12</f>
        <v>Praha</v>
      </c>
      <c r="I52" s="28" t="s">
        <v>24</v>
      </c>
      <c r="J52" s="51" t="str">
        <f>IF(J12="","",J12)</f>
        <v>21. 7. 2025</v>
      </c>
      <c r="L52" s="34"/>
    </row>
    <row r="53" spans="2:47" s="1" customFormat="1" ht="6.9" customHeight="1">
      <c r="B53" s="34"/>
      <c r="L53" s="34"/>
    </row>
    <row r="54" spans="2:47" s="1" customFormat="1" ht="25.65" customHeight="1">
      <c r="B54" s="34"/>
      <c r="C54" s="28" t="s">
        <v>30</v>
      </c>
      <c r="F54" s="26" t="str">
        <f>E15</f>
        <v>SNEO, a.s.</v>
      </c>
      <c r="I54" s="28" t="s">
        <v>37</v>
      </c>
      <c r="J54" s="32" t="str">
        <f>E21</f>
        <v>Ateliér 11 Hradec Králové s.r.o.</v>
      </c>
      <c r="L54" s="34"/>
    </row>
    <row r="55" spans="2:47" s="1" customFormat="1" ht="15.15" customHeight="1">
      <c r="B55" s="34"/>
      <c r="C55" s="28" t="s">
        <v>35</v>
      </c>
      <c r="F55" s="26" t="str">
        <f>IF(E18="","",E18)</f>
        <v>Vyplň údaj</v>
      </c>
      <c r="I55" s="28" t="s">
        <v>41</v>
      </c>
      <c r="J55" s="32" t="str">
        <f>E24</f>
        <v xml:space="preserve"> </v>
      </c>
      <c r="L55" s="34"/>
    </row>
    <row r="56" spans="2:47" s="1" customFormat="1" ht="10.35" customHeight="1">
      <c r="B56" s="34"/>
      <c r="L56" s="34"/>
    </row>
    <row r="57" spans="2:47" s="1" customFormat="1" ht="29.25" customHeight="1">
      <c r="B57" s="34"/>
      <c r="C57" s="98" t="s">
        <v>128</v>
      </c>
      <c r="D57" s="92"/>
      <c r="E57" s="92"/>
      <c r="F57" s="92"/>
      <c r="G57" s="92"/>
      <c r="H57" s="92"/>
      <c r="I57" s="92"/>
      <c r="J57" s="99" t="s">
        <v>129</v>
      </c>
      <c r="K57" s="92"/>
      <c r="L57" s="34"/>
    </row>
    <row r="58" spans="2:47" s="1" customFormat="1" ht="10.35" customHeight="1">
      <c r="B58" s="34"/>
      <c r="L58" s="34"/>
    </row>
    <row r="59" spans="2:47" s="1" customFormat="1" ht="22.8" customHeight="1">
      <c r="B59" s="34"/>
      <c r="C59" s="100" t="s">
        <v>78</v>
      </c>
      <c r="J59" s="65">
        <f>J85</f>
        <v>0</v>
      </c>
      <c r="L59" s="34"/>
      <c r="AU59" s="18" t="s">
        <v>130</v>
      </c>
    </row>
    <row r="60" spans="2:47" s="8" customFormat="1" ht="24.9" customHeight="1">
      <c r="B60" s="101"/>
      <c r="D60" s="102" t="s">
        <v>3631</v>
      </c>
      <c r="E60" s="103"/>
      <c r="F60" s="103"/>
      <c r="G60" s="103"/>
      <c r="H60" s="103"/>
      <c r="I60" s="103"/>
      <c r="J60" s="104">
        <f>J86</f>
        <v>0</v>
      </c>
      <c r="L60" s="101"/>
    </row>
    <row r="61" spans="2:47" s="9" customFormat="1" ht="19.95" customHeight="1">
      <c r="B61" s="105"/>
      <c r="D61" s="106" t="s">
        <v>4868</v>
      </c>
      <c r="E61" s="107"/>
      <c r="F61" s="107"/>
      <c r="G61" s="107"/>
      <c r="H61" s="107"/>
      <c r="I61" s="107"/>
      <c r="J61" s="108">
        <f>J87</f>
        <v>0</v>
      </c>
      <c r="L61" s="105"/>
    </row>
    <row r="62" spans="2:47" s="9" customFormat="1" ht="19.95" customHeight="1">
      <c r="B62" s="105"/>
      <c r="D62" s="106" t="s">
        <v>3632</v>
      </c>
      <c r="E62" s="107"/>
      <c r="F62" s="107"/>
      <c r="G62" s="107"/>
      <c r="H62" s="107"/>
      <c r="I62" s="107"/>
      <c r="J62" s="108">
        <f>J90</f>
        <v>0</v>
      </c>
      <c r="L62" s="105"/>
    </row>
    <row r="63" spans="2:47" s="9" customFormat="1" ht="19.95" customHeight="1">
      <c r="B63" s="105"/>
      <c r="D63" s="106" t="s">
        <v>3633</v>
      </c>
      <c r="E63" s="107"/>
      <c r="F63" s="107"/>
      <c r="G63" s="107"/>
      <c r="H63" s="107"/>
      <c r="I63" s="107"/>
      <c r="J63" s="108">
        <f>J93</f>
        <v>0</v>
      </c>
      <c r="L63" s="105"/>
    </row>
    <row r="64" spans="2:47" s="9" customFormat="1" ht="19.95" customHeight="1">
      <c r="B64" s="105"/>
      <c r="D64" s="106" t="s">
        <v>3634</v>
      </c>
      <c r="E64" s="107"/>
      <c r="F64" s="107"/>
      <c r="G64" s="107"/>
      <c r="H64" s="107"/>
      <c r="I64" s="107"/>
      <c r="J64" s="108">
        <f>J96</f>
        <v>0</v>
      </c>
      <c r="L64" s="105"/>
    </row>
    <row r="65" spans="2:12" s="9" customFormat="1" ht="19.95" customHeight="1">
      <c r="B65" s="105"/>
      <c r="D65" s="106" t="s">
        <v>4869</v>
      </c>
      <c r="E65" s="107"/>
      <c r="F65" s="107"/>
      <c r="G65" s="107"/>
      <c r="H65" s="107"/>
      <c r="I65" s="107"/>
      <c r="J65" s="108">
        <f>J99</f>
        <v>0</v>
      </c>
      <c r="L65" s="105"/>
    </row>
    <row r="66" spans="2:12" s="1" customFormat="1" ht="21.75" customHeight="1">
      <c r="B66" s="34"/>
      <c r="L66" s="34"/>
    </row>
    <row r="67" spans="2:12" s="1" customFormat="1" ht="6.9" customHeight="1">
      <c r="B67" s="43"/>
      <c r="C67" s="44"/>
      <c r="D67" s="44"/>
      <c r="E67" s="44"/>
      <c r="F67" s="44"/>
      <c r="G67" s="44"/>
      <c r="H67" s="44"/>
      <c r="I67" s="44"/>
      <c r="J67" s="44"/>
      <c r="K67" s="44"/>
      <c r="L67" s="34"/>
    </row>
    <row r="71" spans="2:12" s="1" customFormat="1" ht="6.9" customHeight="1">
      <c r="B71" s="45"/>
      <c r="C71" s="46"/>
      <c r="D71" s="46"/>
      <c r="E71" s="46"/>
      <c r="F71" s="46"/>
      <c r="G71" s="46"/>
      <c r="H71" s="46"/>
      <c r="I71" s="46"/>
      <c r="J71" s="46"/>
      <c r="K71" s="46"/>
      <c r="L71" s="34"/>
    </row>
    <row r="72" spans="2:12" s="1" customFormat="1" ht="24.9" customHeight="1">
      <c r="B72" s="34"/>
      <c r="C72" s="22" t="s">
        <v>135</v>
      </c>
      <c r="L72" s="34"/>
    </row>
    <row r="73" spans="2:12" s="1" customFormat="1" ht="6.9" customHeight="1">
      <c r="B73" s="34"/>
      <c r="L73" s="34"/>
    </row>
    <row r="74" spans="2:12" s="1" customFormat="1" ht="12" customHeight="1">
      <c r="B74" s="34"/>
      <c r="C74" s="28" t="s">
        <v>16</v>
      </c>
      <c r="L74" s="34"/>
    </row>
    <row r="75" spans="2:12" s="1" customFormat="1" ht="16.5" customHeight="1">
      <c r="B75" s="34"/>
      <c r="E75" s="1217" t="str">
        <f>E7</f>
        <v>Dostavba sportovně rekreačního areálu Petynka</v>
      </c>
      <c r="F75" s="1218"/>
      <c r="G75" s="1218"/>
      <c r="H75" s="1218"/>
      <c r="L75" s="34"/>
    </row>
    <row r="76" spans="2:12" s="1" customFormat="1" ht="12" customHeight="1">
      <c r="B76" s="34"/>
      <c r="C76" s="28" t="s">
        <v>124</v>
      </c>
      <c r="L76" s="34"/>
    </row>
    <row r="77" spans="2:12" s="1" customFormat="1" ht="16.5" customHeight="1">
      <c r="B77" s="34"/>
      <c r="E77" s="1210" t="str">
        <f>E9</f>
        <v>VON - Vedlejší a ostatní náklady</v>
      </c>
      <c r="F77" s="1216"/>
      <c r="G77" s="1216"/>
      <c r="H77" s="1216"/>
      <c r="L77" s="34"/>
    </row>
    <row r="78" spans="2:12" s="1" customFormat="1" ht="6.9" customHeight="1">
      <c r="B78" s="34"/>
      <c r="L78" s="34"/>
    </row>
    <row r="79" spans="2:12" s="1" customFormat="1" ht="12" customHeight="1">
      <c r="B79" s="34"/>
      <c r="C79" s="28" t="s">
        <v>22</v>
      </c>
      <c r="F79" s="26" t="str">
        <f>F12</f>
        <v>Praha</v>
      </c>
      <c r="I79" s="28" t="s">
        <v>24</v>
      </c>
      <c r="J79" s="51" t="str">
        <f>IF(J12="","",J12)</f>
        <v>21. 7. 2025</v>
      </c>
      <c r="L79" s="34"/>
    </row>
    <row r="80" spans="2:12" s="1" customFormat="1" ht="6.9" customHeight="1">
      <c r="B80" s="34"/>
      <c r="L80" s="34"/>
    </row>
    <row r="81" spans="2:65" s="1" customFormat="1" ht="25.65" customHeight="1">
      <c r="B81" s="34"/>
      <c r="C81" s="28" t="s">
        <v>30</v>
      </c>
      <c r="F81" s="26" t="str">
        <f>E15</f>
        <v>SNEO, a.s.</v>
      </c>
      <c r="I81" s="28" t="s">
        <v>37</v>
      </c>
      <c r="J81" s="32" t="str">
        <f>E21</f>
        <v>Ateliér 11 Hradec Králové s.r.o.</v>
      </c>
      <c r="L81" s="34"/>
    </row>
    <row r="82" spans="2:65" s="1" customFormat="1" ht="15.15" customHeight="1">
      <c r="B82" s="34"/>
      <c r="C82" s="28" t="s">
        <v>35</v>
      </c>
      <c r="F82" s="26" t="str">
        <f>IF(E18="","",E18)</f>
        <v>Vyplň údaj</v>
      </c>
      <c r="I82" s="28" t="s">
        <v>41</v>
      </c>
      <c r="J82" s="32" t="str">
        <f>E24</f>
        <v xml:space="preserve"> </v>
      </c>
      <c r="L82" s="34"/>
    </row>
    <row r="83" spans="2:65" s="1" customFormat="1" ht="10.35" customHeight="1">
      <c r="B83" s="34"/>
      <c r="L83" s="34"/>
    </row>
    <row r="84" spans="2:65" s="10" customFormat="1" ht="29.25" customHeight="1">
      <c r="B84" s="109"/>
      <c r="C84" s="110" t="s">
        <v>136</v>
      </c>
      <c r="D84" s="111" t="s">
        <v>65</v>
      </c>
      <c r="E84" s="111" t="s">
        <v>61</v>
      </c>
      <c r="F84" s="111" t="s">
        <v>62</v>
      </c>
      <c r="G84" s="111" t="s">
        <v>137</v>
      </c>
      <c r="H84" s="111" t="s">
        <v>138</v>
      </c>
      <c r="I84" s="111" t="s">
        <v>139</v>
      </c>
      <c r="J84" s="111" t="s">
        <v>129</v>
      </c>
      <c r="K84" s="112" t="s">
        <v>140</v>
      </c>
      <c r="L84" s="109"/>
      <c r="M84" s="58" t="s">
        <v>32</v>
      </c>
      <c r="N84" s="59" t="s">
        <v>50</v>
      </c>
      <c r="O84" s="59" t="s">
        <v>141</v>
      </c>
      <c r="P84" s="59" t="s">
        <v>142</v>
      </c>
      <c r="Q84" s="59" t="s">
        <v>143</v>
      </c>
      <c r="R84" s="59" t="s">
        <v>144</v>
      </c>
      <c r="S84" s="59" t="s">
        <v>145</v>
      </c>
      <c r="T84" s="60" t="s">
        <v>146</v>
      </c>
    </row>
    <row r="85" spans="2:65" s="1" customFormat="1" ht="22.8" customHeight="1">
      <c r="B85" s="34"/>
      <c r="C85" s="63" t="s">
        <v>147</v>
      </c>
      <c r="J85" s="113">
        <f>BK85</f>
        <v>0</v>
      </c>
      <c r="L85" s="34"/>
      <c r="M85" s="61"/>
      <c r="N85" s="52"/>
      <c r="O85" s="52"/>
      <c r="P85" s="114">
        <f>P86</f>
        <v>0</v>
      </c>
      <c r="Q85" s="52"/>
      <c r="R85" s="114">
        <f>R86</f>
        <v>0</v>
      </c>
      <c r="S85" s="52"/>
      <c r="T85" s="115">
        <f>T86</f>
        <v>0</v>
      </c>
      <c r="AT85" s="18" t="s">
        <v>79</v>
      </c>
      <c r="AU85" s="18" t="s">
        <v>130</v>
      </c>
      <c r="BK85" s="116">
        <f>BK86</f>
        <v>0</v>
      </c>
    </row>
    <row r="86" spans="2:65" s="11" customFormat="1" ht="25.95" customHeight="1">
      <c r="B86" s="117"/>
      <c r="D86" s="118" t="s">
        <v>79</v>
      </c>
      <c r="E86" s="119" t="s">
        <v>4599</v>
      </c>
      <c r="F86" s="119" t="s">
        <v>4600</v>
      </c>
      <c r="I86" s="120"/>
      <c r="J86" s="121">
        <f>BK86</f>
        <v>0</v>
      </c>
      <c r="L86" s="117"/>
      <c r="M86" s="122"/>
      <c r="P86" s="123">
        <f>P87+P90+P93+P96+P99</f>
        <v>0</v>
      </c>
      <c r="R86" s="123">
        <f>R87+R90+R93+R96+R99</f>
        <v>0</v>
      </c>
      <c r="T86" s="124">
        <f>T87+T90+T93+T96+T99</f>
        <v>0</v>
      </c>
      <c r="AR86" s="118" t="s">
        <v>183</v>
      </c>
      <c r="AT86" s="125" t="s">
        <v>79</v>
      </c>
      <c r="AU86" s="125" t="s">
        <v>80</v>
      </c>
      <c r="AY86" s="118" t="s">
        <v>150</v>
      </c>
      <c r="BK86" s="126">
        <f>BK87+BK90+BK93+BK96+BK99</f>
        <v>0</v>
      </c>
    </row>
    <row r="87" spans="2:65" s="11" customFormat="1" ht="22.8" customHeight="1">
      <c r="B87" s="117"/>
      <c r="D87" s="118" t="s">
        <v>79</v>
      </c>
      <c r="E87" s="127" t="s">
        <v>4870</v>
      </c>
      <c r="F87" s="127" t="s">
        <v>4871</v>
      </c>
      <c r="I87" s="120"/>
      <c r="J87" s="128">
        <f>BK87</f>
        <v>0</v>
      </c>
      <c r="L87" s="117"/>
      <c r="M87" s="122"/>
      <c r="P87" s="123">
        <f>SUM(P88:P89)</f>
        <v>0</v>
      </c>
      <c r="R87" s="123">
        <f>SUM(R88:R89)</f>
        <v>0</v>
      </c>
      <c r="T87" s="124">
        <f>SUM(T88:T89)</f>
        <v>0</v>
      </c>
      <c r="AR87" s="118" t="s">
        <v>183</v>
      </c>
      <c r="AT87" s="125" t="s">
        <v>79</v>
      </c>
      <c r="AU87" s="125" t="s">
        <v>40</v>
      </c>
      <c r="AY87" s="118" t="s">
        <v>150</v>
      </c>
      <c r="BK87" s="126">
        <f>SUM(BK88:BK89)</f>
        <v>0</v>
      </c>
    </row>
    <row r="88" spans="2:65" s="1" customFormat="1" ht="16.5" customHeight="1">
      <c r="B88" s="34"/>
      <c r="C88" s="129" t="s">
        <v>40</v>
      </c>
      <c r="D88" s="129" t="s">
        <v>152</v>
      </c>
      <c r="E88" s="130" t="s">
        <v>4872</v>
      </c>
      <c r="F88" s="131" t="s">
        <v>4871</v>
      </c>
      <c r="G88" s="132" t="s">
        <v>171</v>
      </c>
      <c r="H88" s="133">
        <v>1</v>
      </c>
      <c r="I88" s="134"/>
      <c r="J88" s="135">
        <f>ROUND(I88*H88,2)</f>
        <v>0</v>
      </c>
      <c r="K88" s="131" t="s">
        <v>172</v>
      </c>
      <c r="L88" s="34"/>
      <c r="M88" s="136" t="s">
        <v>32</v>
      </c>
      <c r="N88" s="137" t="s">
        <v>51</v>
      </c>
      <c r="P88" s="138">
        <f>O88*H88</f>
        <v>0</v>
      </c>
      <c r="Q88" s="138">
        <v>0</v>
      </c>
      <c r="R88" s="138">
        <f>Q88*H88</f>
        <v>0</v>
      </c>
      <c r="S88" s="138">
        <v>0</v>
      </c>
      <c r="T88" s="139">
        <f>S88*H88</f>
        <v>0</v>
      </c>
      <c r="AR88" s="140" t="s">
        <v>4605</v>
      </c>
      <c r="AT88" s="140" t="s">
        <v>152</v>
      </c>
      <c r="AU88" s="140" t="s">
        <v>89</v>
      </c>
      <c r="AY88" s="18" t="s">
        <v>150</v>
      </c>
      <c r="BE88" s="141">
        <f>IF(N88="základní",J88,0)</f>
        <v>0</v>
      </c>
      <c r="BF88" s="141">
        <f>IF(N88="snížená",J88,0)</f>
        <v>0</v>
      </c>
      <c r="BG88" s="141">
        <f>IF(N88="zákl. přenesená",J88,0)</f>
        <v>0</v>
      </c>
      <c r="BH88" s="141">
        <f>IF(N88="sníž. přenesená",J88,0)</f>
        <v>0</v>
      </c>
      <c r="BI88" s="141">
        <f>IF(N88="nulová",J88,0)</f>
        <v>0</v>
      </c>
      <c r="BJ88" s="18" t="s">
        <v>40</v>
      </c>
      <c r="BK88" s="141">
        <f>ROUND(I88*H88,2)</f>
        <v>0</v>
      </c>
      <c r="BL88" s="18" t="s">
        <v>4605</v>
      </c>
      <c r="BM88" s="140" t="s">
        <v>4873</v>
      </c>
    </row>
    <row r="89" spans="2:65" s="1" customFormat="1">
      <c r="B89" s="34"/>
      <c r="D89" s="163" t="s">
        <v>174</v>
      </c>
      <c r="F89" s="164" t="s">
        <v>4874</v>
      </c>
      <c r="I89" s="165"/>
      <c r="L89" s="34"/>
      <c r="M89" s="166"/>
      <c r="T89" s="55"/>
      <c r="AT89" s="18" t="s">
        <v>174</v>
      </c>
      <c r="AU89" s="18" t="s">
        <v>89</v>
      </c>
    </row>
    <row r="90" spans="2:65" s="11" customFormat="1" ht="22.8" customHeight="1">
      <c r="B90" s="117"/>
      <c r="D90" s="118" t="s">
        <v>79</v>
      </c>
      <c r="E90" s="127" t="s">
        <v>4601</v>
      </c>
      <c r="F90" s="127" t="s">
        <v>4602</v>
      </c>
      <c r="I90" s="120"/>
      <c r="J90" s="128">
        <f>BK90</f>
        <v>0</v>
      </c>
      <c r="L90" s="117"/>
      <c r="M90" s="122"/>
      <c r="P90" s="123">
        <f>SUM(P91:P92)</f>
        <v>0</v>
      </c>
      <c r="R90" s="123">
        <f>SUM(R91:R92)</f>
        <v>0</v>
      </c>
      <c r="T90" s="124">
        <f>SUM(T91:T92)</f>
        <v>0</v>
      </c>
      <c r="AR90" s="118" t="s">
        <v>183</v>
      </c>
      <c r="AT90" s="125" t="s">
        <v>79</v>
      </c>
      <c r="AU90" s="125" t="s">
        <v>40</v>
      </c>
      <c r="AY90" s="118" t="s">
        <v>150</v>
      </c>
      <c r="BK90" s="126">
        <f>SUM(BK91:BK92)</f>
        <v>0</v>
      </c>
    </row>
    <row r="91" spans="2:65" s="1" customFormat="1" ht="16.5" customHeight="1">
      <c r="B91" s="34"/>
      <c r="C91" s="129" t="s">
        <v>89</v>
      </c>
      <c r="D91" s="129" t="s">
        <v>152</v>
      </c>
      <c r="E91" s="130" t="s">
        <v>4875</v>
      </c>
      <c r="F91" s="131" t="s">
        <v>4602</v>
      </c>
      <c r="G91" s="132" t="s">
        <v>171</v>
      </c>
      <c r="H91" s="133">
        <v>1</v>
      </c>
      <c r="I91" s="134"/>
      <c r="J91" s="135">
        <f>ROUND(I91*H91,2)</f>
        <v>0</v>
      </c>
      <c r="K91" s="131" t="s">
        <v>172</v>
      </c>
      <c r="L91" s="34"/>
      <c r="M91" s="136" t="s">
        <v>32</v>
      </c>
      <c r="N91" s="137" t="s">
        <v>51</v>
      </c>
      <c r="P91" s="138">
        <f>O91*H91</f>
        <v>0</v>
      </c>
      <c r="Q91" s="138">
        <v>0</v>
      </c>
      <c r="R91" s="138">
        <f>Q91*H91</f>
        <v>0</v>
      </c>
      <c r="S91" s="138">
        <v>0</v>
      </c>
      <c r="T91" s="139">
        <f>S91*H91</f>
        <v>0</v>
      </c>
      <c r="AR91" s="140" t="s">
        <v>4605</v>
      </c>
      <c r="AT91" s="140" t="s">
        <v>152</v>
      </c>
      <c r="AU91" s="140" t="s">
        <v>89</v>
      </c>
      <c r="AY91" s="18" t="s">
        <v>150</v>
      </c>
      <c r="BE91" s="141">
        <f>IF(N91="základní",J91,0)</f>
        <v>0</v>
      </c>
      <c r="BF91" s="141">
        <f>IF(N91="snížená",J91,0)</f>
        <v>0</v>
      </c>
      <c r="BG91" s="141">
        <f>IF(N91="zákl. přenesená",J91,0)</f>
        <v>0</v>
      </c>
      <c r="BH91" s="141">
        <f>IF(N91="sníž. přenesená",J91,0)</f>
        <v>0</v>
      </c>
      <c r="BI91" s="141">
        <f>IF(N91="nulová",J91,0)</f>
        <v>0</v>
      </c>
      <c r="BJ91" s="18" t="s">
        <v>40</v>
      </c>
      <c r="BK91" s="141">
        <f>ROUND(I91*H91,2)</f>
        <v>0</v>
      </c>
      <c r="BL91" s="18" t="s">
        <v>4605</v>
      </c>
      <c r="BM91" s="140" t="s">
        <v>4876</v>
      </c>
    </row>
    <row r="92" spans="2:65" s="1" customFormat="1">
      <c r="B92" s="34"/>
      <c r="D92" s="163" t="s">
        <v>174</v>
      </c>
      <c r="F92" s="164" t="s">
        <v>4877</v>
      </c>
      <c r="I92" s="165"/>
      <c r="L92" s="34"/>
      <c r="M92" s="166"/>
      <c r="T92" s="55"/>
      <c r="AT92" s="18" t="s">
        <v>174</v>
      </c>
      <c r="AU92" s="18" t="s">
        <v>89</v>
      </c>
    </row>
    <row r="93" spans="2:65" s="11" customFormat="1" ht="22.8" customHeight="1">
      <c r="B93" s="117"/>
      <c r="D93" s="118" t="s">
        <v>79</v>
      </c>
      <c r="E93" s="127" t="s">
        <v>4612</v>
      </c>
      <c r="F93" s="127" t="s">
        <v>4613</v>
      </c>
      <c r="I93" s="120"/>
      <c r="J93" s="128">
        <f>BK93</f>
        <v>0</v>
      </c>
      <c r="L93" s="117"/>
      <c r="M93" s="122"/>
      <c r="P93" s="123">
        <f>SUM(P94:P95)</f>
        <v>0</v>
      </c>
      <c r="R93" s="123">
        <f>SUM(R94:R95)</f>
        <v>0</v>
      </c>
      <c r="T93" s="124">
        <f>SUM(T94:T95)</f>
        <v>0</v>
      </c>
      <c r="AR93" s="118" t="s">
        <v>183</v>
      </c>
      <c r="AT93" s="125" t="s">
        <v>79</v>
      </c>
      <c r="AU93" s="125" t="s">
        <v>40</v>
      </c>
      <c r="AY93" s="118" t="s">
        <v>150</v>
      </c>
      <c r="BK93" s="126">
        <f>SUM(BK94:BK95)</f>
        <v>0</v>
      </c>
    </row>
    <row r="94" spans="2:65" s="1" customFormat="1" ht="16.5" customHeight="1">
      <c r="B94" s="34"/>
      <c r="C94" s="129" t="s">
        <v>168</v>
      </c>
      <c r="D94" s="129" t="s">
        <v>152</v>
      </c>
      <c r="E94" s="130" t="s">
        <v>4878</v>
      </c>
      <c r="F94" s="131" t="s">
        <v>4613</v>
      </c>
      <c r="G94" s="132" t="s">
        <v>171</v>
      </c>
      <c r="H94" s="133">
        <v>1</v>
      </c>
      <c r="I94" s="134"/>
      <c r="J94" s="135">
        <f>ROUND(I94*H94,2)</f>
        <v>0</v>
      </c>
      <c r="K94" s="131" t="s">
        <v>172</v>
      </c>
      <c r="L94" s="34"/>
      <c r="M94" s="136" t="s">
        <v>32</v>
      </c>
      <c r="N94" s="137" t="s">
        <v>51</v>
      </c>
      <c r="P94" s="138">
        <f>O94*H94</f>
        <v>0</v>
      </c>
      <c r="Q94" s="138">
        <v>0</v>
      </c>
      <c r="R94" s="138">
        <f>Q94*H94</f>
        <v>0</v>
      </c>
      <c r="S94" s="138">
        <v>0</v>
      </c>
      <c r="T94" s="139">
        <f>S94*H94</f>
        <v>0</v>
      </c>
      <c r="AR94" s="140" t="s">
        <v>4605</v>
      </c>
      <c r="AT94" s="140" t="s">
        <v>152</v>
      </c>
      <c r="AU94" s="140" t="s">
        <v>89</v>
      </c>
      <c r="AY94" s="18" t="s">
        <v>150</v>
      </c>
      <c r="BE94" s="141">
        <f>IF(N94="základní",J94,0)</f>
        <v>0</v>
      </c>
      <c r="BF94" s="141">
        <f>IF(N94="snížená",J94,0)</f>
        <v>0</v>
      </c>
      <c r="BG94" s="141">
        <f>IF(N94="zákl. přenesená",J94,0)</f>
        <v>0</v>
      </c>
      <c r="BH94" s="141">
        <f>IF(N94="sníž. přenesená",J94,0)</f>
        <v>0</v>
      </c>
      <c r="BI94" s="141">
        <f>IF(N94="nulová",J94,0)</f>
        <v>0</v>
      </c>
      <c r="BJ94" s="18" t="s">
        <v>40</v>
      </c>
      <c r="BK94" s="141">
        <f>ROUND(I94*H94,2)</f>
        <v>0</v>
      </c>
      <c r="BL94" s="18" t="s">
        <v>4605</v>
      </c>
      <c r="BM94" s="140" t="s">
        <v>4879</v>
      </c>
    </row>
    <row r="95" spans="2:65" s="1" customFormat="1">
      <c r="B95" s="34"/>
      <c r="D95" s="163" t="s">
        <v>174</v>
      </c>
      <c r="F95" s="164" t="s">
        <v>4880</v>
      </c>
      <c r="I95" s="165"/>
      <c r="L95" s="34"/>
      <c r="M95" s="166"/>
      <c r="T95" s="55"/>
      <c r="AT95" s="18" t="s">
        <v>174</v>
      </c>
      <c r="AU95" s="18" t="s">
        <v>89</v>
      </c>
    </row>
    <row r="96" spans="2:65" s="11" customFormat="1" ht="22.8" customHeight="1">
      <c r="B96" s="117"/>
      <c r="D96" s="118" t="s">
        <v>79</v>
      </c>
      <c r="E96" s="127" t="s">
        <v>4618</v>
      </c>
      <c r="F96" s="127" t="s">
        <v>4619</v>
      </c>
      <c r="I96" s="120"/>
      <c r="J96" s="128">
        <f>BK96</f>
        <v>0</v>
      </c>
      <c r="L96" s="117"/>
      <c r="M96" s="122"/>
      <c r="P96" s="123">
        <f>SUM(P97:P98)</f>
        <v>0</v>
      </c>
      <c r="R96" s="123">
        <f>SUM(R97:R98)</f>
        <v>0</v>
      </c>
      <c r="T96" s="124">
        <f>SUM(T97:T98)</f>
        <v>0</v>
      </c>
      <c r="AR96" s="118" t="s">
        <v>183</v>
      </c>
      <c r="AT96" s="125" t="s">
        <v>79</v>
      </c>
      <c r="AU96" s="125" t="s">
        <v>40</v>
      </c>
      <c r="AY96" s="118" t="s">
        <v>150</v>
      </c>
      <c r="BK96" s="126">
        <f>SUM(BK97:BK98)</f>
        <v>0</v>
      </c>
    </row>
    <row r="97" spans="2:65" s="1" customFormat="1" ht="16.5" customHeight="1">
      <c r="B97" s="34"/>
      <c r="C97" s="129" t="s">
        <v>157</v>
      </c>
      <c r="D97" s="129" t="s">
        <v>152</v>
      </c>
      <c r="E97" s="130" t="s">
        <v>4881</v>
      </c>
      <c r="F97" s="131" t="s">
        <v>4619</v>
      </c>
      <c r="G97" s="132" t="s">
        <v>171</v>
      </c>
      <c r="H97" s="133">
        <v>1</v>
      </c>
      <c r="I97" s="134"/>
      <c r="J97" s="135">
        <f>ROUND(I97*H97,2)</f>
        <v>0</v>
      </c>
      <c r="K97" s="131" t="s">
        <v>172</v>
      </c>
      <c r="L97" s="34"/>
      <c r="M97" s="136" t="s">
        <v>32</v>
      </c>
      <c r="N97" s="137" t="s">
        <v>51</v>
      </c>
      <c r="P97" s="138">
        <f>O97*H97</f>
        <v>0</v>
      </c>
      <c r="Q97" s="138">
        <v>0</v>
      </c>
      <c r="R97" s="138">
        <f>Q97*H97</f>
        <v>0</v>
      </c>
      <c r="S97" s="138">
        <v>0</v>
      </c>
      <c r="T97" s="139">
        <f>S97*H97</f>
        <v>0</v>
      </c>
      <c r="AR97" s="140" t="s">
        <v>4605</v>
      </c>
      <c r="AT97" s="140" t="s">
        <v>152</v>
      </c>
      <c r="AU97" s="140" t="s">
        <v>89</v>
      </c>
      <c r="AY97" s="18" t="s">
        <v>150</v>
      </c>
      <c r="BE97" s="141">
        <f>IF(N97="základní",J97,0)</f>
        <v>0</v>
      </c>
      <c r="BF97" s="141">
        <f>IF(N97="snížená",J97,0)</f>
        <v>0</v>
      </c>
      <c r="BG97" s="141">
        <f>IF(N97="zákl. přenesená",J97,0)</f>
        <v>0</v>
      </c>
      <c r="BH97" s="141">
        <f>IF(N97="sníž. přenesená",J97,0)</f>
        <v>0</v>
      </c>
      <c r="BI97" s="141">
        <f>IF(N97="nulová",J97,0)</f>
        <v>0</v>
      </c>
      <c r="BJ97" s="18" t="s">
        <v>40</v>
      </c>
      <c r="BK97" s="141">
        <f>ROUND(I97*H97,2)</f>
        <v>0</v>
      </c>
      <c r="BL97" s="18" t="s">
        <v>4605</v>
      </c>
      <c r="BM97" s="140" t="s">
        <v>4882</v>
      </c>
    </row>
    <row r="98" spans="2:65" s="1" customFormat="1">
      <c r="B98" s="34"/>
      <c r="D98" s="163" t="s">
        <v>174</v>
      </c>
      <c r="F98" s="164" t="s">
        <v>4883</v>
      </c>
      <c r="I98" s="165"/>
      <c r="L98" s="34"/>
      <c r="M98" s="166"/>
      <c r="T98" s="55"/>
      <c r="AT98" s="18" t="s">
        <v>174</v>
      </c>
      <c r="AU98" s="18" t="s">
        <v>89</v>
      </c>
    </row>
    <row r="99" spans="2:65" s="11" customFormat="1" ht="22.8" customHeight="1">
      <c r="B99" s="117"/>
      <c r="D99" s="118" t="s">
        <v>79</v>
      </c>
      <c r="E99" s="127" t="s">
        <v>4884</v>
      </c>
      <c r="F99" s="127" t="s">
        <v>4885</v>
      </c>
      <c r="I99" s="120"/>
      <c r="J99" s="128">
        <f>BK99</f>
        <v>0</v>
      </c>
      <c r="L99" s="117"/>
      <c r="M99" s="122"/>
      <c r="P99" s="123">
        <f>SUM(P100:P101)</f>
        <v>0</v>
      </c>
      <c r="R99" s="123">
        <f>SUM(R100:R101)</f>
        <v>0</v>
      </c>
      <c r="T99" s="124">
        <f>SUM(T100:T101)</f>
        <v>0</v>
      </c>
      <c r="AR99" s="118" t="s">
        <v>183</v>
      </c>
      <c r="AT99" s="125" t="s">
        <v>79</v>
      </c>
      <c r="AU99" s="125" t="s">
        <v>40</v>
      </c>
      <c r="AY99" s="118" t="s">
        <v>150</v>
      </c>
      <c r="BK99" s="126">
        <f>SUM(BK100:BK101)</f>
        <v>0</v>
      </c>
    </row>
    <row r="100" spans="2:65" s="1" customFormat="1" ht="16.5" customHeight="1">
      <c r="B100" s="34"/>
      <c r="C100" s="129" t="s">
        <v>183</v>
      </c>
      <c r="D100" s="129" t="s">
        <v>152</v>
      </c>
      <c r="E100" s="130" t="s">
        <v>4886</v>
      </c>
      <c r="F100" s="131" t="s">
        <v>4885</v>
      </c>
      <c r="G100" s="132" t="s">
        <v>171</v>
      </c>
      <c r="H100" s="133">
        <v>1</v>
      </c>
      <c r="I100" s="134"/>
      <c r="J100" s="135">
        <f>ROUND(I100*H100,2)</f>
        <v>0</v>
      </c>
      <c r="K100" s="131" t="s">
        <v>172</v>
      </c>
      <c r="L100" s="34"/>
      <c r="M100" s="136" t="s">
        <v>32</v>
      </c>
      <c r="N100" s="137" t="s">
        <v>51</v>
      </c>
      <c r="P100" s="138">
        <f>O100*H100</f>
        <v>0</v>
      </c>
      <c r="Q100" s="138">
        <v>0</v>
      </c>
      <c r="R100" s="138">
        <f>Q100*H100</f>
        <v>0</v>
      </c>
      <c r="S100" s="138">
        <v>0</v>
      </c>
      <c r="T100" s="139">
        <f>S100*H100</f>
        <v>0</v>
      </c>
      <c r="AR100" s="140" t="s">
        <v>4605</v>
      </c>
      <c r="AT100" s="140" t="s">
        <v>152</v>
      </c>
      <c r="AU100" s="140" t="s">
        <v>89</v>
      </c>
      <c r="AY100" s="18" t="s">
        <v>150</v>
      </c>
      <c r="BE100" s="141">
        <f>IF(N100="základní",J100,0)</f>
        <v>0</v>
      </c>
      <c r="BF100" s="141">
        <f>IF(N100="snížená",J100,0)</f>
        <v>0</v>
      </c>
      <c r="BG100" s="141">
        <f>IF(N100="zákl. přenesená",J100,0)</f>
        <v>0</v>
      </c>
      <c r="BH100" s="141">
        <f>IF(N100="sníž. přenesená",J100,0)</f>
        <v>0</v>
      </c>
      <c r="BI100" s="141">
        <f>IF(N100="nulová",J100,0)</f>
        <v>0</v>
      </c>
      <c r="BJ100" s="18" t="s">
        <v>40</v>
      </c>
      <c r="BK100" s="141">
        <f>ROUND(I100*H100,2)</f>
        <v>0</v>
      </c>
      <c r="BL100" s="18" t="s">
        <v>4605</v>
      </c>
      <c r="BM100" s="140" t="s">
        <v>4887</v>
      </c>
    </row>
    <row r="101" spans="2:65" s="1" customFormat="1">
      <c r="B101" s="34"/>
      <c r="D101" s="163" t="s">
        <v>174</v>
      </c>
      <c r="F101" s="164" t="s">
        <v>4888</v>
      </c>
      <c r="I101" s="165"/>
      <c r="L101" s="34"/>
      <c r="M101" s="208"/>
      <c r="N101" s="205"/>
      <c r="O101" s="205"/>
      <c r="P101" s="205"/>
      <c r="Q101" s="205"/>
      <c r="R101" s="205"/>
      <c r="S101" s="205"/>
      <c r="T101" s="209"/>
      <c r="AT101" s="18" t="s">
        <v>174</v>
      </c>
      <c r="AU101" s="18" t="s">
        <v>89</v>
      </c>
    </row>
    <row r="102" spans="2:65" s="1" customFormat="1" ht="6.9" customHeight="1">
      <c r="B102" s="43"/>
      <c r="C102" s="44"/>
      <c r="D102" s="44"/>
      <c r="E102" s="44"/>
      <c r="F102" s="44"/>
      <c r="G102" s="44"/>
      <c r="H102" s="44"/>
      <c r="I102" s="44"/>
      <c r="J102" s="44"/>
      <c r="K102" s="44"/>
      <c r="L102" s="34"/>
    </row>
  </sheetData>
  <sheetProtection algorithmName="SHA-512" hashValue="x4I83S8t8F38hY5PogHxRJBmP8kFmNR5kK5RQxQpLqMugMk+Ezcv9F27M6b/g7LlgOqZ5niqbuOfJj1c4YTKAw==" saltValue="Gnyip/MSw28Rrr6+BmcGnRHiHi6fj1ftK48jZVQ8dKR1sD2kyXx210l1QoPl9cTrAoU1Y4RYZPz7x+T/hTFyQA==" spinCount="100000" sheet="1" objects="1" scenarios="1" formatColumns="0" formatRows="0" autoFilter="0"/>
  <autoFilter ref="C84:K101" xr:uid="{00000000-0009-0000-0000-00000C000000}"/>
  <mergeCells count="9">
    <mergeCell ref="E50:H50"/>
    <mergeCell ref="E75:H75"/>
    <mergeCell ref="E77:H77"/>
    <mergeCell ref="L2:V2"/>
    <mergeCell ref="E7:H7"/>
    <mergeCell ref="E9:H9"/>
    <mergeCell ref="E18:H18"/>
    <mergeCell ref="E27:H27"/>
    <mergeCell ref="E48:H48"/>
  </mergeCells>
  <hyperlinks>
    <hyperlink ref="F89" r:id="rId1" xr:uid="{00000000-0004-0000-0C00-000000000000}"/>
    <hyperlink ref="F92" r:id="rId2" xr:uid="{00000000-0004-0000-0C00-000001000000}"/>
    <hyperlink ref="F95" r:id="rId3" xr:uid="{00000000-0004-0000-0C00-000002000000}"/>
    <hyperlink ref="F98" r:id="rId4" xr:uid="{00000000-0004-0000-0C00-000003000000}"/>
    <hyperlink ref="F101" r:id="rId5" xr:uid="{00000000-0004-0000-0C00-000004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H1194"/>
  <sheetViews>
    <sheetView showGridLines="0" workbookViewId="0"/>
  </sheetViews>
  <sheetFormatPr defaultRowHeight="10.199999999999999"/>
  <cols>
    <col min="1" max="1" width="8.28515625" customWidth="1"/>
    <col min="2" max="2" width="1.7109375" customWidth="1"/>
    <col min="3" max="3" width="25" customWidth="1"/>
    <col min="4" max="4" width="75.85546875" customWidth="1"/>
    <col min="5" max="5" width="13.28515625" customWidth="1"/>
    <col min="6" max="6" width="20" customWidth="1"/>
    <col min="7" max="7" width="1.7109375" customWidth="1"/>
    <col min="8" max="8" width="8.28515625" customWidth="1"/>
  </cols>
  <sheetData>
    <row r="1" spans="2:8" ht="11.25" customHeight="1"/>
    <row r="2" spans="2:8" ht="36.9" customHeight="1"/>
    <row r="3" spans="2:8" ht="6.9" customHeight="1">
      <c r="B3" s="19"/>
      <c r="C3" s="20"/>
      <c r="D3" s="20"/>
      <c r="E3" s="20"/>
      <c r="F3" s="20"/>
      <c r="G3" s="20"/>
      <c r="H3" s="21"/>
    </row>
    <row r="4" spans="2:8" ht="24.9" customHeight="1">
      <c r="B4" s="21"/>
      <c r="C4" s="22" t="s">
        <v>4889</v>
      </c>
      <c r="H4" s="21"/>
    </row>
    <row r="5" spans="2:8" ht="12" customHeight="1">
      <c r="B5" s="21"/>
      <c r="C5" s="25" t="s">
        <v>13</v>
      </c>
      <c r="D5" s="1206" t="s">
        <v>14</v>
      </c>
      <c r="E5" s="1186"/>
      <c r="F5" s="1186"/>
      <c r="H5" s="21"/>
    </row>
    <row r="6" spans="2:8" ht="36.9" customHeight="1">
      <c r="B6" s="21"/>
      <c r="C6" s="27" t="s">
        <v>16</v>
      </c>
      <c r="D6" s="1203" t="s">
        <v>17</v>
      </c>
      <c r="E6" s="1186"/>
      <c r="F6" s="1186"/>
      <c r="H6" s="21"/>
    </row>
    <row r="7" spans="2:8" ht="16.5" customHeight="1">
      <c r="B7" s="21"/>
      <c r="C7" s="28" t="s">
        <v>24</v>
      </c>
      <c r="D7" s="51" t="str">
        <f>'Rekapitulace stavby'!AN8</f>
        <v>21. 7. 2025</v>
      </c>
      <c r="H7" s="21"/>
    </row>
    <row r="8" spans="2:8" s="1" customFormat="1" ht="10.8" customHeight="1">
      <c r="B8" s="34"/>
      <c r="H8" s="34"/>
    </row>
    <row r="9" spans="2:8" s="10" customFormat="1" ht="29.25" customHeight="1">
      <c r="B9" s="109"/>
      <c r="C9" s="110" t="s">
        <v>61</v>
      </c>
      <c r="D9" s="111" t="s">
        <v>62</v>
      </c>
      <c r="E9" s="111" t="s">
        <v>137</v>
      </c>
      <c r="F9" s="112" t="s">
        <v>4890</v>
      </c>
      <c r="H9" s="109"/>
    </row>
    <row r="10" spans="2:8" s="1" customFormat="1" ht="26.4" customHeight="1">
      <c r="B10" s="34"/>
      <c r="C10" s="210" t="s">
        <v>90</v>
      </c>
      <c r="D10" s="210" t="s">
        <v>91</v>
      </c>
      <c r="H10" s="34"/>
    </row>
    <row r="11" spans="2:8" s="1" customFormat="1" ht="16.8" customHeight="1">
      <c r="B11" s="34"/>
      <c r="C11" s="211" t="s">
        <v>667</v>
      </c>
      <c r="D11" s="212" t="s">
        <v>668</v>
      </c>
      <c r="E11" s="213" t="s">
        <v>32</v>
      </c>
      <c r="F11" s="214">
        <v>3348.27</v>
      </c>
      <c r="H11" s="34"/>
    </row>
    <row r="12" spans="2:8" s="1" customFormat="1" ht="16.8" customHeight="1">
      <c r="B12" s="34"/>
      <c r="C12" s="215" t="s">
        <v>32</v>
      </c>
      <c r="D12" s="215" t="s">
        <v>4891</v>
      </c>
      <c r="E12" s="18" t="s">
        <v>32</v>
      </c>
      <c r="F12" s="216">
        <v>3348.27</v>
      </c>
      <c r="H12" s="34"/>
    </row>
    <row r="13" spans="2:8" s="1" customFormat="1" ht="16.8" customHeight="1">
      <c r="B13" s="34"/>
      <c r="C13" s="215" t="s">
        <v>32</v>
      </c>
      <c r="D13" s="215" t="s">
        <v>162</v>
      </c>
      <c r="E13" s="18" t="s">
        <v>32</v>
      </c>
      <c r="F13" s="216">
        <v>3348.27</v>
      </c>
      <c r="H13" s="34"/>
    </row>
    <row r="14" spans="2:8" s="1" customFormat="1" ht="16.8" customHeight="1">
      <c r="B14" s="34"/>
      <c r="C14" s="217" t="s">
        <v>4892</v>
      </c>
      <c r="H14" s="34"/>
    </row>
    <row r="15" spans="2:8" s="1" customFormat="1" ht="16.8" customHeight="1">
      <c r="B15" s="34"/>
      <c r="C15" s="215" t="s">
        <v>2441</v>
      </c>
      <c r="D15" s="215" t="s">
        <v>4893</v>
      </c>
      <c r="E15" s="18" t="s">
        <v>155</v>
      </c>
      <c r="F15" s="216">
        <v>3348.27</v>
      </c>
      <c r="H15" s="34"/>
    </row>
    <row r="16" spans="2:8" s="1" customFormat="1" ht="16.8" customHeight="1">
      <c r="B16" s="34"/>
      <c r="C16" s="211" t="s">
        <v>652</v>
      </c>
      <c r="D16" s="212" t="s">
        <v>653</v>
      </c>
      <c r="E16" s="213" t="s">
        <v>32</v>
      </c>
      <c r="F16" s="214">
        <v>488.80700000000002</v>
      </c>
      <c r="H16" s="34"/>
    </row>
    <row r="17" spans="2:8" s="1" customFormat="1" ht="16.8" customHeight="1">
      <c r="B17" s="34"/>
      <c r="C17" s="215" t="s">
        <v>32</v>
      </c>
      <c r="D17" s="215" t="s">
        <v>654</v>
      </c>
      <c r="E17" s="18" t="s">
        <v>32</v>
      </c>
      <c r="F17" s="216">
        <v>488.80700000000002</v>
      </c>
      <c r="H17" s="34"/>
    </row>
    <row r="18" spans="2:8" s="1" customFormat="1" ht="16.8" customHeight="1">
      <c r="B18" s="34"/>
      <c r="C18" s="215" t="s">
        <v>32</v>
      </c>
      <c r="D18" s="215" t="s">
        <v>162</v>
      </c>
      <c r="E18" s="18" t="s">
        <v>32</v>
      </c>
      <c r="F18" s="216">
        <v>488.80700000000002</v>
      </c>
      <c r="H18" s="34"/>
    </row>
    <row r="19" spans="2:8" s="1" customFormat="1" ht="16.8" customHeight="1">
      <c r="B19" s="34"/>
      <c r="C19" s="217" t="s">
        <v>4892</v>
      </c>
      <c r="H19" s="34"/>
    </row>
    <row r="20" spans="2:8" s="1" customFormat="1" ht="20.399999999999999">
      <c r="B20" s="34"/>
      <c r="C20" s="215" t="s">
        <v>2220</v>
      </c>
      <c r="D20" s="215" t="s">
        <v>4894</v>
      </c>
      <c r="E20" s="18" t="s">
        <v>693</v>
      </c>
      <c r="F20" s="216">
        <v>488.80700000000002</v>
      </c>
      <c r="H20" s="34"/>
    </row>
    <row r="21" spans="2:8" s="1" customFormat="1" ht="20.399999999999999">
      <c r="B21" s="34"/>
      <c r="C21" s="215" t="s">
        <v>2232</v>
      </c>
      <c r="D21" s="215" t="s">
        <v>4895</v>
      </c>
      <c r="E21" s="18" t="s">
        <v>693</v>
      </c>
      <c r="F21" s="216">
        <v>58656.84</v>
      </c>
      <c r="H21" s="34"/>
    </row>
    <row r="22" spans="2:8" s="1" customFormat="1" ht="20.399999999999999">
      <c r="B22" s="34"/>
      <c r="C22" s="215" t="s">
        <v>2238</v>
      </c>
      <c r="D22" s="215" t="s">
        <v>4896</v>
      </c>
      <c r="E22" s="18" t="s">
        <v>693</v>
      </c>
      <c r="F22" s="216">
        <v>488.80700000000002</v>
      </c>
      <c r="H22" s="34"/>
    </row>
    <row r="23" spans="2:8" s="1" customFormat="1" ht="16.8" customHeight="1">
      <c r="B23" s="34"/>
      <c r="C23" s="211" t="s">
        <v>631</v>
      </c>
      <c r="D23" s="212" t="s">
        <v>632</v>
      </c>
      <c r="E23" s="213" t="s">
        <v>32</v>
      </c>
      <c r="F23" s="214">
        <v>3206.76</v>
      </c>
      <c r="H23" s="34"/>
    </row>
    <row r="24" spans="2:8" s="1" customFormat="1" ht="16.8" customHeight="1">
      <c r="B24" s="34"/>
      <c r="C24" s="215" t="s">
        <v>32</v>
      </c>
      <c r="D24" s="215" t="s">
        <v>633</v>
      </c>
      <c r="E24" s="18" t="s">
        <v>32</v>
      </c>
      <c r="F24" s="216">
        <v>3206.76</v>
      </c>
      <c r="H24" s="34"/>
    </row>
    <row r="25" spans="2:8" s="1" customFormat="1" ht="16.8" customHeight="1">
      <c r="B25" s="34"/>
      <c r="C25" s="215" t="s">
        <v>32</v>
      </c>
      <c r="D25" s="215" t="s">
        <v>162</v>
      </c>
      <c r="E25" s="18" t="s">
        <v>32</v>
      </c>
      <c r="F25" s="216">
        <v>3206.76</v>
      </c>
      <c r="H25" s="34"/>
    </row>
    <row r="26" spans="2:8" s="1" customFormat="1" ht="16.8" customHeight="1">
      <c r="B26" s="34"/>
      <c r="C26" s="217" t="s">
        <v>4892</v>
      </c>
      <c r="H26" s="34"/>
    </row>
    <row r="27" spans="2:8" s="1" customFormat="1" ht="20.399999999999999">
      <c r="B27" s="34"/>
      <c r="C27" s="215" t="s">
        <v>2000</v>
      </c>
      <c r="D27" s="215" t="s">
        <v>4897</v>
      </c>
      <c r="E27" s="18" t="s">
        <v>155</v>
      </c>
      <c r="F27" s="216">
        <v>3206.76</v>
      </c>
      <c r="H27" s="34"/>
    </row>
    <row r="28" spans="2:8" s="1" customFormat="1" ht="16.8" customHeight="1">
      <c r="B28" s="34"/>
      <c r="C28" s="211" t="s">
        <v>680</v>
      </c>
      <c r="D28" s="212" t="s">
        <v>681</v>
      </c>
      <c r="E28" s="213" t="s">
        <v>32</v>
      </c>
      <c r="F28" s="214">
        <v>3348.27</v>
      </c>
      <c r="H28" s="34"/>
    </row>
    <row r="29" spans="2:8" s="1" customFormat="1" ht="16.8" customHeight="1">
      <c r="B29" s="34"/>
      <c r="C29" s="215" t="s">
        <v>32</v>
      </c>
      <c r="D29" s="215" t="s">
        <v>669</v>
      </c>
      <c r="E29" s="18" t="s">
        <v>32</v>
      </c>
      <c r="F29" s="216">
        <v>3348.27</v>
      </c>
      <c r="H29" s="34"/>
    </row>
    <row r="30" spans="2:8" s="1" customFormat="1" ht="16.8" customHeight="1">
      <c r="B30" s="34"/>
      <c r="C30" s="215" t="s">
        <v>32</v>
      </c>
      <c r="D30" s="215" t="s">
        <v>162</v>
      </c>
      <c r="E30" s="18" t="s">
        <v>32</v>
      </c>
      <c r="F30" s="216">
        <v>3348.27</v>
      </c>
      <c r="H30" s="34"/>
    </row>
    <row r="31" spans="2:8" s="1" customFormat="1" ht="16.8" customHeight="1">
      <c r="B31" s="34"/>
      <c r="C31" s="217" t="s">
        <v>4892</v>
      </c>
      <c r="H31" s="34"/>
    </row>
    <row r="32" spans="2:8" s="1" customFormat="1" ht="16.8" customHeight="1">
      <c r="B32" s="34"/>
      <c r="C32" s="215" t="s">
        <v>2532</v>
      </c>
      <c r="D32" s="215" t="s">
        <v>4898</v>
      </c>
      <c r="E32" s="18" t="s">
        <v>155</v>
      </c>
      <c r="F32" s="216">
        <v>3348.27</v>
      </c>
      <c r="H32" s="34"/>
    </row>
    <row r="33" spans="2:8" s="1" customFormat="1" ht="16.8" customHeight="1">
      <c r="B33" s="34"/>
      <c r="C33" s="211" t="s">
        <v>685</v>
      </c>
      <c r="D33" s="212" t="s">
        <v>686</v>
      </c>
      <c r="E33" s="213" t="s">
        <v>32</v>
      </c>
      <c r="F33" s="214">
        <v>2323.2600000000002</v>
      </c>
      <c r="H33" s="34"/>
    </row>
    <row r="34" spans="2:8" s="1" customFormat="1" ht="16.8" customHeight="1">
      <c r="B34" s="34"/>
      <c r="C34" s="215" t="s">
        <v>32</v>
      </c>
      <c r="D34" s="215" t="s">
        <v>687</v>
      </c>
      <c r="E34" s="18" t="s">
        <v>32</v>
      </c>
      <c r="F34" s="216">
        <v>2323.2600000000002</v>
      </c>
      <c r="H34" s="34"/>
    </row>
    <row r="35" spans="2:8" s="1" customFormat="1" ht="16.8" customHeight="1">
      <c r="B35" s="34"/>
      <c r="C35" s="215" t="s">
        <v>32</v>
      </c>
      <c r="D35" s="215" t="s">
        <v>162</v>
      </c>
      <c r="E35" s="18" t="s">
        <v>32</v>
      </c>
      <c r="F35" s="216">
        <v>2323.2600000000002</v>
      </c>
      <c r="H35" s="34"/>
    </row>
    <row r="36" spans="2:8" s="1" customFormat="1" ht="16.8" customHeight="1">
      <c r="B36" s="34"/>
      <c r="C36" s="217" t="s">
        <v>4892</v>
      </c>
      <c r="H36" s="34"/>
    </row>
    <row r="37" spans="2:8" s="1" customFormat="1" ht="20.399999999999999">
      <c r="B37" s="34"/>
      <c r="C37" s="215" t="s">
        <v>2546</v>
      </c>
      <c r="D37" s="215" t="s">
        <v>2547</v>
      </c>
      <c r="E37" s="18" t="s">
        <v>155</v>
      </c>
      <c r="F37" s="216">
        <v>2707.76</v>
      </c>
      <c r="H37" s="34"/>
    </row>
    <row r="38" spans="2:8" s="1" customFormat="1" ht="16.8" customHeight="1">
      <c r="B38" s="34"/>
      <c r="C38" s="211" t="s">
        <v>682</v>
      </c>
      <c r="D38" s="212" t="s">
        <v>683</v>
      </c>
      <c r="E38" s="213" t="s">
        <v>32</v>
      </c>
      <c r="F38" s="214">
        <v>1025.01</v>
      </c>
      <c r="H38" s="34"/>
    </row>
    <row r="39" spans="2:8" s="1" customFormat="1" ht="16.8" customHeight="1">
      <c r="B39" s="34"/>
      <c r="C39" s="215" t="s">
        <v>32</v>
      </c>
      <c r="D39" s="215" t="s">
        <v>4899</v>
      </c>
      <c r="E39" s="18" t="s">
        <v>32</v>
      </c>
      <c r="F39" s="216">
        <v>1025.01</v>
      </c>
      <c r="H39" s="34"/>
    </row>
    <row r="40" spans="2:8" s="1" customFormat="1" ht="16.8" customHeight="1">
      <c r="B40" s="34"/>
      <c r="C40" s="215" t="s">
        <v>32</v>
      </c>
      <c r="D40" s="215" t="s">
        <v>162</v>
      </c>
      <c r="E40" s="18" t="s">
        <v>32</v>
      </c>
      <c r="F40" s="216">
        <v>1025.01</v>
      </c>
      <c r="H40" s="34"/>
    </row>
    <row r="41" spans="2:8" s="1" customFormat="1" ht="16.8" customHeight="1">
      <c r="B41" s="34"/>
      <c r="C41" s="217" t="s">
        <v>4892</v>
      </c>
      <c r="H41" s="34"/>
    </row>
    <row r="42" spans="2:8" s="1" customFormat="1" ht="30.6">
      <c r="B42" s="34"/>
      <c r="C42" s="215" t="s">
        <v>2540</v>
      </c>
      <c r="D42" s="215" t="s">
        <v>2541</v>
      </c>
      <c r="E42" s="18" t="s">
        <v>155</v>
      </c>
      <c r="F42" s="216">
        <v>1194.6489999999999</v>
      </c>
      <c r="H42" s="34"/>
    </row>
    <row r="43" spans="2:8" s="1" customFormat="1" ht="16.8" customHeight="1">
      <c r="B43" s="34"/>
      <c r="C43" s="211" t="s">
        <v>737</v>
      </c>
      <c r="D43" s="212" t="s">
        <v>738</v>
      </c>
      <c r="E43" s="213" t="s">
        <v>32</v>
      </c>
      <c r="F43" s="214">
        <v>886.34</v>
      </c>
      <c r="H43" s="34"/>
    </row>
    <row r="44" spans="2:8" s="1" customFormat="1" ht="16.8" customHeight="1">
      <c r="B44" s="34"/>
      <c r="C44" s="215" t="s">
        <v>32</v>
      </c>
      <c r="D44" s="215" t="s">
        <v>4900</v>
      </c>
      <c r="E44" s="18" t="s">
        <v>32</v>
      </c>
      <c r="F44" s="216">
        <v>886.34</v>
      </c>
      <c r="H44" s="34"/>
    </row>
    <row r="45" spans="2:8" s="1" customFormat="1" ht="16.8" customHeight="1">
      <c r="B45" s="34"/>
      <c r="C45" s="215" t="s">
        <v>32</v>
      </c>
      <c r="D45" s="215" t="s">
        <v>162</v>
      </c>
      <c r="E45" s="18" t="s">
        <v>32</v>
      </c>
      <c r="F45" s="216">
        <v>886.34</v>
      </c>
      <c r="H45" s="34"/>
    </row>
    <row r="46" spans="2:8" s="1" customFormat="1" ht="16.8" customHeight="1">
      <c r="B46" s="34"/>
      <c r="C46" s="217" t="s">
        <v>4892</v>
      </c>
      <c r="H46" s="34"/>
    </row>
    <row r="47" spans="2:8" s="1" customFormat="1" ht="16.8" customHeight="1">
      <c r="B47" s="34"/>
      <c r="C47" s="215" t="s">
        <v>2573</v>
      </c>
      <c r="D47" s="215" t="s">
        <v>2574</v>
      </c>
      <c r="E47" s="18" t="s">
        <v>155</v>
      </c>
      <c r="F47" s="216">
        <v>1033.029</v>
      </c>
      <c r="H47" s="34"/>
    </row>
    <row r="48" spans="2:8" s="1" customFormat="1" ht="16.8" customHeight="1">
      <c r="B48" s="34"/>
      <c r="C48" s="211" t="s">
        <v>754</v>
      </c>
      <c r="D48" s="212" t="s">
        <v>755</v>
      </c>
      <c r="E48" s="213" t="s">
        <v>32</v>
      </c>
      <c r="F48" s="214">
        <v>141.44999999999999</v>
      </c>
      <c r="H48" s="34"/>
    </row>
    <row r="49" spans="2:8" s="1" customFormat="1" ht="16.8" customHeight="1">
      <c r="B49" s="34"/>
      <c r="C49" s="215" t="s">
        <v>32</v>
      </c>
      <c r="D49" s="215" t="s">
        <v>756</v>
      </c>
      <c r="E49" s="18" t="s">
        <v>32</v>
      </c>
      <c r="F49" s="216">
        <v>141.44999999999999</v>
      </c>
      <c r="H49" s="34"/>
    </row>
    <row r="50" spans="2:8" s="1" customFormat="1" ht="16.8" customHeight="1">
      <c r="B50" s="34"/>
      <c r="C50" s="215" t="s">
        <v>32</v>
      </c>
      <c r="D50" s="215" t="s">
        <v>162</v>
      </c>
      <c r="E50" s="18" t="s">
        <v>32</v>
      </c>
      <c r="F50" s="216">
        <v>141.44999999999999</v>
      </c>
      <c r="H50" s="34"/>
    </row>
    <row r="51" spans="2:8" s="1" customFormat="1" ht="16.8" customHeight="1">
      <c r="B51" s="34"/>
      <c r="C51" s="217" t="s">
        <v>4892</v>
      </c>
      <c r="H51" s="34"/>
    </row>
    <row r="52" spans="2:8" s="1" customFormat="1" ht="20.399999999999999">
      <c r="B52" s="34"/>
      <c r="C52" s="215" t="s">
        <v>2643</v>
      </c>
      <c r="D52" s="215" t="s">
        <v>4901</v>
      </c>
      <c r="E52" s="18" t="s">
        <v>155</v>
      </c>
      <c r="F52" s="216">
        <v>141.44999999999999</v>
      </c>
      <c r="H52" s="34"/>
    </row>
    <row r="53" spans="2:8" s="1" customFormat="1" ht="20.399999999999999">
      <c r="B53" s="34"/>
      <c r="C53" s="215" t="s">
        <v>2651</v>
      </c>
      <c r="D53" s="215" t="s">
        <v>4902</v>
      </c>
      <c r="E53" s="18" t="s">
        <v>155</v>
      </c>
      <c r="F53" s="216">
        <v>141.44999999999999</v>
      </c>
      <c r="H53" s="34"/>
    </row>
    <row r="54" spans="2:8" s="1" customFormat="1" ht="20.399999999999999">
      <c r="B54" s="34"/>
      <c r="C54" s="215" t="s">
        <v>2661</v>
      </c>
      <c r="D54" s="215" t="s">
        <v>4903</v>
      </c>
      <c r="E54" s="18" t="s">
        <v>155</v>
      </c>
      <c r="F54" s="216">
        <v>141.44999999999999</v>
      </c>
      <c r="H54" s="34"/>
    </row>
    <row r="55" spans="2:8" s="1" customFormat="1" ht="20.399999999999999">
      <c r="B55" s="34"/>
      <c r="C55" s="215" t="s">
        <v>2672</v>
      </c>
      <c r="D55" s="215" t="s">
        <v>4904</v>
      </c>
      <c r="E55" s="18" t="s">
        <v>155</v>
      </c>
      <c r="F55" s="216">
        <v>141.44999999999999</v>
      </c>
      <c r="H55" s="34"/>
    </row>
    <row r="56" spans="2:8" s="1" customFormat="1" ht="16.8" customHeight="1">
      <c r="B56" s="34"/>
      <c r="C56" s="215" t="s">
        <v>2681</v>
      </c>
      <c r="D56" s="215" t="s">
        <v>4905</v>
      </c>
      <c r="E56" s="18" t="s">
        <v>155</v>
      </c>
      <c r="F56" s="216">
        <v>141.44999999999999</v>
      </c>
      <c r="H56" s="34"/>
    </row>
    <row r="57" spans="2:8" s="1" customFormat="1" ht="16.8" customHeight="1">
      <c r="B57" s="34"/>
      <c r="C57" s="215" t="s">
        <v>2691</v>
      </c>
      <c r="D57" s="215" t="s">
        <v>4906</v>
      </c>
      <c r="E57" s="18" t="s">
        <v>155</v>
      </c>
      <c r="F57" s="216">
        <v>141.44999999999999</v>
      </c>
      <c r="H57" s="34"/>
    </row>
    <row r="58" spans="2:8" s="1" customFormat="1" ht="16.8" customHeight="1">
      <c r="B58" s="34"/>
      <c r="C58" s="211" t="s">
        <v>782</v>
      </c>
      <c r="D58" s="212" t="s">
        <v>783</v>
      </c>
      <c r="E58" s="213" t="s">
        <v>32</v>
      </c>
      <c r="F58" s="214">
        <v>2.84</v>
      </c>
      <c r="H58" s="34"/>
    </row>
    <row r="59" spans="2:8" s="1" customFormat="1" ht="16.8" customHeight="1">
      <c r="B59" s="34"/>
      <c r="C59" s="215" t="s">
        <v>32</v>
      </c>
      <c r="D59" s="215" t="s">
        <v>784</v>
      </c>
      <c r="E59" s="18" t="s">
        <v>32</v>
      </c>
      <c r="F59" s="216">
        <v>2.84</v>
      </c>
      <c r="H59" s="34"/>
    </row>
    <row r="60" spans="2:8" s="1" customFormat="1" ht="16.8" customHeight="1">
      <c r="B60" s="34"/>
      <c r="C60" s="215" t="s">
        <v>32</v>
      </c>
      <c r="D60" s="215" t="s">
        <v>162</v>
      </c>
      <c r="E60" s="18" t="s">
        <v>32</v>
      </c>
      <c r="F60" s="216">
        <v>2.84</v>
      </c>
      <c r="H60" s="34"/>
    </row>
    <row r="61" spans="2:8" s="1" customFormat="1" ht="16.8" customHeight="1">
      <c r="B61" s="34"/>
      <c r="C61" s="217" t="s">
        <v>4892</v>
      </c>
      <c r="H61" s="34"/>
    </row>
    <row r="62" spans="2:8" s="1" customFormat="1" ht="20.399999999999999">
      <c r="B62" s="34"/>
      <c r="C62" s="215" t="s">
        <v>2770</v>
      </c>
      <c r="D62" s="215" t="s">
        <v>4907</v>
      </c>
      <c r="E62" s="18" t="s">
        <v>155</v>
      </c>
      <c r="F62" s="216">
        <v>2.84</v>
      </c>
      <c r="H62" s="34"/>
    </row>
    <row r="63" spans="2:8" s="1" customFormat="1" ht="16.8" customHeight="1">
      <c r="B63" s="34"/>
      <c r="C63" s="211" t="s">
        <v>785</v>
      </c>
      <c r="D63" s="212" t="s">
        <v>786</v>
      </c>
      <c r="E63" s="213" t="s">
        <v>32</v>
      </c>
      <c r="F63" s="214">
        <v>2.84</v>
      </c>
      <c r="H63" s="34"/>
    </row>
    <row r="64" spans="2:8" s="1" customFormat="1" ht="16.8" customHeight="1">
      <c r="B64" s="34"/>
      <c r="C64" s="215" t="s">
        <v>32</v>
      </c>
      <c r="D64" s="215" t="s">
        <v>784</v>
      </c>
      <c r="E64" s="18" t="s">
        <v>32</v>
      </c>
      <c r="F64" s="216">
        <v>2.84</v>
      </c>
      <c r="H64" s="34"/>
    </row>
    <row r="65" spans="2:8" s="1" customFormat="1" ht="16.8" customHeight="1">
      <c r="B65" s="34"/>
      <c r="C65" s="215" t="s">
        <v>32</v>
      </c>
      <c r="D65" s="215" t="s">
        <v>162</v>
      </c>
      <c r="E65" s="18" t="s">
        <v>32</v>
      </c>
      <c r="F65" s="216">
        <v>2.84</v>
      </c>
      <c r="H65" s="34"/>
    </row>
    <row r="66" spans="2:8" s="1" customFormat="1" ht="16.8" customHeight="1">
      <c r="B66" s="34"/>
      <c r="C66" s="217" t="s">
        <v>4892</v>
      </c>
      <c r="H66" s="34"/>
    </row>
    <row r="67" spans="2:8" s="1" customFormat="1" ht="20.399999999999999">
      <c r="B67" s="34"/>
      <c r="C67" s="215" t="s">
        <v>2776</v>
      </c>
      <c r="D67" s="215" t="s">
        <v>2777</v>
      </c>
      <c r="E67" s="18" t="s">
        <v>155</v>
      </c>
      <c r="F67" s="216">
        <v>2.9820000000000002</v>
      </c>
      <c r="H67" s="34"/>
    </row>
    <row r="68" spans="2:8" s="1" customFormat="1" ht="16.8" customHeight="1">
      <c r="B68" s="34"/>
      <c r="C68" s="211" t="s">
        <v>789</v>
      </c>
      <c r="D68" s="212" t="s">
        <v>790</v>
      </c>
      <c r="E68" s="213" t="s">
        <v>32</v>
      </c>
      <c r="F68" s="214">
        <v>278.64999999999998</v>
      </c>
      <c r="H68" s="34"/>
    </row>
    <row r="69" spans="2:8" s="1" customFormat="1" ht="16.8" customHeight="1">
      <c r="B69" s="34"/>
      <c r="C69" s="215" t="s">
        <v>32</v>
      </c>
      <c r="D69" s="215" t="s">
        <v>791</v>
      </c>
      <c r="E69" s="18" t="s">
        <v>32</v>
      </c>
      <c r="F69" s="216">
        <v>278.64999999999998</v>
      </c>
      <c r="H69" s="34"/>
    </row>
    <row r="70" spans="2:8" s="1" customFormat="1" ht="16.8" customHeight="1">
      <c r="B70" s="34"/>
      <c r="C70" s="215" t="s">
        <v>32</v>
      </c>
      <c r="D70" s="215" t="s">
        <v>162</v>
      </c>
      <c r="E70" s="18" t="s">
        <v>32</v>
      </c>
      <c r="F70" s="216">
        <v>278.64999999999998</v>
      </c>
      <c r="H70" s="34"/>
    </row>
    <row r="71" spans="2:8" s="1" customFormat="1" ht="16.8" customHeight="1">
      <c r="B71" s="34"/>
      <c r="C71" s="217" t="s">
        <v>4892</v>
      </c>
      <c r="H71" s="34"/>
    </row>
    <row r="72" spans="2:8" s="1" customFormat="1" ht="20.399999999999999">
      <c r="B72" s="34"/>
      <c r="C72" s="215" t="s">
        <v>2781</v>
      </c>
      <c r="D72" s="215" t="s">
        <v>4908</v>
      </c>
      <c r="E72" s="18" t="s">
        <v>155</v>
      </c>
      <c r="F72" s="216">
        <v>278.64999999999998</v>
      </c>
      <c r="H72" s="34"/>
    </row>
    <row r="73" spans="2:8" s="1" customFormat="1" ht="16.8" customHeight="1">
      <c r="B73" s="34"/>
      <c r="C73" s="211" t="s">
        <v>794</v>
      </c>
      <c r="D73" s="212" t="s">
        <v>795</v>
      </c>
      <c r="E73" s="213" t="s">
        <v>32</v>
      </c>
      <c r="F73" s="214">
        <v>278.64999999999998</v>
      </c>
      <c r="H73" s="34"/>
    </row>
    <row r="74" spans="2:8" s="1" customFormat="1" ht="16.8" customHeight="1">
      <c r="B74" s="34"/>
      <c r="C74" s="215" t="s">
        <v>32</v>
      </c>
      <c r="D74" s="215" t="s">
        <v>791</v>
      </c>
      <c r="E74" s="18" t="s">
        <v>32</v>
      </c>
      <c r="F74" s="216">
        <v>278.64999999999998</v>
      </c>
      <c r="H74" s="34"/>
    </row>
    <row r="75" spans="2:8" s="1" customFormat="1" ht="16.8" customHeight="1">
      <c r="B75" s="34"/>
      <c r="C75" s="215" t="s">
        <v>32</v>
      </c>
      <c r="D75" s="215" t="s">
        <v>162</v>
      </c>
      <c r="E75" s="18" t="s">
        <v>32</v>
      </c>
      <c r="F75" s="216">
        <v>278.64999999999998</v>
      </c>
      <c r="H75" s="34"/>
    </row>
    <row r="76" spans="2:8" s="1" customFormat="1" ht="16.8" customHeight="1">
      <c r="B76" s="34"/>
      <c r="C76" s="217" t="s">
        <v>4892</v>
      </c>
      <c r="H76" s="34"/>
    </row>
    <row r="77" spans="2:8" s="1" customFormat="1" ht="20.399999999999999">
      <c r="B77" s="34"/>
      <c r="C77" s="215" t="s">
        <v>2776</v>
      </c>
      <c r="D77" s="215" t="s">
        <v>2777</v>
      </c>
      <c r="E77" s="18" t="s">
        <v>155</v>
      </c>
      <c r="F77" s="216">
        <v>585.16499999999996</v>
      </c>
      <c r="H77" s="34"/>
    </row>
    <row r="78" spans="2:8" s="1" customFormat="1" ht="16.8" customHeight="1">
      <c r="B78" s="34"/>
      <c r="C78" s="211" t="s">
        <v>797</v>
      </c>
      <c r="D78" s="212" t="s">
        <v>798</v>
      </c>
      <c r="E78" s="213" t="s">
        <v>32</v>
      </c>
      <c r="F78" s="214">
        <v>5530.02</v>
      </c>
      <c r="H78" s="34"/>
    </row>
    <row r="79" spans="2:8" s="1" customFormat="1" ht="16.8" customHeight="1">
      <c r="B79" s="34"/>
      <c r="C79" s="215" t="s">
        <v>32</v>
      </c>
      <c r="D79" s="215" t="s">
        <v>799</v>
      </c>
      <c r="E79" s="18" t="s">
        <v>32</v>
      </c>
      <c r="F79" s="216">
        <v>5530.02</v>
      </c>
      <c r="H79" s="34"/>
    </row>
    <row r="80" spans="2:8" s="1" customFormat="1" ht="16.8" customHeight="1">
      <c r="B80" s="34"/>
      <c r="C80" s="215" t="s">
        <v>32</v>
      </c>
      <c r="D80" s="215" t="s">
        <v>162</v>
      </c>
      <c r="E80" s="18" t="s">
        <v>32</v>
      </c>
      <c r="F80" s="216">
        <v>5530.02</v>
      </c>
      <c r="H80" s="34"/>
    </row>
    <row r="81" spans="2:8" s="1" customFormat="1" ht="16.8" customHeight="1">
      <c r="B81" s="34"/>
      <c r="C81" s="217" t="s">
        <v>4892</v>
      </c>
      <c r="H81" s="34"/>
    </row>
    <row r="82" spans="2:8" s="1" customFormat="1" ht="16.8" customHeight="1">
      <c r="B82" s="34"/>
      <c r="C82" s="215" t="s">
        <v>2790</v>
      </c>
      <c r="D82" s="215" t="s">
        <v>4909</v>
      </c>
      <c r="E82" s="18" t="s">
        <v>155</v>
      </c>
      <c r="F82" s="216">
        <v>5530.02</v>
      </c>
      <c r="H82" s="34"/>
    </row>
    <row r="83" spans="2:8" s="1" customFormat="1" ht="16.8" customHeight="1">
      <c r="B83" s="34"/>
      <c r="C83" s="211" t="s">
        <v>801</v>
      </c>
      <c r="D83" s="212" t="s">
        <v>802</v>
      </c>
      <c r="E83" s="213" t="s">
        <v>32</v>
      </c>
      <c r="F83" s="214">
        <v>2601.91</v>
      </c>
      <c r="H83" s="34"/>
    </row>
    <row r="84" spans="2:8" s="1" customFormat="1" ht="16.8" customHeight="1">
      <c r="B84" s="34"/>
      <c r="C84" s="215" t="s">
        <v>32</v>
      </c>
      <c r="D84" s="215" t="s">
        <v>4910</v>
      </c>
      <c r="E84" s="18" t="s">
        <v>32</v>
      </c>
      <c r="F84" s="216">
        <v>2601.91</v>
      </c>
      <c r="H84" s="34"/>
    </row>
    <row r="85" spans="2:8" s="1" customFormat="1" ht="16.8" customHeight="1">
      <c r="B85" s="34"/>
      <c r="C85" s="215" t="s">
        <v>32</v>
      </c>
      <c r="D85" s="215" t="s">
        <v>162</v>
      </c>
      <c r="E85" s="18" t="s">
        <v>32</v>
      </c>
      <c r="F85" s="216">
        <v>2601.91</v>
      </c>
      <c r="H85" s="34"/>
    </row>
    <row r="86" spans="2:8" s="1" customFormat="1" ht="16.8" customHeight="1">
      <c r="B86" s="34"/>
      <c r="C86" s="217" t="s">
        <v>4892</v>
      </c>
      <c r="H86" s="34"/>
    </row>
    <row r="87" spans="2:8" s="1" customFormat="1" ht="16.8" customHeight="1">
      <c r="B87" s="34"/>
      <c r="C87" s="215" t="s">
        <v>2796</v>
      </c>
      <c r="D87" s="215" t="s">
        <v>2797</v>
      </c>
      <c r="E87" s="18" t="s">
        <v>155</v>
      </c>
      <c r="F87" s="216">
        <v>2732.0059999999999</v>
      </c>
      <c r="H87" s="34"/>
    </row>
    <row r="88" spans="2:8" s="1" customFormat="1" ht="16.8" customHeight="1">
      <c r="B88" s="34"/>
      <c r="C88" s="211" t="s">
        <v>806</v>
      </c>
      <c r="D88" s="212" t="s">
        <v>807</v>
      </c>
      <c r="E88" s="213" t="s">
        <v>32</v>
      </c>
      <c r="F88" s="214">
        <v>2928.11</v>
      </c>
      <c r="H88" s="34"/>
    </row>
    <row r="89" spans="2:8" s="1" customFormat="1" ht="16.8" customHeight="1">
      <c r="B89" s="34"/>
      <c r="C89" s="215" t="s">
        <v>32</v>
      </c>
      <c r="D89" s="215" t="s">
        <v>4911</v>
      </c>
      <c r="E89" s="18" t="s">
        <v>32</v>
      </c>
      <c r="F89" s="216">
        <v>2928.11</v>
      </c>
      <c r="H89" s="34"/>
    </row>
    <row r="90" spans="2:8" s="1" customFormat="1" ht="16.8" customHeight="1">
      <c r="B90" s="34"/>
      <c r="C90" s="215" t="s">
        <v>32</v>
      </c>
      <c r="D90" s="215" t="s">
        <v>162</v>
      </c>
      <c r="E90" s="18" t="s">
        <v>32</v>
      </c>
      <c r="F90" s="216">
        <v>2928.11</v>
      </c>
      <c r="H90" s="34"/>
    </row>
    <row r="91" spans="2:8" s="1" customFormat="1" ht="16.8" customHeight="1">
      <c r="B91" s="34"/>
      <c r="C91" s="217" t="s">
        <v>4892</v>
      </c>
      <c r="H91" s="34"/>
    </row>
    <row r="92" spans="2:8" s="1" customFormat="1" ht="20.399999999999999">
      <c r="B92" s="34"/>
      <c r="C92" s="215" t="s">
        <v>2776</v>
      </c>
      <c r="D92" s="215" t="s">
        <v>2777</v>
      </c>
      <c r="E92" s="18" t="s">
        <v>155</v>
      </c>
      <c r="F92" s="216">
        <v>3074.5160000000001</v>
      </c>
      <c r="H92" s="34"/>
    </row>
    <row r="93" spans="2:8" s="1" customFormat="1" ht="16.8" customHeight="1">
      <c r="B93" s="34"/>
      <c r="C93" s="211" t="s">
        <v>811</v>
      </c>
      <c r="D93" s="212" t="s">
        <v>812</v>
      </c>
      <c r="E93" s="213" t="s">
        <v>32</v>
      </c>
      <c r="F93" s="214">
        <v>607.69000000000005</v>
      </c>
      <c r="H93" s="34"/>
    </row>
    <row r="94" spans="2:8" s="1" customFormat="1" ht="16.8" customHeight="1">
      <c r="B94" s="34"/>
      <c r="C94" s="215" t="s">
        <v>32</v>
      </c>
      <c r="D94" s="215" t="s">
        <v>813</v>
      </c>
      <c r="E94" s="18" t="s">
        <v>32</v>
      </c>
      <c r="F94" s="216">
        <v>607.69000000000005</v>
      </c>
      <c r="H94" s="34"/>
    </row>
    <row r="95" spans="2:8" s="1" customFormat="1" ht="16.8" customHeight="1">
      <c r="B95" s="34"/>
      <c r="C95" s="215" t="s">
        <v>32</v>
      </c>
      <c r="D95" s="215" t="s">
        <v>162</v>
      </c>
      <c r="E95" s="18" t="s">
        <v>32</v>
      </c>
      <c r="F95" s="216">
        <v>607.69000000000005</v>
      </c>
      <c r="H95" s="34"/>
    </row>
    <row r="96" spans="2:8" s="1" customFormat="1" ht="16.8" customHeight="1">
      <c r="B96" s="34"/>
      <c r="C96" s="217" t="s">
        <v>4892</v>
      </c>
      <c r="H96" s="34"/>
    </row>
    <row r="97" spans="2:8" s="1" customFormat="1" ht="16.8" customHeight="1">
      <c r="B97" s="34"/>
      <c r="C97" s="215" t="s">
        <v>2806</v>
      </c>
      <c r="D97" s="215" t="s">
        <v>4912</v>
      </c>
      <c r="E97" s="18" t="s">
        <v>155</v>
      </c>
      <c r="F97" s="216">
        <v>607.69000000000005</v>
      </c>
      <c r="H97" s="34"/>
    </row>
    <row r="98" spans="2:8" s="1" customFormat="1" ht="16.8" customHeight="1">
      <c r="B98" s="34"/>
      <c r="C98" s="211" t="s">
        <v>815</v>
      </c>
      <c r="D98" s="212" t="s">
        <v>816</v>
      </c>
      <c r="E98" s="213" t="s">
        <v>32</v>
      </c>
      <c r="F98" s="214">
        <v>607.69000000000005</v>
      </c>
      <c r="H98" s="34"/>
    </row>
    <row r="99" spans="2:8" s="1" customFormat="1" ht="16.8" customHeight="1">
      <c r="B99" s="34"/>
      <c r="C99" s="215" t="s">
        <v>32</v>
      </c>
      <c r="D99" s="215" t="s">
        <v>4913</v>
      </c>
      <c r="E99" s="18" t="s">
        <v>32</v>
      </c>
      <c r="F99" s="216">
        <v>607.69000000000005</v>
      </c>
      <c r="H99" s="34"/>
    </row>
    <row r="100" spans="2:8" s="1" customFormat="1" ht="16.8" customHeight="1">
      <c r="B100" s="34"/>
      <c r="C100" s="215" t="s">
        <v>32</v>
      </c>
      <c r="D100" s="215" t="s">
        <v>162</v>
      </c>
      <c r="E100" s="18" t="s">
        <v>32</v>
      </c>
      <c r="F100" s="216">
        <v>607.69000000000005</v>
      </c>
      <c r="H100" s="34"/>
    </row>
    <row r="101" spans="2:8" s="1" customFormat="1" ht="16.8" customHeight="1">
      <c r="B101" s="34"/>
      <c r="C101" s="217" t="s">
        <v>4892</v>
      </c>
      <c r="H101" s="34"/>
    </row>
    <row r="102" spans="2:8" s="1" customFormat="1" ht="16.8" customHeight="1">
      <c r="B102" s="34"/>
      <c r="C102" s="215" t="s">
        <v>2796</v>
      </c>
      <c r="D102" s="215" t="s">
        <v>2797</v>
      </c>
      <c r="E102" s="18" t="s">
        <v>155</v>
      </c>
      <c r="F102" s="216">
        <v>1276.1489999999999</v>
      </c>
      <c r="H102" s="34"/>
    </row>
    <row r="103" spans="2:8" s="1" customFormat="1" ht="16.8" customHeight="1">
      <c r="B103" s="34"/>
      <c r="C103" s="211" t="s">
        <v>719</v>
      </c>
      <c r="D103" s="212" t="s">
        <v>720</v>
      </c>
      <c r="E103" s="213" t="s">
        <v>32</v>
      </c>
      <c r="F103" s="214">
        <v>2452.4899999999998</v>
      </c>
      <c r="H103" s="34"/>
    </row>
    <row r="104" spans="2:8" s="1" customFormat="1" ht="16.8" customHeight="1">
      <c r="B104" s="34"/>
      <c r="C104" s="215" t="s">
        <v>32</v>
      </c>
      <c r="D104" s="215" t="s">
        <v>4914</v>
      </c>
      <c r="E104" s="18" t="s">
        <v>32</v>
      </c>
      <c r="F104" s="216">
        <v>2452.4899999999998</v>
      </c>
      <c r="H104" s="34"/>
    </row>
    <row r="105" spans="2:8" s="1" customFormat="1" ht="16.8" customHeight="1">
      <c r="B105" s="34"/>
      <c r="C105" s="215" t="s">
        <v>32</v>
      </c>
      <c r="D105" s="215" t="s">
        <v>162</v>
      </c>
      <c r="E105" s="18" t="s">
        <v>32</v>
      </c>
      <c r="F105" s="216">
        <v>2452.4899999999998</v>
      </c>
      <c r="H105" s="34"/>
    </row>
    <row r="106" spans="2:8" s="1" customFormat="1" ht="16.8" customHeight="1">
      <c r="B106" s="34"/>
      <c r="C106" s="217" t="s">
        <v>4892</v>
      </c>
      <c r="H106" s="34"/>
    </row>
    <row r="107" spans="2:8" s="1" customFormat="1" ht="16.8" customHeight="1">
      <c r="B107" s="34"/>
      <c r="C107" s="215" t="s">
        <v>2573</v>
      </c>
      <c r="D107" s="215" t="s">
        <v>2574</v>
      </c>
      <c r="E107" s="18" t="s">
        <v>155</v>
      </c>
      <c r="F107" s="216">
        <v>2858.377</v>
      </c>
      <c r="H107" s="34"/>
    </row>
    <row r="108" spans="2:8" s="1" customFormat="1" ht="16.8" customHeight="1">
      <c r="B108" s="34"/>
      <c r="C108" s="211" t="s">
        <v>703</v>
      </c>
      <c r="D108" s="212" t="s">
        <v>704</v>
      </c>
      <c r="E108" s="213" t="s">
        <v>32</v>
      </c>
      <c r="F108" s="214">
        <v>9.44</v>
      </c>
      <c r="H108" s="34"/>
    </row>
    <row r="109" spans="2:8" s="1" customFormat="1" ht="16.8" customHeight="1">
      <c r="B109" s="34"/>
      <c r="C109" s="215" t="s">
        <v>32</v>
      </c>
      <c r="D109" s="215" t="s">
        <v>4915</v>
      </c>
      <c r="E109" s="18" t="s">
        <v>32</v>
      </c>
      <c r="F109" s="216">
        <v>9.44</v>
      </c>
      <c r="H109" s="34"/>
    </row>
    <row r="110" spans="2:8" s="1" customFormat="1" ht="16.8" customHeight="1">
      <c r="B110" s="34"/>
      <c r="C110" s="215" t="s">
        <v>32</v>
      </c>
      <c r="D110" s="215" t="s">
        <v>162</v>
      </c>
      <c r="E110" s="18" t="s">
        <v>32</v>
      </c>
      <c r="F110" s="216">
        <v>9.44</v>
      </c>
      <c r="H110" s="34"/>
    </row>
    <row r="111" spans="2:8" s="1" customFormat="1" ht="16.8" customHeight="1">
      <c r="B111" s="34"/>
      <c r="C111" s="217" t="s">
        <v>4892</v>
      </c>
      <c r="H111" s="34"/>
    </row>
    <row r="112" spans="2:8" s="1" customFormat="1" ht="16.8" customHeight="1">
      <c r="B112" s="34"/>
      <c r="C112" s="215" t="s">
        <v>2573</v>
      </c>
      <c r="D112" s="215" t="s">
        <v>2574</v>
      </c>
      <c r="E112" s="18" t="s">
        <v>155</v>
      </c>
      <c r="F112" s="216">
        <v>11.002000000000001</v>
      </c>
      <c r="H112" s="34"/>
    </row>
    <row r="113" spans="2:8" s="1" customFormat="1" ht="16.8" customHeight="1">
      <c r="B113" s="34"/>
      <c r="C113" s="211" t="s">
        <v>688</v>
      </c>
      <c r="D113" s="212" t="s">
        <v>689</v>
      </c>
      <c r="E113" s="213" t="s">
        <v>32</v>
      </c>
      <c r="F113" s="214">
        <v>8.0239999999999991</v>
      </c>
      <c r="H113" s="34"/>
    </row>
    <row r="114" spans="2:8" s="1" customFormat="1" ht="16.8" customHeight="1">
      <c r="B114" s="34"/>
      <c r="C114" s="215" t="s">
        <v>32</v>
      </c>
      <c r="D114" s="215" t="s">
        <v>690</v>
      </c>
      <c r="E114" s="18" t="s">
        <v>32</v>
      </c>
      <c r="F114" s="216">
        <v>8.0239999999999991</v>
      </c>
      <c r="H114" s="34"/>
    </row>
    <row r="115" spans="2:8" s="1" customFormat="1" ht="16.8" customHeight="1">
      <c r="B115" s="34"/>
      <c r="C115" s="215" t="s">
        <v>32</v>
      </c>
      <c r="D115" s="215" t="s">
        <v>162</v>
      </c>
      <c r="E115" s="18" t="s">
        <v>32</v>
      </c>
      <c r="F115" s="216">
        <v>8.0239999999999991</v>
      </c>
      <c r="H115" s="34"/>
    </row>
    <row r="116" spans="2:8" s="1" customFormat="1" ht="16.8" customHeight="1">
      <c r="B116" s="34"/>
      <c r="C116" s="217" t="s">
        <v>4892</v>
      </c>
      <c r="H116" s="34"/>
    </row>
    <row r="117" spans="2:8" s="1" customFormat="1" ht="20.399999999999999">
      <c r="B117" s="34"/>
      <c r="C117" s="215" t="s">
        <v>2551</v>
      </c>
      <c r="D117" s="215" t="s">
        <v>4916</v>
      </c>
      <c r="E117" s="18" t="s">
        <v>155</v>
      </c>
      <c r="F117" s="216">
        <v>8.0239999999999991</v>
      </c>
      <c r="H117" s="34"/>
    </row>
    <row r="118" spans="2:8" s="1" customFormat="1" ht="16.8" customHeight="1">
      <c r="B118" s="34"/>
      <c r="C118" s="211" t="s">
        <v>694</v>
      </c>
      <c r="D118" s="212" t="s">
        <v>695</v>
      </c>
      <c r="E118" s="213" t="s">
        <v>32</v>
      </c>
      <c r="F118" s="214">
        <v>0.94399999999999995</v>
      </c>
      <c r="H118" s="34"/>
    </row>
    <row r="119" spans="2:8" s="1" customFormat="1" ht="16.8" customHeight="1">
      <c r="B119" s="34"/>
      <c r="C119" s="215" t="s">
        <v>32</v>
      </c>
      <c r="D119" s="215" t="s">
        <v>696</v>
      </c>
      <c r="E119" s="18" t="s">
        <v>32</v>
      </c>
      <c r="F119" s="216">
        <v>0.94399999999999995</v>
      </c>
      <c r="H119" s="34"/>
    </row>
    <row r="120" spans="2:8" s="1" customFormat="1" ht="16.8" customHeight="1">
      <c r="B120" s="34"/>
      <c r="C120" s="215" t="s">
        <v>32</v>
      </c>
      <c r="D120" s="215" t="s">
        <v>162</v>
      </c>
      <c r="E120" s="18" t="s">
        <v>32</v>
      </c>
      <c r="F120" s="216">
        <v>0.94399999999999995</v>
      </c>
      <c r="H120" s="34"/>
    </row>
    <row r="121" spans="2:8" s="1" customFormat="1" ht="16.8" customHeight="1">
      <c r="B121" s="34"/>
      <c r="C121" s="217" t="s">
        <v>4892</v>
      </c>
      <c r="H121" s="34"/>
    </row>
    <row r="122" spans="2:8" s="1" customFormat="1" ht="20.399999999999999">
      <c r="B122" s="34"/>
      <c r="C122" s="215" t="s">
        <v>2559</v>
      </c>
      <c r="D122" s="215" t="s">
        <v>4917</v>
      </c>
      <c r="E122" s="18" t="s">
        <v>155</v>
      </c>
      <c r="F122" s="216">
        <v>0.94399999999999995</v>
      </c>
      <c r="H122" s="34"/>
    </row>
    <row r="123" spans="2:8" s="1" customFormat="1" ht="16.8" customHeight="1">
      <c r="B123" s="34"/>
      <c r="C123" s="211" t="s">
        <v>699</v>
      </c>
      <c r="D123" s="212" t="s">
        <v>700</v>
      </c>
      <c r="E123" s="213" t="s">
        <v>32</v>
      </c>
      <c r="F123" s="214">
        <v>0.47199999999999998</v>
      </c>
      <c r="H123" s="34"/>
    </row>
    <row r="124" spans="2:8" s="1" customFormat="1" ht="16.8" customHeight="1">
      <c r="B124" s="34"/>
      <c r="C124" s="215" t="s">
        <v>32</v>
      </c>
      <c r="D124" s="215" t="s">
        <v>701</v>
      </c>
      <c r="E124" s="18" t="s">
        <v>32</v>
      </c>
      <c r="F124" s="216">
        <v>0.47199999999999998</v>
      </c>
      <c r="H124" s="34"/>
    </row>
    <row r="125" spans="2:8" s="1" customFormat="1" ht="16.8" customHeight="1">
      <c r="B125" s="34"/>
      <c r="C125" s="215" t="s">
        <v>32</v>
      </c>
      <c r="D125" s="215" t="s">
        <v>162</v>
      </c>
      <c r="E125" s="18" t="s">
        <v>32</v>
      </c>
      <c r="F125" s="216">
        <v>0.47199999999999998</v>
      </c>
      <c r="H125" s="34"/>
    </row>
    <row r="126" spans="2:8" s="1" customFormat="1" ht="16.8" customHeight="1">
      <c r="B126" s="34"/>
      <c r="C126" s="217" t="s">
        <v>4892</v>
      </c>
      <c r="H126" s="34"/>
    </row>
    <row r="127" spans="2:8" s="1" customFormat="1" ht="20.399999999999999">
      <c r="B127" s="34"/>
      <c r="C127" s="215" t="s">
        <v>2566</v>
      </c>
      <c r="D127" s="215" t="s">
        <v>4918</v>
      </c>
      <c r="E127" s="18" t="s">
        <v>155</v>
      </c>
      <c r="F127" s="216">
        <v>0.47199999999999998</v>
      </c>
      <c r="H127" s="34"/>
    </row>
    <row r="128" spans="2:8" s="1" customFormat="1" ht="16.8" customHeight="1">
      <c r="B128" s="34"/>
      <c r="C128" s="211" t="s">
        <v>707</v>
      </c>
      <c r="D128" s="212" t="s">
        <v>708</v>
      </c>
      <c r="E128" s="213" t="s">
        <v>32</v>
      </c>
      <c r="F128" s="214">
        <v>2084.6170000000002</v>
      </c>
      <c r="H128" s="34"/>
    </row>
    <row r="129" spans="2:8" s="1" customFormat="1" ht="16.8" customHeight="1">
      <c r="B129" s="34"/>
      <c r="C129" s="215" t="s">
        <v>32</v>
      </c>
      <c r="D129" s="215" t="s">
        <v>709</v>
      </c>
      <c r="E129" s="18" t="s">
        <v>32</v>
      </c>
      <c r="F129" s="216">
        <v>2084.6170000000002</v>
      </c>
      <c r="H129" s="34"/>
    </row>
    <row r="130" spans="2:8" s="1" customFormat="1" ht="16.8" customHeight="1">
      <c r="B130" s="34"/>
      <c r="C130" s="215" t="s">
        <v>32</v>
      </c>
      <c r="D130" s="215" t="s">
        <v>162</v>
      </c>
      <c r="E130" s="18" t="s">
        <v>32</v>
      </c>
      <c r="F130" s="216">
        <v>2084.6170000000002</v>
      </c>
      <c r="H130" s="34"/>
    </row>
    <row r="131" spans="2:8" s="1" customFormat="1" ht="16.8" customHeight="1">
      <c r="B131" s="34"/>
      <c r="C131" s="217" t="s">
        <v>4892</v>
      </c>
      <c r="H131" s="34"/>
    </row>
    <row r="132" spans="2:8" s="1" customFormat="1" ht="20.399999999999999">
      <c r="B132" s="34"/>
      <c r="C132" s="215" t="s">
        <v>2579</v>
      </c>
      <c r="D132" s="215" t="s">
        <v>4919</v>
      </c>
      <c r="E132" s="18" t="s">
        <v>155</v>
      </c>
      <c r="F132" s="216">
        <v>2084.6170000000002</v>
      </c>
      <c r="H132" s="34"/>
    </row>
    <row r="133" spans="2:8" s="1" customFormat="1" ht="16.8" customHeight="1">
      <c r="B133" s="34"/>
      <c r="C133" s="211" t="s">
        <v>711</v>
      </c>
      <c r="D133" s="212" t="s">
        <v>712</v>
      </c>
      <c r="E133" s="213" t="s">
        <v>32</v>
      </c>
      <c r="F133" s="214">
        <v>245.249</v>
      </c>
      <c r="H133" s="34"/>
    </row>
    <row r="134" spans="2:8" s="1" customFormat="1" ht="16.8" customHeight="1">
      <c r="B134" s="34"/>
      <c r="C134" s="215" t="s">
        <v>32</v>
      </c>
      <c r="D134" s="215" t="s">
        <v>713</v>
      </c>
      <c r="E134" s="18" t="s">
        <v>32</v>
      </c>
      <c r="F134" s="216">
        <v>245.249</v>
      </c>
      <c r="H134" s="34"/>
    </row>
    <row r="135" spans="2:8" s="1" customFormat="1" ht="16.8" customHeight="1">
      <c r="B135" s="34"/>
      <c r="C135" s="215" t="s">
        <v>32</v>
      </c>
      <c r="D135" s="215" t="s">
        <v>162</v>
      </c>
      <c r="E135" s="18" t="s">
        <v>32</v>
      </c>
      <c r="F135" s="216">
        <v>245.249</v>
      </c>
      <c r="H135" s="34"/>
    </row>
    <row r="136" spans="2:8" s="1" customFormat="1" ht="16.8" customHeight="1">
      <c r="B136" s="34"/>
      <c r="C136" s="217" t="s">
        <v>4892</v>
      </c>
      <c r="H136" s="34"/>
    </row>
    <row r="137" spans="2:8" s="1" customFormat="1" ht="20.399999999999999">
      <c r="B137" s="34"/>
      <c r="C137" s="215" t="s">
        <v>2585</v>
      </c>
      <c r="D137" s="215" t="s">
        <v>4920</v>
      </c>
      <c r="E137" s="18" t="s">
        <v>155</v>
      </c>
      <c r="F137" s="216">
        <v>245.249</v>
      </c>
      <c r="H137" s="34"/>
    </row>
    <row r="138" spans="2:8" s="1" customFormat="1" ht="16.8" customHeight="1">
      <c r="B138" s="34"/>
      <c r="C138" s="211" t="s">
        <v>715</v>
      </c>
      <c r="D138" s="212" t="s">
        <v>716</v>
      </c>
      <c r="E138" s="213" t="s">
        <v>32</v>
      </c>
      <c r="F138" s="214">
        <v>122.625</v>
      </c>
      <c r="H138" s="34"/>
    </row>
    <row r="139" spans="2:8" s="1" customFormat="1" ht="16.8" customHeight="1">
      <c r="B139" s="34"/>
      <c r="C139" s="215" t="s">
        <v>32</v>
      </c>
      <c r="D139" s="215" t="s">
        <v>717</v>
      </c>
      <c r="E139" s="18" t="s">
        <v>32</v>
      </c>
      <c r="F139" s="216">
        <v>122.625</v>
      </c>
      <c r="H139" s="34"/>
    </row>
    <row r="140" spans="2:8" s="1" customFormat="1" ht="16.8" customHeight="1">
      <c r="B140" s="34"/>
      <c r="C140" s="215" t="s">
        <v>32</v>
      </c>
      <c r="D140" s="215" t="s">
        <v>162</v>
      </c>
      <c r="E140" s="18" t="s">
        <v>32</v>
      </c>
      <c r="F140" s="216">
        <v>122.625</v>
      </c>
      <c r="H140" s="34"/>
    </row>
    <row r="141" spans="2:8" s="1" customFormat="1" ht="16.8" customHeight="1">
      <c r="B141" s="34"/>
      <c r="C141" s="217" t="s">
        <v>4892</v>
      </c>
      <c r="H141" s="34"/>
    </row>
    <row r="142" spans="2:8" s="1" customFormat="1" ht="20.399999999999999">
      <c r="B142" s="34"/>
      <c r="C142" s="215" t="s">
        <v>2591</v>
      </c>
      <c r="D142" s="215" t="s">
        <v>4921</v>
      </c>
      <c r="E142" s="18" t="s">
        <v>155</v>
      </c>
      <c r="F142" s="216">
        <v>122.625</v>
      </c>
      <c r="H142" s="34"/>
    </row>
    <row r="143" spans="2:8" s="1" customFormat="1" ht="16.8" customHeight="1">
      <c r="B143" s="34"/>
      <c r="C143" s="211" t="s">
        <v>722</v>
      </c>
      <c r="D143" s="212" t="s">
        <v>723</v>
      </c>
      <c r="E143" s="213" t="s">
        <v>32</v>
      </c>
      <c r="F143" s="214">
        <v>753.38900000000001</v>
      </c>
      <c r="H143" s="34"/>
    </row>
    <row r="144" spans="2:8" s="1" customFormat="1" ht="16.8" customHeight="1">
      <c r="B144" s="34"/>
      <c r="C144" s="215" t="s">
        <v>32</v>
      </c>
      <c r="D144" s="215" t="s">
        <v>724</v>
      </c>
      <c r="E144" s="18" t="s">
        <v>32</v>
      </c>
      <c r="F144" s="216">
        <v>753.38900000000001</v>
      </c>
      <c r="H144" s="34"/>
    </row>
    <row r="145" spans="2:8" s="1" customFormat="1" ht="16.8" customHeight="1">
      <c r="B145" s="34"/>
      <c r="C145" s="215" t="s">
        <v>32</v>
      </c>
      <c r="D145" s="215" t="s">
        <v>162</v>
      </c>
      <c r="E145" s="18" t="s">
        <v>32</v>
      </c>
      <c r="F145" s="216">
        <v>753.38900000000001</v>
      </c>
      <c r="H145" s="34"/>
    </row>
    <row r="146" spans="2:8" s="1" customFormat="1" ht="16.8" customHeight="1">
      <c r="B146" s="34"/>
      <c r="C146" s="217" t="s">
        <v>4892</v>
      </c>
      <c r="H146" s="34"/>
    </row>
    <row r="147" spans="2:8" s="1" customFormat="1" ht="20.399999999999999">
      <c r="B147" s="34"/>
      <c r="C147" s="215" t="s">
        <v>2601</v>
      </c>
      <c r="D147" s="215" t="s">
        <v>4922</v>
      </c>
      <c r="E147" s="18" t="s">
        <v>155</v>
      </c>
      <c r="F147" s="216">
        <v>753.38900000000001</v>
      </c>
      <c r="H147" s="34"/>
    </row>
    <row r="148" spans="2:8" s="1" customFormat="1" ht="16.8" customHeight="1">
      <c r="B148" s="34"/>
      <c r="C148" s="211" t="s">
        <v>728</v>
      </c>
      <c r="D148" s="212" t="s">
        <v>729</v>
      </c>
      <c r="E148" s="213" t="s">
        <v>32</v>
      </c>
      <c r="F148" s="214">
        <v>88.634</v>
      </c>
      <c r="H148" s="34"/>
    </row>
    <row r="149" spans="2:8" s="1" customFormat="1" ht="16.8" customHeight="1">
      <c r="B149" s="34"/>
      <c r="C149" s="215" t="s">
        <v>32</v>
      </c>
      <c r="D149" s="215" t="s">
        <v>730</v>
      </c>
      <c r="E149" s="18" t="s">
        <v>32</v>
      </c>
      <c r="F149" s="216">
        <v>88.634</v>
      </c>
      <c r="H149" s="34"/>
    </row>
    <row r="150" spans="2:8" s="1" customFormat="1" ht="16.8" customHeight="1">
      <c r="B150" s="34"/>
      <c r="C150" s="215" t="s">
        <v>32</v>
      </c>
      <c r="D150" s="215" t="s">
        <v>162</v>
      </c>
      <c r="E150" s="18" t="s">
        <v>32</v>
      </c>
      <c r="F150" s="216">
        <v>88.634</v>
      </c>
      <c r="H150" s="34"/>
    </row>
    <row r="151" spans="2:8" s="1" customFormat="1" ht="16.8" customHeight="1">
      <c r="B151" s="34"/>
      <c r="C151" s="217" t="s">
        <v>4892</v>
      </c>
      <c r="H151" s="34"/>
    </row>
    <row r="152" spans="2:8" s="1" customFormat="1" ht="20.399999999999999">
      <c r="B152" s="34"/>
      <c r="C152" s="215" t="s">
        <v>2607</v>
      </c>
      <c r="D152" s="215" t="s">
        <v>4923</v>
      </c>
      <c r="E152" s="18" t="s">
        <v>155</v>
      </c>
      <c r="F152" s="216">
        <v>88.634</v>
      </c>
      <c r="H152" s="34"/>
    </row>
    <row r="153" spans="2:8" s="1" customFormat="1" ht="16.8" customHeight="1">
      <c r="B153" s="34"/>
      <c r="C153" s="211" t="s">
        <v>733</v>
      </c>
      <c r="D153" s="212" t="s">
        <v>734</v>
      </c>
      <c r="E153" s="213" t="s">
        <v>32</v>
      </c>
      <c r="F153" s="214">
        <v>44.317</v>
      </c>
      <c r="H153" s="34"/>
    </row>
    <row r="154" spans="2:8" s="1" customFormat="1" ht="16.8" customHeight="1">
      <c r="B154" s="34"/>
      <c r="C154" s="215" t="s">
        <v>32</v>
      </c>
      <c r="D154" s="215" t="s">
        <v>735</v>
      </c>
      <c r="E154" s="18" t="s">
        <v>32</v>
      </c>
      <c r="F154" s="216">
        <v>44.317</v>
      </c>
      <c r="H154" s="34"/>
    </row>
    <row r="155" spans="2:8" s="1" customFormat="1" ht="16.8" customHeight="1">
      <c r="B155" s="34"/>
      <c r="C155" s="215" t="s">
        <v>32</v>
      </c>
      <c r="D155" s="215" t="s">
        <v>162</v>
      </c>
      <c r="E155" s="18" t="s">
        <v>32</v>
      </c>
      <c r="F155" s="216">
        <v>44.317</v>
      </c>
      <c r="H155" s="34"/>
    </row>
    <row r="156" spans="2:8" s="1" customFormat="1" ht="16.8" customHeight="1">
      <c r="B156" s="34"/>
      <c r="C156" s="217" t="s">
        <v>4892</v>
      </c>
      <c r="H156" s="34"/>
    </row>
    <row r="157" spans="2:8" s="1" customFormat="1" ht="20.399999999999999">
      <c r="B157" s="34"/>
      <c r="C157" s="215" t="s">
        <v>2613</v>
      </c>
      <c r="D157" s="215" t="s">
        <v>4924</v>
      </c>
      <c r="E157" s="18" t="s">
        <v>155</v>
      </c>
      <c r="F157" s="216">
        <v>44.317</v>
      </c>
      <c r="H157" s="34"/>
    </row>
    <row r="158" spans="2:8" s="1" customFormat="1" ht="16.8" customHeight="1">
      <c r="B158" s="34"/>
      <c r="C158" s="211" t="s">
        <v>856</v>
      </c>
      <c r="D158" s="212" t="s">
        <v>857</v>
      </c>
      <c r="E158" s="213" t="s">
        <v>32</v>
      </c>
      <c r="F158" s="214">
        <v>38</v>
      </c>
      <c r="H158" s="34"/>
    </row>
    <row r="159" spans="2:8" s="1" customFormat="1" ht="16.8" customHeight="1">
      <c r="B159" s="34"/>
      <c r="C159" s="215" t="s">
        <v>32</v>
      </c>
      <c r="D159" s="215" t="s">
        <v>858</v>
      </c>
      <c r="E159" s="18" t="s">
        <v>32</v>
      </c>
      <c r="F159" s="216">
        <v>38</v>
      </c>
      <c r="H159" s="34"/>
    </row>
    <row r="160" spans="2:8" s="1" customFormat="1" ht="16.8" customHeight="1">
      <c r="B160" s="34"/>
      <c r="C160" s="215" t="s">
        <v>32</v>
      </c>
      <c r="D160" s="215" t="s">
        <v>162</v>
      </c>
      <c r="E160" s="18" t="s">
        <v>32</v>
      </c>
      <c r="F160" s="216">
        <v>38</v>
      </c>
      <c r="H160" s="34"/>
    </row>
    <row r="161" spans="2:8" s="1" customFormat="1" ht="16.8" customHeight="1">
      <c r="B161" s="34"/>
      <c r="C161" s="217" t="s">
        <v>4892</v>
      </c>
      <c r="H161" s="34"/>
    </row>
    <row r="162" spans="2:8" s="1" customFormat="1" ht="16.8" customHeight="1">
      <c r="B162" s="34"/>
      <c r="C162" s="215" t="s">
        <v>3099</v>
      </c>
      <c r="D162" s="215" t="s">
        <v>4925</v>
      </c>
      <c r="E162" s="18" t="s">
        <v>171</v>
      </c>
      <c r="F162" s="216">
        <v>38</v>
      </c>
      <c r="H162" s="34"/>
    </row>
    <row r="163" spans="2:8" s="1" customFormat="1" ht="16.8" customHeight="1">
      <c r="B163" s="34"/>
      <c r="C163" s="211" t="s">
        <v>860</v>
      </c>
      <c r="D163" s="212" t="s">
        <v>861</v>
      </c>
      <c r="E163" s="213" t="s">
        <v>32</v>
      </c>
      <c r="F163" s="214">
        <v>306.77100000000002</v>
      </c>
      <c r="H163" s="34"/>
    </row>
    <row r="164" spans="2:8" s="1" customFormat="1" ht="16.8" customHeight="1">
      <c r="B164" s="34"/>
      <c r="C164" s="215" t="s">
        <v>32</v>
      </c>
      <c r="D164" s="215" t="s">
        <v>862</v>
      </c>
      <c r="E164" s="18" t="s">
        <v>32</v>
      </c>
      <c r="F164" s="216">
        <v>306.77100000000002</v>
      </c>
      <c r="H164" s="34"/>
    </row>
    <row r="165" spans="2:8" s="1" customFormat="1" ht="16.8" customHeight="1">
      <c r="B165" s="34"/>
      <c r="C165" s="215" t="s">
        <v>32</v>
      </c>
      <c r="D165" s="215" t="s">
        <v>162</v>
      </c>
      <c r="E165" s="18" t="s">
        <v>32</v>
      </c>
      <c r="F165" s="216">
        <v>306.77100000000002</v>
      </c>
      <c r="H165" s="34"/>
    </row>
    <row r="166" spans="2:8" s="1" customFormat="1" ht="16.8" customHeight="1">
      <c r="B166" s="34"/>
      <c r="C166" s="217" t="s">
        <v>4892</v>
      </c>
      <c r="H166" s="34"/>
    </row>
    <row r="167" spans="2:8" s="1" customFormat="1" ht="16.8" customHeight="1">
      <c r="B167" s="34"/>
      <c r="C167" s="215" t="s">
        <v>3120</v>
      </c>
      <c r="D167" s="215" t="s">
        <v>3121</v>
      </c>
      <c r="E167" s="18" t="s">
        <v>693</v>
      </c>
      <c r="F167" s="216">
        <v>306.77100000000002</v>
      </c>
      <c r="H167" s="34"/>
    </row>
    <row r="168" spans="2:8" s="1" customFormat="1" ht="16.8" customHeight="1">
      <c r="B168" s="34"/>
      <c r="C168" s="211" t="s">
        <v>763</v>
      </c>
      <c r="D168" s="212" t="s">
        <v>764</v>
      </c>
      <c r="E168" s="213" t="s">
        <v>32</v>
      </c>
      <c r="F168" s="214">
        <v>180</v>
      </c>
      <c r="H168" s="34"/>
    </row>
    <row r="169" spans="2:8" s="1" customFormat="1" ht="16.8" customHeight="1">
      <c r="B169" s="34"/>
      <c r="C169" s="215" t="s">
        <v>32</v>
      </c>
      <c r="D169" s="215" t="s">
        <v>4926</v>
      </c>
      <c r="E169" s="18" t="s">
        <v>32</v>
      </c>
      <c r="F169" s="216">
        <v>180</v>
      </c>
      <c r="H169" s="34"/>
    </row>
    <row r="170" spans="2:8" s="1" customFormat="1" ht="16.8" customHeight="1">
      <c r="B170" s="34"/>
      <c r="C170" s="215" t="s">
        <v>32</v>
      </c>
      <c r="D170" s="215" t="s">
        <v>162</v>
      </c>
      <c r="E170" s="18" t="s">
        <v>32</v>
      </c>
      <c r="F170" s="216">
        <v>180</v>
      </c>
      <c r="H170" s="34"/>
    </row>
    <row r="171" spans="2:8" s="1" customFormat="1" ht="16.8" customHeight="1">
      <c r="B171" s="34"/>
      <c r="C171" s="217" t="s">
        <v>4892</v>
      </c>
      <c r="H171" s="34"/>
    </row>
    <row r="172" spans="2:8" s="1" customFormat="1" ht="16.8" customHeight="1">
      <c r="B172" s="34"/>
      <c r="C172" s="215" t="s">
        <v>2730</v>
      </c>
      <c r="D172" s="215" t="s">
        <v>4927</v>
      </c>
      <c r="E172" s="18" t="s">
        <v>155</v>
      </c>
      <c r="F172" s="216">
        <v>180</v>
      </c>
      <c r="H172" s="34"/>
    </row>
    <row r="173" spans="2:8" s="1" customFormat="1" ht="16.8" customHeight="1">
      <c r="B173" s="34"/>
      <c r="C173" s="211" t="s">
        <v>354</v>
      </c>
      <c r="D173" s="212" t="s">
        <v>355</v>
      </c>
      <c r="E173" s="213" t="s">
        <v>32</v>
      </c>
      <c r="F173" s="214">
        <v>726.61599999999999</v>
      </c>
      <c r="H173" s="34"/>
    </row>
    <row r="174" spans="2:8" s="1" customFormat="1" ht="16.8" customHeight="1">
      <c r="B174" s="34"/>
      <c r="C174" s="215" t="s">
        <v>32</v>
      </c>
      <c r="D174" s="215" t="s">
        <v>356</v>
      </c>
      <c r="E174" s="18" t="s">
        <v>32</v>
      </c>
      <c r="F174" s="216">
        <v>726.61599999999999</v>
      </c>
      <c r="H174" s="34"/>
    </row>
    <row r="175" spans="2:8" s="1" customFormat="1" ht="16.8" customHeight="1">
      <c r="B175" s="34"/>
      <c r="C175" s="215" t="s">
        <v>32</v>
      </c>
      <c r="D175" s="215" t="s">
        <v>162</v>
      </c>
      <c r="E175" s="18" t="s">
        <v>32</v>
      </c>
      <c r="F175" s="216">
        <v>726.61599999999999</v>
      </c>
      <c r="H175" s="34"/>
    </row>
    <row r="176" spans="2:8" s="1" customFormat="1" ht="16.8" customHeight="1">
      <c r="B176" s="34"/>
      <c r="C176" s="217" t="s">
        <v>4892</v>
      </c>
      <c r="H176" s="34"/>
    </row>
    <row r="177" spans="2:8" s="1" customFormat="1" ht="16.8" customHeight="1">
      <c r="B177" s="34"/>
      <c r="C177" s="215" t="s">
        <v>843</v>
      </c>
      <c r="D177" s="215" t="s">
        <v>4928</v>
      </c>
      <c r="E177" s="18" t="s">
        <v>693</v>
      </c>
      <c r="F177" s="216">
        <v>726.61599999999999</v>
      </c>
      <c r="H177" s="34"/>
    </row>
    <row r="178" spans="2:8" s="1" customFormat="1" ht="16.8" customHeight="1">
      <c r="B178" s="34"/>
      <c r="C178" s="211" t="s">
        <v>818</v>
      </c>
      <c r="D178" s="212" t="s">
        <v>819</v>
      </c>
      <c r="E178" s="213" t="s">
        <v>32</v>
      </c>
      <c r="F178" s="214">
        <v>619.25400000000002</v>
      </c>
      <c r="H178" s="34"/>
    </row>
    <row r="179" spans="2:8" s="1" customFormat="1" ht="16.8" customHeight="1">
      <c r="B179" s="34"/>
      <c r="C179" s="215" t="s">
        <v>32</v>
      </c>
      <c r="D179" s="215" t="s">
        <v>820</v>
      </c>
      <c r="E179" s="18" t="s">
        <v>32</v>
      </c>
      <c r="F179" s="216">
        <v>619.25400000000002</v>
      </c>
      <c r="H179" s="34"/>
    </row>
    <row r="180" spans="2:8" s="1" customFormat="1" ht="16.8" customHeight="1">
      <c r="B180" s="34"/>
      <c r="C180" s="215" t="s">
        <v>32</v>
      </c>
      <c r="D180" s="215" t="s">
        <v>162</v>
      </c>
      <c r="E180" s="18" t="s">
        <v>32</v>
      </c>
      <c r="F180" s="216">
        <v>619.25400000000002</v>
      </c>
      <c r="H180" s="34"/>
    </row>
    <row r="181" spans="2:8" s="1" customFormat="1" ht="16.8" customHeight="1">
      <c r="B181" s="34"/>
      <c r="C181" s="217" t="s">
        <v>4892</v>
      </c>
      <c r="H181" s="34"/>
    </row>
    <row r="182" spans="2:8" s="1" customFormat="1" ht="16.8" customHeight="1">
      <c r="B182" s="34"/>
      <c r="C182" s="215" t="s">
        <v>2817</v>
      </c>
      <c r="D182" s="215" t="s">
        <v>4929</v>
      </c>
      <c r="E182" s="18" t="s">
        <v>693</v>
      </c>
      <c r="F182" s="216">
        <v>619.25400000000002</v>
      </c>
      <c r="H182" s="34"/>
    </row>
    <row r="183" spans="2:8" s="1" customFormat="1" ht="16.8" customHeight="1">
      <c r="B183" s="34"/>
      <c r="C183" s="215" t="s">
        <v>2823</v>
      </c>
      <c r="D183" s="215" t="s">
        <v>2824</v>
      </c>
      <c r="E183" s="18" t="s">
        <v>693</v>
      </c>
      <c r="F183" s="216">
        <v>650.21699999999998</v>
      </c>
      <c r="H183" s="34"/>
    </row>
    <row r="184" spans="2:8" s="1" customFormat="1" ht="16.8" customHeight="1">
      <c r="B184" s="34"/>
      <c r="C184" s="211" t="s">
        <v>357</v>
      </c>
      <c r="D184" s="212" t="s">
        <v>358</v>
      </c>
      <c r="E184" s="213" t="s">
        <v>32</v>
      </c>
      <c r="F184" s="214">
        <v>2.448</v>
      </c>
      <c r="H184" s="34"/>
    </row>
    <row r="185" spans="2:8" s="1" customFormat="1" ht="16.8" customHeight="1">
      <c r="B185" s="34"/>
      <c r="C185" s="215" t="s">
        <v>32</v>
      </c>
      <c r="D185" s="215" t="s">
        <v>359</v>
      </c>
      <c r="E185" s="18" t="s">
        <v>32</v>
      </c>
      <c r="F185" s="216">
        <v>2.448</v>
      </c>
      <c r="H185" s="34"/>
    </row>
    <row r="186" spans="2:8" s="1" customFormat="1" ht="16.8" customHeight="1">
      <c r="B186" s="34"/>
      <c r="C186" s="215" t="s">
        <v>32</v>
      </c>
      <c r="D186" s="215" t="s">
        <v>162</v>
      </c>
      <c r="E186" s="18" t="s">
        <v>32</v>
      </c>
      <c r="F186" s="216">
        <v>2.448</v>
      </c>
      <c r="H186" s="34"/>
    </row>
    <row r="187" spans="2:8" s="1" customFormat="1" ht="16.8" customHeight="1">
      <c r="B187" s="34"/>
      <c r="C187" s="217" t="s">
        <v>4892</v>
      </c>
      <c r="H187" s="34"/>
    </row>
    <row r="188" spans="2:8" s="1" customFormat="1" ht="16.8" customHeight="1">
      <c r="B188" s="34"/>
      <c r="C188" s="215" t="s">
        <v>875</v>
      </c>
      <c r="D188" s="215" t="s">
        <v>876</v>
      </c>
      <c r="E188" s="18" t="s">
        <v>282</v>
      </c>
      <c r="F188" s="216">
        <v>2.6440000000000001</v>
      </c>
      <c r="H188" s="34"/>
    </row>
    <row r="189" spans="2:8" s="1" customFormat="1" ht="16.8" customHeight="1">
      <c r="B189" s="34"/>
      <c r="C189" s="211" t="s">
        <v>822</v>
      </c>
      <c r="D189" s="212" t="s">
        <v>823</v>
      </c>
      <c r="E189" s="213" t="s">
        <v>32</v>
      </c>
      <c r="F189" s="214">
        <v>138.66999999999999</v>
      </c>
      <c r="H189" s="34"/>
    </row>
    <row r="190" spans="2:8" s="1" customFormat="1" ht="16.8" customHeight="1">
      <c r="B190" s="34"/>
      <c r="C190" s="215" t="s">
        <v>32</v>
      </c>
      <c r="D190" s="215" t="s">
        <v>824</v>
      </c>
      <c r="E190" s="18" t="s">
        <v>32</v>
      </c>
      <c r="F190" s="216">
        <v>138.66999999999999</v>
      </c>
      <c r="H190" s="34"/>
    </row>
    <row r="191" spans="2:8" s="1" customFormat="1" ht="16.8" customHeight="1">
      <c r="B191" s="34"/>
      <c r="C191" s="215" t="s">
        <v>32</v>
      </c>
      <c r="D191" s="215" t="s">
        <v>162</v>
      </c>
      <c r="E191" s="18" t="s">
        <v>32</v>
      </c>
      <c r="F191" s="216">
        <v>138.66999999999999</v>
      </c>
      <c r="H191" s="34"/>
    </row>
    <row r="192" spans="2:8" s="1" customFormat="1" ht="16.8" customHeight="1">
      <c r="B192" s="34"/>
      <c r="C192" s="217" t="s">
        <v>4892</v>
      </c>
      <c r="H192" s="34"/>
    </row>
    <row r="193" spans="2:8" s="1" customFormat="1" ht="20.399999999999999">
      <c r="B193" s="34"/>
      <c r="C193" s="215" t="s">
        <v>2828</v>
      </c>
      <c r="D193" s="215" t="s">
        <v>4930</v>
      </c>
      <c r="E193" s="18" t="s">
        <v>155</v>
      </c>
      <c r="F193" s="216">
        <v>138.66999999999999</v>
      </c>
      <c r="H193" s="34"/>
    </row>
    <row r="194" spans="2:8" s="1" customFormat="1" ht="16.8" customHeight="1">
      <c r="B194" s="34"/>
      <c r="C194" s="211" t="s">
        <v>360</v>
      </c>
      <c r="D194" s="212" t="s">
        <v>361</v>
      </c>
      <c r="E194" s="213" t="s">
        <v>32</v>
      </c>
      <c r="F194" s="214">
        <v>42.247999999999998</v>
      </c>
      <c r="H194" s="34"/>
    </row>
    <row r="195" spans="2:8" s="1" customFormat="1" ht="16.8" customHeight="1">
      <c r="B195" s="34"/>
      <c r="C195" s="215" t="s">
        <v>32</v>
      </c>
      <c r="D195" s="215" t="s">
        <v>362</v>
      </c>
      <c r="E195" s="18" t="s">
        <v>32</v>
      </c>
      <c r="F195" s="216">
        <v>42.247999999999998</v>
      </c>
      <c r="H195" s="34"/>
    </row>
    <row r="196" spans="2:8" s="1" customFormat="1" ht="16.8" customHeight="1">
      <c r="B196" s="34"/>
      <c r="C196" s="215" t="s">
        <v>32</v>
      </c>
      <c r="D196" s="215" t="s">
        <v>162</v>
      </c>
      <c r="E196" s="18" t="s">
        <v>32</v>
      </c>
      <c r="F196" s="216">
        <v>42.247999999999998</v>
      </c>
      <c r="H196" s="34"/>
    </row>
    <row r="197" spans="2:8" s="1" customFormat="1" ht="16.8" customHeight="1">
      <c r="B197" s="34"/>
      <c r="C197" s="217" t="s">
        <v>4892</v>
      </c>
      <c r="H197" s="34"/>
    </row>
    <row r="198" spans="2:8" s="1" customFormat="1" ht="16.8" customHeight="1">
      <c r="B198" s="34"/>
      <c r="C198" s="215" t="s">
        <v>880</v>
      </c>
      <c r="D198" s="215" t="s">
        <v>881</v>
      </c>
      <c r="E198" s="18" t="s">
        <v>282</v>
      </c>
      <c r="F198" s="216">
        <v>45.628</v>
      </c>
      <c r="H198" s="34"/>
    </row>
    <row r="199" spans="2:8" s="1" customFormat="1" ht="16.8" customHeight="1">
      <c r="B199" s="34"/>
      <c r="C199" s="211" t="s">
        <v>825</v>
      </c>
      <c r="D199" s="212" t="s">
        <v>826</v>
      </c>
      <c r="E199" s="213" t="s">
        <v>32</v>
      </c>
      <c r="F199" s="214">
        <v>29.114999999999998</v>
      </c>
      <c r="H199" s="34"/>
    </row>
    <row r="200" spans="2:8" s="1" customFormat="1" ht="16.8" customHeight="1">
      <c r="B200" s="34"/>
      <c r="C200" s="215" t="s">
        <v>32</v>
      </c>
      <c r="D200" s="215" t="s">
        <v>827</v>
      </c>
      <c r="E200" s="18" t="s">
        <v>32</v>
      </c>
      <c r="F200" s="216">
        <v>29.114999999999998</v>
      </c>
      <c r="H200" s="34"/>
    </row>
    <row r="201" spans="2:8" s="1" customFormat="1" ht="16.8" customHeight="1">
      <c r="B201" s="34"/>
      <c r="C201" s="215" t="s">
        <v>32</v>
      </c>
      <c r="D201" s="215" t="s">
        <v>162</v>
      </c>
      <c r="E201" s="18" t="s">
        <v>32</v>
      </c>
      <c r="F201" s="216">
        <v>29.114999999999998</v>
      </c>
      <c r="H201" s="34"/>
    </row>
    <row r="202" spans="2:8" s="1" customFormat="1" ht="16.8" customHeight="1">
      <c r="B202" s="34"/>
      <c r="C202" s="217" t="s">
        <v>4892</v>
      </c>
      <c r="H202" s="34"/>
    </row>
    <row r="203" spans="2:8" s="1" customFormat="1" ht="16.8" customHeight="1">
      <c r="B203" s="34"/>
      <c r="C203" s="215" t="s">
        <v>2833</v>
      </c>
      <c r="D203" s="215" t="s">
        <v>2834</v>
      </c>
      <c r="E203" s="18" t="s">
        <v>165</v>
      </c>
      <c r="F203" s="216">
        <v>30.571000000000002</v>
      </c>
      <c r="H203" s="34"/>
    </row>
    <row r="204" spans="2:8" s="1" customFormat="1" ht="16.8" customHeight="1">
      <c r="B204" s="34"/>
      <c r="C204" s="211" t="s">
        <v>363</v>
      </c>
      <c r="D204" s="212" t="s">
        <v>364</v>
      </c>
      <c r="E204" s="213" t="s">
        <v>32</v>
      </c>
      <c r="F204" s="214">
        <v>73.2</v>
      </c>
      <c r="H204" s="34"/>
    </row>
    <row r="205" spans="2:8" s="1" customFormat="1" ht="16.8" customHeight="1">
      <c r="B205" s="34"/>
      <c r="C205" s="215" t="s">
        <v>32</v>
      </c>
      <c r="D205" s="215" t="s">
        <v>4931</v>
      </c>
      <c r="E205" s="18" t="s">
        <v>32</v>
      </c>
      <c r="F205" s="216">
        <v>73.2</v>
      </c>
      <c r="H205" s="34"/>
    </row>
    <row r="206" spans="2:8" s="1" customFormat="1" ht="16.8" customHeight="1">
      <c r="B206" s="34"/>
      <c r="C206" s="215" t="s">
        <v>32</v>
      </c>
      <c r="D206" s="215" t="s">
        <v>162</v>
      </c>
      <c r="E206" s="18" t="s">
        <v>32</v>
      </c>
      <c r="F206" s="216">
        <v>73.2</v>
      </c>
      <c r="H206" s="34"/>
    </row>
    <row r="207" spans="2:8" s="1" customFormat="1" ht="16.8" customHeight="1">
      <c r="B207" s="34"/>
      <c r="C207" s="217" t="s">
        <v>4892</v>
      </c>
      <c r="H207" s="34"/>
    </row>
    <row r="208" spans="2:8" s="1" customFormat="1" ht="16.8" customHeight="1">
      <c r="B208" s="34"/>
      <c r="C208" s="215" t="s">
        <v>885</v>
      </c>
      <c r="D208" s="215" t="s">
        <v>4932</v>
      </c>
      <c r="E208" s="18" t="s">
        <v>693</v>
      </c>
      <c r="F208" s="216">
        <v>73.2</v>
      </c>
      <c r="H208" s="34"/>
    </row>
    <row r="209" spans="2:8" s="1" customFormat="1" ht="16.8" customHeight="1">
      <c r="B209" s="34"/>
      <c r="C209" s="211" t="s">
        <v>853</v>
      </c>
      <c r="D209" s="212" t="s">
        <v>854</v>
      </c>
      <c r="E209" s="213" t="s">
        <v>32</v>
      </c>
      <c r="F209" s="214">
        <v>4274.6109999999999</v>
      </c>
      <c r="H209" s="34"/>
    </row>
    <row r="210" spans="2:8" s="1" customFormat="1" ht="16.8" customHeight="1">
      <c r="B210" s="34"/>
      <c r="C210" s="215" t="s">
        <v>32</v>
      </c>
      <c r="D210" s="215" t="s">
        <v>855</v>
      </c>
      <c r="E210" s="18" t="s">
        <v>32</v>
      </c>
      <c r="F210" s="216">
        <v>4274.6109999999999</v>
      </c>
      <c r="H210" s="34"/>
    </row>
    <row r="211" spans="2:8" s="1" customFormat="1" ht="16.8" customHeight="1">
      <c r="B211" s="34"/>
      <c r="C211" s="215" t="s">
        <v>32</v>
      </c>
      <c r="D211" s="215" t="s">
        <v>162</v>
      </c>
      <c r="E211" s="18" t="s">
        <v>32</v>
      </c>
      <c r="F211" s="216">
        <v>4274.6109999999999</v>
      </c>
      <c r="H211" s="34"/>
    </row>
    <row r="212" spans="2:8" s="1" customFormat="1" ht="16.8" customHeight="1">
      <c r="B212" s="34"/>
      <c r="C212" s="217" t="s">
        <v>4892</v>
      </c>
      <c r="H212" s="34"/>
    </row>
    <row r="213" spans="2:8" s="1" customFormat="1" ht="16.8" customHeight="1">
      <c r="B213" s="34"/>
      <c r="C213" s="215" t="s">
        <v>3086</v>
      </c>
      <c r="D213" s="215" t="s">
        <v>4933</v>
      </c>
      <c r="E213" s="18" t="s">
        <v>693</v>
      </c>
      <c r="F213" s="216">
        <v>4274.6109999999999</v>
      </c>
      <c r="H213" s="34"/>
    </row>
    <row r="214" spans="2:8" s="1" customFormat="1" ht="16.8" customHeight="1">
      <c r="B214" s="34"/>
      <c r="C214" s="211" t="s">
        <v>367</v>
      </c>
      <c r="D214" s="212" t="s">
        <v>368</v>
      </c>
      <c r="E214" s="213" t="s">
        <v>32</v>
      </c>
      <c r="F214" s="214">
        <v>37.31</v>
      </c>
      <c r="H214" s="34"/>
    </row>
    <row r="215" spans="2:8" s="1" customFormat="1" ht="16.8" customHeight="1">
      <c r="B215" s="34"/>
      <c r="C215" s="215" t="s">
        <v>32</v>
      </c>
      <c r="D215" s="215" t="s">
        <v>4934</v>
      </c>
      <c r="E215" s="18" t="s">
        <v>32</v>
      </c>
      <c r="F215" s="216">
        <v>37.31</v>
      </c>
      <c r="H215" s="34"/>
    </row>
    <row r="216" spans="2:8" s="1" customFormat="1" ht="16.8" customHeight="1">
      <c r="B216" s="34"/>
      <c r="C216" s="215" t="s">
        <v>32</v>
      </c>
      <c r="D216" s="215" t="s">
        <v>162</v>
      </c>
      <c r="E216" s="18" t="s">
        <v>32</v>
      </c>
      <c r="F216" s="216">
        <v>37.31</v>
      </c>
      <c r="H216" s="34"/>
    </row>
    <row r="217" spans="2:8" s="1" customFormat="1" ht="16.8" customHeight="1">
      <c r="B217" s="34"/>
      <c r="C217" s="217" t="s">
        <v>4892</v>
      </c>
      <c r="H217" s="34"/>
    </row>
    <row r="218" spans="2:8" s="1" customFormat="1" ht="16.8" customHeight="1">
      <c r="B218" s="34"/>
      <c r="C218" s="215" t="s">
        <v>892</v>
      </c>
      <c r="D218" s="215" t="s">
        <v>4935</v>
      </c>
      <c r="E218" s="18" t="s">
        <v>155</v>
      </c>
      <c r="F218" s="216">
        <v>37.31</v>
      </c>
      <c r="H218" s="34"/>
    </row>
    <row r="219" spans="2:8" s="1" customFormat="1" ht="16.8" customHeight="1">
      <c r="B219" s="34"/>
      <c r="C219" s="211" t="s">
        <v>757</v>
      </c>
      <c r="D219" s="212" t="s">
        <v>758</v>
      </c>
      <c r="E219" s="213" t="s">
        <v>32</v>
      </c>
      <c r="F219" s="214">
        <v>366.34300000000002</v>
      </c>
      <c r="H219" s="34"/>
    </row>
    <row r="220" spans="2:8" s="1" customFormat="1" ht="16.8" customHeight="1">
      <c r="B220" s="34"/>
      <c r="C220" s="215" t="s">
        <v>32</v>
      </c>
      <c r="D220" s="215" t="s">
        <v>759</v>
      </c>
      <c r="E220" s="18" t="s">
        <v>32</v>
      </c>
      <c r="F220" s="216">
        <v>366.34300000000002</v>
      </c>
      <c r="H220" s="34"/>
    </row>
    <row r="221" spans="2:8" s="1" customFormat="1" ht="16.8" customHeight="1">
      <c r="B221" s="34"/>
      <c r="C221" s="215" t="s">
        <v>32</v>
      </c>
      <c r="D221" s="215" t="s">
        <v>162</v>
      </c>
      <c r="E221" s="18" t="s">
        <v>32</v>
      </c>
      <c r="F221" s="216">
        <v>366.34300000000002</v>
      </c>
      <c r="H221" s="34"/>
    </row>
    <row r="222" spans="2:8" s="1" customFormat="1" ht="16.8" customHeight="1">
      <c r="B222" s="34"/>
      <c r="C222" s="217" t="s">
        <v>4892</v>
      </c>
      <c r="H222" s="34"/>
    </row>
    <row r="223" spans="2:8" s="1" customFormat="1" ht="16.8" customHeight="1">
      <c r="B223" s="34"/>
      <c r="C223" s="215" t="s">
        <v>2700</v>
      </c>
      <c r="D223" s="215" t="s">
        <v>4936</v>
      </c>
      <c r="E223" s="18" t="s">
        <v>155</v>
      </c>
      <c r="F223" s="216">
        <v>366.34300000000002</v>
      </c>
      <c r="H223" s="34"/>
    </row>
    <row r="224" spans="2:8" s="1" customFormat="1" ht="16.8" customHeight="1">
      <c r="B224" s="34"/>
      <c r="C224" s="215" t="s">
        <v>2722</v>
      </c>
      <c r="D224" s="215" t="s">
        <v>4937</v>
      </c>
      <c r="E224" s="18" t="s">
        <v>155</v>
      </c>
      <c r="F224" s="216">
        <v>366.34300000000002</v>
      </c>
      <c r="H224" s="34"/>
    </row>
    <row r="225" spans="2:8" s="1" customFormat="1" ht="16.8" customHeight="1">
      <c r="B225" s="34"/>
      <c r="C225" s="211" t="s">
        <v>370</v>
      </c>
      <c r="D225" s="212" t="s">
        <v>371</v>
      </c>
      <c r="E225" s="213" t="s">
        <v>32</v>
      </c>
      <c r="F225" s="214">
        <v>367.92</v>
      </c>
      <c r="H225" s="34"/>
    </row>
    <row r="226" spans="2:8" s="1" customFormat="1" ht="16.8" customHeight="1">
      <c r="B226" s="34"/>
      <c r="C226" s="215" t="s">
        <v>32</v>
      </c>
      <c r="D226" s="215" t="s">
        <v>4938</v>
      </c>
      <c r="E226" s="18" t="s">
        <v>32</v>
      </c>
      <c r="F226" s="216">
        <v>367.92</v>
      </c>
      <c r="H226" s="34"/>
    </row>
    <row r="227" spans="2:8" s="1" customFormat="1" ht="16.8" customHeight="1">
      <c r="B227" s="34"/>
      <c r="C227" s="215" t="s">
        <v>32</v>
      </c>
      <c r="D227" s="215" t="s">
        <v>162</v>
      </c>
      <c r="E227" s="18" t="s">
        <v>32</v>
      </c>
      <c r="F227" s="216">
        <v>367.92</v>
      </c>
      <c r="H227" s="34"/>
    </row>
    <row r="228" spans="2:8" s="1" customFormat="1" ht="16.8" customHeight="1">
      <c r="B228" s="34"/>
      <c r="C228" s="217" t="s">
        <v>4892</v>
      </c>
      <c r="H228" s="34"/>
    </row>
    <row r="229" spans="2:8" s="1" customFormat="1" ht="16.8" customHeight="1">
      <c r="B229" s="34"/>
      <c r="C229" s="215" t="s">
        <v>898</v>
      </c>
      <c r="D229" s="215" t="s">
        <v>4939</v>
      </c>
      <c r="E229" s="18" t="s">
        <v>155</v>
      </c>
      <c r="F229" s="216">
        <v>367.92</v>
      </c>
      <c r="H229" s="34"/>
    </row>
    <row r="230" spans="2:8" s="1" customFormat="1" ht="16.8" customHeight="1">
      <c r="B230" s="34"/>
      <c r="C230" s="211" t="s">
        <v>740</v>
      </c>
      <c r="D230" s="212" t="s">
        <v>741</v>
      </c>
      <c r="E230" s="213" t="s">
        <v>32</v>
      </c>
      <c r="F230" s="214">
        <v>74</v>
      </c>
      <c r="H230" s="34"/>
    </row>
    <row r="231" spans="2:8" s="1" customFormat="1" ht="16.8" customHeight="1">
      <c r="B231" s="34"/>
      <c r="C231" s="215" t="s">
        <v>32</v>
      </c>
      <c r="D231" s="215" t="s">
        <v>742</v>
      </c>
      <c r="E231" s="18" t="s">
        <v>32</v>
      </c>
      <c r="F231" s="216">
        <v>74</v>
      </c>
      <c r="H231" s="34"/>
    </row>
    <row r="232" spans="2:8" s="1" customFormat="1" ht="16.8" customHeight="1">
      <c r="B232" s="34"/>
      <c r="C232" s="215" t="s">
        <v>32</v>
      </c>
      <c r="D232" s="215" t="s">
        <v>162</v>
      </c>
      <c r="E232" s="18" t="s">
        <v>32</v>
      </c>
      <c r="F232" s="216">
        <v>74</v>
      </c>
      <c r="H232" s="34"/>
    </row>
    <row r="233" spans="2:8" s="1" customFormat="1" ht="16.8" customHeight="1">
      <c r="B233" s="34"/>
      <c r="C233" s="217" t="s">
        <v>4892</v>
      </c>
      <c r="H233" s="34"/>
    </row>
    <row r="234" spans="2:8" s="1" customFormat="1" ht="16.8" customHeight="1">
      <c r="B234" s="34"/>
      <c r="C234" s="215" t="s">
        <v>2623</v>
      </c>
      <c r="D234" s="215" t="s">
        <v>4940</v>
      </c>
      <c r="E234" s="18" t="s">
        <v>171</v>
      </c>
      <c r="F234" s="216">
        <v>74</v>
      </c>
      <c r="H234" s="34"/>
    </row>
    <row r="235" spans="2:8" s="1" customFormat="1" ht="16.8" customHeight="1">
      <c r="B235" s="34"/>
      <c r="C235" s="211" t="s">
        <v>373</v>
      </c>
      <c r="D235" s="212" t="s">
        <v>374</v>
      </c>
      <c r="E235" s="213" t="s">
        <v>32</v>
      </c>
      <c r="F235" s="214">
        <v>606</v>
      </c>
      <c r="H235" s="34"/>
    </row>
    <row r="236" spans="2:8" s="1" customFormat="1" ht="16.8" customHeight="1">
      <c r="B236" s="34"/>
      <c r="C236" s="215" t="s">
        <v>32</v>
      </c>
      <c r="D236" s="215" t="s">
        <v>4941</v>
      </c>
      <c r="E236" s="18" t="s">
        <v>32</v>
      </c>
      <c r="F236" s="216">
        <v>606</v>
      </c>
      <c r="H236" s="34"/>
    </row>
    <row r="237" spans="2:8" s="1" customFormat="1" ht="16.8" customHeight="1">
      <c r="B237" s="34"/>
      <c r="C237" s="215" t="s">
        <v>32</v>
      </c>
      <c r="D237" s="215" t="s">
        <v>162</v>
      </c>
      <c r="E237" s="18" t="s">
        <v>32</v>
      </c>
      <c r="F237" s="216">
        <v>606</v>
      </c>
      <c r="H237" s="34"/>
    </row>
    <row r="238" spans="2:8" s="1" customFormat="1" ht="16.8" customHeight="1">
      <c r="B238" s="34"/>
      <c r="C238" s="217" t="s">
        <v>4892</v>
      </c>
      <c r="H238" s="34"/>
    </row>
    <row r="239" spans="2:8" s="1" customFormat="1" ht="16.8" customHeight="1">
      <c r="B239" s="34"/>
      <c r="C239" s="215" t="s">
        <v>903</v>
      </c>
      <c r="D239" s="215" t="s">
        <v>4942</v>
      </c>
      <c r="E239" s="18" t="s">
        <v>693</v>
      </c>
      <c r="F239" s="216">
        <v>606</v>
      </c>
      <c r="H239" s="34"/>
    </row>
    <row r="240" spans="2:8" s="1" customFormat="1" ht="16.8" customHeight="1">
      <c r="B240" s="34"/>
      <c r="C240" s="215" t="s">
        <v>914</v>
      </c>
      <c r="D240" s="215" t="s">
        <v>4943</v>
      </c>
      <c r="E240" s="18" t="s">
        <v>693</v>
      </c>
      <c r="F240" s="216">
        <v>606</v>
      </c>
      <c r="H240" s="34"/>
    </row>
    <row r="241" spans="2:8" s="1" customFormat="1" ht="16.8" customHeight="1">
      <c r="B241" s="34"/>
      <c r="C241" s="211" t="s">
        <v>744</v>
      </c>
      <c r="D241" s="212" t="s">
        <v>745</v>
      </c>
      <c r="E241" s="213" t="s">
        <v>32</v>
      </c>
      <c r="F241" s="214">
        <v>1</v>
      </c>
      <c r="H241" s="34"/>
    </row>
    <row r="242" spans="2:8" s="1" customFormat="1" ht="16.8" customHeight="1">
      <c r="B242" s="34"/>
      <c r="C242" s="215" t="s">
        <v>32</v>
      </c>
      <c r="D242" s="215" t="s">
        <v>40</v>
      </c>
      <c r="E242" s="18" t="s">
        <v>32</v>
      </c>
      <c r="F242" s="216">
        <v>1</v>
      </c>
      <c r="H242" s="34"/>
    </row>
    <row r="243" spans="2:8" s="1" customFormat="1" ht="16.8" customHeight="1">
      <c r="B243" s="34"/>
      <c r="C243" s="215" t="s">
        <v>32</v>
      </c>
      <c r="D243" s="215" t="s">
        <v>162</v>
      </c>
      <c r="E243" s="18" t="s">
        <v>32</v>
      </c>
      <c r="F243" s="216">
        <v>1</v>
      </c>
      <c r="H243" s="34"/>
    </row>
    <row r="244" spans="2:8" s="1" customFormat="1" ht="16.8" customHeight="1">
      <c r="B244" s="34"/>
      <c r="C244" s="217" t="s">
        <v>4892</v>
      </c>
      <c r="H244" s="34"/>
    </row>
    <row r="245" spans="2:8" s="1" customFormat="1" ht="16.8" customHeight="1">
      <c r="B245" s="34"/>
      <c r="C245" s="215" t="s">
        <v>2631</v>
      </c>
      <c r="D245" s="215" t="s">
        <v>2632</v>
      </c>
      <c r="E245" s="18" t="s">
        <v>171</v>
      </c>
      <c r="F245" s="216">
        <v>1</v>
      </c>
      <c r="H245" s="34"/>
    </row>
    <row r="246" spans="2:8" s="1" customFormat="1" ht="16.8" customHeight="1">
      <c r="B246" s="34"/>
      <c r="C246" s="211" t="s">
        <v>376</v>
      </c>
      <c r="D246" s="212" t="s">
        <v>377</v>
      </c>
      <c r="E246" s="213" t="s">
        <v>32</v>
      </c>
      <c r="F246" s="214">
        <v>43</v>
      </c>
      <c r="H246" s="34"/>
    </row>
    <row r="247" spans="2:8" s="1" customFormat="1" ht="16.8" customHeight="1">
      <c r="B247" s="34"/>
      <c r="C247" s="215" t="s">
        <v>32</v>
      </c>
      <c r="D247" s="215" t="s">
        <v>378</v>
      </c>
      <c r="E247" s="18" t="s">
        <v>32</v>
      </c>
      <c r="F247" s="216">
        <v>43</v>
      </c>
      <c r="H247" s="34"/>
    </row>
    <row r="248" spans="2:8" s="1" customFormat="1" ht="16.8" customHeight="1">
      <c r="B248" s="34"/>
      <c r="C248" s="215" t="s">
        <v>32</v>
      </c>
      <c r="D248" s="215" t="s">
        <v>162</v>
      </c>
      <c r="E248" s="18" t="s">
        <v>32</v>
      </c>
      <c r="F248" s="216">
        <v>43</v>
      </c>
      <c r="H248" s="34"/>
    </row>
    <row r="249" spans="2:8" s="1" customFormat="1" ht="16.8" customHeight="1">
      <c r="B249" s="34"/>
      <c r="C249" s="217" t="s">
        <v>4892</v>
      </c>
      <c r="H249" s="34"/>
    </row>
    <row r="250" spans="2:8" s="1" customFormat="1" ht="16.8" customHeight="1">
      <c r="B250" s="34"/>
      <c r="C250" s="215" t="s">
        <v>918</v>
      </c>
      <c r="D250" s="215" t="s">
        <v>4944</v>
      </c>
      <c r="E250" s="18" t="s">
        <v>171</v>
      </c>
      <c r="F250" s="216">
        <v>43</v>
      </c>
      <c r="H250" s="34"/>
    </row>
    <row r="251" spans="2:8" s="1" customFormat="1" ht="20.399999999999999">
      <c r="B251" s="34"/>
      <c r="C251" s="215" t="s">
        <v>1406</v>
      </c>
      <c r="D251" s="215" t="s">
        <v>4945</v>
      </c>
      <c r="E251" s="18" t="s">
        <v>727</v>
      </c>
      <c r="F251" s="216">
        <v>215</v>
      </c>
      <c r="H251" s="34"/>
    </row>
    <row r="252" spans="2:8" s="1" customFormat="1" ht="16.8" customHeight="1">
      <c r="B252" s="34"/>
      <c r="C252" s="211" t="s">
        <v>747</v>
      </c>
      <c r="D252" s="212" t="s">
        <v>748</v>
      </c>
      <c r="E252" s="213" t="s">
        <v>32</v>
      </c>
      <c r="F252" s="214">
        <v>6</v>
      </c>
      <c r="H252" s="34"/>
    </row>
    <row r="253" spans="2:8" s="1" customFormat="1" ht="16.8" customHeight="1">
      <c r="B253" s="34"/>
      <c r="C253" s="215" t="s">
        <v>32</v>
      </c>
      <c r="D253" s="215" t="s">
        <v>190</v>
      </c>
      <c r="E253" s="18" t="s">
        <v>32</v>
      </c>
      <c r="F253" s="216">
        <v>6</v>
      </c>
      <c r="H253" s="34"/>
    </row>
    <row r="254" spans="2:8" s="1" customFormat="1" ht="16.8" customHeight="1">
      <c r="B254" s="34"/>
      <c r="C254" s="215" t="s">
        <v>32</v>
      </c>
      <c r="D254" s="215" t="s">
        <v>162</v>
      </c>
      <c r="E254" s="18" t="s">
        <v>32</v>
      </c>
      <c r="F254" s="216">
        <v>6</v>
      </c>
      <c r="H254" s="34"/>
    </row>
    <row r="255" spans="2:8" s="1" customFormat="1" ht="16.8" customHeight="1">
      <c r="B255" s="34"/>
      <c r="C255" s="217" t="s">
        <v>4892</v>
      </c>
      <c r="H255" s="34"/>
    </row>
    <row r="256" spans="2:8" s="1" customFormat="1" ht="16.8" customHeight="1">
      <c r="B256" s="34"/>
      <c r="C256" s="215" t="s">
        <v>2635</v>
      </c>
      <c r="D256" s="215" t="s">
        <v>2636</v>
      </c>
      <c r="E256" s="18" t="s">
        <v>171</v>
      </c>
      <c r="F256" s="216">
        <v>6</v>
      </c>
      <c r="H256" s="34"/>
    </row>
    <row r="257" spans="2:8" s="1" customFormat="1" ht="16.8" customHeight="1">
      <c r="B257" s="34"/>
      <c r="C257" s="211" t="s">
        <v>408</v>
      </c>
      <c r="D257" s="212" t="s">
        <v>409</v>
      </c>
      <c r="E257" s="213" t="s">
        <v>32</v>
      </c>
      <c r="F257" s="214">
        <v>363.30799999999999</v>
      </c>
      <c r="H257" s="34"/>
    </row>
    <row r="258" spans="2:8" s="1" customFormat="1" ht="16.8" customHeight="1">
      <c r="B258" s="34"/>
      <c r="C258" s="215" t="s">
        <v>32</v>
      </c>
      <c r="D258" s="215" t="s">
        <v>410</v>
      </c>
      <c r="E258" s="18" t="s">
        <v>32</v>
      </c>
      <c r="F258" s="216">
        <v>363.30799999999999</v>
      </c>
      <c r="H258" s="34"/>
    </row>
    <row r="259" spans="2:8" s="1" customFormat="1" ht="16.8" customHeight="1">
      <c r="B259" s="34"/>
      <c r="C259" s="215" t="s">
        <v>32</v>
      </c>
      <c r="D259" s="215" t="s">
        <v>162</v>
      </c>
      <c r="E259" s="18" t="s">
        <v>32</v>
      </c>
      <c r="F259" s="216">
        <v>363.30799999999999</v>
      </c>
      <c r="H259" s="34"/>
    </row>
    <row r="260" spans="2:8" s="1" customFormat="1" ht="16.8" customHeight="1">
      <c r="B260" s="34"/>
      <c r="C260" s="217" t="s">
        <v>4892</v>
      </c>
      <c r="H260" s="34"/>
    </row>
    <row r="261" spans="2:8" s="1" customFormat="1" ht="16.8" customHeight="1">
      <c r="B261" s="34"/>
      <c r="C261" s="215" t="s">
        <v>1036</v>
      </c>
      <c r="D261" s="215" t="s">
        <v>4946</v>
      </c>
      <c r="E261" s="18" t="s">
        <v>693</v>
      </c>
      <c r="F261" s="216">
        <v>363.30799999999999</v>
      </c>
      <c r="H261" s="34"/>
    </row>
    <row r="262" spans="2:8" s="1" customFormat="1" ht="16.8" customHeight="1">
      <c r="B262" s="34"/>
      <c r="C262" s="215" t="s">
        <v>1044</v>
      </c>
      <c r="D262" s="215" t="s">
        <v>4947</v>
      </c>
      <c r="E262" s="18" t="s">
        <v>693</v>
      </c>
      <c r="F262" s="216">
        <v>363.30799999999999</v>
      </c>
      <c r="H262" s="34"/>
    </row>
    <row r="263" spans="2:8" s="1" customFormat="1" ht="16.8" customHeight="1">
      <c r="B263" s="34"/>
      <c r="C263" s="211" t="s">
        <v>750</v>
      </c>
      <c r="D263" s="212" t="s">
        <v>751</v>
      </c>
      <c r="E263" s="213" t="s">
        <v>32</v>
      </c>
      <c r="F263" s="214">
        <v>67</v>
      </c>
      <c r="H263" s="34"/>
    </row>
    <row r="264" spans="2:8" s="1" customFormat="1" ht="16.8" customHeight="1">
      <c r="B264" s="34"/>
      <c r="C264" s="215" t="s">
        <v>32</v>
      </c>
      <c r="D264" s="215" t="s">
        <v>752</v>
      </c>
      <c r="E264" s="18" t="s">
        <v>32</v>
      </c>
      <c r="F264" s="216">
        <v>67</v>
      </c>
      <c r="H264" s="34"/>
    </row>
    <row r="265" spans="2:8" s="1" customFormat="1" ht="16.8" customHeight="1">
      <c r="B265" s="34"/>
      <c r="C265" s="215" t="s">
        <v>32</v>
      </c>
      <c r="D265" s="215" t="s">
        <v>162</v>
      </c>
      <c r="E265" s="18" t="s">
        <v>32</v>
      </c>
      <c r="F265" s="216">
        <v>67</v>
      </c>
      <c r="H265" s="34"/>
    </row>
    <row r="266" spans="2:8" s="1" customFormat="1" ht="16.8" customHeight="1">
      <c r="B266" s="34"/>
      <c r="C266" s="217" t="s">
        <v>4892</v>
      </c>
      <c r="H266" s="34"/>
    </row>
    <row r="267" spans="2:8" s="1" customFormat="1" ht="16.8" customHeight="1">
      <c r="B267" s="34"/>
      <c r="C267" s="215" t="s">
        <v>2639</v>
      </c>
      <c r="D267" s="215" t="s">
        <v>2640</v>
      </c>
      <c r="E267" s="18" t="s">
        <v>171</v>
      </c>
      <c r="F267" s="216">
        <v>67</v>
      </c>
      <c r="H267" s="34"/>
    </row>
    <row r="268" spans="2:8" s="1" customFormat="1" ht="16.8" customHeight="1">
      <c r="B268" s="34"/>
      <c r="C268" s="211" t="s">
        <v>499</v>
      </c>
      <c r="D268" s="212" t="s">
        <v>500</v>
      </c>
      <c r="E268" s="213" t="s">
        <v>32</v>
      </c>
      <c r="F268" s="214">
        <v>33.575000000000003</v>
      </c>
      <c r="H268" s="34"/>
    </row>
    <row r="269" spans="2:8" s="1" customFormat="1" ht="16.8" customHeight="1">
      <c r="B269" s="34"/>
      <c r="C269" s="215" t="s">
        <v>32</v>
      </c>
      <c r="D269" s="215" t="s">
        <v>501</v>
      </c>
      <c r="E269" s="18" t="s">
        <v>32</v>
      </c>
      <c r="F269" s="216">
        <v>33.575000000000003</v>
      </c>
      <c r="H269" s="34"/>
    </row>
    <row r="270" spans="2:8" s="1" customFormat="1" ht="16.8" customHeight="1">
      <c r="B270" s="34"/>
      <c r="C270" s="215" t="s">
        <v>32</v>
      </c>
      <c r="D270" s="215" t="s">
        <v>162</v>
      </c>
      <c r="E270" s="18" t="s">
        <v>32</v>
      </c>
      <c r="F270" s="216">
        <v>33.575000000000003</v>
      </c>
      <c r="H270" s="34"/>
    </row>
    <row r="271" spans="2:8" s="1" customFormat="1" ht="16.8" customHeight="1">
      <c r="B271" s="34"/>
      <c r="C271" s="217" t="s">
        <v>4892</v>
      </c>
      <c r="H271" s="34"/>
    </row>
    <row r="272" spans="2:8" s="1" customFormat="1" ht="16.8" customHeight="1">
      <c r="B272" s="34"/>
      <c r="C272" s="215" t="s">
        <v>1419</v>
      </c>
      <c r="D272" s="215" t="s">
        <v>1420</v>
      </c>
      <c r="E272" s="18" t="s">
        <v>282</v>
      </c>
      <c r="F272" s="216">
        <v>33.575000000000003</v>
      </c>
      <c r="H272" s="34"/>
    </row>
    <row r="273" spans="2:8" s="1" customFormat="1" ht="16.8" customHeight="1">
      <c r="B273" s="34"/>
      <c r="C273" s="211" t="s">
        <v>661</v>
      </c>
      <c r="D273" s="212" t="s">
        <v>662</v>
      </c>
      <c r="E273" s="213" t="s">
        <v>32</v>
      </c>
      <c r="F273" s="214">
        <v>4111.21</v>
      </c>
      <c r="H273" s="34"/>
    </row>
    <row r="274" spans="2:8" s="1" customFormat="1" ht="16.8" customHeight="1">
      <c r="B274" s="34"/>
      <c r="C274" s="215" t="s">
        <v>32</v>
      </c>
      <c r="D274" s="215" t="s">
        <v>4948</v>
      </c>
      <c r="E274" s="18" t="s">
        <v>32</v>
      </c>
      <c r="F274" s="216">
        <v>4111.21</v>
      </c>
      <c r="H274" s="34"/>
    </row>
    <row r="275" spans="2:8" s="1" customFormat="1" ht="16.8" customHeight="1">
      <c r="B275" s="34"/>
      <c r="C275" s="215" t="s">
        <v>32</v>
      </c>
      <c r="D275" s="215" t="s">
        <v>162</v>
      </c>
      <c r="E275" s="18" t="s">
        <v>32</v>
      </c>
      <c r="F275" s="216">
        <v>4111.21</v>
      </c>
      <c r="H275" s="34"/>
    </row>
    <row r="276" spans="2:8" s="1" customFormat="1" ht="16.8" customHeight="1">
      <c r="B276" s="34"/>
      <c r="C276" s="217" t="s">
        <v>4892</v>
      </c>
      <c r="H276" s="34"/>
    </row>
    <row r="277" spans="2:8" s="1" customFormat="1" ht="16.8" customHeight="1">
      <c r="B277" s="34"/>
      <c r="C277" s="215" t="s">
        <v>2281</v>
      </c>
      <c r="D277" s="215" t="s">
        <v>4949</v>
      </c>
      <c r="E277" s="18" t="s">
        <v>155</v>
      </c>
      <c r="F277" s="216">
        <v>4111.21</v>
      </c>
      <c r="H277" s="34"/>
    </row>
    <row r="278" spans="2:8" s="1" customFormat="1" ht="16.8" customHeight="1">
      <c r="B278" s="34"/>
      <c r="C278" s="211" t="s">
        <v>675</v>
      </c>
      <c r="D278" s="212" t="s">
        <v>676</v>
      </c>
      <c r="E278" s="213" t="s">
        <v>32</v>
      </c>
      <c r="F278" s="214">
        <v>10</v>
      </c>
      <c r="H278" s="34"/>
    </row>
    <row r="279" spans="2:8" s="1" customFormat="1" ht="16.8" customHeight="1">
      <c r="B279" s="34"/>
      <c r="C279" s="215" t="s">
        <v>32</v>
      </c>
      <c r="D279" s="215" t="s">
        <v>214</v>
      </c>
      <c r="E279" s="18" t="s">
        <v>32</v>
      </c>
      <c r="F279" s="216">
        <v>10</v>
      </c>
      <c r="H279" s="34"/>
    </row>
    <row r="280" spans="2:8" s="1" customFormat="1" ht="16.8" customHeight="1">
      <c r="B280" s="34"/>
      <c r="C280" s="215" t="s">
        <v>32</v>
      </c>
      <c r="D280" s="215" t="s">
        <v>162</v>
      </c>
      <c r="E280" s="18" t="s">
        <v>32</v>
      </c>
      <c r="F280" s="216">
        <v>10</v>
      </c>
      <c r="H280" s="34"/>
    </row>
    <row r="281" spans="2:8" s="1" customFormat="1" ht="16.8" customHeight="1">
      <c r="B281" s="34"/>
      <c r="C281" s="217" t="s">
        <v>4892</v>
      </c>
      <c r="H281" s="34"/>
    </row>
    <row r="282" spans="2:8" s="1" customFormat="1" ht="16.8" customHeight="1">
      <c r="B282" s="34"/>
      <c r="C282" s="215" t="s">
        <v>2478</v>
      </c>
      <c r="D282" s="215" t="s">
        <v>2479</v>
      </c>
      <c r="E282" s="18" t="s">
        <v>171</v>
      </c>
      <c r="F282" s="216">
        <v>10</v>
      </c>
      <c r="H282" s="34"/>
    </row>
    <row r="283" spans="2:8" s="1" customFormat="1" ht="16.8" customHeight="1">
      <c r="B283" s="34"/>
      <c r="C283" s="211" t="s">
        <v>677</v>
      </c>
      <c r="D283" s="212" t="s">
        <v>678</v>
      </c>
      <c r="E283" s="213" t="s">
        <v>32</v>
      </c>
      <c r="F283" s="214">
        <v>78</v>
      </c>
      <c r="H283" s="34"/>
    </row>
    <row r="284" spans="2:8" s="1" customFormat="1" ht="16.8" customHeight="1">
      <c r="B284" s="34"/>
      <c r="C284" s="215" t="s">
        <v>32</v>
      </c>
      <c r="D284" s="215" t="s">
        <v>679</v>
      </c>
      <c r="E284" s="18" t="s">
        <v>32</v>
      </c>
      <c r="F284" s="216">
        <v>78</v>
      </c>
      <c r="H284" s="34"/>
    </row>
    <row r="285" spans="2:8" s="1" customFormat="1" ht="16.8" customHeight="1">
      <c r="B285" s="34"/>
      <c r="C285" s="215" t="s">
        <v>32</v>
      </c>
      <c r="D285" s="215" t="s">
        <v>162</v>
      </c>
      <c r="E285" s="18" t="s">
        <v>32</v>
      </c>
      <c r="F285" s="216">
        <v>78</v>
      </c>
      <c r="H285" s="34"/>
    </row>
    <row r="286" spans="2:8" s="1" customFormat="1" ht="16.8" customHeight="1">
      <c r="B286" s="34"/>
      <c r="C286" s="217" t="s">
        <v>4892</v>
      </c>
      <c r="H286" s="34"/>
    </row>
    <row r="287" spans="2:8" s="1" customFormat="1" ht="16.8" customHeight="1">
      <c r="B287" s="34"/>
      <c r="C287" s="215" t="s">
        <v>2485</v>
      </c>
      <c r="D287" s="215" t="s">
        <v>2486</v>
      </c>
      <c r="E287" s="18" t="s">
        <v>171</v>
      </c>
      <c r="F287" s="216">
        <v>78</v>
      </c>
      <c r="H287" s="34"/>
    </row>
    <row r="288" spans="2:8" s="1" customFormat="1" ht="16.8" customHeight="1">
      <c r="B288" s="34"/>
      <c r="C288" s="211" t="s">
        <v>670</v>
      </c>
      <c r="D288" s="212" t="s">
        <v>671</v>
      </c>
      <c r="E288" s="213" t="s">
        <v>32</v>
      </c>
      <c r="F288" s="214">
        <v>10</v>
      </c>
      <c r="H288" s="34"/>
    </row>
    <row r="289" spans="2:8" s="1" customFormat="1" ht="16.8" customHeight="1">
      <c r="B289" s="34"/>
      <c r="C289" s="215" t="s">
        <v>32</v>
      </c>
      <c r="D289" s="215" t="s">
        <v>4950</v>
      </c>
      <c r="E289" s="18" t="s">
        <v>32</v>
      </c>
      <c r="F289" s="216">
        <v>10</v>
      </c>
      <c r="H289" s="34"/>
    </row>
    <row r="290" spans="2:8" s="1" customFormat="1" ht="16.8" customHeight="1">
      <c r="B290" s="34"/>
      <c r="C290" s="215" t="s">
        <v>32</v>
      </c>
      <c r="D290" s="215" t="s">
        <v>162</v>
      </c>
      <c r="E290" s="18" t="s">
        <v>32</v>
      </c>
      <c r="F290" s="216">
        <v>10</v>
      </c>
      <c r="H290" s="34"/>
    </row>
    <row r="291" spans="2:8" s="1" customFormat="1" ht="16.8" customHeight="1">
      <c r="B291" s="34"/>
      <c r="C291" s="217" t="s">
        <v>4892</v>
      </c>
      <c r="H291" s="34"/>
    </row>
    <row r="292" spans="2:8" s="1" customFormat="1" ht="16.8" customHeight="1">
      <c r="B292" s="34"/>
      <c r="C292" s="215" t="s">
        <v>2465</v>
      </c>
      <c r="D292" s="215" t="s">
        <v>2466</v>
      </c>
      <c r="E292" s="18" t="s">
        <v>171</v>
      </c>
      <c r="F292" s="216">
        <v>10</v>
      </c>
      <c r="H292" s="34"/>
    </row>
    <row r="293" spans="2:8" s="1" customFormat="1" ht="16.8" customHeight="1">
      <c r="B293" s="34"/>
      <c r="C293" s="211" t="s">
        <v>672</v>
      </c>
      <c r="D293" s="212" t="s">
        <v>673</v>
      </c>
      <c r="E293" s="213" t="s">
        <v>32</v>
      </c>
      <c r="F293" s="214">
        <v>112</v>
      </c>
      <c r="H293" s="34"/>
    </row>
    <row r="294" spans="2:8" s="1" customFormat="1" ht="16.8" customHeight="1">
      <c r="B294" s="34"/>
      <c r="C294" s="215" t="s">
        <v>32</v>
      </c>
      <c r="D294" s="215" t="s">
        <v>4951</v>
      </c>
      <c r="E294" s="18" t="s">
        <v>32</v>
      </c>
      <c r="F294" s="216">
        <v>112</v>
      </c>
      <c r="H294" s="34"/>
    </row>
    <row r="295" spans="2:8" s="1" customFormat="1" ht="16.8" customHeight="1">
      <c r="B295" s="34"/>
      <c r="C295" s="215" t="s">
        <v>32</v>
      </c>
      <c r="D295" s="215" t="s">
        <v>162</v>
      </c>
      <c r="E295" s="18" t="s">
        <v>32</v>
      </c>
      <c r="F295" s="216">
        <v>112</v>
      </c>
      <c r="H295" s="34"/>
    </row>
    <row r="296" spans="2:8" s="1" customFormat="1" ht="16.8" customHeight="1">
      <c r="B296" s="34"/>
      <c r="C296" s="217" t="s">
        <v>4892</v>
      </c>
      <c r="H296" s="34"/>
    </row>
    <row r="297" spans="2:8" s="1" customFormat="1" ht="16.8" customHeight="1">
      <c r="B297" s="34"/>
      <c r="C297" s="215" t="s">
        <v>2472</v>
      </c>
      <c r="D297" s="215" t="s">
        <v>2473</v>
      </c>
      <c r="E297" s="18" t="s">
        <v>171</v>
      </c>
      <c r="F297" s="216">
        <v>112</v>
      </c>
      <c r="H297" s="34"/>
    </row>
    <row r="298" spans="2:8" s="1" customFormat="1" ht="16.8" customHeight="1">
      <c r="B298" s="34"/>
      <c r="C298" s="211" t="s">
        <v>438</v>
      </c>
      <c r="D298" s="212" t="s">
        <v>439</v>
      </c>
      <c r="E298" s="213" t="s">
        <v>32</v>
      </c>
      <c r="F298" s="214">
        <v>1128</v>
      </c>
      <c r="H298" s="34"/>
    </row>
    <row r="299" spans="2:8" s="1" customFormat="1" ht="16.8" customHeight="1">
      <c r="B299" s="34"/>
      <c r="C299" s="215" t="s">
        <v>32</v>
      </c>
      <c r="D299" s="215" t="s">
        <v>4952</v>
      </c>
      <c r="E299" s="18" t="s">
        <v>32</v>
      </c>
      <c r="F299" s="216">
        <v>1128</v>
      </c>
      <c r="H299" s="34"/>
    </row>
    <row r="300" spans="2:8" s="1" customFormat="1" ht="16.8" customHeight="1">
      <c r="B300" s="34"/>
      <c r="C300" s="215" t="s">
        <v>32</v>
      </c>
      <c r="D300" s="215" t="s">
        <v>162</v>
      </c>
      <c r="E300" s="18" t="s">
        <v>32</v>
      </c>
      <c r="F300" s="216">
        <v>1128</v>
      </c>
      <c r="H300" s="34"/>
    </row>
    <row r="301" spans="2:8" s="1" customFormat="1" ht="16.8" customHeight="1">
      <c r="B301" s="34"/>
      <c r="C301" s="217" t="s">
        <v>4892</v>
      </c>
      <c r="H301" s="34"/>
    </row>
    <row r="302" spans="2:8" s="1" customFormat="1" ht="20.399999999999999">
      <c r="B302" s="34"/>
      <c r="C302" s="215" t="s">
        <v>1132</v>
      </c>
      <c r="D302" s="215" t="s">
        <v>4953</v>
      </c>
      <c r="E302" s="18" t="s">
        <v>693</v>
      </c>
      <c r="F302" s="216">
        <v>1128</v>
      </c>
      <c r="H302" s="34"/>
    </row>
    <row r="303" spans="2:8" s="1" customFormat="1" ht="16.8" customHeight="1">
      <c r="B303" s="34"/>
      <c r="C303" s="211" t="s">
        <v>441</v>
      </c>
      <c r="D303" s="212" t="s">
        <v>442</v>
      </c>
      <c r="E303" s="213" t="s">
        <v>32</v>
      </c>
      <c r="F303" s="214">
        <v>264</v>
      </c>
      <c r="H303" s="34"/>
    </row>
    <row r="304" spans="2:8" s="1" customFormat="1" ht="16.8" customHeight="1">
      <c r="B304" s="34"/>
      <c r="C304" s="215" t="s">
        <v>32</v>
      </c>
      <c r="D304" s="215" t="s">
        <v>4954</v>
      </c>
      <c r="E304" s="18" t="s">
        <v>32</v>
      </c>
      <c r="F304" s="216">
        <v>264</v>
      </c>
      <c r="H304" s="34"/>
    </row>
    <row r="305" spans="2:8" s="1" customFormat="1" ht="16.8" customHeight="1">
      <c r="B305" s="34"/>
      <c r="C305" s="215" t="s">
        <v>32</v>
      </c>
      <c r="D305" s="215" t="s">
        <v>162</v>
      </c>
      <c r="E305" s="18" t="s">
        <v>32</v>
      </c>
      <c r="F305" s="216">
        <v>264</v>
      </c>
      <c r="H305" s="34"/>
    </row>
    <row r="306" spans="2:8" s="1" customFormat="1" ht="16.8" customHeight="1">
      <c r="B306" s="34"/>
      <c r="C306" s="217" t="s">
        <v>4892</v>
      </c>
      <c r="H306" s="34"/>
    </row>
    <row r="307" spans="2:8" s="1" customFormat="1" ht="20.399999999999999">
      <c r="B307" s="34"/>
      <c r="C307" s="215" t="s">
        <v>1143</v>
      </c>
      <c r="D307" s="215" t="s">
        <v>4955</v>
      </c>
      <c r="E307" s="18" t="s">
        <v>693</v>
      </c>
      <c r="F307" s="216">
        <v>264</v>
      </c>
      <c r="H307" s="34"/>
    </row>
    <row r="308" spans="2:8" s="1" customFormat="1" ht="16.8" customHeight="1">
      <c r="B308" s="34"/>
      <c r="C308" s="211" t="s">
        <v>444</v>
      </c>
      <c r="D308" s="212" t="s">
        <v>445</v>
      </c>
      <c r="E308" s="213" t="s">
        <v>32</v>
      </c>
      <c r="F308" s="214">
        <v>588</v>
      </c>
      <c r="H308" s="34"/>
    </row>
    <row r="309" spans="2:8" s="1" customFormat="1" ht="16.8" customHeight="1">
      <c r="B309" s="34"/>
      <c r="C309" s="215" t="s">
        <v>32</v>
      </c>
      <c r="D309" s="215" t="s">
        <v>4956</v>
      </c>
      <c r="E309" s="18" t="s">
        <v>32</v>
      </c>
      <c r="F309" s="216">
        <v>588</v>
      </c>
      <c r="H309" s="34"/>
    </row>
    <row r="310" spans="2:8" s="1" customFormat="1" ht="16.8" customHeight="1">
      <c r="B310" s="34"/>
      <c r="C310" s="215" t="s">
        <v>32</v>
      </c>
      <c r="D310" s="215" t="s">
        <v>162</v>
      </c>
      <c r="E310" s="18" t="s">
        <v>32</v>
      </c>
      <c r="F310" s="216">
        <v>588</v>
      </c>
      <c r="H310" s="34"/>
    </row>
    <row r="311" spans="2:8" s="1" customFormat="1" ht="16.8" customHeight="1">
      <c r="B311" s="34"/>
      <c r="C311" s="217" t="s">
        <v>4892</v>
      </c>
      <c r="H311" s="34"/>
    </row>
    <row r="312" spans="2:8" s="1" customFormat="1" ht="20.399999999999999">
      <c r="B312" s="34"/>
      <c r="C312" s="215" t="s">
        <v>1154</v>
      </c>
      <c r="D312" s="215" t="s">
        <v>4957</v>
      </c>
      <c r="E312" s="18" t="s">
        <v>693</v>
      </c>
      <c r="F312" s="216">
        <v>588</v>
      </c>
      <c r="H312" s="34"/>
    </row>
    <row r="313" spans="2:8" s="1" customFormat="1" ht="16.8" customHeight="1">
      <c r="B313" s="34"/>
      <c r="C313" s="211" t="s">
        <v>447</v>
      </c>
      <c r="D313" s="212" t="s">
        <v>448</v>
      </c>
      <c r="E313" s="213" t="s">
        <v>32</v>
      </c>
      <c r="F313" s="214">
        <v>132</v>
      </c>
      <c r="H313" s="34"/>
    </row>
    <row r="314" spans="2:8" s="1" customFormat="1" ht="16.8" customHeight="1">
      <c r="B314" s="34"/>
      <c r="C314" s="215" t="s">
        <v>32</v>
      </c>
      <c r="D314" s="215" t="s">
        <v>4958</v>
      </c>
      <c r="E314" s="18" t="s">
        <v>32</v>
      </c>
      <c r="F314" s="216">
        <v>132</v>
      </c>
      <c r="H314" s="34"/>
    </row>
    <row r="315" spans="2:8" s="1" customFormat="1" ht="16.8" customHeight="1">
      <c r="B315" s="34"/>
      <c r="C315" s="215" t="s">
        <v>32</v>
      </c>
      <c r="D315" s="215" t="s">
        <v>162</v>
      </c>
      <c r="E315" s="18" t="s">
        <v>32</v>
      </c>
      <c r="F315" s="216">
        <v>132</v>
      </c>
      <c r="H315" s="34"/>
    </row>
    <row r="316" spans="2:8" s="1" customFormat="1" ht="16.8" customHeight="1">
      <c r="B316" s="34"/>
      <c r="C316" s="217" t="s">
        <v>4892</v>
      </c>
      <c r="H316" s="34"/>
    </row>
    <row r="317" spans="2:8" s="1" customFormat="1" ht="20.399999999999999">
      <c r="B317" s="34"/>
      <c r="C317" s="215" t="s">
        <v>1164</v>
      </c>
      <c r="D317" s="215" t="s">
        <v>4959</v>
      </c>
      <c r="E317" s="18" t="s">
        <v>693</v>
      </c>
      <c r="F317" s="216">
        <v>132</v>
      </c>
      <c r="H317" s="34"/>
    </row>
    <row r="318" spans="2:8" s="1" customFormat="1" ht="16.8" customHeight="1">
      <c r="B318" s="34"/>
      <c r="C318" s="211" t="s">
        <v>540</v>
      </c>
      <c r="D318" s="212" t="s">
        <v>541</v>
      </c>
      <c r="E318" s="213" t="s">
        <v>32</v>
      </c>
      <c r="F318" s="214">
        <v>85.016999999999996</v>
      </c>
      <c r="H318" s="34"/>
    </row>
    <row r="319" spans="2:8" s="1" customFormat="1" ht="16.8" customHeight="1">
      <c r="B319" s="34"/>
      <c r="C319" s="215" t="s">
        <v>32</v>
      </c>
      <c r="D319" s="215" t="s">
        <v>542</v>
      </c>
      <c r="E319" s="18" t="s">
        <v>32</v>
      </c>
      <c r="F319" s="216">
        <v>85.016999999999996</v>
      </c>
      <c r="H319" s="34"/>
    </row>
    <row r="320" spans="2:8" s="1" customFormat="1" ht="16.8" customHeight="1">
      <c r="B320" s="34"/>
      <c r="C320" s="215" t="s">
        <v>32</v>
      </c>
      <c r="D320" s="215" t="s">
        <v>162</v>
      </c>
      <c r="E320" s="18" t="s">
        <v>32</v>
      </c>
      <c r="F320" s="216">
        <v>85.016999999999996</v>
      </c>
      <c r="H320" s="34"/>
    </row>
    <row r="321" spans="2:8" s="1" customFormat="1" ht="16.8" customHeight="1">
      <c r="B321" s="34"/>
      <c r="C321" s="217" t="s">
        <v>4892</v>
      </c>
      <c r="H321" s="34"/>
    </row>
    <row r="322" spans="2:8" s="1" customFormat="1" ht="16.8" customHeight="1">
      <c r="B322" s="34"/>
      <c r="C322" s="215" t="s">
        <v>1630</v>
      </c>
      <c r="D322" s="215" t="s">
        <v>4960</v>
      </c>
      <c r="E322" s="18" t="s">
        <v>155</v>
      </c>
      <c r="F322" s="216">
        <v>85.016999999999996</v>
      </c>
      <c r="H322" s="34"/>
    </row>
    <row r="323" spans="2:8" s="1" customFormat="1" ht="16.8" customHeight="1">
      <c r="B323" s="34"/>
      <c r="C323" s="211" t="s">
        <v>449</v>
      </c>
      <c r="D323" s="212" t="s">
        <v>450</v>
      </c>
      <c r="E323" s="213" t="s">
        <v>32</v>
      </c>
      <c r="F323" s="214">
        <v>95</v>
      </c>
      <c r="H323" s="34"/>
    </row>
    <row r="324" spans="2:8" s="1" customFormat="1" ht="16.8" customHeight="1">
      <c r="B324" s="34"/>
      <c r="C324" s="215" t="s">
        <v>32</v>
      </c>
      <c r="D324" s="215" t="s">
        <v>4961</v>
      </c>
      <c r="E324" s="18" t="s">
        <v>32</v>
      </c>
      <c r="F324" s="216">
        <v>95</v>
      </c>
      <c r="H324" s="34"/>
    </row>
    <row r="325" spans="2:8" s="1" customFormat="1" ht="16.8" customHeight="1">
      <c r="B325" s="34"/>
      <c r="C325" s="215" t="s">
        <v>32</v>
      </c>
      <c r="D325" s="215" t="s">
        <v>162</v>
      </c>
      <c r="E325" s="18" t="s">
        <v>32</v>
      </c>
      <c r="F325" s="216">
        <v>95</v>
      </c>
      <c r="H325" s="34"/>
    </row>
    <row r="326" spans="2:8" s="1" customFormat="1" ht="16.8" customHeight="1">
      <c r="B326" s="34"/>
      <c r="C326" s="217" t="s">
        <v>4892</v>
      </c>
      <c r="H326" s="34"/>
    </row>
    <row r="327" spans="2:8" s="1" customFormat="1" ht="16.8" customHeight="1">
      <c r="B327" s="34"/>
      <c r="C327" s="215" t="s">
        <v>1202</v>
      </c>
      <c r="D327" s="215" t="s">
        <v>4962</v>
      </c>
      <c r="E327" s="18" t="s">
        <v>693</v>
      </c>
      <c r="F327" s="216">
        <v>95</v>
      </c>
      <c r="H327" s="34"/>
    </row>
    <row r="328" spans="2:8" s="1" customFormat="1" ht="16.8" customHeight="1">
      <c r="B328" s="34"/>
      <c r="C328" s="211" t="s">
        <v>452</v>
      </c>
      <c r="D328" s="212" t="s">
        <v>453</v>
      </c>
      <c r="E328" s="213" t="s">
        <v>32</v>
      </c>
      <c r="F328" s="214">
        <v>22</v>
      </c>
      <c r="H328" s="34"/>
    </row>
    <row r="329" spans="2:8" s="1" customFormat="1" ht="16.8" customHeight="1">
      <c r="B329" s="34"/>
      <c r="C329" s="215" t="s">
        <v>32</v>
      </c>
      <c r="D329" s="215" t="s">
        <v>4963</v>
      </c>
      <c r="E329" s="18" t="s">
        <v>32</v>
      </c>
      <c r="F329" s="216">
        <v>22</v>
      </c>
      <c r="H329" s="34"/>
    </row>
    <row r="330" spans="2:8" s="1" customFormat="1" ht="16.8" customHeight="1">
      <c r="B330" s="34"/>
      <c r="C330" s="215" t="s">
        <v>32</v>
      </c>
      <c r="D330" s="215" t="s">
        <v>162</v>
      </c>
      <c r="E330" s="18" t="s">
        <v>32</v>
      </c>
      <c r="F330" s="216">
        <v>22</v>
      </c>
      <c r="H330" s="34"/>
    </row>
    <row r="331" spans="2:8" s="1" customFormat="1" ht="16.8" customHeight="1">
      <c r="B331" s="34"/>
      <c r="C331" s="217" t="s">
        <v>4892</v>
      </c>
      <c r="H331" s="34"/>
    </row>
    <row r="332" spans="2:8" s="1" customFormat="1" ht="16.8" customHeight="1">
      <c r="B332" s="34"/>
      <c r="C332" s="215" t="s">
        <v>1209</v>
      </c>
      <c r="D332" s="215" t="s">
        <v>4964</v>
      </c>
      <c r="E332" s="18" t="s">
        <v>693</v>
      </c>
      <c r="F332" s="216">
        <v>22</v>
      </c>
      <c r="H332" s="34"/>
    </row>
    <row r="333" spans="2:8" s="1" customFormat="1" ht="16.8" customHeight="1">
      <c r="B333" s="34"/>
      <c r="C333" s="211" t="s">
        <v>432</v>
      </c>
      <c r="D333" s="212" t="s">
        <v>433</v>
      </c>
      <c r="E333" s="213" t="s">
        <v>32</v>
      </c>
      <c r="F333" s="214">
        <v>726.61599999999999</v>
      </c>
      <c r="H333" s="34"/>
    </row>
    <row r="334" spans="2:8" s="1" customFormat="1" ht="16.8" customHeight="1">
      <c r="B334" s="34"/>
      <c r="C334" s="215" t="s">
        <v>32</v>
      </c>
      <c r="D334" s="215" t="s">
        <v>356</v>
      </c>
      <c r="E334" s="18" t="s">
        <v>32</v>
      </c>
      <c r="F334" s="216">
        <v>726.61599999999999</v>
      </c>
      <c r="H334" s="34"/>
    </row>
    <row r="335" spans="2:8" s="1" customFormat="1" ht="16.8" customHeight="1">
      <c r="B335" s="34"/>
      <c r="C335" s="215" t="s">
        <v>32</v>
      </c>
      <c r="D335" s="215" t="s">
        <v>162</v>
      </c>
      <c r="E335" s="18" t="s">
        <v>32</v>
      </c>
      <c r="F335" s="216">
        <v>726.61599999999999</v>
      </c>
      <c r="H335" s="34"/>
    </row>
    <row r="336" spans="2:8" s="1" customFormat="1" ht="16.8" customHeight="1">
      <c r="B336" s="34"/>
      <c r="C336" s="217" t="s">
        <v>4892</v>
      </c>
      <c r="H336" s="34"/>
    </row>
    <row r="337" spans="2:8" s="1" customFormat="1" ht="16.8" customHeight="1">
      <c r="B337" s="34"/>
      <c r="C337" s="215" t="s">
        <v>1117</v>
      </c>
      <c r="D337" s="215" t="s">
        <v>1118</v>
      </c>
      <c r="E337" s="18" t="s">
        <v>693</v>
      </c>
      <c r="F337" s="216">
        <v>726.61599999999999</v>
      </c>
      <c r="H337" s="34"/>
    </row>
    <row r="338" spans="2:8" s="1" customFormat="1" ht="16.8" customHeight="1">
      <c r="B338" s="34"/>
      <c r="C338" s="211" t="s">
        <v>411</v>
      </c>
      <c r="D338" s="212" t="s">
        <v>412</v>
      </c>
      <c r="E338" s="213" t="s">
        <v>32</v>
      </c>
      <c r="F338" s="214">
        <v>564</v>
      </c>
      <c r="H338" s="34"/>
    </row>
    <row r="339" spans="2:8" s="1" customFormat="1" ht="16.8" customHeight="1">
      <c r="B339" s="34"/>
      <c r="C339" s="215" t="s">
        <v>32</v>
      </c>
      <c r="D339" s="215" t="s">
        <v>4965</v>
      </c>
      <c r="E339" s="18" t="s">
        <v>32</v>
      </c>
      <c r="F339" s="216">
        <v>564</v>
      </c>
      <c r="H339" s="34"/>
    </row>
    <row r="340" spans="2:8" s="1" customFormat="1" ht="16.8" customHeight="1">
      <c r="B340" s="34"/>
      <c r="C340" s="215" t="s">
        <v>32</v>
      </c>
      <c r="D340" s="215" t="s">
        <v>162</v>
      </c>
      <c r="E340" s="18" t="s">
        <v>32</v>
      </c>
      <c r="F340" s="216">
        <v>564</v>
      </c>
      <c r="H340" s="34"/>
    </row>
    <row r="341" spans="2:8" s="1" customFormat="1" ht="16.8" customHeight="1">
      <c r="B341" s="34"/>
      <c r="C341" s="217" t="s">
        <v>4892</v>
      </c>
      <c r="H341" s="34"/>
    </row>
    <row r="342" spans="2:8" s="1" customFormat="1" ht="16.8" customHeight="1">
      <c r="B342" s="34"/>
      <c r="C342" s="215" t="s">
        <v>1049</v>
      </c>
      <c r="D342" s="215" t="s">
        <v>4966</v>
      </c>
      <c r="E342" s="18" t="s">
        <v>693</v>
      </c>
      <c r="F342" s="216">
        <v>564</v>
      </c>
      <c r="H342" s="34"/>
    </row>
    <row r="343" spans="2:8" s="1" customFormat="1" ht="16.8" customHeight="1">
      <c r="B343" s="34"/>
      <c r="C343" s="215" t="s">
        <v>1056</v>
      </c>
      <c r="D343" s="215" t="s">
        <v>4967</v>
      </c>
      <c r="E343" s="18" t="s">
        <v>693</v>
      </c>
      <c r="F343" s="216">
        <v>564</v>
      </c>
      <c r="H343" s="34"/>
    </row>
    <row r="344" spans="2:8" s="1" customFormat="1" ht="16.8" customHeight="1">
      <c r="B344" s="34"/>
      <c r="C344" s="211" t="s">
        <v>414</v>
      </c>
      <c r="D344" s="212" t="s">
        <v>415</v>
      </c>
      <c r="E344" s="213" t="s">
        <v>32</v>
      </c>
      <c r="F344" s="214">
        <v>294</v>
      </c>
      <c r="H344" s="34"/>
    </row>
    <row r="345" spans="2:8" s="1" customFormat="1" ht="16.8" customHeight="1">
      <c r="B345" s="34"/>
      <c r="C345" s="215" t="s">
        <v>32</v>
      </c>
      <c r="D345" s="215" t="s">
        <v>4968</v>
      </c>
      <c r="E345" s="18" t="s">
        <v>32</v>
      </c>
      <c r="F345" s="216">
        <v>294</v>
      </c>
      <c r="H345" s="34"/>
    </row>
    <row r="346" spans="2:8" s="1" customFormat="1" ht="16.8" customHeight="1">
      <c r="B346" s="34"/>
      <c r="C346" s="215" t="s">
        <v>32</v>
      </c>
      <c r="D346" s="215" t="s">
        <v>162</v>
      </c>
      <c r="E346" s="18" t="s">
        <v>32</v>
      </c>
      <c r="F346" s="216">
        <v>294</v>
      </c>
      <c r="H346" s="34"/>
    </row>
    <row r="347" spans="2:8" s="1" customFormat="1" ht="16.8" customHeight="1">
      <c r="B347" s="34"/>
      <c r="C347" s="217" t="s">
        <v>4892</v>
      </c>
      <c r="H347" s="34"/>
    </row>
    <row r="348" spans="2:8" s="1" customFormat="1" ht="16.8" customHeight="1">
      <c r="B348" s="34"/>
      <c r="C348" s="215" t="s">
        <v>1061</v>
      </c>
      <c r="D348" s="215" t="s">
        <v>4969</v>
      </c>
      <c r="E348" s="18" t="s">
        <v>693</v>
      </c>
      <c r="F348" s="216">
        <v>294</v>
      </c>
      <c r="H348" s="34"/>
    </row>
    <row r="349" spans="2:8" s="1" customFormat="1" ht="16.8" customHeight="1">
      <c r="B349" s="34"/>
      <c r="C349" s="215" t="s">
        <v>1066</v>
      </c>
      <c r="D349" s="215" t="s">
        <v>4970</v>
      </c>
      <c r="E349" s="18" t="s">
        <v>693</v>
      </c>
      <c r="F349" s="216">
        <v>294</v>
      </c>
      <c r="H349" s="34"/>
    </row>
    <row r="350" spans="2:8" s="1" customFormat="1" ht="16.8" customHeight="1">
      <c r="B350" s="34"/>
      <c r="C350" s="211" t="s">
        <v>417</v>
      </c>
      <c r="D350" s="212" t="s">
        <v>418</v>
      </c>
      <c r="E350" s="213" t="s">
        <v>32</v>
      </c>
      <c r="F350" s="214">
        <v>132</v>
      </c>
      <c r="H350" s="34"/>
    </row>
    <row r="351" spans="2:8" s="1" customFormat="1" ht="16.8" customHeight="1">
      <c r="B351" s="34"/>
      <c r="C351" s="215" t="s">
        <v>32</v>
      </c>
      <c r="D351" s="215" t="s">
        <v>4958</v>
      </c>
      <c r="E351" s="18" t="s">
        <v>32</v>
      </c>
      <c r="F351" s="216">
        <v>132</v>
      </c>
      <c r="H351" s="34"/>
    </row>
    <row r="352" spans="2:8" s="1" customFormat="1" ht="16.8" customHeight="1">
      <c r="B352" s="34"/>
      <c r="C352" s="215" t="s">
        <v>32</v>
      </c>
      <c r="D352" s="215" t="s">
        <v>162</v>
      </c>
      <c r="E352" s="18" t="s">
        <v>32</v>
      </c>
      <c r="F352" s="216">
        <v>132</v>
      </c>
      <c r="H352" s="34"/>
    </row>
    <row r="353" spans="2:8" s="1" customFormat="1" ht="16.8" customHeight="1">
      <c r="B353" s="34"/>
      <c r="C353" s="217" t="s">
        <v>4892</v>
      </c>
      <c r="H353" s="34"/>
    </row>
    <row r="354" spans="2:8" s="1" customFormat="1" ht="16.8" customHeight="1">
      <c r="B354" s="34"/>
      <c r="C354" s="215" t="s">
        <v>1071</v>
      </c>
      <c r="D354" s="215" t="s">
        <v>4971</v>
      </c>
      <c r="E354" s="18" t="s">
        <v>693</v>
      </c>
      <c r="F354" s="216">
        <v>132</v>
      </c>
      <c r="H354" s="34"/>
    </row>
    <row r="355" spans="2:8" s="1" customFormat="1" ht="16.8" customHeight="1">
      <c r="B355" s="34"/>
      <c r="C355" s="215" t="s">
        <v>1077</v>
      </c>
      <c r="D355" s="215" t="s">
        <v>4972</v>
      </c>
      <c r="E355" s="18" t="s">
        <v>693</v>
      </c>
      <c r="F355" s="216">
        <v>132</v>
      </c>
      <c r="H355" s="34"/>
    </row>
    <row r="356" spans="2:8" s="1" customFormat="1" ht="16.8" customHeight="1">
      <c r="B356" s="34"/>
      <c r="C356" s="211" t="s">
        <v>420</v>
      </c>
      <c r="D356" s="212" t="s">
        <v>421</v>
      </c>
      <c r="E356" s="213" t="s">
        <v>32</v>
      </c>
      <c r="F356" s="214">
        <v>66</v>
      </c>
      <c r="H356" s="34"/>
    </row>
    <row r="357" spans="2:8" s="1" customFormat="1" ht="16.8" customHeight="1">
      <c r="B357" s="34"/>
      <c r="C357" s="215" t="s">
        <v>32</v>
      </c>
      <c r="D357" s="215" t="s">
        <v>4973</v>
      </c>
      <c r="E357" s="18" t="s">
        <v>32</v>
      </c>
      <c r="F357" s="216">
        <v>66</v>
      </c>
      <c r="H357" s="34"/>
    </row>
    <row r="358" spans="2:8" s="1" customFormat="1" ht="16.8" customHeight="1">
      <c r="B358" s="34"/>
      <c r="C358" s="215" t="s">
        <v>32</v>
      </c>
      <c r="D358" s="215" t="s">
        <v>162</v>
      </c>
      <c r="E358" s="18" t="s">
        <v>32</v>
      </c>
      <c r="F358" s="216">
        <v>66</v>
      </c>
      <c r="H358" s="34"/>
    </row>
    <row r="359" spans="2:8" s="1" customFormat="1" ht="16.8" customHeight="1">
      <c r="B359" s="34"/>
      <c r="C359" s="217" t="s">
        <v>4892</v>
      </c>
      <c r="H359" s="34"/>
    </row>
    <row r="360" spans="2:8" s="1" customFormat="1" ht="16.8" customHeight="1">
      <c r="B360" s="34"/>
      <c r="C360" s="215" t="s">
        <v>1082</v>
      </c>
      <c r="D360" s="215" t="s">
        <v>4974</v>
      </c>
      <c r="E360" s="18" t="s">
        <v>693</v>
      </c>
      <c r="F360" s="216">
        <v>66</v>
      </c>
      <c r="H360" s="34"/>
    </row>
    <row r="361" spans="2:8" s="1" customFormat="1" ht="16.8" customHeight="1">
      <c r="B361" s="34"/>
      <c r="C361" s="215" t="s">
        <v>1088</v>
      </c>
      <c r="D361" s="215" t="s">
        <v>4975</v>
      </c>
      <c r="E361" s="18" t="s">
        <v>693</v>
      </c>
      <c r="F361" s="216">
        <v>66</v>
      </c>
      <c r="H361" s="34"/>
    </row>
    <row r="362" spans="2:8" s="1" customFormat="1" ht="16.8" customHeight="1">
      <c r="B362" s="34"/>
      <c r="C362" s="211" t="s">
        <v>434</v>
      </c>
      <c r="D362" s="212" t="s">
        <v>435</v>
      </c>
      <c r="E362" s="213" t="s">
        <v>32</v>
      </c>
      <c r="F362" s="214">
        <v>1716</v>
      </c>
      <c r="H362" s="34"/>
    </row>
    <row r="363" spans="2:8" s="1" customFormat="1" ht="16.8" customHeight="1">
      <c r="B363" s="34"/>
      <c r="C363" s="215" t="s">
        <v>32</v>
      </c>
      <c r="D363" s="215" t="s">
        <v>4976</v>
      </c>
      <c r="E363" s="18" t="s">
        <v>32</v>
      </c>
      <c r="F363" s="216">
        <v>1716</v>
      </c>
      <c r="H363" s="34"/>
    </row>
    <row r="364" spans="2:8" s="1" customFormat="1" ht="16.8" customHeight="1">
      <c r="B364" s="34"/>
      <c r="C364" s="215" t="s">
        <v>32</v>
      </c>
      <c r="D364" s="215" t="s">
        <v>162</v>
      </c>
      <c r="E364" s="18" t="s">
        <v>32</v>
      </c>
      <c r="F364" s="216">
        <v>1716</v>
      </c>
      <c r="H364" s="34"/>
    </row>
    <row r="365" spans="2:8" s="1" customFormat="1" ht="16.8" customHeight="1">
      <c r="B365" s="34"/>
      <c r="C365" s="217" t="s">
        <v>4892</v>
      </c>
      <c r="H365" s="34"/>
    </row>
    <row r="366" spans="2:8" s="1" customFormat="1" ht="16.8" customHeight="1">
      <c r="B366" s="34"/>
      <c r="C366" s="215" t="s">
        <v>1122</v>
      </c>
      <c r="D366" s="215" t="s">
        <v>1123</v>
      </c>
      <c r="E366" s="18" t="s">
        <v>693</v>
      </c>
      <c r="F366" s="216">
        <v>1716</v>
      </c>
      <c r="H366" s="34"/>
    </row>
    <row r="367" spans="2:8" s="1" customFormat="1" ht="16.8" customHeight="1">
      <c r="B367" s="34"/>
      <c r="C367" s="211" t="s">
        <v>436</v>
      </c>
      <c r="D367" s="212" t="s">
        <v>437</v>
      </c>
      <c r="E367" s="213" t="s">
        <v>32</v>
      </c>
      <c r="F367" s="214">
        <v>396</v>
      </c>
      <c r="H367" s="34"/>
    </row>
    <row r="368" spans="2:8" s="1" customFormat="1" ht="16.8" customHeight="1">
      <c r="B368" s="34"/>
      <c r="C368" s="215" t="s">
        <v>32</v>
      </c>
      <c r="D368" s="215" t="s">
        <v>4977</v>
      </c>
      <c r="E368" s="18" t="s">
        <v>32</v>
      </c>
      <c r="F368" s="216">
        <v>396</v>
      </c>
      <c r="H368" s="34"/>
    </row>
    <row r="369" spans="2:8" s="1" customFormat="1" ht="16.8" customHeight="1">
      <c r="B369" s="34"/>
      <c r="C369" s="215" t="s">
        <v>32</v>
      </c>
      <c r="D369" s="215" t="s">
        <v>162</v>
      </c>
      <c r="E369" s="18" t="s">
        <v>32</v>
      </c>
      <c r="F369" s="216">
        <v>396</v>
      </c>
      <c r="H369" s="34"/>
    </row>
    <row r="370" spans="2:8" s="1" customFormat="1" ht="16.8" customHeight="1">
      <c r="B370" s="34"/>
      <c r="C370" s="217" t="s">
        <v>4892</v>
      </c>
      <c r="H370" s="34"/>
    </row>
    <row r="371" spans="2:8" s="1" customFormat="1" ht="16.8" customHeight="1">
      <c r="B371" s="34"/>
      <c r="C371" s="215" t="s">
        <v>1127</v>
      </c>
      <c r="D371" s="215" t="s">
        <v>4978</v>
      </c>
      <c r="E371" s="18" t="s">
        <v>693</v>
      </c>
      <c r="F371" s="216">
        <v>396</v>
      </c>
      <c r="H371" s="34"/>
    </row>
    <row r="372" spans="2:8" s="1" customFormat="1" ht="16.8" customHeight="1">
      <c r="B372" s="34"/>
      <c r="C372" s="211" t="s">
        <v>423</v>
      </c>
      <c r="D372" s="212" t="s">
        <v>424</v>
      </c>
      <c r="E372" s="213" t="s">
        <v>32</v>
      </c>
      <c r="F372" s="214">
        <v>1716</v>
      </c>
      <c r="H372" s="34"/>
    </row>
    <row r="373" spans="2:8" s="1" customFormat="1" ht="16.8" customHeight="1">
      <c r="B373" s="34"/>
      <c r="C373" s="215" t="s">
        <v>32</v>
      </c>
      <c r="D373" s="215" t="s">
        <v>4976</v>
      </c>
      <c r="E373" s="18" t="s">
        <v>32</v>
      </c>
      <c r="F373" s="216">
        <v>1716</v>
      </c>
      <c r="H373" s="34"/>
    </row>
    <row r="374" spans="2:8" s="1" customFormat="1" ht="16.8" customHeight="1">
      <c r="B374" s="34"/>
      <c r="C374" s="215" t="s">
        <v>32</v>
      </c>
      <c r="D374" s="215" t="s">
        <v>162</v>
      </c>
      <c r="E374" s="18" t="s">
        <v>32</v>
      </c>
      <c r="F374" s="216">
        <v>1716</v>
      </c>
      <c r="H374" s="34"/>
    </row>
    <row r="375" spans="2:8" s="1" customFormat="1" ht="16.8" customHeight="1">
      <c r="B375" s="34"/>
      <c r="C375" s="217" t="s">
        <v>4892</v>
      </c>
      <c r="H375" s="34"/>
    </row>
    <row r="376" spans="2:8" s="1" customFormat="1" ht="16.8" customHeight="1">
      <c r="B376" s="34"/>
      <c r="C376" s="215" t="s">
        <v>1092</v>
      </c>
      <c r="D376" s="215" t="s">
        <v>1093</v>
      </c>
      <c r="E376" s="18" t="s">
        <v>693</v>
      </c>
      <c r="F376" s="216">
        <v>1716</v>
      </c>
      <c r="H376" s="34"/>
    </row>
    <row r="377" spans="2:8" s="1" customFormat="1" ht="16.8" customHeight="1">
      <c r="B377" s="34"/>
      <c r="C377" s="211" t="s">
        <v>426</v>
      </c>
      <c r="D377" s="212" t="s">
        <v>427</v>
      </c>
      <c r="E377" s="213" t="s">
        <v>32</v>
      </c>
      <c r="F377" s="214">
        <v>396</v>
      </c>
      <c r="H377" s="34"/>
    </row>
    <row r="378" spans="2:8" s="1" customFormat="1" ht="16.8" customHeight="1">
      <c r="B378" s="34"/>
      <c r="C378" s="215" t="s">
        <v>32</v>
      </c>
      <c r="D378" s="215" t="s">
        <v>4977</v>
      </c>
      <c r="E378" s="18" t="s">
        <v>32</v>
      </c>
      <c r="F378" s="216">
        <v>396</v>
      </c>
      <c r="H378" s="34"/>
    </row>
    <row r="379" spans="2:8" s="1" customFormat="1" ht="16.8" customHeight="1">
      <c r="B379" s="34"/>
      <c r="C379" s="215" t="s">
        <v>32</v>
      </c>
      <c r="D379" s="215" t="s">
        <v>162</v>
      </c>
      <c r="E379" s="18" t="s">
        <v>32</v>
      </c>
      <c r="F379" s="216">
        <v>396</v>
      </c>
      <c r="H379" s="34"/>
    </row>
    <row r="380" spans="2:8" s="1" customFormat="1" ht="16.8" customHeight="1">
      <c r="B380" s="34"/>
      <c r="C380" s="217" t="s">
        <v>4892</v>
      </c>
      <c r="H380" s="34"/>
    </row>
    <row r="381" spans="2:8" s="1" customFormat="1" ht="16.8" customHeight="1">
      <c r="B381" s="34"/>
      <c r="C381" s="215" t="s">
        <v>1099</v>
      </c>
      <c r="D381" s="215" t="s">
        <v>1100</v>
      </c>
      <c r="E381" s="18" t="s">
        <v>693</v>
      </c>
      <c r="F381" s="216">
        <v>396</v>
      </c>
      <c r="H381" s="34"/>
    </row>
    <row r="382" spans="2:8" s="1" customFormat="1" ht="16.8" customHeight="1">
      <c r="B382" s="34"/>
      <c r="C382" s="211" t="s">
        <v>405</v>
      </c>
      <c r="D382" s="212" t="s">
        <v>406</v>
      </c>
      <c r="E382" s="213" t="s">
        <v>32</v>
      </c>
      <c r="F382" s="214">
        <v>1051.42</v>
      </c>
      <c r="H382" s="34"/>
    </row>
    <row r="383" spans="2:8" s="1" customFormat="1" ht="16.8" customHeight="1">
      <c r="B383" s="34"/>
      <c r="C383" s="215" t="s">
        <v>32</v>
      </c>
      <c r="D383" s="215" t="s">
        <v>4979</v>
      </c>
      <c r="E383" s="18" t="s">
        <v>32</v>
      </c>
      <c r="F383" s="216">
        <v>1051.42</v>
      </c>
      <c r="H383" s="34"/>
    </row>
    <row r="384" spans="2:8" s="1" customFormat="1" ht="16.8" customHeight="1">
      <c r="B384" s="34"/>
      <c r="C384" s="215" t="s">
        <v>32</v>
      </c>
      <c r="D384" s="215" t="s">
        <v>162</v>
      </c>
      <c r="E384" s="18" t="s">
        <v>32</v>
      </c>
      <c r="F384" s="216">
        <v>1051.42</v>
      </c>
      <c r="H384" s="34"/>
    </row>
    <row r="385" spans="2:8" s="1" customFormat="1" ht="16.8" customHeight="1">
      <c r="B385" s="34"/>
      <c r="C385" s="217" t="s">
        <v>4892</v>
      </c>
      <c r="H385" s="34"/>
    </row>
    <row r="386" spans="2:8" s="1" customFormat="1" ht="16.8" customHeight="1">
      <c r="B386" s="34"/>
      <c r="C386" s="215" t="s">
        <v>1028</v>
      </c>
      <c r="D386" s="215" t="s">
        <v>1029</v>
      </c>
      <c r="E386" s="18" t="s">
        <v>165</v>
      </c>
      <c r="F386" s="216">
        <v>1051.42</v>
      </c>
      <c r="H386" s="34"/>
    </row>
    <row r="387" spans="2:8" s="1" customFormat="1" ht="16.8" customHeight="1">
      <c r="B387" s="34"/>
      <c r="C387" s="211" t="s">
        <v>397</v>
      </c>
      <c r="D387" s="212" t="s">
        <v>398</v>
      </c>
      <c r="E387" s="213" t="s">
        <v>32</v>
      </c>
      <c r="F387" s="214">
        <v>3504.7350000000001</v>
      </c>
      <c r="H387" s="34"/>
    </row>
    <row r="388" spans="2:8" s="1" customFormat="1" ht="16.8" customHeight="1">
      <c r="B388" s="34"/>
      <c r="C388" s="215" t="s">
        <v>32</v>
      </c>
      <c r="D388" s="215" t="s">
        <v>381</v>
      </c>
      <c r="E388" s="18" t="s">
        <v>32</v>
      </c>
      <c r="F388" s="216">
        <v>3504.7350000000001</v>
      </c>
      <c r="H388" s="34"/>
    </row>
    <row r="389" spans="2:8" s="1" customFormat="1" ht="16.8" customHeight="1">
      <c r="B389" s="34"/>
      <c r="C389" s="215" t="s">
        <v>32</v>
      </c>
      <c r="D389" s="215" t="s">
        <v>162</v>
      </c>
      <c r="E389" s="18" t="s">
        <v>32</v>
      </c>
      <c r="F389" s="216">
        <v>3504.7350000000001</v>
      </c>
      <c r="H389" s="34"/>
    </row>
    <row r="390" spans="2:8" s="1" customFormat="1" ht="16.8" customHeight="1">
      <c r="B390" s="34"/>
      <c r="C390" s="217" t="s">
        <v>4892</v>
      </c>
      <c r="H390" s="34"/>
    </row>
    <row r="391" spans="2:8" s="1" customFormat="1" ht="16.8" customHeight="1">
      <c r="B391" s="34"/>
      <c r="C391" s="215" t="s">
        <v>1003</v>
      </c>
      <c r="D391" s="215" t="s">
        <v>4980</v>
      </c>
      <c r="E391" s="18" t="s">
        <v>155</v>
      </c>
      <c r="F391" s="216">
        <v>3504.7350000000001</v>
      </c>
      <c r="H391" s="34"/>
    </row>
    <row r="392" spans="2:8" s="1" customFormat="1" ht="16.8" customHeight="1">
      <c r="B392" s="34"/>
      <c r="C392" s="211" t="s">
        <v>402</v>
      </c>
      <c r="D392" s="212" t="s">
        <v>403</v>
      </c>
      <c r="E392" s="213" t="s">
        <v>32</v>
      </c>
      <c r="F392" s="214">
        <v>181.37</v>
      </c>
      <c r="H392" s="34"/>
    </row>
    <row r="393" spans="2:8" s="1" customFormat="1" ht="16.8" customHeight="1">
      <c r="B393" s="34"/>
      <c r="C393" s="215" t="s">
        <v>32</v>
      </c>
      <c r="D393" s="215" t="s">
        <v>4981</v>
      </c>
      <c r="E393" s="18" t="s">
        <v>32</v>
      </c>
      <c r="F393" s="216">
        <v>181.37</v>
      </c>
      <c r="H393" s="34"/>
    </row>
    <row r="394" spans="2:8" s="1" customFormat="1" ht="16.8" customHeight="1">
      <c r="B394" s="34"/>
      <c r="C394" s="215" t="s">
        <v>32</v>
      </c>
      <c r="D394" s="215" t="s">
        <v>162</v>
      </c>
      <c r="E394" s="18" t="s">
        <v>32</v>
      </c>
      <c r="F394" s="216">
        <v>181.37</v>
      </c>
      <c r="H394" s="34"/>
    </row>
    <row r="395" spans="2:8" s="1" customFormat="1" ht="16.8" customHeight="1">
      <c r="B395" s="34"/>
      <c r="C395" s="217" t="s">
        <v>4892</v>
      </c>
      <c r="H395" s="34"/>
    </row>
    <row r="396" spans="2:8" s="1" customFormat="1" ht="20.399999999999999">
      <c r="B396" s="34"/>
      <c r="C396" s="215" t="s">
        <v>1011</v>
      </c>
      <c r="D396" s="215" t="s">
        <v>4982</v>
      </c>
      <c r="E396" s="18" t="s">
        <v>165</v>
      </c>
      <c r="F396" s="216">
        <v>181.37</v>
      </c>
      <c r="H396" s="34"/>
    </row>
    <row r="397" spans="2:8" s="1" customFormat="1" ht="16.8" customHeight="1">
      <c r="B397" s="34"/>
      <c r="C397" s="211" t="s">
        <v>472</v>
      </c>
      <c r="D397" s="212" t="s">
        <v>473</v>
      </c>
      <c r="E397" s="213" t="s">
        <v>32</v>
      </c>
      <c r="F397" s="214">
        <v>36.036999999999999</v>
      </c>
      <c r="H397" s="34"/>
    </row>
    <row r="398" spans="2:8" s="1" customFormat="1" ht="16.8" customHeight="1">
      <c r="B398" s="34"/>
      <c r="C398" s="215" t="s">
        <v>32</v>
      </c>
      <c r="D398" s="215" t="s">
        <v>474</v>
      </c>
      <c r="E398" s="18" t="s">
        <v>32</v>
      </c>
      <c r="F398" s="216">
        <v>36.036999999999999</v>
      </c>
      <c r="H398" s="34"/>
    </row>
    <row r="399" spans="2:8" s="1" customFormat="1" ht="16.8" customHeight="1">
      <c r="B399" s="34"/>
      <c r="C399" s="215" t="s">
        <v>32</v>
      </c>
      <c r="D399" s="215" t="s">
        <v>162</v>
      </c>
      <c r="E399" s="18" t="s">
        <v>32</v>
      </c>
      <c r="F399" s="216">
        <v>36.036999999999999</v>
      </c>
      <c r="H399" s="34"/>
    </row>
    <row r="400" spans="2:8" s="1" customFormat="1" ht="16.8" customHeight="1">
      <c r="B400" s="34"/>
      <c r="C400" s="217" t="s">
        <v>4892</v>
      </c>
      <c r="H400" s="34"/>
    </row>
    <row r="401" spans="2:8" s="1" customFormat="1" ht="16.8" customHeight="1">
      <c r="B401" s="34"/>
      <c r="C401" s="215" t="s">
        <v>1298</v>
      </c>
      <c r="D401" s="215" t="s">
        <v>4983</v>
      </c>
      <c r="E401" s="18" t="s">
        <v>165</v>
      </c>
      <c r="F401" s="216">
        <v>36.036999999999999</v>
      </c>
      <c r="H401" s="34"/>
    </row>
    <row r="402" spans="2:8" s="1" customFormat="1" ht="16.8" customHeight="1">
      <c r="B402" s="34"/>
      <c r="C402" s="211" t="s">
        <v>481</v>
      </c>
      <c r="D402" s="212" t="s">
        <v>482</v>
      </c>
      <c r="E402" s="213" t="s">
        <v>32</v>
      </c>
      <c r="F402" s="214">
        <v>0.84799999999999998</v>
      </c>
      <c r="H402" s="34"/>
    </row>
    <row r="403" spans="2:8" s="1" customFormat="1" ht="16.8" customHeight="1">
      <c r="B403" s="34"/>
      <c r="C403" s="215" t="s">
        <v>32</v>
      </c>
      <c r="D403" s="215" t="s">
        <v>483</v>
      </c>
      <c r="E403" s="18" t="s">
        <v>32</v>
      </c>
      <c r="F403" s="216">
        <v>0.84799999999999998</v>
      </c>
      <c r="H403" s="34"/>
    </row>
    <row r="404" spans="2:8" s="1" customFormat="1" ht="16.8" customHeight="1">
      <c r="B404" s="34"/>
      <c r="C404" s="215" t="s">
        <v>32</v>
      </c>
      <c r="D404" s="215" t="s">
        <v>162</v>
      </c>
      <c r="E404" s="18" t="s">
        <v>32</v>
      </c>
      <c r="F404" s="216">
        <v>0.84799999999999998</v>
      </c>
      <c r="H404" s="34"/>
    </row>
    <row r="405" spans="2:8" s="1" customFormat="1" ht="16.8" customHeight="1">
      <c r="B405" s="34"/>
      <c r="C405" s="217" t="s">
        <v>4892</v>
      </c>
      <c r="H405" s="34"/>
    </row>
    <row r="406" spans="2:8" s="1" customFormat="1" ht="16.8" customHeight="1">
      <c r="B406" s="34"/>
      <c r="C406" s="215" t="s">
        <v>1333</v>
      </c>
      <c r="D406" s="215" t="s">
        <v>4984</v>
      </c>
      <c r="E406" s="18" t="s">
        <v>282</v>
      </c>
      <c r="F406" s="216">
        <v>0.84799999999999998</v>
      </c>
      <c r="H406" s="34"/>
    </row>
    <row r="407" spans="2:8" s="1" customFormat="1" ht="16.8" customHeight="1">
      <c r="B407" s="34"/>
      <c r="C407" s="211" t="s">
        <v>475</v>
      </c>
      <c r="D407" s="212" t="s">
        <v>476</v>
      </c>
      <c r="E407" s="213" t="s">
        <v>32</v>
      </c>
      <c r="F407" s="214">
        <v>4.7039999999999997</v>
      </c>
      <c r="H407" s="34"/>
    </row>
    <row r="408" spans="2:8" s="1" customFormat="1" ht="16.8" customHeight="1">
      <c r="B408" s="34"/>
      <c r="C408" s="215" t="s">
        <v>32</v>
      </c>
      <c r="D408" s="215" t="s">
        <v>477</v>
      </c>
      <c r="E408" s="18" t="s">
        <v>32</v>
      </c>
      <c r="F408" s="216">
        <v>4.7039999999999997</v>
      </c>
      <c r="H408" s="34"/>
    </row>
    <row r="409" spans="2:8" s="1" customFormat="1" ht="16.8" customHeight="1">
      <c r="B409" s="34"/>
      <c r="C409" s="215" t="s">
        <v>32</v>
      </c>
      <c r="D409" s="215" t="s">
        <v>162</v>
      </c>
      <c r="E409" s="18" t="s">
        <v>32</v>
      </c>
      <c r="F409" s="216">
        <v>4.7039999999999997</v>
      </c>
      <c r="H409" s="34"/>
    </row>
    <row r="410" spans="2:8" s="1" customFormat="1" ht="16.8" customHeight="1">
      <c r="B410" s="34"/>
      <c r="C410" s="217" t="s">
        <v>4892</v>
      </c>
      <c r="H410" s="34"/>
    </row>
    <row r="411" spans="2:8" s="1" customFormat="1" ht="16.8" customHeight="1">
      <c r="B411" s="34"/>
      <c r="C411" s="215" t="s">
        <v>1312</v>
      </c>
      <c r="D411" s="215" t="s">
        <v>4985</v>
      </c>
      <c r="E411" s="18" t="s">
        <v>165</v>
      </c>
      <c r="F411" s="216">
        <v>4.7039999999999997</v>
      </c>
      <c r="H411" s="34"/>
    </row>
    <row r="412" spans="2:8" s="1" customFormat="1" ht="16.8" customHeight="1">
      <c r="B412" s="34"/>
      <c r="C412" s="211" t="s">
        <v>478</v>
      </c>
      <c r="D412" s="212" t="s">
        <v>479</v>
      </c>
      <c r="E412" s="213" t="s">
        <v>32</v>
      </c>
      <c r="F412" s="214">
        <v>112.53700000000001</v>
      </c>
      <c r="H412" s="34"/>
    </row>
    <row r="413" spans="2:8" s="1" customFormat="1" ht="16.8" customHeight="1">
      <c r="B413" s="34"/>
      <c r="C413" s="215" t="s">
        <v>32</v>
      </c>
      <c r="D413" s="215" t="s">
        <v>480</v>
      </c>
      <c r="E413" s="18" t="s">
        <v>32</v>
      </c>
      <c r="F413" s="216">
        <v>112.53700000000001</v>
      </c>
      <c r="H413" s="34"/>
    </row>
    <row r="414" spans="2:8" s="1" customFormat="1" ht="16.8" customHeight="1">
      <c r="B414" s="34"/>
      <c r="C414" s="215" t="s">
        <v>32</v>
      </c>
      <c r="D414" s="215" t="s">
        <v>162</v>
      </c>
      <c r="E414" s="18" t="s">
        <v>32</v>
      </c>
      <c r="F414" s="216">
        <v>112.53700000000001</v>
      </c>
      <c r="H414" s="34"/>
    </row>
    <row r="415" spans="2:8" s="1" customFormat="1" ht="16.8" customHeight="1">
      <c r="B415" s="34"/>
      <c r="C415" s="217" t="s">
        <v>4892</v>
      </c>
      <c r="H415" s="34"/>
    </row>
    <row r="416" spans="2:8" s="1" customFormat="1" ht="16.8" customHeight="1">
      <c r="B416" s="34"/>
      <c r="C416" s="215" t="s">
        <v>1319</v>
      </c>
      <c r="D416" s="215" t="s">
        <v>4986</v>
      </c>
      <c r="E416" s="18" t="s">
        <v>155</v>
      </c>
      <c r="F416" s="216">
        <v>112.53700000000001</v>
      </c>
      <c r="H416" s="34"/>
    </row>
    <row r="417" spans="2:8" s="1" customFormat="1" ht="16.8" customHeight="1">
      <c r="B417" s="34"/>
      <c r="C417" s="215" t="s">
        <v>1329</v>
      </c>
      <c r="D417" s="215" t="s">
        <v>4987</v>
      </c>
      <c r="E417" s="18" t="s">
        <v>155</v>
      </c>
      <c r="F417" s="216">
        <v>112.53700000000001</v>
      </c>
      <c r="H417" s="34"/>
    </row>
    <row r="418" spans="2:8" s="1" customFormat="1" ht="16.8" customHeight="1">
      <c r="B418" s="34"/>
      <c r="C418" s="211" t="s">
        <v>460</v>
      </c>
      <c r="D418" s="212" t="s">
        <v>461</v>
      </c>
      <c r="E418" s="213" t="s">
        <v>32</v>
      </c>
      <c r="F418" s="214">
        <v>1013.943</v>
      </c>
      <c r="H418" s="34"/>
    </row>
    <row r="419" spans="2:8" s="1" customFormat="1" ht="16.8" customHeight="1">
      <c r="B419" s="34"/>
      <c r="C419" s="215" t="s">
        <v>32</v>
      </c>
      <c r="D419" s="215" t="s">
        <v>462</v>
      </c>
      <c r="E419" s="18" t="s">
        <v>32</v>
      </c>
      <c r="F419" s="216">
        <v>1013.943</v>
      </c>
      <c r="H419" s="34"/>
    </row>
    <row r="420" spans="2:8" s="1" customFormat="1" ht="16.8" customHeight="1">
      <c r="B420" s="34"/>
      <c r="C420" s="215" t="s">
        <v>32</v>
      </c>
      <c r="D420" s="215" t="s">
        <v>162</v>
      </c>
      <c r="E420" s="18" t="s">
        <v>32</v>
      </c>
      <c r="F420" s="216">
        <v>1013.943</v>
      </c>
      <c r="H420" s="34"/>
    </row>
    <row r="421" spans="2:8" s="1" customFormat="1" ht="16.8" customHeight="1">
      <c r="B421" s="34"/>
      <c r="C421" s="217" t="s">
        <v>4892</v>
      </c>
      <c r="H421" s="34"/>
    </row>
    <row r="422" spans="2:8" s="1" customFormat="1" ht="16.8" customHeight="1">
      <c r="B422" s="34"/>
      <c r="C422" s="215" t="s">
        <v>1250</v>
      </c>
      <c r="D422" s="215" t="s">
        <v>4988</v>
      </c>
      <c r="E422" s="18" t="s">
        <v>165</v>
      </c>
      <c r="F422" s="216">
        <v>1013.943</v>
      </c>
      <c r="H422" s="34"/>
    </row>
    <row r="423" spans="2:8" s="1" customFormat="1" ht="16.8" customHeight="1">
      <c r="B423" s="34"/>
      <c r="C423" s="211" t="s">
        <v>463</v>
      </c>
      <c r="D423" s="212" t="s">
        <v>464</v>
      </c>
      <c r="E423" s="213" t="s">
        <v>32</v>
      </c>
      <c r="F423" s="214">
        <v>3379.81</v>
      </c>
      <c r="H423" s="34"/>
    </row>
    <row r="424" spans="2:8" s="1" customFormat="1" ht="16.8" customHeight="1">
      <c r="B424" s="34"/>
      <c r="C424" s="215" t="s">
        <v>32</v>
      </c>
      <c r="D424" s="215" t="s">
        <v>4989</v>
      </c>
      <c r="E424" s="18" t="s">
        <v>32</v>
      </c>
      <c r="F424" s="216">
        <v>3379.81</v>
      </c>
      <c r="H424" s="34"/>
    </row>
    <row r="425" spans="2:8" s="1" customFormat="1" ht="16.8" customHeight="1">
      <c r="B425" s="34"/>
      <c r="C425" s="215" t="s">
        <v>32</v>
      </c>
      <c r="D425" s="215" t="s">
        <v>162</v>
      </c>
      <c r="E425" s="18" t="s">
        <v>32</v>
      </c>
      <c r="F425" s="216">
        <v>3379.81</v>
      </c>
      <c r="H425" s="34"/>
    </row>
    <row r="426" spans="2:8" s="1" customFormat="1" ht="16.8" customHeight="1">
      <c r="B426" s="34"/>
      <c r="C426" s="217" t="s">
        <v>4892</v>
      </c>
      <c r="H426" s="34"/>
    </row>
    <row r="427" spans="2:8" s="1" customFormat="1" ht="16.8" customHeight="1">
      <c r="B427" s="34"/>
      <c r="C427" s="215" t="s">
        <v>1263</v>
      </c>
      <c r="D427" s="215" t="s">
        <v>4990</v>
      </c>
      <c r="E427" s="18" t="s">
        <v>155</v>
      </c>
      <c r="F427" s="216">
        <v>3379.81</v>
      </c>
      <c r="H427" s="34"/>
    </row>
    <row r="428" spans="2:8" s="1" customFormat="1" ht="16.8" customHeight="1">
      <c r="B428" s="34"/>
      <c r="C428" s="211" t="s">
        <v>466</v>
      </c>
      <c r="D428" s="212" t="s">
        <v>467</v>
      </c>
      <c r="E428" s="213" t="s">
        <v>32</v>
      </c>
      <c r="F428" s="214">
        <v>90.569000000000003</v>
      </c>
      <c r="H428" s="34"/>
    </row>
    <row r="429" spans="2:8" s="1" customFormat="1" ht="16.8" customHeight="1">
      <c r="B429" s="34"/>
      <c r="C429" s="215" t="s">
        <v>32</v>
      </c>
      <c r="D429" s="215" t="s">
        <v>468</v>
      </c>
      <c r="E429" s="18" t="s">
        <v>32</v>
      </c>
      <c r="F429" s="216">
        <v>90.569000000000003</v>
      </c>
      <c r="H429" s="34"/>
    </row>
    <row r="430" spans="2:8" s="1" customFormat="1" ht="16.8" customHeight="1">
      <c r="B430" s="34"/>
      <c r="C430" s="215" t="s">
        <v>32</v>
      </c>
      <c r="D430" s="215" t="s">
        <v>162</v>
      </c>
      <c r="E430" s="18" t="s">
        <v>32</v>
      </c>
      <c r="F430" s="216">
        <v>90.569000000000003</v>
      </c>
      <c r="H430" s="34"/>
    </row>
    <row r="431" spans="2:8" s="1" customFormat="1" ht="16.8" customHeight="1">
      <c r="B431" s="34"/>
      <c r="C431" s="217" t="s">
        <v>4892</v>
      </c>
      <c r="H431" s="34"/>
    </row>
    <row r="432" spans="2:8" s="1" customFormat="1" ht="16.8" customHeight="1">
      <c r="B432" s="34"/>
      <c r="C432" s="215" t="s">
        <v>1270</v>
      </c>
      <c r="D432" s="215" t="s">
        <v>4991</v>
      </c>
      <c r="E432" s="18" t="s">
        <v>155</v>
      </c>
      <c r="F432" s="216">
        <v>90.569000000000003</v>
      </c>
      <c r="H432" s="34"/>
    </row>
    <row r="433" spans="2:8" s="1" customFormat="1" ht="16.8" customHeight="1">
      <c r="B433" s="34"/>
      <c r="C433" s="215" t="s">
        <v>1281</v>
      </c>
      <c r="D433" s="215" t="s">
        <v>4992</v>
      </c>
      <c r="E433" s="18" t="s">
        <v>155</v>
      </c>
      <c r="F433" s="216">
        <v>90.569000000000003</v>
      </c>
      <c r="H433" s="34"/>
    </row>
    <row r="434" spans="2:8" s="1" customFormat="1" ht="16.8" customHeight="1">
      <c r="B434" s="34"/>
      <c r="C434" s="211" t="s">
        <v>469</v>
      </c>
      <c r="D434" s="212" t="s">
        <v>470</v>
      </c>
      <c r="E434" s="213" t="s">
        <v>32</v>
      </c>
      <c r="F434" s="214">
        <v>121.67400000000001</v>
      </c>
      <c r="H434" s="34"/>
    </row>
    <row r="435" spans="2:8" s="1" customFormat="1" ht="16.8" customHeight="1">
      <c r="B435" s="34"/>
      <c r="C435" s="215" t="s">
        <v>32</v>
      </c>
      <c r="D435" s="215" t="s">
        <v>471</v>
      </c>
      <c r="E435" s="18" t="s">
        <v>32</v>
      </c>
      <c r="F435" s="216">
        <v>121.67400000000001</v>
      </c>
      <c r="H435" s="34"/>
    </row>
    <row r="436" spans="2:8" s="1" customFormat="1" ht="16.8" customHeight="1">
      <c r="B436" s="34"/>
      <c r="C436" s="215" t="s">
        <v>32</v>
      </c>
      <c r="D436" s="215" t="s">
        <v>162</v>
      </c>
      <c r="E436" s="18" t="s">
        <v>32</v>
      </c>
      <c r="F436" s="216">
        <v>121.67400000000001</v>
      </c>
      <c r="H436" s="34"/>
    </row>
    <row r="437" spans="2:8" s="1" customFormat="1" ht="16.8" customHeight="1">
      <c r="B437" s="34"/>
      <c r="C437" s="217" t="s">
        <v>4892</v>
      </c>
      <c r="H437" s="34"/>
    </row>
    <row r="438" spans="2:8" s="1" customFormat="1" ht="16.8" customHeight="1">
      <c r="B438" s="34"/>
      <c r="C438" s="215" t="s">
        <v>1288</v>
      </c>
      <c r="D438" s="215" t="s">
        <v>4993</v>
      </c>
      <c r="E438" s="18" t="s">
        <v>282</v>
      </c>
      <c r="F438" s="216">
        <v>121.67400000000001</v>
      </c>
      <c r="H438" s="34"/>
    </row>
    <row r="439" spans="2:8" s="1" customFormat="1" ht="16.8" customHeight="1">
      <c r="B439" s="34"/>
      <c r="C439" s="211" t="s">
        <v>837</v>
      </c>
      <c r="D439" s="212" t="s">
        <v>838</v>
      </c>
      <c r="E439" s="213" t="s">
        <v>32</v>
      </c>
      <c r="F439" s="214">
        <v>63.52</v>
      </c>
      <c r="H439" s="34"/>
    </row>
    <row r="440" spans="2:8" s="1" customFormat="1" ht="16.8" customHeight="1">
      <c r="B440" s="34"/>
      <c r="C440" s="215" t="s">
        <v>32</v>
      </c>
      <c r="D440" s="215" t="s">
        <v>4994</v>
      </c>
      <c r="E440" s="18" t="s">
        <v>32</v>
      </c>
      <c r="F440" s="216">
        <v>63.52</v>
      </c>
      <c r="H440" s="34"/>
    </row>
    <row r="441" spans="2:8" s="1" customFormat="1" ht="16.8" customHeight="1">
      <c r="B441" s="34"/>
      <c r="C441" s="215" t="s">
        <v>32</v>
      </c>
      <c r="D441" s="215" t="s">
        <v>162</v>
      </c>
      <c r="E441" s="18" t="s">
        <v>32</v>
      </c>
      <c r="F441" s="216">
        <v>63.52</v>
      </c>
      <c r="H441" s="34"/>
    </row>
    <row r="442" spans="2:8" s="1" customFormat="1" ht="16.8" customHeight="1">
      <c r="B442" s="34"/>
      <c r="C442" s="217" t="s">
        <v>4892</v>
      </c>
      <c r="H442" s="34"/>
    </row>
    <row r="443" spans="2:8" s="1" customFormat="1" ht="16.8" customHeight="1">
      <c r="B443" s="34"/>
      <c r="C443" s="215" t="s">
        <v>2962</v>
      </c>
      <c r="D443" s="215" t="s">
        <v>4995</v>
      </c>
      <c r="E443" s="18" t="s">
        <v>155</v>
      </c>
      <c r="F443" s="216">
        <v>63.52</v>
      </c>
      <c r="H443" s="34"/>
    </row>
    <row r="444" spans="2:8" s="1" customFormat="1" ht="16.8" customHeight="1">
      <c r="B444" s="34"/>
      <c r="C444" s="211" t="s">
        <v>840</v>
      </c>
      <c r="D444" s="212" t="s">
        <v>841</v>
      </c>
      <c r="E444" s="213" t="s">
        <v>32</v>
      </c>
      <c r="F444" s="214">
        <v>105.824</v>
      </c>
      <c r="H444" s="34"/>
    </row>
    <row r="445" spans="2:8" s="1" customFormat="1" ht="16.8" customHeight="1">
      <c r="B445" s="34"/>
      <c r="C445" s="215" t="s">
        <v>32</v>
      </c>
      <c r="D445" s="215" t="s">
        <v>842</v>
      </c>
      <c r="E445" s="18" t="s">
        <v>32</v>
      </c>
      <c r="F445" s="216">
        <v>105.824</v>
      </c>
      <c r="H445" s="34"/>
    </row>
    <row r="446" spans="2:8" s="1" customFormat="1" ht="16.8" customHeight="1">
      <c r="B446" s="34"/>
      <c r="C446" s="215" t="s">
        <v>32</v>
      </c>
      <c r="D446" s="215" t="s">
        <v>162</v>
      </c>
      <c r="E446" s="18" t="s">
        <v>32</v>
      </c>
      <c r="F446" s="216">
        <v>105.824</v>
      </c>
      <c r="H446" s="34"/>
    </row>
    <row r="447" spans="2:8" s="1" customFormat="1" ht="16.8" customHeight="1">
      <c r="B447" s="34"/>
      <c r="C447" s="217" t="s">
        <v>4892</v>
      </c>
      <c r="H447" s="34"/>
    </row>
    <row r="448" spans="2:8" s="1" customFormat="1" ht="16.8" customHeight="1">
      <c r="B448" s="34"/>
      <c r="C448" s="215" t="s">
        <v>2973</v>
      </c>
      <c r="D448" s="215" t="s">
        <v>4996</v>
      </c>
      <c r="E448" s="18" t="s">
        <v>693</v>
      </c>
      <c r="F448" s="216">
        <v>105.824</v>
      </c>
      <c r="H448" s="34"/>
    </row>
    <row r="449" spans="2:8" s="1" customFormat="1" ht="16.8" customHeight="1">
      <c r="B449" s="34"/>
      <c r="C449" s="211" t="s">
        <v>484</v>
      </c>
      <c r="D449" s="212" t="s">
        <v>485</v>
      </c>
      <c r="E449" s="213" t="s">
        <v>32</v>
      </c>
      <c r="F449" s="214">
        <v>30.465</v>
      </c>
      <c r="H449" s="34"/>
    </row>
    <row r="450" spans="2:8" s="1" customFormat="1" ht="16.8" customHeight="1">
      <c r="B450" s="34"/>
      <c r="C450" s="215" t="s">
        <v>32</v>
      </c>
      <c r="D450" s="215" t="s">
        <v>486</v>
      </c>
      <c r="E450" s="18" t="s">
        <v>32</v>
      </c>
      <c r="F450" s="216">
        <v>30.465</v>
      </c>
      <c r="H450" s="34"/>
    </row>
    <row r="451" spans="2:8" s="1" customFormat="1" ht="16.8" customHeight="1">
      <c r="B451" s="34"/>
      <c r="C451" s="215" t="s">
        <v>32</v>
      </c>
      <c r="D451" s="215" t="s">
        <v>162</v>
      </c>
      <c r="E451" s="18" t="s">
        <v>32</v>
      </c>
      <c r="F451" s="216">
        <v>30.465</v>
      </c>
      <c r="H451" s="34"/>
    </row>
    <row r="452" spans="2:8" s="1" customFormat="1" ht="16.8" customHeight="1">
      <c r="B452" s="34"/>
      <c r="C452" s="217" t="s">
        <v>4892</v>
      </c>
      <c r="H452" s="34"/>
    </row>
    <row r="453" spans="2:8" s="1" customFormat="1" ht="20.399999999999999">
      <c r="B453" s="34"/>
      <c r="C453" s="215" t="s">
        <v>1342</v>
      </c>
      <c r="D453" s="215" t="s">
        <v>4997</v>
      </c>
      <c r="E453" s="18" t="s">
        <v>155</v>
      </c>
      <c r="F453" s="216">
        <v>30.465</v>
      </c>
      <c r="H453" s="34"/>
    </row>
    <row r="454" spans="2:8" s="1" customFormat="1" ht="16.8" customHeight="1">
      <c r="B454" s="34"/>
      <c r="C454" s="211" t="s">
        <v>829</v>
      </c>
      <c r="D454" s="212" t="s">
        <v>830</v>
      </c>
      <c r="E454" s="213" t="s">
        <v>32</v>
      </c>
      <c r="F454" s="214">
        <v>163.435</v>
      </c>
      <c r="H454" s="34"/>
    </row>
    <row r="455" spans="2:8" s="1" customFormat="1" ht="16.8" customHeight="1">
      <c r="B455" s="34"/>
      <c r="C455" s="215" t="s">
        <v>32</v>
      </c>
      <c r="D455" s="215" t="s">
        <v>831</v>
      </c>
      <c r="E455" s="18" t="s">
        <v>32</v>
      </c>
      <c r="F455" s="216">
        <v>163.435</v>
      </c>
      <c r="H455" s="34"/>
    </row>
    <row r="456" spans="2:8" s="1" customFormat="1" ht="16.8" customHeight="1">
      <c r="B456" s="34"/>
      <c r="C456" s="215" t="s">
        <v>32</v>
      </c>
      <c r="D456" s="215" t="s">
        <v>162</v>
      </c>
      <c r="E456" s="18" t="s">
        <v>32</v>
      </c>
      <c r="F456" s="216">
        <v>163.435</v>
      </c>
      <c r="H456" s="34"/>
    </row>
    <row r="457" spans="2:8" s="1" customFormat="1" ht="16.8" customHeight="1">
      <c r="B457" s="34"/>
      <c r="C457" s="217" t="s">
        <v>4892</v>
      </c>
      <c r="H457" s="34"/>
    </row>
    <row r="458" spans="2:8" s="1" customFormat="1" ht="16.8" customHeight="1">
      <c r="B458" s="34"/>
      <c r="C458" s="215" t="s">
        <v>2937</v>
      </c>
      <c r="D458" s="215" t="s">
        <v>4998</v>
      </c>
      <c r="E458" s="18" t="s">
        <v>155</v>
      </c>
      <c r="F458" s="216">
        <v>163.435</v>
      </c>
      <c r="H458" s="34"/>
    </row>
    <row r="459" spans="2:8" s="1" customFormat="1" ht="16.8" customHeight="1">
      <c r="B459" s="34"/>
      <c r="C459" s="211" t="s">
        <v>487</v>
      </c>
      <c r="D459" s="212" t="s">
        <v>488</v>
      </c>
      <c r="E459" s="213" t="s">
        <v>32</v>
      </c>
      <c r="F459" s="214">
        <v>257.108</v>
      </c>
      <c r="H459" s="34"/>
    </row>
    <row r="460" spans="2:8" s="1" customFormat="1" ht="16.8" customHeight="1">
      <c r="B460" s="34"/>
      <c r="C460" s="215" t="s">
        <v>32</v>
      </c>
      <c r="D460" s="215" t="s">
        <v>489</v>
      </c>
      <c r="E460" s="18" t="s">
        <v>32</v>
      </c>
      <c r="F460" s="216">
        <v>257.108</v>
      </c>
      <c r="H460" s="34"/>
    </row>
    <row r="461" spans="2:8" s="1" customFormat="1" ht="16.8" customHeight="1">
      <c r="B461" s="34"/>
      <c r="C461" s="215" t="s">
        <v>32</v>
      </c>
      <c r="D461" s="215" t="s">
        <v>162</v>
      </c>
      <c r="E461" s="18" t="s">
        <v>32</v>
      </c>
      <c r="F461" s="216">
        <v>257.108</v>
      </c>
      <c r="H461" s="34"/>
    </row>
    <row r="462" spans="2:8" s="1" customFormat="1" ht="16.8" customHeight="1">
      <c r="B462" s="34"/>
      <c r="C462" s="217" t="s">
        <v>4892</v>
      </c>
      <c r="H462" s="34"/>
    </row>
    <row r="463" spans="2:8" s="1" customFormat="1" ht="20.399999999999999">
      <c r="B463" s="34"/>
      <c r="C463" s="215" t="s">
        <v>1349</v>
      </c>
      <c r="D463" s="215" t="s">
        <v>4999</v>
      </c>
      <c r="E463" s="18" t="s">
        <v>155</v>
      </c>
      <c r="F463" s="216">
        <v>257.108</v>
      </c>
      <c r="H463" s="34"/>
    </row>
    <row r="464" spans="2:8" s="1" customFormat="1" ht="16.8" customHeight="1">
      <c r="B464" s="34"/>
      <c r="C464" s="211" t="s">
        <v>833</v>
      </c>
      <c r="D464" s="212" t="s">
        <v>834</v>
      </c>
      <c r="E464" s="213" t="s">
        <v>32</v>
      </c>
      <c r="F464" s="214">
        <v>284.27800000000002</v>
      </c>
      <c r="H464" s="34"/>
    </row>
    <row r="465" spans="2:8" s="1" customFormat="1" ht="16.8" customHeight="1">
      <c r="B465" s="34"/>
      <c r="C465" s="215" t="s">
        <v>32</v>
      </c>
      <c r="D465" s="215" t="s">
        <v>835</v>
      </c>
      <c r="E465" s="18" t="s">
        <v>32</v>
      </c>
      <c r="F465" s="216">
        <v>284.27800000000002</v>
      </c>
      <c r="H465" s="34"/>
    </row>
    <row r="466" spans="2:8" s="1" customFormat="1" ht="16.8" customHeight="1">
      <c r="B466" s="34"/>
      <c r="C466" s="215" t="s">
        <v>32</v>
      </c>
      <c r="D466" s="215" t="s">
        <v>162</v>
      </c>
      <c r="E466" s="18" t="s">
        <v>32</v>
      </c>
      <c r="F466" s="216">
        <v>284.27800000000002</v>
      </c>
      <c r="H466" s="34"/>
    </row>
    <row r="467" spans="2:8" s="1" customFormat="1" ht="16.8" customHeight="1">
      <c r="B467" s="34"/>
      <c r="C467" s="217" t="s">
        <v>4892</v>
      </c>
      <c r="H467" s="34"/>
    </row>
    <row r="468" spans="2:8" s="1" customFormat="1" ht="16.8" customHeight="1">
      <c r="B468" s="34"/>
      <c r="C468" s="215" t="s">
        <v>2950</v>
      </c>
      <c r="D468" s="215" t="s">
        <v>5000</v>
      </c>
      <c r="E468" s="18" t="s">
        <v>693</v>
      </c>
      <c r="F468" s="216">
        <v>284.27800000000002</v>
      </c>
      <c r="H468" s="34"/>
    </row>
    <row r="469" spans="2:8" s="1" customFormat="1" ht="16.8" customHeight="1">
      <c r="B469" s="34"/>
      <c r="C469" s="211" t="s">
        <v>496</v>
      </c>
      <c r="D469" s="212" t="s">
        <v>497</v>
      </c>
      <c r="E469" s="213" t="s">
        <v>32</v>
      </c>
      <c r="F469" s="214">
        <v>5.5090000000000003</v>
      </c>
      <c r="H469" s="34"/>
    </row>
    <row r="470" spans="2:8" s="1" customFormat="1" ht="16.8" customHeight="1">
      <c r="B470" s="34"/>
      <c r="C470" s="215" t="s">
        <v>32</v>
      </c>
      <c r="D470" s="215" t="s">
        <v>498</v>
      </c>
      <c r="E470" s="18" t="s">
        <v>32</v>
      </c>
      <c r="F470" s="216">
        <v>5.5090000000000003</v>
      </c>
      <c r="H470" s="34"/>
    </row>
    <row r="471" spans="2:8" s="1" customFormat="1" ht="16.8" customHeight="1">
      <c r="B471" s="34"/>
      <c r="C471" s="215" t="s">
        <v>32</v>
      </c>
      <c r="D471" s="215" t="s">
        <v>162</v>
      </c>
      <c r="E471" s="18" t="s">
        <v>32</v>
      </c>
      <c r="F471" s="216">
        <v>5.5090000000000003</v>
      </c>
      <c r="H471" s="34"/>
    </row>
    <row r="472" spans="2:8" s="1" customFormat="1" ht="16.8" customHeight="1">
      <c r="B472" s="34"/>
      <c r="C472" s="217" t="s">
        <v>4892</v>
      </c>
      <c r="H472" s="34"/>
    </row>
    <row r="473" spans="2:8" s="1" customFormat="1" ht="16.8" customHeight="1">
      <c r="B473" s="34"/>
      <c r="C473" s="215" t="s">
        <v>1386</v>
      </c>
      <c r="D473" s="215" t="s">
        <v>5001</v>
      </c>
      <c r="E473" s="18" t="s">
        <v>282</v>
      </c>
      <c r="F473" s="216">
        <v>5.5090000000000003</v>
      </c>
      <c r="H473" s="34"/>
    </row>
    <row r="474" spans="2:8" s="1" customFormat="1" ht="16.8" customHeight="1">
      <c r="B474" s="34"/>
      <c r="C474" s="211" t="s">
        <v>845</v>
      </c>
      <c r="D474" s="212" t="s">
        <v>846</v>
      </c>
      <c r="E474" s="213" t="s">
        <v>32</v>
      </c>
      <c r="F474" s="214">
        <v>3.1360000000000001</v>
      </c>
      <c r="H474" s="34"/>
    </row>
    <row r="475" spans="2:8" s="1" customFormat="1" ht="16.8" customHeight="1">
      <c r="B475" s="34"/>
      <c r="C475" s="215" t="s">
        <v>32</v>
      </c>
      <c r="D475" s="215" t="s">
        <v>847</v>
      </c>
      <c r="E475" s="18" t="s">
        <v>32</v>
      </c>
      <c r="F475" s="216">
        <v>3.1360000000000001</v>
      </c>
      <c r="H475" s="34"/>
    </row>
    <row r="476" spans="2:8" s="1" customFormat="1" ht="16.8" customHeight="1">
      <c r="B476" s="34"/>
      <c r="C476" s="215" t="s">
        <v>32</v>
      </c>
      <c r="D476" s="215" t="s">
        <v>162</v>
      </c>
      <c r="E476" s="18" t="s">
        <v>32</v>
      </c>
      <c r="F476" s="216">
        <v>3.1360000000000001</v>
      </c>
      <c r="H476" s="34"/>
    </row>
    <row r="477" spans="2:8" s="1" customFormat="1" ht="16.8" customHeight="1">
      <c r="B477" s="34"/>
      <c r="C477" s="217" t="s">
        <v>4892</v>
      </c>
      <c r="H477" s="34"/>
    </row>
    <row r="478" spans="2:8" s="1" customFormat="1" ht="16.8" customHeight="1">
      <c r="B478" s="34"/>
      <c r="C478" s="215" t="s">
        <v>2982</v>
      </c>
      <c r="D478" s="215" t="s">
        <v>5002</v>
      </c>
      <c r="E478" s="18" t="s">
        <v>155</v>
      </c>
      <c r="F478" s="216">
        <v>3.1360000000000001</v>
      </c>
      <c r="H478" s="34"/>
    </row>
    <row r="479" spans="2:8" s="1" customFormat="1" ht="16.8" customHeight="1">
      <c r="B479" s="34"/>
      <c r="C479" s="211" t="s">
        <v>382</v>
      </c>
      <c r="D479" s="212" t="s">
        <v>383</v>
      </c>
      <c r="E479" s="213" t="s">
        <v>32</v>
      </c>
      <c r="F479" s="214">
        <v>123.51900000000001</v>
      </c>
      <c r="H479" s="34"/>
    </row>
    <row r="480" spans="2:8" s="1" customFormat="1" ht="16.8" customHeight="1">
      <c r="B480" s="34"/>
      <c r="C480" s="215" t="s">
        <v>32</v>
      </c>
      <c r="D480" s="215" t="s">
        <v>384</v>
      </c>
      <c r="E480" s="18" t="s">
        <v>32</v>
      </c>
      <c r="F480" s="216">
        <v>123.51900000000001</v>
      </c>
      <c r="H480" s="34"/>
    </row>
    <row r="481" spans="2:8" s="1" customFormat="1" ht="16.8" customHeight="1">
      <c r="B481" s="34"/>
      <c r="C481" s="215" t="s">
        <v>32</v>
      </c>
      <c r="D481" s="215" t="s">
        <v>162</v>
      </c>
      <c r="E481" s="18" t="s">
        <v>32</v>
      </c>
      <c r="F481" s="216">
        <v>123.51900000000001</v>
      </c>
      <c r="H481" s="34"/>
    </row>
    <row r="482" spans="2:8" s="1" customFormat="1" ht="16.8" customHeight="1">
      <c r="B482" s="34"/>
      <c r="C482" s="217" t="s">
        <v>4892</v>
      </c>
      <c r="H482" s="34"/>
    </row>
    <row r="483" spans="2:8" s="1" customFormat="1" ht="16.8" customHeight="1">
      <c r="B483" s="34"/>
      <c r="C483" s="215" t="s">
        <v>946</v>
      </c>
      <c r="D483" s="215" t="s">
        <v>5003</v>
      </c>
      <c r="E483" s="18" t="s">
        <v>165</v>
      </c>
      <c r="F483" s="216">
        <v>123.51900000000001</v>
      </c>
      <c r="H483" s="34"/>
    </row>
    <row r="484" spans="2:8" s="1" customFormat="1" ht="16.8" customHeight="1">
      <c r="B484" s="34"/>
      <c r="C484" s="215" t="s">
        <v>952</v>
      </c>
      <c r="D484" s="215" t="s">
        <v>5004</v>
      </c>
      <c r="E484" s="18" t="s">
        <v>165</v>
      </c>
      <c r="F484" s="216">
        <v>123.51900000000001</v>
      </c>
      <c r="H484" s="34"/>
    </row>
    <row r="485" spans="2:8" s="1" customFormat="1" ht="16.8" customHeight="1">
      <c r="B485" s="34"/>
      <c r="C485" s="211" t="s">
        <v>379</v>
      </c>
      <c r="D485" s="212" t="s">
        <v>380</v>
      </c>
      <c r="E485" s="213" t="s">
        <v>32</v>
      </c>
      <c r="F485" s="214">
        <v>3504.7350000000001</v>
      </c>
      <c r="H485" s="34"/>
    </row>
    <row r="486" spans="2:8" s="1" customFormat="1" ht="16.8" customHeight="1">
      <c r="B486" s="34"/>
      <c r="C486" s="215" t="s">
        <v>32</v>
      </c>
      <c r="D486" s="215" t="s">
        <v>381</v>
      </c>
      <c r="E486" s="18" t="s">
        <v>32</v>
      </c>
      <c r="F486" s="216">
        <v>3504.7350000000001</v>
      </c>
      <c r="H486" s="34"/>
    </row>
    <row r="487" spans="2:8" s="1" customFormat="1" ht="16.8" customHeight="1">
      <c r="B487" s="34"/>
      <c r="C487" s="215" t="s">
        <v>32</v>
      </c>
      <c r="D487" s="215" t="s">
        <v>162</v>
      </c>
      <c r="E487" s="18" t="s">
        <v>32</v>
      </c>
      <c r="F487" s="216">
        <v>3504.7350000000001</v>
      </c>
      <c r="H487" s="34"/>
    </row>
    <row r="488" spans="2:8" s="1" customFormat="1" ht="16.8" customHeight="1">
      <c r="B488" s="34"/>
      <c r="C488" s="217" t="s">
        <v>4892</v>
      </c>
      <c r="H488" s="34"/>
    </row>
    <row r="489" spans="2:8" s="1" customFormat="1" ht="16.8" customHeight="1">
      <c r="B489" s="34"/>
      <c r="C489" s="215" t="s">
        <v>935</v>
      </c>
      <c r="D489" s="215" t="s">
        <v>5005</v>
      </c>
      <c r="E489" s="18" t="s">
        <v>155</v>
      </c>
      <c r="F489" s="216">
        <v>3504.7350000000001</v>
      </c>
      <c r="H489" s="34"/>
    </row>
    <row r="490" spans="2:8" s="1" customFormat="1" ht="16.8" customHeight="1">
      <c r="B490" s="34"/>
      <c r="C490" s="215" t="s">
        <v>956</v>
      </c>
      <c r="D490" s="215" t="s">
        <v>5006</v>
      </c>
      <c r="E490" s="18" t="s">
        <v>155</v>
      </c>
      <c r="F490" s="216">
        <v>3504.7350000000001</v>
      </c>
      <c r="H490" s="34"/>
    </row>
    <row r="491" spans="2:8" s="1" customFormat="1" ht="16.8" customHeight="1">
      <c r="B491" s="34"/>
      <c r="C491" s="211" t="s">
        <v>637</v>
      </c>
      <c r="D491" s="212" t="s">
        <v>638</v>
      </c>
      <c r="E491" s="213" t="s">
        <v>32</v>
      </c>
      <c r="F491" s="214">
        <v>48.31</v>
      </c>
      <c r="H491" s="34"/>
    </row>
    <row r="492" spans="2:8" s="1" customFormat="1" ht="16.8" customHeight="1">
      <c r="B492" s="34"/>
      <c r="C492" s="215" t="s">
        <v>32</v>
      </c>
      <c r="D492" s="215" t="s">
        <v>5007</v>
      </c>
      <c r="E492" s="18" t="s">
        <v>32</v>
      </c>
      <c r="F492" s="216">
        <v>48.31</v>
      </c>
      <c r="H492" s="34"/>
    </row>
    <row r="493" spans="2:8" s="1" customFormat="1" ht="16.8" customHeight="1">
      <c r="B493" s="34"/>
      <c r="C493" s="215" t="s">
        <v>32</v>
      </c>
      <c r="D493" s="215" t="s">
        <v>162</v>
      </c>
      <c r="E493" s="18" t="s">
        <v>32</v>
      </c>
      <c r="F493" s="216">
        <v>48.31</v>
      </c>
      <c r="H493" s="34"/>
    </row>
    <row r="494" spans="2:8" s="1" customFormat="1" ht="16.8" customHeight="1">
      <c r="B494" s="34"/>
      <c r="C494" s="217" t="s">
        <v>4892</v>
      </c>
      <c r="H494" s="34"/>
    </row>
    <row r="495" spans="2:8" s="1" customFormat="1" ht="20.399999999999999">
      <c r="B495" s="34"/>
      <c r="C495" s="215" t="s">
        <v>2157</v>
      </c>
      <c r="D495" s="215" t="s">
        <v>5008</v>
      </c>
      <c r="E495" s="18" t="s">
        <v>155</v>
      </c>
      <c r="F495" s="216">
        <v>48.31</v>
      </c>
      <c r="H495" s="34"/>
    </row>
    <row r="496" spans="2:8" s="1" customFormat="1" ht="20.399999999999999">
      <c r="B496" s="34"/>
      <c r="C496" s="215" t="s">
        <v>2166</v>
      </c>
      <c r="D496" s="215" t="s">
        <v>5009</v>
      </c>
      <c r="E496" s="18" t="s">
        <v>155</v>
      </c>
      <c r="F496" s="216">
        <v>48.31</v>
      </c>
      <c r="H496" s="34"/>
    </row>
    <row r="497" spans="2:8" s="1" customFormat="1" ht="16.8" customHeight="1">
      <c r="B497" s="34"/>
      <c r="C497" s="211" t="s">
        <v>634</v>
      </c>
      <c r="D497" s="212" t="s">
        <v>635</v>
      </c>
      <c r="E497" s="213" t="s">
        <v>32</v>
      </c>
      <c r="F497" s="214">
        <v>28.19</v>
      </c>
      <c r="H497" s="34"/>
    </row>
    <row r="498" spans="2:8" s="1" customFormat="1" ht="16.8" customHeight="1">
      <c r="B498" s="34"/>
      <c r="C498" s="215" t="s">
        <v>32</v>
      </c>
      <c r="D498" s="215" t="s">
        <v>5010</v>
      </c>
      <c r="E498" s="18" t="s">
        <v>32</v>
      </c>
      <c r="F498" s="216">
        <v>28.19</v>
      </c>
      <c r="H498" s="34"/>
    </row>
    <row r="499" spans="2:8" s="1" customFormat="1" ht="16.8" customHeight="1">
      <c r="B499" s="34"/>
      <c r="C499" s="215" t="s">
        <v>32</v>
      </c>
      <c r="D499" s="215" t="s">
        <v>162</v>
      </c>
      <c r="E499" s="18" t="s">
        <v>32</v>
      </c>
      <c r="F499" s="216">
        <v>28.19</v>
      </c>
      <c r="H499" s="34"/>
    </row>
    <row r="500" spans="2:8" s="1" customFormat="1" ht="16.8" customHeight="1">
      <c r="B500" s="34"/>
      <c r="C500" s="217" t="s">
        <v>4892</v>
      </c>
      <c r="H500" s="34"/>
    </row>
    <row r="501" spans="2:8" s="1" customFormat="1" ht="16.8" customHeight="1">
      <c r="B501" s="34"/>
      <c r="C501" s="215" t="s">
        <v>2024</v>
      </c>
      <c r="D501" s="215" t="s">
        <v>5011</v>
      </c>
      <c r="E501" s="18" t="s">
        <v>155</v>
      </c>
      <c r="F501" s="216">
        <v>28.19</v>
      </c>
      <c r="H501" s="34"/>
    </row>
    <row r="502" spans="2:8" s="1" customFormat="1" ht="16.8" customHeight="1">
      <c r="B502" s="34"/>
      <c r="C502" s="211" t="s">
        <v>868</v>
      </c>
      <c r="D502" s="212" t="s">
        <v>869</v>
      </c>
      <c r="E502" s="213" t="s">
        <v>32</v>
      </c>
      <c r="F502" s="214">
        <v>2295.7399999999998</v>
      </c>
      <c r="H502" s="34"/>
    </row>
    <row r="503" spans="2:8" s="1" customFormat="1" ht="16.8" customHeight="1">
      <c r="B503" s="34"/>
      <c r="C503" s="215" t="s">
        <v>32</v>
      </c>
      <c r="D503" s="215" t="s">
        <v>5012</v>
      </c>
      <c r="E503" s="18" t="s">
        <v>32</v>
      </c>
      <c r="F503" s="216">
        <v>2295.7399999999998</v>
      </c>
      <c r="H503" s="34"/>
    </row>
    <row r="504" spans="2:8" s="1" customFormat="1" ht="16.8" customHeight="1">
      <c r="B504" s="34"/>
      <c r="C504" s="215" t="s">
        <v>32</v>
      </c>
      <c r="D504" s="215" t="s">
        <v>162</v>
      </c>
      <c r="E504" s="18" t="s">
        <v>32</v>
      </c>
      <c r="F504" s="216">
        <v>2295.7399999999998</v>
      </c>
      <c r="H504" s="34"/>
    </row>
    <row r="505" spans="2:8" s="1" customFormat="1" ht="16.8" customHeight="1">
      <c r="B505" s="34"/>
      <c r="C505" s="217" t="s">
        <v>4892</v>
      </c>
      <c r="H505" s="34"/>
    </row>
    <row r="506" spans="2:8" s="1" customFormat="1" ht="16.8" customHeight="1">
      <c r="B506" s="34"/>
      <c r="C506" s="215" t="s">
        <v>3384</v>
      </c>
      <c r="D506" s="215" t="s">
        <v>5013</v>
      </c>
      <c r="E506" s="18" t="s">
        <v>155</v>
      </c>
      <c r="F506" s="216">
        <v>2295.7399999999998</v>
      </c>
      <c r="H506" s="34"/>
    </row>
    <row r="507" spans="2:8" s="1" customFormat="1" ht="16.8" customHeight="1">
      <c r="B507" s="34"/>
      <c r="C507" s="211" t="s">
        <v>617</v>
      </c>
      <c r="D507" s="212" t="s">
        <v>618</v>
      </c>
      <c r="E507" s="213" t="s">
        <v>32</v>
      </c>
      <c r="F507" s="214">
        <v>13.81</v>
      </c>
      <c r="H507" s="34"/>
    </row>
    <row r="508" spans="2:8" s="1" customFormat="1" ht="16.8" customHeight="1">
      <c r="B508" s="34"/>
      <c r="C508" s="215" t="s">
        <v>32</v>
      </c>
      <c r="D508" s="215" t="s">
        <v>5014</v>
      </c>
      <c r="E508" s="18" t="s">
        <v>32</v>
      </c>
      <c r="F508" s="216">
        <v>13.81</v>
      </c>
      <c r="H508" s="34"/>
    </row>
    <row r="509" spans="2:8" s="1" customFormat="1" ht="16.8" customHeight="1">
      <c r="B509" s="34"/>
      <c r="C509" s="215" t="s">
        <v>32</v>
      </c>
      <c r="D509" s="215" t="s">
        <v>162</v>
      </c>
      <c r="E509" s="18" t="s">
        <v>32</v>
      </c>
      <c r="F509" s="216">
        <v>13.81</v>
      </c>
      <c r="H509" s="34"/>
    </row>
    <row r="510" spans="2:8" s="1" customFormat="1" ht="16.8" customHeight="1">
      <c r="B510" s="34"/>
      <c r="C510" s="217" t="s">
        <v>4892</v>
      </c>
      <c r="H510" s="34"/>
    </row>
    <row r="511" spans="2:8" s="1" customFormat="1" ht="20.399999999999999">
      <c r="B511" s="34"/>
      <c r="C511" s="215" t="s">
        <v>1969</v>
      </c>
      <c r="D511" s="215" t="s">
        <v>5015</v>
      </c>
      <c r="E511" s="18" t="s">
        <v>282</v>
      </c>
      <c r="F511" s="216">
        <v>13.81</v>
      </c>
      <c r="H511" s="34"/>
    </row>
    <row r="512" spans="2:8" s="1" customFormat="1" ht="16.8" customHeight="1">
      <c r="B512" s="34"/>
      <c r="C512" s="211" t="s">
        <v>621</v>
      </c>
      <c r="D512" s="212" t="s">
        <v>622</v>
      </c>
      <c r="E512" s="213" t="s">
        <v>32</v>
      </c>
      <c r="F512" s="214">
        <v>83.884</v>
      </c>
      <c r="H512" s="34"/>
    </row>
    <row r="513" spans="2:8" s="1" customFormat="1" ht="16.8" customHeight="1">
      <c r="B513" s="34"/>
      <c r="C513" s="215" t="s">
        <v>32</v>
      </c>
      <c r="D513" s="215" t="s">
        <v>623</v>
      </c>
      <c r="E513" s="18" t="s">
        <v>32</v>
      </c>
      <c r="F513" s="216">
        <v>83.884</v>
      </c>
      <c r="H513" s="34"/>
    </row>
    <row r="514" spans="2:8" s="1" customFormat="1" ht="16.8" customHeight="1">
      <c r="B514" s="34"/>
      <c r="C514" s="215" t="s">
        <v>32</v>
      </c>
      <c r="D514" s="215" t="s">
        <v>162</v>
      </c>
      <c r="E514" s="18" t="s">
        <v>32</v>
      </c>
      <c r="F514" s="216">
        <v>83.884</v>
      </c>
      <c r="H514" s="34"/>
    </row>
    <row r="515" spans="2:8" s="1" customFormat="1" ht="16.8" customHeight="1">
      <c r="B515" s="34"/>
      <c r="C515" s="217" t="s">
        <v>4892</v>
      </c>
      <c r="H515" s="34"/>
    </row>
    <row r="516" spans="2:8" s="1" customFormat="1" ht="20.399999999999999">
      <c r="B516" s="34"/>
      <c r="C516" s="215" t="s">
        <v>1975</v>
      </c>
      <c r="D516" s="215" t="s">
        <v>5016</v>
      </c>
      <c r="E516" s="18" t="s">
        <v>282</v>
      </c>
      <c r="F516" s="216">
        <v>83.884</v>
      </c>
      <c r="H516" s="34"/>
    </row>
    <row r="517" spans="2:8" s="1" customFormat="1" ht="16.8" customHeight="1">
      <c r="B517" s="34"/>
      <c r="C517" s="211" t="s">
        <v>625</v>
      </c>
      <c r="D517" s="212" t="s">
        <v>626</v>
      </c>
      <c r="E517" s="213" t="s">
        <v>32</v>
      </c>
      <c r="F517" s="214">
        <v>131.35</v>
      </c>
      <c r="H517" s="34"/>
    </row>
    <row r="518" spans="2:8" s="1" customFormat="1" ht="16.8" customHeight="1">
      <c r="B518" s="34"/>
      <c r="C518" s="215" t="s">
        <v>32</v>
      </c>
      <c r="D518" s="215" t="s">
        <v>5017</v>
      </c>
      <c r="E518" s="18" t="s">
        <v>32</v>
      </c>
      <c r="F518" s="216">
        <v>131.35</v>
      </c>
      <c r="H518" s="34"/>
    </row>
    <row r="519" spans="2:8" s="1" customFormat="1" ht="16.8" customHeight="1">
      <c r="B519" s="34"/>
      <c r="C519" s="215" t="s">
        <v>32</v>
      </c>
      <c r="D519" s="215" t="s">
        <v>162</v>
      </c>
      <c r="E519" s="18" t="s">
        <v>32</v>
      </c>
      <c r="F519" s="216">
        <v>131.35</v>
      </c>
      <c r="H519" s="34"/>
    </row>
    <row r="520" spans="2:8" s="1" customFormat="1" ht="16.8" customHeight="1">
      <c r="B520" s="34"/>
      <c r="C520" s="217" t="s">
        <v>4892</v>
      </c>
      <c r="H520" s="34"/>
    </row>
    <row r="521" spans="2:8" s="1" customFormat="1" ht="20.399999999999999">
      <c r="B521" s="34"/>
      <c r="C521" s="215" t="s">
        <v>1986</v>
      </c>
      <c r="D521" s="215" t="s">
        <v>5018</v>
      </c>
      <c r="E521" s="18" t="s">
        <v>282</v>
      </c>
      <c r="F521" s="216">
        <v>131.35</v>
      </c>
      <c r="H521" s="34"/>
    </row>
    <row r="522" spans="2:8" s="1" customFormat="1" ht="16.8" customHeight="1">
      <c r="B522" s="34"/>
      <c r="C522" s="211" t="s">
        <v>628</v>
      </c>
      <c r="D522" s="212" t="s">
        <v>629</v>
      </c>
      <c r="E522" s="213" t="s">
        <v>32</v>
      </c>
      <c r="F522" s="214">
        <v>227.01400000000001</v>
      </c>
      <c r="H522" s="34"/>
    </row>
    <row r="523" spans="2:8" s="1" customFormat="1" ht="16.8" customHeight="1">
      <c r="B523" s="34"/>
      <c r="C523" s="215" t="s">
        <v>32</v>
      </c>
      <c r="D523" s="215" t="s">
        <v>630</v>
      </c>
      <c r="E523" s="18" t="s">
        <v>32</v>
      </c>
      <c r="F523" s="216">
        <v>227.01400000000001</v>
      </c>
      <c r="H523" s="34"/>
    </row>
    <row r="524" spans="2:8" s="1" customFormat="1" ht="16.8" customHeight="1">
      <c r="B524" s="34"/>
      <c r="C524" s="215" t="s">
        <v>32</v>
      </c>
      <c r="D524" s="215" t="s">
        <v>162</v>
      </c>
      <c r="E524" s="18" t="s">
        <v>32</v>
      </c>
      <c r="F524" s="216">
        <v>227.01400000000001</v>
      </c>
      <c r="H524" s="34"/>
    </row>
    <row r="525" spans="2:8" s="1" customFormat="1" ht="16.8" customHeight="1">
      <c r="B525" s="34"/>
      <c r="C525" s="217" t="s">
        <v>4892</v>
      </c>
      <c r="H525" s="34"/>
    </row>
    <row r="526" spans="2:8" s="1" customFormat="1" ht="16.8" customHeight="1">
      <c r="B526" s="34"/>
      <c r="C526" s="215" t="s">
        <v>1995</v>
      </c>
      <c r="D526" s="215" t="s">
        <v>1996</v>
      </c>
      <c r="E526" s="18" t="s">
        <v>282</v>
      </c>
      <c r="F526" s="216">
        <v>227.01400000000001</v>
      </c>
      <c r="H526" s="34"/>
    </row>
    <row r="527" spans="2:8" s="1" customFormat="1" ht="16.8" customHeight="1">
      <c r="B527" s="34"/>
      <c r="C527" s="211" t="s">
        <v>664</v>
      </c>
      <c r="D527" s="212" t="s">
        <v>665</v>
      </c>
      <c r="E527" s="213" t="s">
        <v>32</v>
      </c>
      <c r="F527" s="214">
        <v>3998.3</v>
      </c>
      <c r="H527" s="34"/>
    </row>
    <row r="528" spans="2:8" s="1" customFormat="1" ht="16.8" customHeight="1">
      <c r="B528" s="34"/>
      <c r="C528" s="215" t="s">
        <v>32</v>
      </c>
      <c r="D528" s="215" t="s">
        <v>5019</v>
      </c>
      <c r="E528" s="18" t="s">
        <v>32</v>
      </c>
      <c r="F528" s="216">
        <v>3998.3</v>
      </c>
      <c r="H528" s="34"/>
    </row>
    <row r="529" spans="2:8" s="1" customFormat="1" ht="16.8" customHeight="1">
      <c r="B529" s="34"/>
      <c r="C529" s="215" t="s">
        <v>32</v>
      </c>
      <c r="D529" s="215" t="s">
        <v>162</v>
      </c>
      <c r="E529" s="18" t="s">
        <v>32</v>
      </c>
      <c r="F529" s="216">
        <v>3998.3</v>
      </c>
      <c r="H529" s="34"/>
    </row>
    <row r="530" spans="2:8" s="1" customFormat="1" ht="16.8" customHeight="1">
      <c r="B530" s="34"/>
      <c r="C530" s="217" t="s">
        <v>4892</v>
      </c>
      <c r="H530" s="34"/>
    </row>
    <row r="531" spans="2:8" s="1" customFormat="1" ht="16.8" customHeight="1">
      <c r="B531" s="34"/>
      <c r="C531" s="215" t="s">
        <v>2404</v>
      </c>
      <c r="D531" s="215" t="s">
        <v>5020</v>
      </c>
      <c r="E531" s="18" t="s">
        <v>155</v>
      </c>
      <c r="F531" s="216">
        <v>3998.3</v>
      </c>
      <c r="H531" s="34"/>
    </row>
    <row r="532" spans="2:8" s="1" customFormat="1" ht="16.8" customHeight="1">
      <c r="B532" s="34"/>
      <c r="C532" s="211" t="s">
        <v>655</v>
      </c>
      <c r="D532" s="212" t="s">
        <v>656</v>
      </c>
      <c r="E532" s="213" t="s">
        <v>32</v>
      </c>
      <c r="F532" s="214">
        <v>9.69</v>
      </c>
      <c r="H532" s="34"/>
    </row>
    <row r="533" spans="2:8" s="1" customFormat="1" ht="16.8" customHeight="1">
      <c r="B533" s="34"/>
      <c r="C533" s="215" t="s">
        <v>32</v>
      </c>
      <c r="D533" s="215" t="s">
        <v>5021</v>
      </c>
      <c r="E533" s="18" t="s">
        <v>32</v>
      </c>
      <c r="F533" s="216">
        <v>9.69</v>
      </c>
      <c r="H533" s="34"/>
    </row>
    <row r="534" spans="2:8" s="1" customFormat="1" ht="16.8" customHeight="1">
      <c r="B534" s="34"/>
      <c r="C534" s="215" t="s">
        <v>32</v>
      </c>
      <c r="D534" s="215" t="s">
        <v>162</v>
      </c>
      <c r="E534" s="18" t="s">
        <v>32</v>
      </c>
      <c r="F534" s="216">
        <v>9.69</v>
      </c>
      <c r="H534" s="34"/>
    </row>
    <row r="535" spans="2:8" s="1" customFormat="1" ht="16.8" customHeight="1">
      <c r="B535" s="34"/>
      <c r="C535" s="217" t="s">
        <v>4892</v>
      </c>
      <c r="H535" s="34"/>
    </row>
    <row r="536" spans="2:8" s="1" customFormat="1" ht="16.8" customHeight="1">
      <c r="B536" s="34"/>
      <c r="C536" s="215" t="s">
        <v>2243</v>
      </c>
      <c r="D536" s="215" t="s">
        <v>5022</v>
      </c>
      <c r="E536" s="18" t="s">
        <v>693</v>
      </c>
      <c r="F536" s="216">
        <v>9.69</v>
      </c>
      <c r="H536" s="34"/>
    </row>
    <row r="537" spans="2:8" s="1" customFormat="1" ht="16.8" customHeight="1">
      <c r="B537" s="34"/>
      <c r="C537" s="215" t="s">
        <v>2256</v>
      </c>
      <c r="D537" s="215" t="s">
        <v>5023</v>
      </c>
      <c r="E537" s="18" t="s">
        <v>693</v>
      </c>
      <c r="F537" s="216">
        <v>1162.8</v>
      </c>
      <c r="H537" s="34"/>
    </row>
    <row r="538" spans="2:8" s="1" customFormat="1" ht="16.8" customHeight="1">
      <c r="B538" s="34"/>
      <c r="C538" s="215" t="s">
        <v>2271</v>
      </c>
      <c r="D538" s="215" t="s">
        <v>5024</v>
      </c>
      <c r="E538" s="18" t="s">
        <v>693</v>
      </c>
      <c r="F538" s="216">
        <v>9.69</v>
      </c>
      <c r="H538" s="34"/>
    </row>
    <row r="539" spans="2:8" s="1" customFormat="1" ht="16.8" customHeight="1">
      <c r="B539" s="34"/>
      <c r="C539" s="211" t="s">
        <v>658</v>
      </c>
      <c r="D539" s="212" t="s">
        <v>659</v>
      </c>
      <c r="E539" s="213" t="s">
        <v>32</v>
      </c>
      <c r="F539" s="214">
        <v>26.076000000000001</v>
      </c>
      <c r="H539" s="34"/>
    </row>
    <row r="540" spans="2:8" s="1" customFormat="1" ht="16.8" customHeight="1">
      <c r="B540" s="34"/>
      <c r="C540" s="215" t="s">
        <v>32</v>
      </c>
      <c r="D540" s="215" t="s">
        <v>660</v>
      </c>
      <c r="E540" s="18" t="s">
        <v>32</v>
      </c>
      <c r="F540" s="216">
        <v>26.076000000000001</v>
      </c>
      <c r="H540" s="34"/>
    </row>
    <row r="541" spans="2:8" s="1" customFormat="1" ht="16.8" customHeight="1">
      <c r="B541" s="34"/>
      <c r="C541" s="215" t="s">
        <v>32</v>
      </c>
      <c r="D541" s="215" t="s">
        <v>162</v>
      </c>
      <c r="E541" s="18" t="s">
        <v>32</v>
      </c>
      <c r="F541" s="216">
        <v>26.076000000000001</v>
      </c>
      <c r="H541" s="34"/>
    </row>
    <row r="542" spans="2:8" s="1" customFormat="1" ht="16.8" customHeight="1">
      <c r="B542" s="34"/>
      <c r="C542" s="217" t="s">
        <v>4892</v>
      </c>
      <c r="H542" s="34"/>
    </row>
    <row r="543" spans="2:8" s="1" customFormat="1" ht="16.8" customHeight="1">
      <c r="B543" s="34"/>
      <c r="C543" s="215" t="s">
        <v>2249</v>
      </c>
      <c r="D543" s="215" t="s">
        <v>5025</v>
      </c>
      <c r="E543" s="18" t="s">
        <v>693</v>
      </c>
      <c r="F543" s="216">
        <v>26.076000000000001</v>
      </c>
      <c r="H543" s="34"/>
    </row>
    <row r="544" spans="2:8" s="1" customFormat="1" ht="16.8" customHeight="1">
      <c r="B544" s="34"/>
      <c r="C544" s="215" t="s">
        <v>2263</v>
      </c>
      <c r="D544" s="215" t="s">
        <v>5026</v>
      </c>
      <c r="E544" s="18" t="s">
        <v>693</v>
      </c>
      <c r="F544" s="216">
        <v>3129.12</v>
      </c>
      <c r="H544" s="34"/>
    </row>
    <row r="545" spans="2:8" s="1" customFormat="1" ht="16.8" customHeight="1">
      <c r="B545" s="34"/>
      <c r="C545" s="215" t="s">
        <v>2276</v>
      </c>
      <c r="D545" s="215" t="s">
        <v>5027</v>
      </c>
      <c r="E545" s="18" t="s">
        <v>693</v>
      </c>
      <c r="F545" s="216">
        <v>26.076000000000001</v>
      </c>
      <c r="H545" s="34"/>
    </row>
    <row r="546" spans="2:8" s="1" customFormat="1" ht="16.8" customHeight="1">
      <c r="B546" s="34"/>
      <c r="C546" s="211" t="s">
        <v>505</v>
      </c>
      <c r="D546" s="212" t="s">
        <v>506</v>
      </c>
      <c r="E546" s="213" t="s">
        <v>32</v>
      </c>
      <c r="F546" s="214">
        <v>49.52</v>
      </c>
      <c r="H546" s="34"/>
    </row>
    <row r="547" spans="2:8" s="1" customFormat="1" ht="16.8" customHeight="1">
      <c r="B547" s="34"/>
      <c r="C547" s="215" t="s">
        <v>32</v>
      </c>
      <c r="D547" s="215" t="s">
        <v>5028</v>
      </c>
      <c r="E547" s="18" t="s">
        <v>32</v>
      </c>
      <c r="F547" s="216">
        <v>49.52</v>
      </c>
      <c r="H547" s="34"/>
    </row>
    <row r="548" spans="2:8" s="1" customFormat="1" ht="16.8" customHeight="1">
      <c r="B548" s="34"/>
      <c r="C548" s="215" t="s">
        <v>32</v>
      </c>
      <c r="D548" s="215" t="s">
        <v>162</v>
      </c>
      <c r="E548" s="18" t="s">
        <v>32</v>
      </c>
      <c r="F548" s="216">
        <v>49.52</v>
      </c>
      <c r="H548" s="34"/>
    </row>
    <row r="549" spans="2:8" s="1" customFormat="1" ht="16.8" customHeight="1">
      <c r="B549" s="34"/>
      <c r="C549" s="217" t="s">
        <v>4892</v>
      </c>
      <c r="H549" s="34"/>
    </row>
    <row r="550" spans="2:8" s="1" customFormat="1" ht="16.8" customHeight="1">
      <c r="B550" s="34"/>
      <c r="C550" s="215" t="s">
        <v>1463</v>
      </c>
      <c r="D550" s="215" t="s">
        <v>5029</v>
      </c>
      <c r="E550" s="18" t="s">
        <v>165</v>
      </c>
      <c r="F550" s="216">
        <v>49.52</v>
      </c>
      <c r="H550" s="34"/>
    </row>
    <row r="551" spans="2:8" s="1" customFormat="1" ht="16.8" customHeight="1">
      <c r="B551" s="34"/>
      <c r="C551" s="211" t="s">
        <v>508</v>
      </c>
      <c r="D551" s="212" t="s">
        <v>509</v>
      </c>
      <c r="E551" s="213" t="s">
        <v>32</v>
      </c>
      <c r="F551" s="214">
        <v>506.53</v>
      </c>
      <c r="H551" s="34"/>
    </row>
    <row r="552" spans="2:8" s="1" customFormat="1" ht="16.8" customHeight="1">
      <c r="B552" s="34"/>
      <c r="C552" s="215" t="s">
        <v>32</v>
      </c>
      <c r="D552" s="215" t="s">
        <v>5030</v>
      </c>
      <c r="E552" s="18" t="s">
        <v>32</v>
      </c>
      <c r="F552" s="216">
        <v>506.53</v>
      </c>
      <c r="H552" s="34"/>
    </row>
    <row r="553" spans="2:8" s="1" customFormat="1" ht="16.8" customHeight="1">
      <c r="B553" s="34"/>
      <c r="C553" s="215" t="s">
        <v>32</v>
      </c>
      <c r="D553" s="215" t="s">
        <v>162</v>
      </c>
      <c r="E553" s="18" t="s">
        <v>32</v>
      </c>
      <c r="F553" s="216">
        <v>506.53</v>
      </c>
      <c r="H553" s="34"/>
    </row>
    <row r="554" spans="2:8" s="1" customFormat="1" ht="16.8" customHeight="1">
      <c r="B554" s="34"/>
      <c r="C554" s="217" t="s">
        <v>4892</v>
      </c>
      <c r="H554" s="34"/>
    </row>
    <row r="555" spans="2:8" s="1" customFormat="1" ht="16.8" customHeight="1">
      <c r="B555" s="34"/>
      <c r="C555" s="215" t="s">
        <v>1480</v>
      </c>
      <c r="D555" s="215" t="s">
        <v>5031</v>
      </c>
      <c r="E555" s="18" t="s">
        <v>155</v>
      </c>
      <c r="F555" s="216">
        <v>506.53</v>
      </c>
      <c r="H555" s="34"/>
    </row>
    <row r="556" spans="2:8" s="1" customFormat="1" ht="16.8" customHeight="1">
      <c r="B556" s="34"/>
      <c r="C556" s="215" t="s">
        <v>1496</v>
      </c>
      <c r="D556" s="215" t="s">
        <v>5032</v>
      </c>
      <c r="E556" s="18" t="s">
        <v>155</v>
      </c>
      <c r="F556" s="216">
        <v>506.53</v>
      </c>
      <c r="H556" s="34"/>
    </row>
    <row r="557" spans="2:8" s="1" customFormat="1" ht="16.8" customHeight="1">
      <c r="B557" s="34"/>
      <c r="C557" s="211" t="s">
        <v>586</v>
      </c>
      <c r="D557" s="212" t="s">
        <v>587</v>
      </c>
      <c r="E557" s="213" t="s">
        <v>32</v>
      </c>
      <c r="F557" s="214">
        <v>3.6379999999999999</v>
      </c>
      <c r="H557" s="34"/>
    </row>
    <row r="558" spans="2:8" s="1" customFormat="1" ht="16.8" customHeight="1">
      <c r="B558" s="34"/>
      <c r="C558" s="215" t="s">
        <v>32</v>
      </c>
      <c r="D558" s="215" t="s">
        <v>588</v>
      </c>
      <c r="E558" s="18" t="s">
        <v>32</v>
      </c>
      <c r="F558" s="216">
        <v>3.6379999999999999</v>
      </c>
      <c r="H558" s="34"/>
    </row>
    <row r="559" spans="2:8" s="1" customFormat="1" ht="16.8" customHeight="1">
      <c r="B559" s="34"/>
      <c r="C559" s="215" t="s">
        <v>32</v>
      </c>
      <c r="D559" s="215" t="s">
        <v>162</v>
      </c>
      <c r="E559" s="18" t="s">
        <v>32</v>
      </c>
      <c r="F559" s="216">
        <v>3.6379999999999999</v>
      </c>
      <c r="H559" s="34"/>
    </row>
    <row r="560" spans="2:8" s="1" customFormat="1" ht="16.8" customHeight="1">
      <c r="B560" s="34"/>
      <c r="C560" s="217" t="s">
        <v>4892</v>
      </c>
      <c r="H560" s="34"/>
    </row>
    <row r="561" spans="2:8" s="1" customFormat="1" ht="16.8" customHeight="1">
      <c r="B561" s="34"/>
      <c r="C561" s="215" t="s">
        <v>1834</v>
      </c>
      <c r="D561" s="215" t="s">
        <v>5033</v>
      </c>
      <c r="E561" s="18" t="s">
        <v>165</v>
      </c>
      <c r="F561" s="216">
        <v>3.6379999999999999</v>
      </c>
      <c r="H561" s="34"/>
    </row>
    <row r="562" spans="2:8" s="1" customFormat="1" ht="16.8" customHeight="1">
      <c r="B562" s="34"/>
      <c r="C562" s="211" t="s">
        <v>590</v>
      </c>
      <c r="D562" s="212" t="s">
        <v>591</v>
      </c>
      <c r="E562" s="213" t="s">
        <v>32</v>
      </c>
      <c r="F562" s="214">
        <v>19.324000000000002</v>
      </c>
      <c r="H562" s="34"/>
    </row>
    <row r="563" spans="2:8" s="1" customFormat="1" ht="16.8" customHeight="1">
      <c r="B563" s="34"/>
      <c r="C563" s="215" t="s">
        <v>32</v>
      </c>
      <c r="D563" s="215" t="s">
        <v>592</v>
      </c>
      <c r="E563" s="18" t="s">
        <v>32</v>
      </c>
      <c r="F563" s="216">
        <v>19.324000000000002</v>
      </c>
      <c r="H563" s="34"/>
    </row>
    <row r="564" spans="2:8" s="1" customFormat="1" ht="16.8" customHeight="1">
      <c r="B564" s="34"/>
      <c r="C564" s="215" t="s">
        <v>32</v>
      </c>
      <c r="D564" s="215" t="s">
        <v>162</v>
      </c>
      <c r="E564" s="18" t="s">
        <v>32</v>
      </c>
      <c r="F564" s="216">
        <v>19.324000000000002</v>
      </c>
      <c r="H564" s="34"/>
    </row>
    <row r="565" spans="2:8" s="1" customFormat="1" ht="16.8" customHeight="1">
      <c r="B565" s="34"/>
      <c r="C565" s="217" t="s">
        <v>4892</v>
      </c>
      <c r="H565" s="34"/>
    </row>
    <row r="566" spans="2:8" s="1" customFormat="1" ht="16.8" customHeight="1">
      <c r="B566" s="34"/>
      <c r="C566" s="215" t="s">
        <v>1854</v>
      </c>
      <c r="D566" s="215" t="s">
        <v>5034</v>
      </c>
      <c r="E566" s="18" t="s">
        <v>155</v>
      </c>
      <c r="F566" s="216">
        <v>19.324000000000002</v>
      </c>
      <c r="H566" s="34"/>
    </row>
    <row r="567" spans="2:8" s="1" customFormat="1" ht="16.8" customHeight="1">
      <c r="B567" s="34"/>
      <c r="C567" s="215" t="s">
        <v>1868</v>
      </c>
      <c r="D567" s="215" t="s">
        <v>5035</v>
      </c>
      <c r="E567" s="18" t="s">
        <v>155</v>
      </c>
      <c r="F567" s="216">
        <v>19.324000000000002</v>
      </c>
      <c r="H567" s="34"/>
    </row>
    <row r="568" spans="2:8" s="1" customFormat="1" ht="16.8" customHeight="1">
      <c r="B568" s="34"/>
      <c r="C568" s="211" t="s">
        <v>598</v>
      </c>
      <c r="D568" s="212" t="s">
        <v>599</v>
      </c>
      <c r="E568" s="213" t="s">
        <v>32</v>
      </c>
      <c r="F568" s="214">
        <v>13.42</v>
      </c>
      <c r="H568" s="34"/>
    </row>
    <row r="569" spans="2:8" s="1" customFormat="1" ht="16.8" customHeight="1">
      <c r="B569" s="34"/>
      <c r="C569" s="215" t="s">
        <v>32</v>
      </c>
      <c r="D569" s="215" t="s">
        <v>5036</v>
      </c>
      <c r="E569" s="18" t="s">
        <v>32</v>
      </c>
      <c r="F569" s="216">
        <v>13.42</v>
      </c>
      <c r="H569" s="34"/>
    </row>
    <row r="570" spans="2:8" s="1" customFormat="1" ht="16.8" customHeight="1">
      <c r="B570" s="34"/>
      <c r="C570" s="215" t="s">
        <v>32</v>
      </c>
      <c r="D570" s="215" t="s">
        <v>162</v>
      </c>
      <c r="E570" s="18" t="s">
        <v>32</v>
      </c>
      <c r="F570" s="216">
        <v>13.42</v>
      </c>
      <c r="H570" s="34"/>
    </row>
    <row r="571" spans="2:8" s="1" customFormat="1" ht="16.8" customHeight="1">
      <c r="B571" s="34"/>
      <c r="C571" s="217" t="s">
        <v>4892</v>
      </c>
      <c r="H571" s="34"/>
    </row>
    <row r="572" spans="2:8" s="1" customFormat="1" ht="16.8" customHeight="1">
      <c r="B572" s="34"/>
      <c r="C572" s="215" t="s">
        <v>1898</v>
      </c>
      <c r="D572" s="215" t="s">
        <v>5037</v>
      </c>
      <c r="E572" s="18" t="s">
        <v>155</v>
      </c>
      <c r="F572" s="216">
        <v>13.42</v>
      </c>
      <c r="H572" s="34"/>
    </row>
    <row r="573" spans="2:8" s="1" customFormat="1" ht="16.8" customHeight="1">
      <c r="B573" s="34"/>
      <c r="C573" s="215" t="s">
        <v>1904</v>
      </c>
      <c r="D573" s="215" t="s">
        <v>5038</v>
      </c>
      <c r="E573" s="18" t="s">
        <v>155</v>
      </c>
      <c r="F573" s="216">
        <v>13.42</v>
      </c>
      <c r="H573" s="34"/>
    </row>
    <row r="574" spans="2:8" s="1" customFormat="1" ht="16.8" customHeight="1">
      <c r="B574" s="34"/>
      <c r="C574" s="211" t="s">
        <v>871</v>
      </c>
      <c r="D574" s="212" t="s">
        <v>872</v>
      </c>
      <c r="E574" s="213" t="s">
        <v>32</v>
      </c>
      <c r="F574" s="214">
        <v>333.22699999999998</v>
      </c>
      <c r="H574" s="34"/>
    </row>
    <row r="575" spans="2:8" s="1" customFormat="1" ht="16.8" customHeight="1">
      <c r="B575" s="34"/>
      <c r="C575" s="215" t="s">
        <v>32</v>
      </c>
      <c r="D575" s="215" t="s">
        <v>873</v>
      </c>
      <c r="E575" s="18" t="s">
        <v>32</v>
      </c>
      <c r="F575" s="216">
        <v>333.22699999999998</v>
      </c>
      <c r="H575" s="34"/>
    </row>
    <row r="576" spans="2:8" s="1" customFormat="1" ht="16.8" customHeight="1">
      <c r="B576" s="34"/>
      <c r="C576" s="215" t="s">
        <v>32</v>
      </c>
      <c r="D576" s="215" t="s">
        <v>162</v>
      </c>
      <c r="E576" s="18" t="s">
        <v>32</v>
      </c>
      <c r="F576" s="216">
        <v>333.22699999999998</v>
      </c>
      <c r="H576" s="34"/>
    </row>
    <row r="577" spans="2:8" s="1" customFormat="1" ht="16.8" customHeight="1">
      <c r="B577" s="34"/>
      <c r="C577" s="217" t="s">
        <v>4892</v>
      </c>
      <c r="H577" s="34"/>
    </row>
    <row r="578" spans="2:8" s="1" customFormat="1" ht="16.8" customHeight="1">
      <c r="B578" s="34"/>
      <c r="C578" s="215" t="s">
        <v>3441</v>
      </c>
      <c r="D578" s="215" t="s">
        <v>5039</v>
      </c>
      <c r="E578" s="18" t="s">
        <v>155</v>
      </c>
      <c r="F578" s="216">
        <v>333.22699999999998</v>
      </c>
      <c r="H578" s="34"/>
    </row>
    <row r="579" spans="2:8" s="1" customFormat="1" ht="16.8" customHeight="1">
      <c r="B579" s="34"/>
      <c r="C579" s="215" t="s">
        <v>3450</v>
      </c>
      <c r="D579" s="215" t="s">
        <v>5040</v>
      </c>
      <c r="E579" s="18" t="s">
        <v>155</v>
      </c>
      <c r="F579" s="216">
        <v>333.22699999999998</v>
      </c>
      <c r="H579" s="34"/>
    </row>
    <row r="580" spans="2:8" s="1" customFormat="1" ht="16.8" customHeight="1">
      <c r="B580" s="34"/>
      <c r="C580" s="215" t="s">
        <v>3455</v>
      </c>
      <c r="D580" s="215" t="s">
        <v>5041</v>
      </c>
      <c r="E580" s="18" t="s">
        <v>155</v>
      </c>
      <c r="F580" s="216">
        <v>333.22699999999998</v>
      </c>
      <c r="H580" s="34"/>
    </row>
    <row r="581" spans="2:8" s="1" customFormat="1" ht="16.8" customHeight="1">
      <c r="B581" s="34"/>
      <c r="C581" s="215" t="s">
        <v>3460</v>
      </c>
      <c r="D581" s="215" t="s">
        <v>5042</v>
      </c>
      <c r="E581" s="18" t="s">
        <v>155</v>
      </c>
      <c r="F581" s="216">
        <v>333.22699999999998</v>
      </c>
      <c r="H581" s="34"/>
    </row>
    <row r="582" spans="2:8" s="1" customFormat="1" ht="16.8" customHeight="1">
      <c r="B582" s="34"/>
      <c r="C582" s="211" t="s">
        <v>850</v>
      </c>
      <c r="D582" s="212" t="s">
        <v>851</v>
      </c>
      <c r="E582" s="213" t="s">
        <v>32</v>
      </c>
      <c r="F582" s="214">
        <v>2</v>
      </c>
      <c r="H582" s="34"/>
    </row>
    <row r="583" spans="2:8" s="1" customFormat="1" ht="16.8" customHeight="1">
      <c r="B583" s="34"/>
      <c r="C583" s="215" t="s">
        <v>32</v>
      </c>
      <c r="D583" s="215" t="s">
        <v>5043</v>
      </c>
      <c r="E583" s="18" t="s">
        <v>32</v>
      </c>
      <c r="F583" s="216">
        <v>2</v>
      </c>
      <c r="H583" s="34"/>
    </row>
    <row r="584" spans="2:8" s="1" customFormat="1" ht="16.8" customHeight="1">
      <c r="B584" s="34"/>
      <c r="C584" s="215" t="s">
        <v>32</v>
      </c>
      <c r="D584" s="215" t="s">
        <v>162</v>
      </c>
      <c r="E584" s="18" t="s">
        <v>32</v>
      </c>
      <c r="F584" s="216">
        <v>2</v>
      </c>
      <c r="H584" s="34"/>
    </row>
    <row r="585" spans="2:8" s="1" customFormat="1" ht="16.8" customHeight="1">
      <c r="B585" s="34"/>
      <c r="C585" s="217" t="s">
        <v>4892</v>
      </c>
      <c r="H585" s="34"/>
    </row>
    <row r="586" spans="2:8" s="1" customFormat="1" ht="16.8" customHeight="1">
      <c r="B586" s="34"/>
      <c r="C586" s="215" t="s">
        <v>3062</v>
      </c>
      <c r="D586" s="215" t="s">
        <v>5044</v>
      </c>
      <c r="E586" s="18" t="s">
        <v>171</v>
      </c>
      <c r="F586" s="216">
        <v>2</v>
      </c>
      <c r="H586" s="34"/>
    </row>
    <row r="587" spans="2:8" s="1" customFormat="1" ht="16.8" customHeight="1">
      <c r="B587" s="34"/>
      <c r="C587" s="215" t="s">
        <v>3069</v>
      </c>
      <c r="D587" s="215" t="s">
        <v>5045</v>
      </c>
      <c r="E587" s="18" t="s">
        <v>693</v>
      </c>
      <c r="F587" s="216">
        <v>4</v>
      </c>
      <c r="H587" s="34"/>
    </row>
    <row r="588" spans="2:8" s="1" customFormat="1" ht="16.8" customHeight="1">
      <c r="B588" s="34"/>
      <c r="C588" s="215" t="s">
        <v>3076</v>
      </c>
      <c r="D588" s="215" t="s">
        <v>5046</v>
      </c>
      <c r="E588" s="18" t="s">
        <v>171</v>
      </c>
      <c r="F588" s="216">
        <v>2</v>
      </c>
      <c r="H588" s="34"/>
    </row>
    <row r="589" spans="2:8" s="1" customFormat="1" ht="20.399999999999999">
      <c r="B589" s="34"/>
      <c r="C589" s="215" t="s">
        <v>3081</v>
      </c>
      <c r="D589" s="215" t="s">
        <v>3082</v>
      </c>
      <c r="E589" s="18" t="s">
        <v>3083</v>
      </c>
      <c r="F589" s="216">
        <v>2</v>
      </c>
      <c r="H589" s="34"/>
    </row>
    <row r="590" spans="2:8" s="1" customFormat="1" ht="16.8" customHeight="1">
      <c r="B590" s="34"/>
      <c r="C590" s="211" t="s">
        <v>394</v>
      </c>
      <c r="D590" s="212" t="s">
        <v>395</v>
      </c>
      <c r="E590" s="213" t="s">
        <v>32</v>
      </c>
      <c r="F590" s="214">
        <v>113.61499999999999</v>
      </c>
      <c r="H590" s="34"/>
    </row>
    <row r="591" spans="2:8" s="1" customFormat="1" ht="16.8" customHeight="1">
      <c r="B591" s="34"/>
      <c r="C591" s="215" t="s">
        <v>32</v>
      </c>
      <c r="D591" s="215" t="s">
        <v>396</v>
      </c>
      <c r="E591" s="18" t="s">
        <v>32</v>
      </c>
      <c r="F591" s="216">
        <v>113.61499999999999</v>
      </c>
      <c r="H591" s="34"/>
    </row>
    <row r="592" spans="2:8" s="1" customFormat="1" ht="16.8" customHeight="1">
      <c r="B592" s="34"/>
      <c r="C592" s="215" t="s">
        <v>32</v>
      </c>
      <c r="D592" s="215" t="s">
        <v>162</v>
      </c>
      <c r="E592" s="18" t="s">
        <v>32</v>
      </c>
      <c r="F592" s="216">
        <v>113.61499999999999</v>
      </c>
      <c r="H592" s="34"/>
    </row>
    <row r="593" spans="2:8" s="1" customFormat="1" ht="16.8" customHeight="1">
      <c r="B593" s="34"/>
      <c r="C593" s="217" t="s">
        <v>4892</v>
      </c>
      <c r="H593" s="34"/>
    </row>
    <row r="594" spans="2:8" s="1" customFormat="1" ht="16.8" customHeight="1">
      <c r="B594" s="34"/>
      <c r="C594" s="215" t="s">
        <v>995</v>
      </c>
      <c r="D594" s="215" t="s">
        <v>5047</v>
      </c>
      <c r="E594" s="18" t="s">
        <v>693</v>
      </c>
      <c r="F594" s="216">
        <v>113.61499999999999</v>
      </c>
      <c r="H594" s="34"/>
    </row>
    <row r="595" spans="2:8" s="1" customFormat="1" ht="16.8" customHeight="1">
      <c r="B595" s="34"/>
      <c r="C595" s="211" t="s">
        <v>391</v>
      </c>
      <c r="D595" s="212" t="s">
        <v>392</v>
      </c>
      <c r="E595" s="213" t="s">
        <v>32</v>
      </c>
      <c r="F595" s="214">
        <v>3.4089999999999998</v>
      </c>
      <c r="H595" s="34"/>
    </row>
    <row r="596" spans="2:8" s="1" customFormat="1" ht="16.8" customHeight="1">
      <c r="B596" s="34"/>
      <c r="C596" s="215" t="s">
        <v>32</v>
      </c>
      <c r="D596" s="215" t="s">
        <v>393</v>
      </c>
      <c r="E596" s="18" t="s">
        <v>32</v>
      </c>
      <c r="F596" s="216">
        <v>3.4089999999999998</v>
      </c>
      <c r="H596" s="34"/>
    </row>
    <row r="597" spans="2:8" s="1" customFormat="1" ht="16.8" customHeight="1">
      <c r="B597" s="34"/>
      <c r="C597" s="215" t="s">
        <v>32</v>
      </c>
      <c r="D597" s="215" t="s">
        <v>162</v>
      </c>
      <c r="E597" s="18" t="s">
        <v>32</v>
      </c>
      <c r="F597" s="216">
        <v>3.4089999999999998</v>
      </c>
      <c r="H597" s="34"/>
    </row>
    <row r="598" spans="2:8" s="1" customFormat="1" ht="16.8" customHeight="1">
      <c r="B598" s="34"/>
      <c r="C598" s="217" t="s">
        <v>4892</v>
      </c>
      <c r="H598" s="34"/>
    </row>
    <row r="599" spans="2:8" s="1" customFormat="1" ht="16.8" customHeight="1">
      <c r="B599" s="34"/>
      <c r="C599" s="215" t="s">
        <v>987</v>
      </c>
      <c r="D599" s="215" t="s">
        <v>988</v>
      </c>
      <c r="E599" s="18" t="s">
        <v>165</v>
      </c>
      <c r="F599" s="216">
        <v>3.4089999999999998</v>
      </c>
      <c r="H599" s="34"/>
    </row>
    <row r="600" spans="2:8" s="1" customFormat="1" ht="16.8" customHeight="1">
      <c r="B600" s="34"/>
      <c r="C600" s="211" t="s">
        <v>385</v>
      </c>
      <c r="D600" s="212" t="s">
        <v>386</v>
      </c>
      <c r="E600" s="213" t="s">
        <v>32</v>
      </c>
      <c r="F600" s="214">
        <v>13.771000000000001</v>
      </c>
      <c r="H600" s="34"/>
    </row>
    <row r="601" spans="2:8" s="1" customFormat="1" ht="16.8" customHeight="1">
      <c r="B601" s="34"/>
      <c r="C601" s="215" t="s">
        <v>32</v>
      </c>
      <c r="D601" s="215" t="s">
        <v>387</v>
      </c>
      <c r="E601" s="18" t="s">
        <v>32</v>
      </c>
      <c r="F601" s="216">
        <v>13.771000000000001</v>
      </c>
      <c r="H601" s="34"/>
    </row>
    <row r="602" spans="2:8" s="1" customFormat="1" ht="16.8" customHeight="1">
      <c r="B602" s="34"/>
      <c r="C602" s="215" t="s">
        <v>32</v>
      </c>
      <c r="D602" s="215" t="s">
        <v>162</v>
      </c>
      <c r="E602" s="18" t="s">
        <v>32</v>
      </c>
      <c r="F602" s="216">
        <v>13.771000000000001</v>
      </c>
      <c r="H602" s="34"/>
    </row>
    <row r="603" spans="2:8" s="1" customFormat="1" ht="16.8" customHeight="1">
      <c r="B603" s="34"/>
      <c r="C603" s="217" t="s">
        <v>4892</v>
      </c>
      <c r="H603" s="34"/>
    </row>
    <row r="604" spans="2:8" s="1" customFormat="1" ht="16.8" customHeight="1">
      <c r="B604" s="34"/>
      <c r="C604" s="215" t="s">
        <v>961</v>
      </c>
      <c r="D604" s="215" t="s">
        <v>5048</v>
      </c>
      <c r="E604" s="18" t="s">
        <v>165</v>
      </c>
      <c r="F604" s="216">
        <v>13.771000000000001</v>
      </c>
      <c r="H604" s="34"/>
    </row>
    <row r="605" spans="2:8" s="1" customFormat="1" ht="16.8" customHeight="1">
      <c r="B605" s="34"/>
      <c r="C605" s="211" t="s">
        <v>388</v>
      </c>
      <c r="D605" s="212" t="s">
        <v>389</v>
      </c>
      <c r="E605" s="213" t="s">
        <v>32</v>
      </c>
      <c r="F605" s="214">
        <v>205.44800000000001</v>
      </c>
      <c r="H605" s="34"/>
    </row>
    <row r="606" spans="2:8" s="1" customFormat="1" ht="16.8" customHeight="1">
      <c r="B606" s="34"/>
      <c r="C606" s="215" t="s">
        <v>32</v>
      </c>
      <c r="D606" s="215" t="s">
        <v>390</v>
      </c>
      <c r="E606" s="18" t="s">
        <v>32</v>
      </c>
      <c r="F606" s="216">
        <v>205.44800000000001</v>
      </c>
      <c r="H606" s="34"/>
    </row>
    <row r="607" spans="2:8" s="1" customFormat="1" ht="16.8" customHeight="1">
      <c r="B607" s="34"/>
      <c r="C607" s="215" t="s">
        <v>32</v>
      </c>
      <c r="D607" s="215" t="s">
        <v>162</v>
      </c>
      <c r="E607" s="18" t="s">
        <v>32</v>
      </c>
      <c r="F607" s="216">
        <v>205.44800000000001</v>
      </c>
      <c r="H607" s="34"/>
    </row>
    <row r="608" spans="2:8" s="1" customFormat="1" ht="16.8" customHeight="1">
      <c r="B608" s="34"/>
      <c r="C608" s="217" t="s">
        <v>4892</v>
      </c>
      <c r="H608" s="34"/>
    </row>
    <row r="609" spans="2:8" s="1" customFormat="1" ht="20.399999999999999">
      <c r="B609" s="34"/>
      <c r="C609" s="215" t="s">
        <v>974</v>
      </c>
      <c r="D609" s="215" t="s">
        <v>5049</v>
      </c>
      <c r="E609" s="18" t="s">
        <v>155</v>
      </c>
      <c r="F609" s="216">
        <v>205.44800000000001</v>
      </c>
      <c r="H609" s="34"/>
    </row>
    <row r="610" spans="2:8" s="1" customFormat="1" ht="16.8" customHeight="1">
      <c r="B610" s="34"/>
      <c r="C610" s="211" t="s">
        <v>454</v>
      </c>
      <c r="D610" s="212" t="s">
        <v>455</v>
      </c>
      <c r="E610" s="213" t="s">
        <v>32</v>
      </c>
      <c r="F610" s="214">
        <v>14.15</v>
      </c>
      <c r="H610" s="34"/>
    </row>
    <row r="611" spans="2:8" s="1" customFormat="1" ht="16.8" customHeight="1">
      <c r="B611" s="34"/>
      <c r="C611" s="215" t="s">
        <v>32</v>
      </c>
      <c r="D611" s="215" t="s">
        <v>5050</v>
      </c>
      <c r="E611" s="18" t="s">
        <v>32</v>
      </c>
      <c r="F611" s="216">
        <v>14.15</v>
      </c>
      <c r="H611" s="34"/>
    </row>
    <row r="612" spans="2:8" s="1" customFormat="1" ht="16.8" customHeight="1">
      <c r="B612" s="34"/>
      <c r="C612" s="215" t="s">
        <v>32</v>
      </c>
      <c r="D612" s="215" t="s">
        <v>162</v>
      </c>
      <c r="E612" s="18" t="s">
        <v>32</v>
      </c>
      <c r="F612" s="216">
        <v>14.15</v>
      </c>
      <c r="H612" s="34"/>
    </row>
    <row r="613" spans="2:8" s="1" customFormat="1" ht="16.8" customHeight="1">
      <c r="B613" s="34"/>
      <c r="C613" s="217" t="s">
        <v>4892</v>
      </c>
      <c r="H613" s="34"/>
    </row>
    <row r="614" spans="2:8" s="1" customFormat="1" ht="16.8" customHeight="1">
      <c r="B614" s="34"/>
      <c r="C614" s="215" t="s">
        <v>1216</v>
      </c>
      <c r="D614" s="215" t="s">
        <v>5051</v>
      </c>
      <c r="E614" s="18" t="s">
        <v>693</v>
      </c>
      <c r="F614" s="216">
        <v>14.15</v>
      </c>
      <c r="H614" s="34"/>
    </row>
    <row r="615" spans="2:8" s="1" customFormat="1" ht="16.8" customHeight="1">
      <c r="B615" s="34"/>
      <c r="C615" s="211" t="s">
        <v>457</v>
      </c>
      <c r="D615" s="212" t="s">
        <v>458</v>
      </c>
      <c r="E615" s="213" t="s">
        <v>32</v>
      </c>
      <c r="F615" s="214">
        <v>0.58899999999999997</v>
      </c>
      <c r="H615" s="34"/>
    </row>
    <row r="616" spans="2:8" s="1" customFormat="1" ht="16.8" customHeight="1">
      <c r="B616" s="34"/>
      <c r="C616" s="215" t="s">
        <v>32</v>
      </c>
      <c r="D616" s="215" t="s">
        <v>459</v>
      </c>
      <c r="E616" s="18" t="s">
        <v>32</v>
      </c>
      <c r="F616" s="216">
        <v>0.58899999999999997</v>
      </c>
      <c r="H616" s="34"/>
    </row>
    <row r="617" spans="2:8" s="1" customFormat="1" ht="16.8" customHeight="1">
      <c r="B617" s="34"/>
      <c r="C617" s="215" t="s">
        <v>32</v>
      </c>
      <c r="D617" s="215" t="s">
        <v>162</v>
      </c>
      <c r="E617" s="18" t="s">
        <v>32</v>
      </c>
      <c r="F617" s="216">
        <v>0.58899999999999997</v>
      </c>
      <c r="H617" s="34"/>
    </row>
    <row r="618" spans="2:8" s="1" customFormat="1" ht="16.8" customHeight="1">
      <c r="B618" s="34"/>
      <c r="C618" s="217" t="s">
        <v>4892</v>
      </c>
      <c r="H618" s="34"/>
    </row>
    <row r="619" spans="2:8" s="1" customFormat="1" ht="16.8" customHeight="1">
      <c r="B619" s="34"/>
      <c r="C619" s="215" t="s">
        <v>1241</v>
      </c>
      <c r="D619" s="215" t="s">
        <v>5052</v>
      </c>
      <c r="E619" s="18" t="s">
        <v>165</v>
      </c>
      <c r="F619" s="216">
        <v>0.58899999999999997</v>
      </c>
      <c r="H619" s="34"/>
    </row>
    <row r="620" spans="2:8" s="1" customFormat="1" ht="16.8" customHeight="1">
      <c r="B620" s="34"/>
      <c r="C620" s="211" t="s">
        <v>640</v>
      </c>
      <c r="D620" s="212" t="s">
        <v>641</v>
      </c>
      <c r="E620" s="213" t="s">
        <v>32</v>
      </c>
      <c r="F620" s="214">
        <v>2.7890000000000001</v>
      </c>
      <c r="H620" s="34"/>
    </row>
    <row r="621" spans="2:8" s="1" customFormat="1" ht="16.8" customHeight="1">
      <c r="B621" s="34"/>
      <c r="C621" s="215" t="s">
        <v>32</v>
      </c>
      <c r="D621" s="215" t="s">
        <v>642</v>
      </c>
      <c r="E621" s="18" t="s">
        <v>32</v>
      </c>
      <c r="F621" s="216">
        <v>2.7890000000000001</v>
      </c>
      <c r="H621" s="34"/>
    </row>
    <row r="622" spans="2:8" s="1" customFormat="1" ht="16.8" customHeight="1">
      <c r="B622" s="34"/>
      <c r="C622" s="215" t="s">
        <v>32</v>
      </c>
      <c r="D622" s="215" t="s">
        <v>162</v>
      </c>
      <c r="E622" s="18" t="s">
        <v>32</v>
      </c>
      <c r="F622" s="216">
        <v>2.7890000000000001</v>
      </c>
      <c r="H622" s="34"/>
    </row>
    <row r="623" spans="2:8" s="1" customFormat="1" ht="16.8" customHeight="1">
      <c r="B623" s="34"/>
      <c r="C623" s="217" t="s">
        <v>4892</v>
      </c>
      <c r="H623" s="34"/>
    </row>
    <row r="624" spans="2:8" s="1" customFormat="1" ht="16.8" customHeight="1">
      <c r="B624" s="34"/>
      <c r="C624" s="215" t="s">
        <v>2172</v>
      </c>
      <c r="D624" s="215" t="s">
        <v>5053</v>
      </c>
      <c r="E624" s="18" t="s">
        <v>165</v>
      </c>
      <c r="F624" s="216">
        <v>2.7890000000000001</v>
      </c>
      <c r="H624" s="34"/>
    </row>
    <row r="625" spans="2:8" s="1" customFormat="1" ht="16.8" customHeight="1">
      <c r="B625" s="34"/>
      <c r="C625" s="211" t="s">
        <v>643</v>
      </c>
      <c r="D625" s="212" t="s">
        <v>644</v>
      </c>
      <c r="E625" s="213" t="s">
        <v>32</v>
      </c>
      <c r="F625" s="214">
        <v>12.138999999999999</v>
      </c>
      <c r="H625" s="34"/>
    </row>
    <row r="626" spans="2:8" s="1" customFormat="1" ht="16.8" customHeight="1">
      <c r="B626" s="34"/>
      <c r="C626" s="215" t="s">
        <v>32</v>
      </c>
      <c r="D626" s="215" t="s">
        <v>645</v>
      </c>
      <c r="E626" s="18" t="s">
        <v>32</v>
      </c>
      <c r="F626" s="216">
        <v>12.138999999999999</v>
      </c>
      <c r="H626" s="34"/>
    </row>
    <row r="627" spans="2:8" s="1" customFormat="1" ht="16.8" customHeight="1">
      <c r="B627" s="34"/>
      <c r="C627" s="215" t="s">
        <v>32</v>
      </c>
      <c r="D627" s="215" t="s">
        <v>162</v>
      </c>
      <c r="E627" s="18" t="s">
        <v>32</v>
      </c>
      <c r="F627" s="216">
        <v>12.138999999999999</v>
      </c>
      <c r="H627" s="34"/>
    </row>
    <row r="628" spans="2:8" s="1" customFormat="1" ht="16.8" customHeight="1">
      <c r="B628" s="34"/>
      <c r="C628" s="217" t="s">
        <v>4892</v>
      </c>
      <c r="H628" s="34"/>
    </row>
    <row r="629" spans="2:8" s="1" customFormat="1" ht="20.399999999999999">
      <c r="B629" s="34"/>
      <c r="C629" s="215" t="s">
        <v>2178</v>
      </c>
      <c r="D629" s="215" t="s">
        <v>2179</v>
      </c>
      <c r="E629" s="18" t="s">
        <v>165</v>
      </c>
      <c r="F629" s="216">
        <v>12.138999999999999</v>
      </c>
      <c r="H629" s="34"/>
    </row>
    <row r="630" spans="2:8" s="1" customFormat="1" ht="16.8" customHeight="1">
      <c r="B630" s="34"/>
      <c r="C630" s="211" t="s">
        <v>348</v>
      </c>
      <c r="D630" s="212" t="s">
        <v>349</v>
      </c>
      <c r="E630" s="213" t="s">
        <v>32</v>
      </c>
      <c r="F630" s="214">
        <v>12960</v>
      </c>
      <c r="H630" s="34"/>
    </row>
    <row r="631" spans="2:8" s="1" customFormat="1" ht="16.8" customHeight="1">
      <c r="B631" s="34"/>
      <c r="C631" s="215" t="s">
        <v>32</v>
      </c>
      <c r="D631" s="215" t="s">
        <v>5054</v>
      </c>
      <c r="E631" s="18" t="s">
        <v>32</v>
      </c>
      <c r="F631" s="216">
        <v>12960</v>
      </c>
      <c r="H631" s="34"/>
    </row>
    <row r="632" spans="2:8" s="1" customFormat="1" ht="16.8" customHeight="1">
      <c r="B632" s="34"/>
      <c r="C632" s="215" t="s">
        <v>32</v>
      </c>
      <c r="D632" s="215" t="s">
        <v>162</v>
      </c>
      <c r="E632" s="18" t="s">
        <v>32</v>
      </c>
      <c r="F632" s="216">
        <v>12960</v>
      </c>
      <c r="H632" s="34"/>
    </row>
    <row r="633" spans="2:8" s="1" customFormat="1" ht="16.8" customHeight="1">
      <c r="B633" s="34"/>
      <c r="C633" s="217" t="s">
        <v>4892</v>
      </c>
      <c r="H633" s="34"/>
    </row>
    <row r="634" spans="2:8" s="1" customFormat="1" ht="16.8" customHeight="1">
      <c r="B634" s="34"/>
      <c r="C634" s="215" t="s">
        <v>725</v>
      </c>
      <c r="D634" s="215" t="s">
        <v>5055</v>
      </c>
      <c r="E634" s="18" t="s">
        <v>727</v>
      </c>
      <c r="F634" s="216">
        <v>12960</v>
      </c>
      <c r="H634" s="34"/>
    </row>
    <row r="635" spans="2:8" s="1" customFormat="1" ht="16.8" customHeight="1">
      <c r="B635" s="34"/>
      <c r="C635" s="211" t="s">
        <v>351</v>
      </c>
      <c r="D635" s="212" t="s">
        <v>352</v>
      </c>
      <c r="E635" s="213" t="s">
        <v>32</v>
      </c>
      <c r="F635" s="214">
        <v>540</v>
      </c>
      <c r="H635" s="34"/>
    </row>
    <row r="636" spans="2:8" s="1" customFormat="1" ht="16.8" customHeight="1">
      <c r="B636" s="34"/>
      <c r="C636" s="215" t="s">
        <v>32</v>
      </c>
      <c r="D636" s="215" t="s">
        <v>5056</v>
      </c>
      <c r="E636" s="18" t="s">
        <v>32</v>
      </c>
      <c r="F636" s="216">
        <v>540</v>
      </c>
      <c r="H636" s="34"/>
    </row>
    <row r="637" spans="2:8" s="1" customFormat="1" ht="16.8" customHeight="1">
      <c r="B637" s="34"/>
      <c r="C637" s="215" t="s">
        <v>32</v>
      </c>
      <c r="D637" s="215" t="s">
        <v>162</v>
      </c>
      <c r="E637" s="18" t="s">
        <v>32</v>
      </c>
      <c r="F637" s="216">
        <v>540</v>
      </c>
      <c r="H637" s="34"/>
    </row>
    <row r="638" spans="2:8" s="1" customFormat="1" ht="16.8" customHeight="1">
      <c r="B638" s="34"/>
      <c r="C638" s="217" t="s">
        <v>4892</v>
      </c>
      <c r="H638" s="34"/>
    </row>
    <row r="639" spans="2:8" s="1" customFormat="1" ht="16.8" customHeight="1">
      <c r="B639" s="34"/>
      <c r="C639" s="215" t="s">
        <v>760</v>
      </c>
      <c r="D639" s="215" t="s">
        <v>5057</v>
      </c>
      <c r="E639" s="18" t="s">
        <v>762</v>
      </c>
      <c r="F639" s="216">
        <v>540</v>
      </c>
      <c r="H639" s="34"/>
    </row>
    <row r="640" spans="2:8" s="1" customFormat="1" ht="16.8" customHeight="1">
      <c r="B640" s="34"/>
      <c r="C640" s="211" t="s">
        <v>345</v>
      </c>
      <c r="D640" s="212" t="s">
        <v>346</v>
      </c>
      <c r="E640" s="213" t="s">
        <v>32</v>
      </c>
      <c r="F640" s="214">
        <v>90</v>
      </c>
      <c r="H640" s="34"/>
    </row>
    <row r="641" spans="2:8" s="1" customFormat="1" ht="16.8" customHeight="1">
      <c r="B641" s="34"/>
      <c r="C641" s="215" t="s">
        <v>32</v>
      </c>
      <c r="D641" s="215" t="s">
        <v>5058</v>
      </c>
      <c r="E641" s="18" t="s">
        <v>32</v>
      </c>
      <c r="F641" s="216">
        <v>90</v>
      </c>
      <c r="H641" s="34"/>
    </row>
    <row r="642" spans="2:8" s="1" customFormat="1" ht="16.8" customHeight="1">
      <c r="B642" s="34"/>
      <c r="C642" s="215" t="s">
        <v>32</v>
      </c>
      <c r="D642" s="215" t="s">
        <v>162</v>
      </c>
      <c r="E642" s="18" t="s">
        <v>32</v>
      </c>
      <c r="F642" s="216">
        <v>90</v>
      </c>
      <c r="H642" s="34"/>
    </row>
    <row r="643" spans="2:8" s="1" customFormat="1" ht="16.8" customHeight="1">
      <c r="B643" s="34"/>
      <c r="C643" s="217" t="s">
        <v>4892</v>
      </c>
      <c r="H643" s="34"/>
    </row>
    <row r="644" spans="2:8" s="1" customFormat="1" ht="16.8" customHeight="1">
      <c r="B644" s="34"/>
      <c r="C644" s="215" t="s">
        <v>691</v>
      </c>
      <c r="D644" s="215" t="s">
        <v>5059</v>
      </c>
      <c r="E644" s="18" t="s">
        <v>693</v>
      </c>
      <c r="F644" s="216">
        <v>90</v>
      </c>
      <c r="H644" s="34"/>
    </row>
    <row r="645" spans="2:8" s="1" customFormat="1" ht="16.8" customHeight="1">
      <c r="B645" s="34"/>
      <c r="C645" s="211" t="s">
        <v>490</v>
      </c>
      <c r="D645" s="212" t="s">
        <v>491</v>
      </c>
      <c r="E645" s="213" t="s">
        <v>32</v>
      </c>
      <c r="F645" s="214">
        <v>9.2159999999999993</v>
      </c>
      <c r="H645" s="34"/>
    </row>
    <row r="646" spans="2:8" s="1" customFormat="1" ht="16.8" customHeight="1">
      <c r="B646" s="34"/>
      <c r="C646" s="215" t="s">
        <v>32</v>
      </c>
      <c r="D646" s="215" t="s">
        <v>492</v>
      </c>
      <c r="E646" s="18" t="s">
        <v>32</v>
      </c>
      <c r="F646" s="216">
        <v>9.2159999999999993</v>
      </c>
      <c r="H646" s="34"/>
    </row>
    <row r="647" spans="2:8" s="1" customFormat="1" ht="16.8" customHeight="1">
      <c r="B647" s="34"/>
      <c r="C647" s="215" t="s">
        <v>32</v>
      </c>
      <c r="D647" s="215" t="s">
        <v>162</v>
      </c>
      <c r="E647" s="18" t="s">
        <v>32</v>
      </c>
      <c r="F647" s="216">
        <v>9.2159999999999993</v>
      </c>
      <c r="H647" s="34"/>
    </row>
    <row r="648" spans="2:8" s="1" customFormat="1" ht="16.8" customHeight="1">
      <c r="B648" s="34"/>
      <c r="C648" s="217" t="s">
        <v>4892</v>
      </c>
      <c r="H648" s="34"/>
    </row>
    <row r="649" spans="2:8" s="1" customFormat="1" ht="20.399999999999999">
      <c r="B649" s="34"/>
      <c r="C649" s="215" t="s">
        <v>1358</v>
      </c>
      <c r="D649" s="215" t="s">
        <v>5060</v>
      </c>
      <c r="E649" s="18" t="s">
        <v>155</v>
      </c>
      <c r="F649" s="216">
        <v>9.2159999999999993</v>
      </c>
      <c r="H649" s="34"/>
    </row>
    <row r="650" spans="2:8" s="1" customFormat="1" ht="16.8" customHeight="1">
      <c r="B650" s="34"/>
      <c r="C650" s="211" t="s">
        <v>493</v>
      </c>
      <c r="D650" s="212" t="s">
        <v>494</v>
      </c>
      <c r="E650" s="213" t="s">
        <v>32</v>
      </c>
      <c r="F650" s="214">
        <v>0.111</v>
      </c>
      <c r="H650" s="34"/>
    </row>
    <row r="651" spans="2:8" s="1" customFormat="1" ht="16.8" customHeight="1">
      <c r="B651" s="34"/>
      <c r="C651" s="215" t="s">
        <v>32</v>
      </c>
      <c r="D651" s="215" t="s">
        <v>495</v>
      </c>
      <c r="E651" s="18" t="s">
        <v>32</v>
      </c>
      <c r="F651" s="216">
        <v>0.111</v>
      </c>
      <c r="H651" s="34"/>
    </row>
    <row r="652" spans="2:8" s="1" customFormat="1" ht="16.8" customHeight="1">
      <c r="B652" s="34"/>
      <c r="C652" s="215" t="s">
        <v>32</v>
      </c>
      <c r="D652" s="215" t="s">
        <v>162</v>
      </c>
      <c r="E652" s="18" t="s">
        <v>32</v>
      </c>
      <c r="F652" s="216">
        <v>0.111</v>
      </c>
      <c r="H652" s="34"/>
    </row>
    <row r="653" spans="2:8" s="1" customFormat="1" ht="16.8" customHeight="1">
      <c r="B653" s="34"/>
      <c r="C653" s="217" t="s">
        <v>4892</v>
      </c>
      <c r="H653" s="34"/>
    </row>
    <row r="654" spans="2:8" s="1" customFormat="1" ht="16.8" customHeight="1">
      <c r="B654" s="34"/>
      <c r="C654" s="215" t="s">
        <v>1386</v>
      </c>
      <c r="D654" s="215" t="s">
        <v>5001</v>
      </c>
      <c r="E654" s="18" t="s">
        <v>282</v>
      </c>
      <c r="F654" s="216">
        <v>0.111</v>
      </c>
      <c r="H654" s="34"/>
    </row>
    <row r="655" spans="2:8" s="1" customFormat="1" ht="16.8" customHeight="1">
      <c r="B655" s="34"/>
      <c r="C655" s="211" t="s">
        <v>399</v>
      </c>
      <c r="D655" s="212" t="s">
        <v>400</v>
      </c>
      <c r="E655" s="213" t="s">
        <v>32</v>
      </c>
      <c r="F655" s="214">
        <v>1.526</v>
      </c>
      <c r="H655" s="34"/>
    </row>
    <row r="656" spans="2:8" s="1" customFormat="1" ht="16.8" customHeight="1">
      <c r="B656" s="34"/>
      <c r="C656" s="215" t="s">
        <v>32</v>
      </c>
      <c r="D656" s="215" t="s">
        <v>401</v>
      </c>
      <c r="E656" s="18" t="s">
        <v>32</v>
      </c>
      <c r="F656" s="216">
        <v>1.526</v>
      </c>
      <c r="H656" s="34"/>
    </row>
    <row r="657" spans="2:8" s="1" customFormat="1" ht="16.8" customHeight="1">
      <c r="B657" s="34"/>
      <c r="C657" s="215" t="s">
        <v>32</v>
      </c>
      <c r="D657" s="215" t="s">
        <v>162</v>
      </c>
      <c r="E657" s="18" t="s">
        <v>32</v>
      </c>
      <c r="F657" s="216">
        <v>1.526</v>
      </c>
      <c r="H657" s="34"/>
    </row>
    <row r="658" spans="2:8" s="1" customFormat="1" ht="16.8" customHeight="1">
      <c r="B658" s="34"/>
      <c r="C658" s="217" t="s">
        <v>4892</v>
      </c>
      <c r="H658" s="34"/>
    </row>
    <row r="659" spans="2:8" s="1" customFormat="1" ht="20.399999999999999">
      <c r="B659" s="34"/>
      <c r="C659" s="215" t="s">
        <v>1011</v>
      </c>
      <c r="D659" s="215" t="s">
        <v>4982</v>
      </c>
      <c r="E659" s="18" t="s">
        <v>165</v>
      </c>
      <c r="F659" s="216">
        <v>1.526</v>
      </c>
      <c r="H659" s="34"/>
    </row>
    <row r="660" spans="2:8" s="1" customFormat="1" ht="16.8" customHeight="1">
      <c r="B660" s="34"/>
      <c r="C660" s="211" t="s">
        <v>514</v>
      </c>
      <c r="D660" s="212" t="s">
        <v>515</v>
      </c>
      <c r="E660" s="213" t="s">
        <v>32</v>
      </c>
      <c r="F660" s="214">
        <v>40.188000000000002</v>
      </c>
      <c r="H660" s="34"/>
    </row>
    <row r="661" spans="2:8" s="1" customFormat="1" ht="16.8" customHeight="1">
      <c r="B661" s="34"/>
      <c r="C661" s="215" t="s">
        <v>32</v>
      </c>
      <c r="D661" s="215" t="s">
        <v>516</v>
      </c>
      <c r="E661" s="18" t="s">
        <v>32</v>
      </c>
      <c r="F661" s="216">
        <v>40.188000000000002</v>
      </c>
      <c r="H661" s="34"/>
    </row>
    <row r="662" spans="2:8" s="1" customFormat="1" ht="16.8" customHeight="1">
      <c r="B662" s="34"/>
      <c r="C662" s="215" t="s">
        <v>32</v>
      </c>
      <c r="D662" s="215" t="s">
        <v>162</v>
      </c>
      <c r="E662" s="18" t="s">
        <v>32</v>
      </c>
      <c r="F662" s="216">
        <v>40.188000000000002</v>
      </c>
      <c r="H662" s="34"/>
    </row>
    <row r="663" spans="2:8" s="1" customFormat="1" ht="16.8" customHeight="1">
      <c r="B663" s="34"/>
      <c r="C663" s="217" t="s">
        <v>4892</v>
      </c>
      <c r="H663" s="34"/>
    </row>
    <row r="664" spans="2:8" s="1" customFormat="1" ht="16.8" customHeight="1">
      <c r="B664" s="34"/>
      <c r="C664" s="215" t="s">
        <v>1517</v>
      </c>
      <c r="D664" s="215" t="s">
        <v>5061</v>
      </c>
      <c r="E664" s="18" t="s">
        <v>165</v>
      </c>
      <c r="F664" s="216">
        <v>40.188000000000002</v>
      </c>
      <c r="H664" s="34"/>
    </row>
    <row r="665" spans="2:8" s="1" customFormat="1" ht="16.8" customHeight="1">
      <c r="B665" s="34"/>
      <c r="C665" s="211" t="s">
        <v>528</v>
      </c>
      <c r="D665" s="212" t="s">
        <v>529</v>
      </c>
      <c r="E665" s="213" t="s">
        <v>32</v>
      </c>
      <c r="F665" s="214">
        <v>267.82400000000001</v>
      </c>
      <c r="H665" s="34"/>
    </row>
    <row r="666" spans="2:8" s="1" customFormat="1" ht="16.8" customHeight="1">
      <c r="B666" s="34"/>
      <c r="C666" s="215" t="s">
        <v>32</v>
      </c>
      <c r="D666" s="215" t="s">
        <v>530</v>
      </c>
      <c r="E666" s="18" t="s">
        <v>32</v>
      </c>
      <c r="F666" s="216">
        <v>267.82400000000001</v>
      </c>
      <c r="H666" s="34"/>
    </row>
    <row r="667" spans="2:8" s="1" customFormat="1" ht="16.8" customHeight="1">
      <c r="B667" s="34"/>
      <c r="C667" s="215" t="s">
        <v>32</v>
      </c>
      <c r="D667" s="215" t="s">
        <v>162</v>
      </c>
      <c r="E667" s="18" t="s">
        <v>32</v>
      </c>
      <c r="F667" s="216">
        <v>267.82400000000001</v>
      </c>
      <c r="H667" s="34"/>
    </row>
    <row r="668" spans="2:8" s="1" customFormat="1" ht="16.8" customHeight="1">
      <c r="B668" s="34"/>
      <c r="C668" s="217" t="s">
        <v>4892</v>
      </c>
      <c r="H668" s="34"/>
    </row>
    <row r="669" spans="2:8" s="1" customFormat="1" ht="16.8" customHeight="1">
      <c r="B669" s="34"/>
      <c r="C669" s="215" t="s">
        <v>1568</v>
      </c>
      <c r="D669" s="215" t="s">
        <v>5062</v>
      </c>
      <c r="E669" s="18" t="s">
        <v>155</v>
      </c>
      <c r="F669" s="216">
        <v>267.82400000000001</v>
      </c>
      <c r="H669" s="34"/>
    </row>
    <row r="670" spans="2:8" s="1" customFormat="1" ht="16.8" customHeight="1">
      <c r="B670" s="34"/>
      <c r="C670" s="215" t="s">
        <v>1585</v>
      </c>
      <c r="D670" s="215" t="s">
        <v>5063</v>
      </c>
      <c r="E670" s="18" t="s">
        <v>155</v>
      </c>
      <c r="F670" s="216">
        <v>267.82400000000001</v>
      </c>
      <c r="H670" s="34"/>
    </row>
    <row r="671" spans="2:8" s="1" customFormat="1" ht="16.8" customHeight="1">
      <c r="B671" s="34"/>
      <c r="C671" s="211" t="s">
        <v>532</v>
      </c>
      <c r="D671" s="212" t="s">
        <v>533</v>
      </c>
      <c r="E671" s="213" t="s">
        <v>32</v>
      </c>
      <c r="F671" s="214">
        <v>7.234</v>
      </c>
      <c r="H671" s="34"/>
    </row>
    <row r="672" spans="2:8" s="1" customFormat="1" ht="16.8" customHeight="1">
      <c r="B672" s="34"/>
      <c r="C672" s="215" t="s">
        <v>32</v>
      </c>
      <c r="D672" s="215" t="s">
        <v>534</v>
      </c>
      <c r="E672" s="18" t="s">
        <v>32</v>
      </c>
      <c r="F672" s="216">
        <v>7.234</v>
      </c>
      <c r="H672" s="34"/>
    </row>
    <row r="673" spans="2:8" s="1" customFormat="1" ht="16.8" customHeight="1">
      <c r="B673" s="34"/>
      <c r="C673" s="215" t="s">
        <v>32</v>
      </c>
      <c r="D673" s="215" t="s">
        <v>162</v>
      </c>
      <c r="E673" s="18" t="s">
        <v>32</v>
      </c>
      <c r="F673" s="216">
        <v>7.234</v>
      </c>
      <c r="H673" s="34"/>
    </row>
    <row r="674" spans="2:8" s="1" customFormat="1" ht="16.8" customHeight="1">
      <c r="B674" s="34"/>
      <c r="C674" s="217" t="s">
        <v>4892</v>
      </c>
      <c r="H674" s="34"/>
    </row>
    <row r="675" spans="2:8" s="1" customFormat="1" ht="16.8" customHeight="1">
      <c r="B675" s="34"/>
      <c r="C675" s="215" t="s">
        <v>1592</v>
      </c>
      <c r="D675" s="215" t="s">
        <v>5064</v>
      </c>
      <c r="E675" s="18" t="s">
        <v>282</v>
      </c>
      <c r="F675" s="216">
        <v>7.234</v>
      </c>
      <c r="H675" s="34"/>
    </row>
    <row r="676" spans="2:8" s="1" customFormat="1" ht="16.8" customHeight="1">
      <c r="B676" s="34"/>
      <c r="C676" s="211" t="s">
        <v>517</v>
      </c>
      <c r="D676" s="212" t="s">
        <v>518</v>
      </c>
      <c r="E676" s="213" t="s">
        <v>32</v>
      </c>
      <c r="F676" s="214">
        <v>23</v>
      </c>
      <c r="H676" s="34"/>
    </row>
    <row r="677" spans="2:8" s="1" customFormat="1" ht="16.8" customHeight="1">
      <c r="B677" s="34"/>
      <c r="C677" s="215" t="s">
        <v>32</v>
      </c>
      <c r="D677" s="215" t="s">
        <v>5065</v>
      </c>
      <c r="E677" s="18" t="s">
        <v>32</v>
      </c>
      <c r="F677" s="216">
        <v>23</v>
      </c>
      <c r="H677" s="34"/>
    </row>
    <row r="678" spans="2:8" s="1" customFormat="1" ht="16.8" customHeight="1">
      <c r="B678" s="34"/>
      <c r="C678" s="215" t="s">
        <v>32</v>
      </c>
      <c r="D678" s="215" t="s">
        <v>162</v>
      </c>
      <c r="E678" s="18" t="s">
        <v>32</v>
      </c>
      <c r="F678" s="216">
        <v>23</v>
      </c>
      <c r="H678" s="34"/>
    </row>
    <row r="679" spans="2:8" s="1" customFormat="1" ht="16.8" customHeight="1">
      <c r="B679" s="34"/>
      <c r="C679" s="217" t="s">
        <v>4892</v>
      </c>
      <c r="H679" s="34"/>
    </row>
    <row r="680" spans="2:8" s="1" customFormat="1" ht="16.8" customHeight="1">
      <c r="B680" s="34"/>
      <c r="C680" s="215" t="s">
        <v>1536</v>
      </c>
      <c r="D680" s="215" t="s">
        <v>5066</v>
      </c>
      <c r="E680" s="18" t="s">
        <v>171</v>
      </c>
      <c r="F680" s="216">
        <v>23</v>
      </c>
      <c r="H680" s="34"/>
    </row>
    <row r="681" spans="2:8" s="1" customFormat="1" ht="16.8" customHeight="1">
      <c r="B681" s="34"/>
      <c r="C681" s="211" t="s">
        <v>524</v>
      </c>
      <c r="D681" s="212" t="s">
        <v>525</v>
      </c>
      <c r="E681" s="213" t="s">
        <v>32</v>
      </c>
      <c r="F681" s="214">
        <v>5.694</v>
      </c>
      <c r="H681" s="34"/>
    </row>
    <row r="682" spans="2:8" s="1" customFormat="1" ht="16.8" customHeight="1">
      <c r="B682" s="34"/>
      <c r="C682" s="215" t="s">
        <v>32</v>
      </c>
      <c r="D682" s="215" t="s">
        <v>526</v>
      </c>
      <c r="E682" s="18" t="s">
        <v>32</v>
      </c>
      <c r="F682" s="216">
        <v>5.694</v>
      </c>
      <c r="H682" s="34"/>
    </row>
    <row r="683" spans="2:8" s="1" customFormat="1" ht="16.8" customHeight="1">
      <c r="B683" s="34"/>
      <c r="C683" s="215" t="s">
        <v>32</v>
      </c>
      <c r="D683" s="215" t="s">
        <v>162</v>
      </c>
      <c r="E683" s="18" t="s">
        <v>32</v>
      </c>
      <c r="F683" s="216">
        <v>5.694</v>
      </c>
      <c r="H683" s="34"/>
    </row>
    <row r="684" spans="2:8" s="1" customFormat="1" ht="16.8" customHeight="1">
      <c r="B684" s="34"/>
      <c r="C684" s="217" t="s">
        <v>4892</v>
      </c>
      <c r="H684" s="34"/>
    </row>
    <row r="685" spans="2:8" s="1" customFormat="1" ht="16.8" customHeight="1">
      <c r="B685" s="34"/>
      <c r="C685" s="215" t="s">
        <v>1552</v>
      </c>
      <c r="D685" s="215" t="s">
        <v>1553</v>
      </c>
      <c r="E685" s="18" t="s">
        <v>165</v>
      </c>
      <c r="F685" s="216">
        <v>5.694</v>
      </c>
      <c r="H685" s="34"/>
    </row>
    <row r="686" spans="2:8" s="1" customFormat="1" ht="16.8" customHeight="1">
      <c r="B686" s="34"/>
      <c r="C686" s="211" t="s">
        <v>520</v>
      </c>
      <c r="D686" s="212" t="s">
        <v>521</v>
      </c>
      <c r="E686" s="213" t="s">
        <v>32</v>
      </c>
      <c r="F686" s="214">
        <v>15.202</v>
      </c>
      <c r="H686" s="34"/>
    </row>
    <row r="687" spans="2:8" s="1" customFormat="1" ht="16.8" customHeight="1">
      <c r="B687" s="34"/>
      <c r="C687" s="215" t="s">
        <v>32</v>
      </c>
      <c r="D687" s="215" t="s">
        <v>522</v>
      </c>
      <c r="E687" s="18" t="s">
        <v>32</v>
      </c>
      <c r="F687" s="216">
        <v>15.202</v>
      </c>
      <c r="H687" s="34"/>
    </row>
    <row r="688" spans="2:8" s="1" customFormat="1" ht="16.8" customHeight="1">
      <c r="B688" s="34"/>
      <c r="C688" s="215" t="s">
        <v>32</v>
      </c>
      <c r="D688" s="215" t="s">
        <v>162</v>
      </c>
      <c r="E688" s="18" t="s">
        <v>32</v>
      </c>
      <c r="F688" s="216">
        <v>15.202</v>
      </c>
      <c r="H688" s="34"/>
    </row>
    <row r="689" spans="2:8" s="1" customFormat="1" ht="16.8" customHeight="1">
      <c r="B689" s="34"/>
      <c r="C689" s="217" t="s">
        <v>4892</v>
      </c>
      <c r="H689" s="34"/>
    </row>
    <row r="690" spans="2:8" s="1" customFormat="1" ht="16.8" customHeight="1">
      <c r="B690" s="34"/>
      <c r="C690" s="215" t="s">
        <v>1545</v>
      </c>
      <c r="D690" s="215" t="s">
        <v>1546</v>
      </c>
      <c r="E690" s="18" t="s">
        <v>165</v>
      </c>
      <c r="F690" s="216">
        <v>15.202</v>
      </c>
      <c r="H690" s="34"/>
    </row>
    <row r="691" spans="2:8" s="1" customFormat="1" ht="16.8" customHeight="1">
      <c r="B691" s="34"/>
      <c r="C691" s="211" t="s">
        <v>563</v>
      </c>
      <c r="D691" s="212" t="s">
        <v>564</v>
      </c>
      <c r="E691" s="213" t="s">
        <v>32</v>
      </c>
      <c r="F691" s="214">
        <v>281.78800000000001</v>
      </c>
      <c r="H691" s="34"/>
    </row>
    <row r="692" spans="2:8" s="1" customFormat="1" ht="16.8" customHeight="1">
      <c r="B692" s="34"/>
      <c r="C692" s="215" t="s">
        <v>32</v>
      </c>
      <c r="D692" s="215" t="s">
        <v>565</v>
      </c>
      <c r="E692" s="18" t="s">
        <v>32</v>
      </c>
      <c r="F692" s="216">
        <v>281.78800000000001</v>
      </c>
      <c r="H692" s="34"/>
    </row>
    <row r="693" spans="2:8" s="1" customFormat="1" ht="16.8" customHeight="1">
      <c r="B693" s="34"/>
      <c r="C693" s="215" t="s">
        <v>32</v>
      </c>
      <c r="D693" s="215" t="s">
        <v>162</v>
      </c>
      <c r="E693" s="18" t="s">
        <v>32</v>
      </c>
      <c r="F693" s="216">
        <v>281.78800000000001</v>
      </c>
      <c r="H693" s="34"/>
    </row>
    <row r="694" spans="2:8" s="1" customFormat="1" ht="16.8" customHeight="1">
      <c r="B694" s="34"/>
      <c r="C694" s="217" t="s">
        <v>4892</v>
      </c>
      <c r="H694" s="34"/>
    </row>
    <row r="695" spans="2:8" s="1" customFormat="1" ht="20.399999999999999">
      <c r="B695" s="34"/>
      <c r="C695" s="215" t="s">
        <v>1781</v>
      </c>
      <c r="D695" s="215" t="s">
        <v>5067</v>
      </c>
      <c r="E695" s="18" t="s">
        <v>171</v>
      </c>
      <c r="F695" s="216">
        <v>281.78800000000001</v>
      </c>
      <c r="H695" s="34"/>
    </row>
    <row r="696" spans="2:8" s="1" customFormat="1" ht="16.8" customHeight="1">
      <c r="B696" s="34"/>
      <c r="C696" s="211" t="s">
        <v>602</v>
      </c>
      <c r="D696" s="212" t="s">
        <v>603</v>
      </c>
      <c r="E696" s="213" t="s">
        <v>32</v>
      </c>
      <c r="F696" s="214">
        <v>4</v>
      </c>
      <c r="H696" s="34"/>
    </row>
    <row r="697" spans="2:8" s="1" customFormat="1" ht="16.8" customHeight="1">
      <c r="B697" s="34"/>
      <c r="C697" s="215" t="s">
        <v>32</v>
      </c>
      <c r="D697" s="215" t="s">
        <v>5068</v>
      </c>
      <c r="E697" s="18" t="s">
        <v>32</v>
      </c>
      <c r="F697" s="216">
        <v>4</v>
      </c>
      <c r="H697" s="34"/>
    </row>
    <row r="698" spans="2:8" s="1" customFormat="1" ht="16.8" customHeight="1">
      <c r="B698" s="34"/>
      <c r="C698" s="215" t="s">
        <v>32</v>
      </c>
      <c r="D698" s="215" t="s">
        <v>162</v>
      </c>
      <c r="E698" s="18" t="s">
        <v>32</v>
      </c>
      <c r="F698" s="216">
        <v>4</v>
      </c>
      <c r="H698" s="34"/>
    </row>
    <row r="699" spans="2:8" s="1" customFormat="1" ht="16.8" customHeight="1">
      <c r="B699" s="34"/>
      <c r="C699" s="217" t="s">
        <v>4892</v>
      </c>
      <c r="H699" s="34"/>
    </row>
    <row r="700" spans="2:8" s="1" customFormat="1" ht="20.399999999999999">
      <c r="B700" s="34"/>
      <c r="C700" s="215" t="s">
        <v>1925</v>
      </c>
      <c r="D700" s="215" t="s">
        <v>5069</v>
      </c>
      <c r="E700" s="18" t="s">
        <v>171</v>
      </c>
      <c r="F700" s="216">
        <v>4</v>
      </c>
      <c r="H700" s="34"/>
    </row>
    <row r="701" spans="2:8" s="1" customFormat="1" ht="16.8" customHeight="1">
      <c r="B701" s="34"/>
      <c r="C701" s="211" t="s">
        <v>605</v>
      </c>
      <c r="D701" s="212" t="s">
        <v>606</v>
      </c>
      <c r="E701" s="213" t="s">
        <v>32</v>
      </c>
      <c r="F701" s="214">
        <v>10.692</v>
      </c>
      <c r="H701" s="34"/>
    </row>
    <row r="702" spans="2:8" s="1" customFormat="1" ht="16.8" customHeight="1">
      <c r="B702" s="34"/>
      <c r="C702" s="215" t="s">
        <v>32</v>
      </c>
      <c r="D702" s="215" t="s">
        <v>607</v>
      </c>
      <c r="E702" s="18" t="s">
        <v>32</v>
      </c>
      <c r="F702" s="216">
        <v>10.692</v>
      </c>
      <c r="H702" s="34"/>
    </row>
    <row r="703" spans="2:8" s="1" customFormat="1" ht="16.8" customHeight="1">
      <c r="B703" s="34"/>
      <c r="C703" s="215" t="s">
        <v>32</v>
      </c>
      <c r="D703" s="215" t="s">
        <v>162</v>
      </c>
      <c r="E703" s="18" t="s">
        <v>32</v>
      </c>
      <c r="F703" s="216">
        <v>10.692</v>
      </c>
      <c r="H703" s="34"/>
    </row>
    <row r="704" spans="2:8" s="1" customFormat="1" ht="16.8" customHeight="1">
      <c r="B704" s="34"/>
      <c r="C704" s="217" t="s">
        <v>4892</v>
      </c>
      <c r="H704" s="34"/>
    </row>
    <row r="705" spans="2:8" s="1" customFormat="1" ht="16.8" customHeight="1">
      <c r="B705" s="34"/>
      <c r="C705" s="215" t="s">
        <v>1934</v>
      </c>
      <c r="D705" s="215" t="s">
        <v>1935</v>
      </c>
      <c r="E705" s="18" t="s">
        <v>165</v>
      </c>
      <c r="F705" s="216">
        <v>10.692</v>
      </c>
      <c r="H705" s="34"/>
    </row>
    <row r="706" spans="2:8" s="1" customFormat="1" ht="16.8" customHeight="1">
      <c r="B706" s="34"/>
      <c r="C706" s="211" t="s">
        <v>543</v>
      </c>
      <c r="D706" s="212" t="s">
        <v>544</v>
      </c>
      <c r="E706" s="213" t="s">
        <v>32</v>
      </c>
      <c r="F706" s="214">
        <v>536.44899999999996</v>
      </c>
      <c r="H706" s="34"/>
    </row>
    <row r="707" spans="2:8" s="1" customFormat="1" ht="16.8" customHeight="1">
      <c r="B707" s="34"/>
      <c r="C707" s="215" t="s">
        <v>32</v>
      </c>
      <c r="D707" s="215" t="s">
        <v>545</v>
      </c>
      <c r="E707" s="18" t="s">
        <v>32</v>
      </c>
      <c r="F707" s="216">
        <v>536.44899999999996</v>
      </c>
      <c r="H707" s="34"/>
    </row>
    <row r="708" spans="2:8" s="1" customFormat="1" ht="16.8" customHeight="1">
      <c r="B708" s="34"/>
      <c r="C708" s="215" t="s">
        <v>32</v>
      </c>
      <c r="D708" s="215" t="s">
        <v>162</v>
      </c>
      <c r="E708" s="18" t="s">
        <v>32</v>
      </c>
      <c r="F708" s="216">
        <v>536.44899999999996</v>
      </c>
      <c r="H708" s="34"/>
    </row>
    <row r="709" spans="2:8" s="1" customFormat="1" ht="16.8" customHeight="1">
      <c r="B709" s="34"/>
      <c r="C709" s="217" t="s">
        <v>4892</v>
      </c>
      <c r="H709" s="34"/>
    </row>
    <row r="710" spans="2:8" s="1" customFormat="1" ht="20.399999999999999">
      <c r="B710" s="34"/>
      <c r="C710" s="215" t="s">
        <v>1677</v>
      </c>
      <c r="D710" s="215" t="s">
        <v>5070</v>
      </c>
      <c r="E710" s="18" t="s">
        <v>165</v>
      </c>
      <c r="F710" s="216">
        <v>536.44899999999996</v>
      </c>
      <c r="H710" s="34"/>
    </row>
    <row r="711" spans="2:8" s="1" customFormat="1" ht="16.8" customHeight="1">
      <c r="B711" s="34"/>
      <c r="C711" s="215" t="s">
        <v>1752</v>
      </c>
      <c r="D711" s="215" t="s">
        <v>5071</v>
      </c>
      <c r="E711" s="18" t="s">
        <v>282</v>
      </c>
      <c r="F711" s="216">
        <v>80.466999999999999</v>
      </c>
      <c r="H711" s="34"/>
    </row>
    <row r="712" spans="2:8" s="1" customFormat="1" ht="16.8" customHeight="1">
      <c r="B712" s="34"/>
      <c r="C712" s="211" t="s">
        <v>547</v>
      </c>
      <c r="D712" s="212" t="s">
        <v>548</v>
      </c>
      <c r="E712" s="213" t="s">
        <v>32</v>
      </c>
      <c r="F712" s="214">
        <v>457.67599999999999</v>
      </c>
      <c r="H712" s="34"/>
    </row>
    <row r="713" spans="2:8" s="1" customFormat="1" ht="16.8" customHeight="1">
      <c r="B713" s="34"/>
      <c r="C713" s="215" t="s">
        <v>32</v>
      </c>
      <c r="D713" s="215" t="s">
        <v>549</v>
      </c>
      <c r="E713" s="18" t="s">
        <v>32</v>
      </c>
      <c r="F713" s="216">
        <v>457.67599999999999</v>
      </c>
      <c r="H713" s="34"/>
    </row>
    <row r="714" spans="2:8" s="1" customFormat="1" ht="16.8" customHeight="1">
      <c r="B714" s="34"/>
      <c r="C714" s="215" t="s">
        <v>32</v>
      </c>
      <c r="D714" s="215" t="s">
        <v>162</v>
      </c>
      <c r="E714" s="18" t="s">
        <v>32</v>
      </c>
      <c r="F714" s="216">
        <v>457.67599999999999</v>
      </c>
      <c r="H714" s="34"/>
    </row>
    <row r="715" spans="2:8" s="1" customFormat="1" ht="16.8" customHeight="1">
      <c r="B715" s="34"/>
      <c r="C715" s="217" t="s">
        <v>4892</v>
      </c>
      <c r="H715" s="34"/>
    </row>
    <row r="716" spans="2:8" s="1" customFormat="1" ht="20.399999999999999">
      <c r="B716" s="34"/>
      <c r="C716" s="215" t="s">
        <v>1694</v>
      </c>
      <c r="D716" s="215" t="s">
        <v>5072</v>
      </c>
      <c r="E716" s="18" t="s">
        <v>155</v>
      </c>
      <c r="F716" s="216">
        <v>457.67599999999999</v>
      </c>
      <c r="H716" s="34"/>
    </row>
    <row r="717" spans="2:8" s="1" customFormat="1" ht="20.399999999999999">
      <c r="B717" s="34"/>
      <c r="C717" s="215" t="s">
        <v>1710</v>
      </c>
      <c r="D717" s="215" t="s">
        <v>5073</v>
      </c>
      <c r="E717" s="18" t="s">
        <v>155</v>
      </c>
      <c r="F717" s="216">
        <v>457.67599999999999</v>
      </c>
      <c r="H717" s="34"/>
    </row>
    <row r="718" spans="2:8" s="1" customFormat="1" ht="16.8" customHeight="1">
      <c r="B718" s="34"/>
      <c r="C718" s="211" t="s">
        <v>555</v>
      </c>
      <c r="D718" s="212" t="s">
        <v>556</v>
      </c>
      <c r="E718" s="213" t="s">
        <v>32</v>
      </c>
      <c r="F718" s="214">
        <v>370.142</v>
      </c>
      <c r="H718" s="34"/>
    </row>
    <row r="719" spans="2:8" s="1" customFormat="1" ht="16.8" customHeight="1">
      <c r="B719" s="34"/>
      <c r="C719" s="215" t="s">
        <v>32</v>
      </c>
      <c r="D719" s="215" t="s">
        <v>557</v>
      </c>
      <c r="E719" s="18" t="s">
        <v>32</v>
      </c>
      <c r="F719" s="216">
        <v>370.142</v>
      </c>
      <c r="H719" s="34"/>
    </row>
    <row r="720" spans="2:8" s="1" customFormat="1" ht="16.8" customHeight="1">
      <c r="B720" s="34"/>
      <c r="C720" s="215" t="s">
        <v>32</v>
      </c>
      <c r="D720" s="215" t="s">
        <v>162</v>
      </c>
      <c r="E720" s="18" t="s">
        <v>32</v>
      </c>
      <c r="F720" s="216">
        <v>370.142</v>
      </c>
      <c r="H720" s="34"/>
    </row>
    <row r="721" spans="2:8" s="1" customFormat="1" ht="16.8" customHeight="1">
      <c r="B721" s="34"/>
      <c r="C721" s="217" t="s">
        <v>4892</v>
      </c>
      <c r="H721" s="34"/>
    </row>
    <row r="722" spans="2:8" s="1" customFormat="1" ht="20.399999999999999">
      <c r="B722" s="34"/>
      <c r="C722" s="215" t="s">
        <v>1727</v>
      </c>
      <c r="D722" s="215" t="s">
        <v>5074</v>
      </c>
      <c r="E722" s="18" t="s">
        <v>155</v>
      </c>
      <c r="F722" s="216">
        <v>370.142</v>
      </c>
      <c r="H722" s="34"/>
    </row>
    <row r="723" spans="2:8" s="1" customFormat="1" ht="20.399999999999999">
      <c r="B723" s="34"/>
      <c r="C723" s="215" t="s">
        <v>1736</v>
      </c>
      <c r="D723" s="215" t="s">
        <v>5075</v>
      </c>
      <c r="E723" s="18" t="s">
        <v>155</v>
      </c>
      <c r="F723" s="216">
        <v>370.142</v>
      </c>
      <c r="H723" s="34"/>
    </row>
    <row r="724" spans="2:8" s="1" customFormat="1" ht="16.8" customHeight="1">
      <c r="B724" s="34"/>
      <c r="C724" s="211" t="s">
        <v>551</v>
      </c>
      <c r="D724" s="212" t="s">
        <v>552</v>
      </c>
      <c r="E724" s="213" t="s">
        <v>32</v>
      </c>
      <c r="F724" s="214">
        <v>131.13</v>
      </c>
      <c r="H724" s="34"/>
    </row>
    <row r="725" spans="2:8" s="1" customFormat="1" ht="16.8" customHeight="1">
      <c r="B725" s="34"/>
      <c r="C725" s="215" t="s">
        <v>32</v>
      </c>
      <c r="D725" s="215" t="s">
        <v>5076</v>
      </c>
      <c r="E725" s="18" t="s">
        <v>32</v>
      </c>
      <c r="F725" s="216">
        <v>131.13</v>
      </c>
      <c r="H725" s="34"/>
    </row>
    <row r="726" spans="2:8" s="1" customFormat="1" ht="16.8" customHeight="1">
      <c r="B726" s="34"/>
      <c r="C726" s="215" t="s">
        <v>32</v>
      </c>
      <c r="D726" s="215" t="s">
        <v>162</v>
      </c>
      <c r="E726" s="18" t="s">
        <v>32</v>
      </c>
      <c r="F726" s="216">
        <v>131.13</v>
      </c>
      <c r="H726" s="34"/>
    </row>
    <row r="727" spans="2:8" s="1" customFormat="1" ht="16.8" customHeight="1">
      <c r="B727" s="34"/>
      <c r="C727" s="217" t="s">
        <v>4892</v>
      </c>
      <c r="H727" s="34"/>
    </row>
    <row r="728" spans="2:8" s="1" customFormat="1" ht="20.399999999999999">
      <c r="B728" s="34"/>
      <c r="C728" s="215" t="s">
        <v>1715</v>
      </c>
      <c r="D728" s="215" t="s">
        <v>5077</v>
      </c>
      <c r="E728" s="18" t="s">
        <v>155</v>
      </c>
      <c r="F728" s="216">
        <v>131.13</v>
      </c>
      <c r="H728" s="34"/>
    </row>
    <row r="729" spans="2:8" s="1" customFormat="1" ht="20.399999999999999">
      <c r="B729" s="34"/>
      <c r="C729" s="215" t="s">
        <v>1722</v>
      </c>
      <c r="D729" s="215" t="s">
        <v>5078</v>
      </c>
      <c r="E729" s="18" t="s">
        <v>155</v>
      </c>
      <c r="F729" s="216">
        <v>131.13</v>
      </c>
      <c r="H729" s="34"/>
    </row>
    <row r="730" spans="2:8" s="1" customFormat="1" ht="16.8" customHeight="1">
      <c r="B730" s="34"/>
      <c r="C730" s="211" t="s">
        <v>559</v>
      </c>
      <c r="D730" s="212" t="s">
        <v>560</v>
      </c>
      <c r="E730" s="213" t="s">
        <v>32</v>
      </c>
      <c r="F730" s="214">
        <v>106.16800000000001</v>
      </c>
      <c r="H730" s="34"/>
    </row>
    <row r="731" spans="2:8" s="1" customFormat="1" ht="16.8" customHeight="1">
      <c r="B731" s="34"/>
      <c r="C731" s="215" t="s">
        <v>32</v>
      </c>
      <c r="D731" s="215" t="s">
        <v>561</v>
      </c>
      <c r="E731" s="18" t="s">
        <v>32</v>
      </c>
      <c r="F731" s="216">
        <v>106.16800000000001</v>
      </c>
      <c r="H731" s="34"/>
    </row>
    <row r="732" spans="2:8" s="1" customFormat="1" ht="16.8" customHeight="1">
      <c r="B732" s="34"/>
      <c r="C732" s="215" t="s">
        <v>32</v>
      </c>
      <c r="D732" s="215" t="s">
        <v>162</v>
      </c>
      <c r="E732" s="18" t="s">
        <v>32</v>
      </c>
      <c r="F732" s="216">
        <v>106.16800000000001</v>
      </c>
      <c r="H732" s="34"/>
    </row>
    <row r="733" spans="2:8" s="1" customFormat="1" ht="16.8" customHeight="1">
      <c r="B733" s="34"/>
      <c r="C733" s="217" t="s">
        <v>4892</v>
      </c>
      <c r="H733" s="34"/>
    </row>
    <row r="734" spans="2:8" s="1" customFormat="1" ht="20.399999999999999">
      <c r="B734" s="34"/>
      <c r="C734" s="215" t="s">
        <v>1741</v>
      </c>
      <c r="D734" s="215" t="s">
        <v>5079</v>
      </c>
      <c r="E734" s="18" t="s">
        <v>155</v>
      </c>
      <c r="F734" s="216">
        <v>106.16800000000001</v>
      </c>
      <c r="H734" s="34"/>
    </row>
    <row r="735" spans="2:8" s="1" customFormat="1" ht="20.399999999999999">
      <c r="B735" s="34"/>
      <c r="C735" s="215" t="s">
        <v>1747</v>
      </c>
      <c r="D735" s="215" t="s">
        <v>5080</v>
      </c>
      <c r="E735" s="18" t="s">
        <v>155</v>
      </c>
      <c r="F735" s="216">
        <v>106.16800000000001</v>
      </c>
      <c r="H735" s="34"/>
    </row>
    <row r="736" spans="2:8" s="1" customFormat="1" ht="16.8" customHeight="1">
      <c r="B736" s="34"/>
      <c r="C736" s="211" t="s">
        <v>864</v>
      </c>
      <c r="D736" s="212" t="s">
        <v>865</v>
      </c>
      <c r="E736" s="213" t="s">
        <v>32</v>
      </c>
      <c r="F736" s="214">
        <v>482.08</v>
      </c>
      <c r="H736" s="34"/>
    </row>
    <row r="737" spans="2:8" s="1" customFormat="1" ht="16.8" customHeight="1">
      <c r="B737" s="34"/>
      <c r="C737" s="215" t="s">
        <v>32</v>
      </c>
      <c r="D737" s="215" t="s">
        <v>866</v>
      </c>
      <c r="E737" s="18" t="s">
        <v>32</v>
      </c>
      <c r="F737" s="216">
        <v>482.08</v>
      </c>
      <c r="H737" s="34"/>
    </row>
    <row r="738" spans="2:8" s="1" customFormat="1" ht="16.8" customHeight="1">
      <c r="B738" s="34"/>
      <c r="C738" s="215" t="s">
        <v>32</v>
      </c>
      <c r="D738" s="215" t="s">
        <v>162</v>
      </c>
      <c r="E738" s="18" t="s">
        <v>32</v>
      </c>
      <c r="F738" s="216">
        <v>482.08</v>
      </c>
      <c r="H738" s="34"/>
    </row>
    <row r="739" spans="2:8" s="1" customFormat="1" ht="16.8" customHeight="1">
      <c r="B739" s="34"/>
      <c r="C739" s="217" t="s">
        <v>4892</v>
      </c>
      <c r="H739" s="34"/>
    </row>
    <row r="740" spans="2:8" s="1" customFormat="1" ht="16.8" customHeight="1">
      <c r="B740" s="34"/>
      <c r="C740" s="215" t="s">
        <v>3373</v>
      </c>
      <c r="D740" s="215" t="s">
        <v>5081</v>
      </c>
      <c r="E740" s="18" t="s">
        <v>155</v>
      </c>
      <c r="F740" s="216">
        <v>482.08</v>
      </c>
      <c r="H740" s="34"/>
    </row>
    <row r="741" spans="2:8" s="1" customFormat="1" ht="16.8" customHeight="1">
      <c r="B741" s="34"/>
      <c r="C741" s="215" t="s">
        <v>3379</v>
      </c>
      <c r="D741" s="215" t="s">
        <v>5082</v>
      </c>
      <c r="E741" s="18" t="s">
        <v>155</v>
      </c>
      <c r="F741" s="216">
        <v>482.08</v>
      </c>
      <c r="H741" s="34"/>
    </row>
    <row r="742" spans="2:8" s="1" customFormat="1" ht="16.8" customHeight="1">
      <c r="B742" s="34"/>
      <c r="C742" s="211" t="s">
        <v>768</v>
      </c>
      <c r="D742" s="212" t="s">
        <v>769</v>
      </c>
      <c r="E742" s="213" t="s">
        <v>32</v>
      </c>
      <c r="F742" s="214">
        <v>1137.75</v>
      </c>
      <c r="H742" s="34"/>
    </row>
    <row r="743" spans="2:8" s="1" customFormat="1" ht="16.8" customHeight="1">
      <c r="B743" s="34"/>
      <c r="C743" s="215" t="s">
        <v>32</v>
      </c>
      <c r="D743" s="215" t="s">
        <v>770</v>
      </c>
      <c r="E743" s="18" t="s">
        <v>32</v>
      </c>
      <c r="F743" s="216">
        <v>1137.75</v>
      </c>
      <c r="H743" s="34"/>
    </row>
    <row r="744" spans="2:8" s="1" customFormat="1" ht="16.8" customHeight="1">
      <c r="B744" s="34"/>
      <c r="C744" s="215" t="s">
        <v>32</v>
      </c>
      <c r="D744" s="215" t="s">
        <v>162</v>
      </c>
      <c r="E744" s="18" t="s">
        <v>32</v>
      </c>
      <c r="F744" s="216">
        <v>1137.75</v>
      </c>
      <c r="H744" s="34"/>
    </row>
    <row r="745" spans="2:8" s="1" customFormat="1" ht="16.8" customHeight="1">
      <c r="B745" s="34"/>
      <c r="C745" s="217" t="s">
        <v>4892</v>
      </c>
      <c r="H745" s="34"/>
    </row>
    <row r="746" spans="2:8" s="1" customFormat="1" ht="16.8" customHeight="1">
      <c r="B746" s="34"/>
      <c r="C746" s="215" t="s">
        <v>2744</v>
      </c>
      <c r="D746" s="215" t="s">
        <v>5083</v>
      </c>
      <c r="E746" s="18" t="s">
        <v>155</v>
      </c>
      <c r="F746" s="216">
        <v>1137.75</v>
      </c>
      <c r="H746" s="34"/>
    </row>
    <row r="747" spans="2:8" s="1" customFormat="1" ht="16.8" customHeight="1">
      <c r="B747" s="34"/>
      <c r="C747" s="211" t="s">
        <v>772</v>
      </c>
      <c r="D747" s="212" t="s">
        <v>773</v>
      </c>
      <c r="E747" s="213" t="s">
        <v>32</v>
      </c>
      <c r="F747" s="214">
        <v>183.84</v>
      </c>
      <c r="H747" s="34"/>
    </row>
    <row r="748" spans="2:8" s="1" customFormat="1" ht="16.8" customHeight="1">
      <c r="B748" s="34"/>
      <c r="C748" s="215" t="s">
        <v>32</v>
      </c>
      <c r="D748" s="215" t="s">
        <v>774</v>
      </c>
      <c r="E748" s="18" t="s">
        <v>32</v>
      </c>
      <c r="F748" s="216">
        <v>183.84</v>
      </c>
      <c r="H748" s="34"/>
    </row>
    <row r="749" spans="2:8" s="1" customFormat="1" ht="16.8" customHeight="1">
      <c r="B749" s="34"/>
      <c r="C749" s="215" t="s">
        <v>32</v>
      </c>
      <c r="D749" s="215" t="s">
        <v>162</v>
      </c>
      <c r="E749" s="18" t="s">
        <v>32</v>
      </c>
      <c r="F749" s="216">
        <v>183.84</v>
      </c>
      <c r="H749" s="34"/>
    </row>
    <row r="750" spans="2:8" s="1" customFormat="1" ht="16.8" customHeight="1">
      <c r="B750" s="34"/>
      <c r="C750" s="217" t="s">
        <v>4892</v>
      </c>
      <c r="H750" s="34"/>
    </row>
    <row r="751" spans="2:8" s="1" customFormat="1" ht="16.8" customHeight="1">
      <c r="B751" s="34"/>
      <c r="C751" s="215" t="s">
        <v>2752</v>
      </c>
      <c r="D751" s="215" t="s">
        <v>2753</v>
      </c>
      <c r="E751" s="18" t="s">
        <v>155</v>
      </c>
      <c r="F751" s="216">
        <v>193.03200000000001</v>
      </c>
      <c r="H751" s="34"/>
    </row>
    <row r="752" spans="2:8" s="1" customFormat="1" ht="16.8" customHeight="1">
      <c r="B752" s="34"/>
      <c r="C752" s="211" t="s">
        <v>775</v>
      </c>
      <c r="D752" s="212" t="s">
        <v>776</v>
      </c>
      <c r="E752" s="213" t="s">
        <v>32</v>
      </c>
      <c r="F752" s="214">
        <v>183.84</v>
      </c>
      <c r="H752" s="34"/>
    </row>
    <row r="753" spans="2:8" s="1" customFormat="1" ht="16.8" customHeight="1">
      <c r="B753" s="34"/>
      <c r="C753" s="215" t="s">
        <v>32</v>
      </c>
      <c r="D753" s="215" t="s">
        <v>774</v>
      </c>
      <c r="E753" s="18" t="s">
        <v>32</v>
      </c>
      <c r="F753" s="216">
        <v>183.84</v>
      </c>
      <c r="H753" s="34"/>
    </row>
    <row r="754" spans="2:8" s="1" customFormat="1" ht="16.8" customHeight="1">
      <c r="B754" s="34"/>
      <c r="C754" s="215" t="s">
        <v>32</v>
      </c>
      <c r="D754" s="215" t="s">
        <v>162</v>
      </c>
      <c r="E754" s="18" t="s">
        <v>32</v>
      </c>
      <c r="F754" s="216">
        <v>183.84</v>
      </c>
      <c r="H754" s="34"/>
    </row>
    <row r="755" spans="2:8" s="1" customFormat="1" ht="16.8" customHeight="1">
      <c r="B755" s="34"/>
      <c r="C755" s="217" t="s">
        <v>4892</v>
      </c>
      <c r="H755" s="34"/>
    </row>
    <row r="756" spans="2:8" s="1" customFormat="1" ht="16.8" customHeight="1">
      <c r="B756" s="34"/>
      <c r="C756" s="215" t="s">
        <v>2757</v>
      </c>
      <c r="D756" s="215" t="s">
        <v>2758</v>
      </c>
      <c r="E756" s="18" t="s">
        <v>155</v>
      </c>
      <c r="F756" s="216">
        <v>193.03200000000001</v>
      </c>
      <c r="H756" s="34"/>
    </row>
    <row r="757" spans="2:8" s="1" customFormat="1" ht="16.8" customHeight="1">
      <c r="B757" s="34"/>
      <c r="C757" s="211" t="s">
        <v>778</v>
      </c>
      <c r="D757" s="212" t="s">
        <v>779</v>
      </c>
      <c r="E757" s="213" t="s">
        <v>32</v>
      </c>
      <c r="F757" s="214">
        <v>953.91</v>
      </c>
      <c r="H757" s="34"/>
    </row>
    <row r="758" spans="2:8" s="1" customFormat="1" ht="16.8" customHeight="1">
      <c r="B758" s="34"/>
      <c r="C758" s="215" t="s">
        <v>32</v>
      </c>
      <c r="D758" s="215" t="s">
        <v>780</v>
      </c>
      <c r="E758" s="18" t="s">
        <v>32</v>
      </c>
      <c r="F758" s="216">
        <v>953.91</v>
      </c>
      <c r="H758" s="34"/>
    </row>
    <row r="759" spans="2:8" s="1" customFormat="1" ht="16.8" customHeight="1">
      <c r="B759" s="34"/>
      <c r="C759" s="215" t="s">
        <v>32</v>
      </c>
      <c r="D759" s="215" t="s">
        <v>162</v>
      </c>
      <c r="E759" s="18" t="s">
        <v>32</v>
      </c>
      <c r="F759" s="216">
        <v>953.91</v>
      </c>
      <c r="H759" s="34"/>
    </row>
    <row r="760" spans="2:8" s="1" customFormat="1" ht="16.8" customHeight="1">
      <c r="B760" s="34"/>
      <c r="C760" s="217" t="s">
        <v>4892</v>
      </c>
      <c r="H760" s="34"/>
    </row>
    <row r="761" spans="2:8" s="1" customFormat="1" ht="16.8" customHeight="1">
      <c r="B761" s="34"/>
      <c r="C761" s="215" t="s">
        <v>2761</v>
      </c>
      <c r="D761" s="215" t="s">
        <v>2762</v>
      </c>
      <c r="E761" s="18" t="s">
        <v>155</v>
      </c>
      <c r="F761" s="216">
        <v>1001.606</v>
      </c>
      <c r="H761" s="34"/>
    </row>
    <row r="762" spans="2:8" s="1" customFormat="1" ht="16.8" customHeight="1">
      <c r="B762" s="34"/>
      <c r="C762" s="215" t="s">
        <v>2766</v>
      </c>
      <c r="D762" s="215" t="s">
        <v>2767</v>
      </c>
      <c r="E762" s="18" t="s">
        <v>155</v>
      </c>
      <c r="F762" s="216">
        <v>1001.606</v>
      </c>
      <c r="H762" s="34"/>
    </row>
    <row r="763" spans="2:8" s="1" customFormat="1" ht="16.8" customHeight="1">
      <c r="B763" s="34"/>
      <c r="C763" s="211" t="s">
        <v>536</v>
      </c>
      <c r="D763" s="212" t="s">
        <v>537</v>
      </c>
      <c r="E763" s="213" t="s">
        <v>32</v>
      </c>
      <c r="F763" s="214">
        <v>388.39</v>
      </c>
      <c r="H763" s="34"/>
    </row>
    <row r="764" spans="2:8" s="1" customFormat="1" ht="16.8" customHeight="1">
      <c r="B764" s="34"/>
      <c r="C764" s="215" t="s">
        <v>32</v>
      </c>
      <c r="D764" s="215" t="s">
        <v>538</v>
      </c>
      <c r="E764" s="18" t="s">
        <v>32</v>
      </c>
      <c r="F764" s="216">
        <v>388.39</v>
      </c>
      <c r="H764" s="34"/>
    </row>
    <row r="765" spans="2:8" s="1" customFormat="1" ht="16.8" customHeight="1">
      <c r="B765" s="34"/>
      <c r="C765" s="215" t="s">
        <v>32</v>
      </c>
      <c r="D765" s="215" t="s">
        <v>162</v>
      </c>
      <c r="E765" s="18" t="s">
        <v>32</v>
      </c>
      <c r="F765" s="216">
        <v>388.39</v>
      </c>
      <c r="H765" s="34"/>
    </row>
    <row r="766" spans="2:8" s="1" customFormat="1" ht="16.8" customHeight="1">
      <c r="B766" s="34"/>
      <c r="C766" s="217" t="s">
        <v>4892</v>
      </c>
      <c r="H766" s="34"/>
    </row>
    <row r="767" spans="2:8" s="1" customFormat="1" ht="20.399999999999999">
      <c r="B767" s="34"/>
      <c r="C767" s="215" t="s">
        <v>1605</v>
      </c>
      <c r="D767" s="215" t="s">
        <v>5084</v>
      </c>
      <c r="E767" s="18" t="s">
        <v>155</v>
      </c>
      <c r="F767" s="216">
        <v>388.39</v>
      </c>
      <c r="H767" s="34"/>
    </row>
    <row r="768" spans="2:8" s="1" customFormat="1" ht="16.8" customHeight="1">
      <c r="B768" s="34"/>
      <c r="C768" s="211" t="s">
        <v>649</v>
      </c>
      <c r="D768" s="212" t="s">
        <v>650</v>
      </c>
      <c r="E768" s="213" t="s">
        <v>32</v>
      </c>
      <c r="F768" s="214">
        <v>1659.1659999999999</v>
      </c>
      <c r="H768" s="34"/>
    </row>
    <row r="769" spans="2:8" s="1" customFormat="1" ht="16.8" customHeight="1">
      <c r="B769" s="34"/>
      <c r="C769" s="215" t="s">
        <v>32</v>
      </c>
      <c r="D769" s="215" t="s">
        <v>651</v>
      </c>
      <c r="E769" s="18" t="s">
        <v>32</v>
      </c>
      <c r="F769" s="216">
        <v>1659.1659999999999</v>
      </c>
      <c r="H769" s="34"/>
    </row>
    <row r="770" spans="2:8" s="1" customFormat="1" ht="16.8" customHeight="1">
      <c r="B770" s="34"/>
      <c r="C770" s="215" t="s">
        <v>32</v>
      </c>
      <c r="D770" s="215" t="s">
        <v>162</v>
      </c>
      <c r="E770" s="18" t="s">
        <v>32</v>
      </c>
      <c r="F770" s="216">
        <v>1659.1659999999999</v>
      </c>
      <c r="H770" s="34"/>
    </row>
    <row r="771" spans="2:8" s="1" customFormat="1" ht="16.8" customHeight="1">
      <c r="B771" s="34"/>
      <c r="C771" s="217" t="s">
        <v>4892</v>
      </c>
      <c r="H771" s="34"/>
    </row>
    <row r="772" spans="2:8" s="1" customFormat="1" ht="16.8" customHeight="1">
      <c r="B772" s="34"/>
      <c r="C772" s="215" t="s">
        <v>2196</v>
      </c>
      <c r="D772" s="215" t="s">
        <v>5085</v>
      </c>
      <c r="E772" s="18" t="s">
        <v>165</v>
      </c>
      <c r="F772" s="216">
        <v>1659.1659999999999</v>
      </c>
      <c r="H772" s="34"/>
    </row>
    <row r="773" spans="2:8" s="1" customFormat="1" ht="16.8" customHeight="1">
      <c r="B773" s="34"/>
      <c r="C773" s="215" t="s">
        <v>2211</v>
      </c>
      <c r="D773" s="215" t="s">
        <v>5086</v>
      </c>
      <c r="E773" s="18" t="s">
        <v>165</v>
      </c>
      <c r="F773" s="216">
        <v>1659.1659999999999</v>
      </c>
      <c r="H773" s="34"/>
    </row>
    <row r="774" spans="2:8" s="1" customFormat="1" ht="16.8" customHeight="1">
      <c r="B774" s="34"/>
      <c r="C774" s="211" t="s">
        <v>646</v>
      </c>
      <c r="D774" s="212" t="s">
        <v>647</v>
      </c>
      <c r="E774" s="213" t="s">
        <v>32</v>
      </c>
      <c r="F774" s="214">
        <v>562.16300000000001</v>
      </c>
      <c r="H774" s="34"/>
    </row>
    <row r="775" spans="2:8" s="1" customFormat="1" ht="16.8" customHeight="1">
      <c r="B775" s="34"/>
      <c r="C775" s="215" t="s">
        <v>32</v>
      </c>
      <c r="D775" s="215" t="s">
        <v>648</v>
      </c>
      <c r="E775" s="18" t="s">
        <v>32</v>
      </c>
      <c r="F775" s="216">
        <v>562.16300000000001</v>
      </c>
      <c r="H775" s="34"/>
    </row>
    <row r="776" spans="2:8" s="1" customFormat="1" ht="16.8" customHeight="1">
      <c r="B776" s="34"/>
      <c r="C776" s="215" t="s">
        <v>32</v>
      </c>
      <c r="D776" s="215" t="s">
        <v>162</v>
      </c>
      <c r="E776" s="18" t="s">
        <v>32</v>
      </c>
      <c r="F776" s="216">
        <v>562.16300000000001</v>
      </c>
      <c r="H776" s="34"/>
    </row>
    <row r="777" spans="2:8" s="1" customFormat="1" ht="16.8" customHeight="1">
      <c r="B777" s="34"/>
      <c r="C777" s="217" t="s">
        <v>4892</v>
      </c>
      <c r="H777" s="34"/>
    </row>
    <row r="778" spans="2:8" s="1" customFormat="1" ht="16.8" customHeight="1">
      <c r="B778" s="34"/>
      <c r="C778" s="215" t="s">
        <v>2183</v>
      </c>
      <c r="D778" s="215" t="s">
        <v>5087</v>
      </c>
      <c r="E778" s="18" t="s">
        <v>165</v>
      </c>
      <c r="F778" s="216">
        <v>562.16300000000001</v>
      </c>
      <c r="H778" s="34"/>
    </row>
    <row r="779" spans="2:8" s="1" customFormat="1" ht="16.8" customHeight="1">
      <c r="B779" s="34"/>
      <c r="C779" s="215" t="s">
        <v>2206</v>
      </c>
      <c r="D779" s="215" t="s">
        <v>5088</v>
      </c>
      <c r="E779" s="18" t="s">
        <v>165</v>
      </c>
      <c r="F779" s="216">
        <v>562.16300000000001</v>
      </c>
      <c r="H779" s="34"/>
    </row>
    <row r="780" spans="2:8" s="1" customFormat="1" ht="16.8" customHeight="1">
      <c r="B780" s="34"/>
      <c r="C780" s="211" t="s">
        <v>511</v>
      </c>
      <c r="D780" s="212" t="s">
        <v>512</v>
      </c>
      <c r="E780" s="213" t="s">
        <v>32</v>
      </c>
      <c r="F780" s="214">
        <v>28.7</v>
      </c>
      <c r="H780" s="34"/>
    </row>
    <row r="781" spans="2:8" s="1" customFormat="1" ht="16.8" customHeight="1">
      <c r="B781" s="34"/>
      <c r="C781" s="215" t="s">
        <v>32</v>
      </c>
      <c r="D781" s="215" t="s">
        <v>1515</v>
      </c>
      <c r="E781" s="18" t="s">
        <v>32</v>
      </c>
      <c r="F781" s="216">
        <v>28.7</v>
      </c>
      <c r="H781" s="34"/>
    </row>
    <row r="782" spans="2:8" s="1" customFormat="1" ht="16.8" customHeight="1">
      <c r="B782" s="34"/>
      <c r="C782" s="215" t="s">
        <v>32</v>
      </c>
      <c r="D782" s="215" t="s">
        <v>162</v>
      </c>
      <c r="E782" s="18" t="s">
        <v>32</v>
      </c>
      <c r="F782" s="216">
        <v>28.7</v>
      </c>
      <c r="H782" s="34"/>
    </row>
    <row r="783" spans="2:8" s="1" customFormat="1" ht="16.8" customHeight="1">
      <c r="B783" s="34"/>
      <c r="C783" s="217" t="s">
        <v>4892</v>
      </c>
      <c r="H783" s="34"/>
    </row>
    <row r="784" spans="2:8" s="1" customFormat="1" ht="16.8" customHeight="1">
      <c r="B784" s="34"/>
      <c r="C784" s="215" t="s">
        <v>1506</v>
      </c>
      <c r="D784" s="215" t="s">
        <v>5089</v>
      </c>
      <c r="E784" s="18" t="s">
        <v>282</v>
      </c>
      <c r="F784" s="216">
        <v>0.28699999999999998</v>
      </c>
      <c r="H784" s="34"/>
    </row>
    <row r="785" spans="2:8" s="1" customFormat="1" ht="16.8" customHeight="1">
      <c r="B785" s="34"/>
      <c r="C785" s="211" t="s">
        <v>594</v>
      </c>
      <c r="D785" s="212" t="s">
        <v>595</v>
      </c>
      <c r="E785" s="213" t="s">
        <v>32</v>
      </c>
      <c r="F785" s="214">
        <v>78.596999999999994</v>
      </c>
      <c r="H785" s="34"/>
    </row>
    <row r="786" spans="2:8" s="1" customFormat="1" ht="16.8" customHeight="1">
      <c r="B786" s="34"/>
      <c r="C786" s="215" t="s">
        <v>32</v>
      </c>
      <c r="D786" s="215" t="s">
        <v>596</v>
      </c>
      <c r="E786" s="18" t="s">
        <v>32</v>
      </c>
      <c r="F786" s="216">
        <v>78.596999999999994</v>
      </c>
      <c r="H786" s="34"/>
    </row>
    <row r="787" spans="2:8" s="1" customFormat="1" ht="16.8" customHeight="1">
      <c r="B787" s="34"/>
      <c r="C787" s="215" t="s">
        <v>32</v>
      </c>
      <c r="D787" s="215" t="s">
        <v>162</v>
      </c>
      <c r="E787" s="18" t="s">
        <v>32</v>
      </c>
      <c r="F787" s="216">
        <v>78.596999999999994</v>
      </c>
      <c r="H787" s="34"/>
    </row>
    <row r="788" spans="2:8" s="1" customFormat="1" ht="16.8" customHeight="1">
      <c r="B788" s="34"/>
      <c r="C788" s="217" t="s">
        <v>4892</v>
      </c>
      <c r="H788" s="34"/>
    </row>
    <row r="789" spans="2:8" s="1" customFormat="1" ht="16.8" customHeight="1">
      <c r="B789" s="34"/>
      <c r="C789" s="215" t="s">
        <v>1887</v>
      </c>
      <c r="D789" s="215" t="s">
        <v>5090</v>
      </c>
      <c r="E789" s="18" t="s">
        <v>155</v>
      </c>
      <c r="F789" s="216">
        <v>78.596999999999994</v>
      </c>
      <c r="H789" s="34"/>
    </row>
    <row r="790" spans="2:8" s="1" customFormat="1" ht="16.8" customHeight="1">
      <c r="B790" s="34"/>
      <c r="C790" s="215" t="s">
        <v>1893</v>
      </c>
      <c r="D790" s="215" t="s">
        <v>5091</v>
      </c>
      <c r="E790" s="18" t="s">
        <v>155</v>
      </c>
      <c r="F790" s="216">
        <v>78.596999999999994</v>
      </c>
      <c r="H790" s="34"/>
    </row>
    <row r="791" spans="2:8" s="1" customFormat="1" ht="16.8" customHeight="1">
      <c r="B791" s="34"/>
      <c r="C791" s="211" t="s">
        <v>609</v>
      </c>
      <c r="D791" s="212" t="s">
        <v>610</v>
      </c>
      <c r="E791" s="213" t="s">
        <v>32</v>
      </c>
      <c r="F791" s="214">
        <v>28.96</v>
      </c>
      <c r="H791" s="34"/>
    </row>
    <row r="792" spans="2:8" s="1" customFormat="1" ht="16.8" customHeight="1">
      <c r="B792" s="34"/>
      <c r="C792" s="215" t="s">
        <v>32</v>
      </c>
      <c r="D792" s="215" t="s">
        <v>5092</v>
      </c>
      <c r="E792" s="18" t="s">
        <v>32</v>
      </c>
      <c r="F792" s="216">
        <v>28.96</v>
      </c>
      <c r="H792" s="34"/>
    </row>
    <row r="793" spans="2:8" s="1" customFormat="1" ht="16.8" customHeight="1">
      <c r="B793" s="34"/>
      <c r="C793" s="215" t="s">
        <v>32</v>
      </c>
      <c r="D793" s="215" t="s">
        <v>162</v>
      </c>
      <c r="E793" s="18" t="s">
        <v>32</v>
      </c>
      <c r="F793" s="216">
        <v>28.96</v>
      </c>
      <c r="H793" s="34"/>
    </row>
    <row r="794" spans="2:8" s="1" customFormat="1" ht="16.8" customHeight="1">
      <c r="B794" s="34"/>
      <c r="C794" s="217" t="s">
        <v>4892</v>
      </c>
      <c r="H794" s="34"/>
    </row>
    <row r="795" spans="2:8" s="1" customFormat="1" ht="16.8" customHeight="1">
      <c r="B795" s="34"/>
      <c r="C795" s="215" t="s">
        <v>1939</v>
      </c>
      <c r="D795" s="215" t="s">
        <v>5093</v>
      </c>
      <c r="E795" s="18" t="s">
        <v>165</v>
      </c>
      <c r="F795" s="216">
        <v>28.96</v>
      </c>
      <c r="H795" s="34"/>
    </row>
    <row r="796" spans="2:8" s="1" customFormat="1" ht="16.8" customHeight="1">
      <c r="B796" s="34"/>
      <c r="C796" s="215" t="s">
        <v>1948</v>
      </c>
      <c r="D796" s="215" t="s">
        <v>5094</v>
      </c>
      <c r="E796" s="18" t="s">
        <v>282</v>
      </c>
      <c r="F796" s="216">
        <v>2.6059999999999999</v>
      </c>
      <c r="H796" s="34"/>
    </row>
    <row r="797" spans="2:8" s="1" customFormat="1" ht="16.8" customHeight="1">
      <c r="B797" s="34"/>
      <c r="C797" s="215" t="s">
        <v>2143</v>
      </c>
      <c r="D797" s="215" t="s">
        <v>5095</v>
      </c>
      <c r="E797" s="18" t="s">
        <v>165</v>
      </c>
      <c r="F797" s="216">
        <v>28.96</v>
      </c>
      <c r="H797" s="34"/>
    </row>
    <row r="798" spans="2:8" s="1" customFormat="1" ht="16.8" customHeight="1">
      <c r="B798" s="34"/>
      <c r="C798" s="211" t="s">
        <v>613</v>
      </c>
      <c r="D798" s="212" t="s">
        <v>614</v>
      </c>
      <c r="E798" s="213" t="s">
        <v>32</v>
      </c>
      <c r="F798" s="214">
        <v>66.849000000000004</v>
      </c>
      <c r="H798" s="34"/>
    </row>
    <row r="799" spans="2:8" s="1" customFormat="1" ht="16.8" customHeight="1">
      <c r="B799" s="34"/>
      <c r="C799" s="215" t="s">
        <v>32</v>
      </c>
      <c r="D799" s="215" t="s">
        <v>615</v>
      </c>
      <c r="E799" s="18" t="s">
        <v>32</v>
      </c>
      <c r="F799" s="216">
        <v>66.849000000000004</v>
      </c>
      <c r="H799" s="34"/>
    </row>
    <row r="800" spans="2:8" s="1" customFormat="1" ht="16.8" customHeight="1">
      <c r="B800" s="34"/>
      <c r="C800" s="215" t="s">
        <v>32</v>
      </c>
      <c r="D800" s="215" t="s">
        <v>162</v>
      </c>
      <c r="E800" s="18" t="s">
        <v>32</v>
      </c>
      <c r="F800" s="216">
        <v>66.849000000000004</v>
      </c>
      <c r="H800" s="34"/>
    </row>
    <row r="801" spans="2:8" s="1" customFormat="1" ht="16.8" customHeight="1">
      <c r="B801" s="34"/>
      <c r="C801" s="217" t="s">
        <v>4892</v>
      </c>
      <c r="H801" s="34"/>
    </row>
    <row r="802" spans="2:8" s="1" customFormat="1" ht="16.8" customHeight="1">
      <c r="B802" s="34"/>
      <c r="C802" s="215" t="s">
        <v>1957</v>
      </c>
      <c r="D802" s="215" t="s">
        <v>5096</v>
      </c>
      <c r="E802" s="18" t="s">
        <v>155</v>
      </c>
      <c r="F802" s="216">
        <v>66.849000000000004</v>
      </c>
      <c r="H802" s="34"/>
    </row>
    <row r="803" spans="2:8" s="1" customFormat="1" ht="16.8" customHeight="1">
      <c r="B803" s="34"/>
      <c r="C803" s="215" t="s">
        <v>1964</v>
      </c>
      <c r="D803" s="215" t="s">
        <v>5097</v>
      </c>
      <c r="E803" s="18" t="s">
        <v>155</v>
      </c>
      <c r="F803" s="216">
        <v>66.849000000000004</v>
      </c>
      <c r="H803" s="34"/>
    </row>
    <row r="804" spans="2:8" s="1" customFormat="1" ht="16.8" customHeight="1">
      <c r="B804" s="34"/>
      <c r="C804" s="211" t="s">
        <v>502</v>
      </c>
      <c r="D804" s="212" t="s">
        <v>503</v>
      </c>
      <c r="E804" s="213" t="s">
        <v>32</v>
      </c>
      <c r="F804" s="214">
        <v>21.879000000000001</v>
      </c>
      <c r="H804" s="34"/>
    </row>
    <row r="805" spans="2:8" s="1" customFormat="1" ht="16.8" customHeight="1">
      <c r="B805" s="34"/>
      <c r="C805" s="215" t="s">
        <v>32</v>
      </c>
      <c r="D805" s="215" t="s">
        <v>504</v>
      </c>
      <c r="E805" s="18" t="s">
        <v>32</v>
      </c>
      <c r="F805" s="216">
        <v>21.879000000000001</v>
      </c>
      <c r="H805" s="34"/>
    </row>
    <row r="806" spans="2:8" s="1" customFormat="1" ht="16.8" customHeight="1">
      <c r="B806" s="34"/>
      <c r="C806" s="215" t="s">
        <v>32</v>
      </c>
      <c r="D806" s="215" t="s">
        <v>162</v>
      </c>
      <c r="E806" s="18" t="s">
        <v>32</v>
      </c>
      <c r="F806" s="216">
        <v>21.879000000000001</v>
      </c>
      <c r="H806" s="34"/>
    </row>
    <row r="807" spans="2:8" s="1" customFormat="1" ht="16.8" customHeight="1">
      <c r="B807" s="34"/>
      <c r="C807" s="217" t="s">
        <v>4892</v>
      </c>
      <c r="H807" s="34"/>
    </row>
    <row r="808" spans="2:8" s="1" customFormat="1" ht="20.399999999999999">
      <c r="B808" s="34"/>
      <c r="C808" s="215" t="s">
        <v>1453</v>
      </c>
      <c r="D808" s="215" t="s">
        <v>5098</v>
      </c>
      <c r="E808" s="18" t="s">
        <v>155</v>
      </c>
      <c r="F808" s="216">
        <v>21.879000000000001</v>
      </c>
      <c r="H808" s="34"/>
    </row>
    <row r="809" spans="2:8" s="1" customFormat="1" ht="16.8" customHeight="1">
      <c r="B809" s="34"/>
      <c r="C809" s="211" t="s">
        <v>567</v>
      </c>
      <c r="D809" s="212" t="s">
        <v>568</v>
      </c>
      <c r="E809" s="213" t="s">
        <v>32</v>
      </c>
      <c r="F809" s="214">
        <v>12</v>
      </c>
      <c r="H809" s="34"/>
    </row>
    <row r="810" spans="2:8" s="1" customFormat="1" ht="16.8" customHeight="1">
      <c r="B810" s="34"/>
      <c r="C810" s="215" t="s">
        <v>32</v>
      </c>
      <c r="D810" s="215" t="s">
        <v>8</v>
      </c>
      <c r="E810" s="18" t="s">
        <v>32</v>
      </c>
      <c r="F810" s="216">
        <v>12</v>
      </c>
      <c r="H810" s="34"/>
    </row>
    <row r="811" spans="2:8" s="1" customFormat="1" ht="16.8" customHeight="1">
      <c r="B811" s="34"/>
      <c r="C811" s="215" t="s">
        <v>32</v>
      </c>
      <c r="D811" s="215" t="s">
        <v>162</v>
      </c>
      <c r="E811" s="18" t="s">
        <v>32</v>
      </c>
      <c r="F811" s="216">
        <v>12</v>
      </c>
      <c r="H811" s="34"/>
    </row>
    <row r="812" spans="2:8" s="1" customFormat="1" ht="16.8" customHeight="1">
      <c r="B812" s="34"/>
      <c r="C812" s="217" t="s">
        <v>4892</v>
      </c>
      <c r="H812" s="34"/>
    </row>
    <row r="813" spans="2:8" s="1" customFormat="1" ht="16.8" customHeight="1">
      <c r="B813" s="34"/>
      <c r="C813" s="215" t="s">
        <v>1796</v>
      </c>
      <c r="D813" s="215" t="s">
        <v>5099</v>
      </c>
      <c r="E813" s="18" t="s">
        <v>171</v>
      </c>
      <c r="F813" s="216">
        <v>12</v>
      </c>
      <c r="H813" s="34"/>
    </row>
    <row r="814" spans="2:8" s="1" customFormat="1" ht="16.8" customHeight="1">
      <c r="B814" s="34"/>
      <c r="C814" s="211" t="s">
        <v>570</v>
      </c>
      <c r="D814" s="212" t="s">
        <v>571</v>
      </c>
      <c r="E814" s="213" t="s">
        <v>32</v>
      </c>
      <c r="F814" s="214">
        <v>56.966000000000001</v>
      </c>
      <c r="H814" s="34"/>
    </row>
    <row r="815" spans="2:8" s="1" customFormat="1" ht="16.8" customHeight="1">
      <c r="B815" s="34"/>
      <c r="C815" s="215" t="s">
        <v>32</v>
      </c>
      <c r="D815" s="215" t="s">
        <v>572</v>
      </c>
      <c r="E815" s="18" t="s">
        <v>32</v>
      </c>
      <c r="F815" s="216">
        <v>56.966000000000001</v>
      </c>
      <c r="H815" s="34"/>
    </row>
    <row r="816" spans="2:8" s="1" customFormat="1" ht="16.8" customHeight="1">
      <c r="B816" s="34"/>
      <c r="C816" s="215" t="s">
        <v>32</v>
      </c>
      <c r="D816" s="215" t="s">
        <v>162</v>
      </c>
      <c r="E816" s="18" t="s">
        <v>32</v>
      </c>
      <c r="F816" s="216">
        <v>56.966000000000001</v>
      </c>
      <c r="H816" s="34"/>
    </row>
    <row r="817" spans="2:8" s="1" customFormat="1" ht="16.8" customHeight="1">
      <c r="B817" s="34"/>
      <c r="C817" s="217" t="s">
        <v>4892</v>
      </c>
      <c r="H817" s="34"/>
    </row>
    <row r="818" spans="2:8" s="1" customFormat="1" ht="16.8" customHeight="1">
      <c r="B818" s="34"/>
      <c r="C818" s="215" t="s">
        <v>1803</v>
      </c>
      <c r="D818" s="215" t="s">
        <v>1804</v>
      </c>
      <c r="E818" s="18" t="s">
        <v>165</v>
      </c>
      <c r="F818" s="216">
        <v>56.966000000000001</v>
      </c>
      <c r="H818" s="34"/>
    </row>
    <row r="819" spans="2:8" s="1" customFormat="1" ht="16.8" customHeight="1">
      <c r="B819" s="34"/>
      <c r="C819" s="211" t="s">
        <v>429</v>
      </c>
      <c r="D819" s="212" t="s">
        <v>430</v>
      </c>
      <c r="E819" s="213" t="s">
        <v>32</v>
      </c>
      <c r="F819" s="214">
        <v>6.1749999999999998</v>
      </c>
      <c r="H819" s="34"/>
    </row>
    <row r="820" spans="2:8" s="1" customFormat="1" ht="16.8" customHeight="1">
      <c r="B820" s="34"/>
      <c r="C820" s="215" t="s">
        <v>32</v>
      </c>
      <c r="D820" s="215" t="s">
        <v>431</v>
      </c>
      <c r="E820" s="18" t="s">
        <v>32</v>
      </c>
      <c r="F820" s="216">
        <v>6.1749999999999998</v>
      </c>
      <c r="H820" s="34"/>
    </row>
    <row r="821" spans="2:8" s="1" customFormat="1" ht="16.8" customHeight="1">
      <c r="B821" s="34"/>
      <c r="C821" s="215" t="s">
        <v>32</v>
      </c>
      <c r="D821" s="215" t="s">
        <v>162</v>
      </c>
      <c r="E821" s="18" t="s">
        <v>32</v>
      </c>
      <c r="F821" s="216">
        <v>6.1749999999999998</v>
      </c>
      <c r="H821" s="34"/>
    </row>
    <row r="822" spans="2:8" s="1" customFormat="1" ht="16.8" customHeight="1">
      <c r="B822" s="34"/>
      <c r="C822" s="217" t="s">
        <v>4892</v>
      </c>
      <c r="H822" s="34"/>
    </row>
    <row r="823" spans="2:8" s="1" customFormat="1" ht="16.8" customHeight="1">
      <c r="B823" s="34"/>
      <c r="C823" s="215" t="s">
        <v>1105</v>
      </c>
      <c r="D823" s="215" t="s">
        <v>5100</v>
      </c>
      <c r="E823" s="18" t="s">
        <v>693</v>
      </c>
      <c r="F823" s="216">
        <v>6.1749999999999998</v>
      </c>
      <c r="H823" s="34"/>
    </row>
    <row r="824" spans="2:8" s="1" customFormat="1" ht="16.8" customHeight="1">
      <c r="B824" s="34"/>
      <c r="C824" s="215" t="s">
        <v>1112</v>
      </c>
      <c r="D824" s="215" t="s">
        <v>5101</v>
      </c>
      <c r="E824" s="18" t="s">
        <v>693</v>
      </c>
      <c r="F824" s="216">
        <v>6.1749999999999998</v>
      </c>
      <c r="H824" s="34"/>
    </row>
    <row r="825" spans="2:8" s="1" customFormat="1" ht="16.8" customHeight="1">
      <c r="B825" s="34"/>
      <c r="C825" s="211" t="s">
        <v>582</v>
      </c>
      <c r="D825" s="212" t="s">
        <v>583</v>
      </c>
      <c r="E825" s="213" t="s">
        <v>32</v>
      </c>
      <c r="F825" s="214">
        <v>79.739999999999995</v>
      </c>
      <c r="H825" s="34"/>
    </row>
    <row r="826" spans="2:8" s="1" customFormat="1" ht="16.8" customHeight="1">
      <c r="B826" s="34"/>
      <c r="C826" s="215" t="s">
        <v>32</v>
      </c>
      <c r="D826" s="215" t="s">
        <v>584</v>
      </c>
      <c r="E826" s="18" t="s">
        <v>32</v>
      </c>
      <c r="F826" s="216">
        <v>79.739999999999995</v>
      </c>
      <c r="H826" s="34"/>
    </row>
    <row r="827" spans="2:8" s="1" customFormat="1" ht="16.8" customHeight="1">
      <c r="B827" s="34"/>
      <c r="C827" s="215" t="s">
        <v>32</v>
      </c>
      <c r="D827" s="215" t="s">
        <v>162</v>
      </c>
      <c r="E827" s="18" t="s">
        <v>32</v>
      </c>
      <c r="F827" s="216">
        <v>79.739999999999995</v>
      </c>
      <c r="H827" s="34"/>
    </row>
    <row r="828" spans="2:8" s="1" customFormat="1" ht="16.8" customHeight="1">
      <c r="B828" s="34"/>
      <c r="C828" s="217" t="s">
        <v>4892</v>
      </c>
      <c r="H828" s="34"/>
    </row>
    <row r="829" spans="2:8" s="1" customFormat="1" ht="16.8" customHeight="1">
      <c r="B829" s="34"/>
      <c r="C829" s="215" t="s">
        <v>1828</v>
      </c>
      <c r="D829" s="215" t="s">
        <v>1829</v>
      </c>
      <c r="E829" s="18" t="s">
        <v>155</v>
      </c>
      <c r="F829" s="216">
        <v>90.344999999999999</v>
      </c>
      <c r="H829" s="34"/>
    </row>
    <row r="830" spans="2:8" s="1" customFormat="1" ht="16.8" customHeight="1">
      <c r="B830" s="34"/>
      <c r="C830" s="211" t="s">
        <v>578</v>
      </c>
      <c r="D830" s="212" t="s">
        <v>579</v>
      </c>
      <c r="E830" s="213" t="s">
        <v>32</v>
      </c>
      <c r="F830" s="214">
        <v>2.4420000000000002</v>
      </c>
      <c r="H830" s="34"/>
    </row>
    <row r="831" spans="2:8" s="1" customFormat="1" ht="16.8" customHeight="1">
      <c r="B831" s="34"/>
      <c r="C831" s="215" t="s">
        <v>32</v>
      </c>
      <c r="D831" s="215" t="s">
        <v>580</v>
      </c>
      <c r="E831" s="18" t="s">
        <v>32</v>
      </c>
      <c r="F831" s="216">
        <v>2.4420000000000002</v>
      </c>
      <c r="H831" s="34"/>
    </row>
    <row r="832" spans="2:8" s="1" customFormat="1" ht="16.8" customHeight="1">
      <c r="B832" s="34"/>
      <c r="C832" s="215" t="s">
        <v>32</v>
      </c>
      <c r="D832" s="215" t="s">
        <v>162</v>
      </c>
      <c r="E832" s="18" t="s">
        <v>32</v>
      </c>
      <c r="F832" s="216">
        <v>2.4420000000000002</v>
      </c>
      <c r="H832" s="34"/>
    </row>
    <row r="833" spans="2:8" s="1" customFormat="1" ht="16.8" customHeight="1">
      <c r="B833" s="34"/>
      <c r="C833" s="217" t="s">
        <v>4892</v>
      </c>
      <c r="H833" s="34"/>
    </row>
    <row r="834" spans="2:8" s="1" customFormat="1" ht="16.8" customHeight="1">
      <c r="B834" s="34"/>
      <c r="C834" s="215" t="s">
        <v>1822</v>
      </c>
      <c r="D834" s="215" t="s">
        <v>1823</v>
      </c>
      <c r="E834" s="18" t="s">
        <v>282</v>
      </c>
      <c r="F834" s="216">
        <v>2.4420000000000002</v>
      </c>
      <c r="H834" s="34"/>
    </row>
    <row r="835" spans="2:8" s="1" customFormat="1" ht="16.8" customHeight="1">
      <c r="B835" s="34"/>
      <c r="C835" s="211" t="s">
        <v>574</v>
      </c>
      <c r="D835" s="212" t="s">
        <v>575</v>
      </c>
      <c r="E835" s="213" t="s">
        <v>32</v>
      </c>
      <c r="F835" s="214">
        <v>3.819</v>
      </c>
      <c r="H835" s="34"/>
    </row>
    <row r="836" spans="2:8" s="1" customFormat="1" ht="16.8" customHeight="1">
      <c r="B836" s="34"/>
      <c r="C836" s="215" t="s">
        <v>32</v>
      </c>
      <c r="D836" s="215" t="s">
        <v>576</v>
      </c>
      <c r="E836" s="18" t="s">
        <v>32</v>
      </c>
      <c r="F836" s="216">
        <v>3.819</v>
      </c>
      <c r="H836" s="34"/>
    </row>
    <row r="837" spans="2:8" s="1" customFormat="1" ht="16.8" customHeight="1">
      <c r="B837" s="34"/>
      <c r="C837" s="215" t="s">
        <v>32</v>
      </c>
      <c r="D837" s="215" t="s">
        <v>162</v>
      </c>
      <c r="E837" s="18" t="s">
        <v>32</v>
      </c>
      <c r="F837" s="216">
        <v>3.819</v>
      </c>
      <c r="H837" s="34"/>
    </row>
    <row r="838" spans="2:8" s="1" customFormat="1" ht="16.8" customHeight="1">
      <c r="B838" s="34"/>
      <c r="C838" s="217" t="s">
        <v>4892</v>
      </c>
      <c r="H838" s="34"/>
    </row>
    <row r="839" spans="2:8" s="1" customFormat="1" ht="16.8" customHeight="1">
      <c r="B839" s="34"/>
      <c r="C839" s="215" t="s">
        <v>1810</v>
      </c>
      <c r="D839" s="215" t="s">
        <v>5102</v>
      </c>
      <c r="E839" s="18" t="s">
        <v>282</v>
      </c>
      <c r="F839" s="216">
        <v>3.819</v>
      </c>
      <c r="H839" s="34"/>
    </row>
    <row r="840" spans="2:8" s="1" customFormat="1" ht="26.4" customHeight="1">
      <c r="B840" s="34"/>
      <c r="C840" s="210" t="s">
        <v>93</v>
      </c>
      <c r="D840" s="210" t="s">
        <v>94</v>
      </c>
      <c r="H840" s="34"/>
    </row>
    <row r="841" spans="2:8" s="1" customFormat="1" ht="16.8" customHeight="1">
      <c r="B841" s="34"/>
      <c r="C841" s="211" t="s">
        <v>652</v>
      </c>
      <c r="D841" s="212" t="s">
        <v>668</v>
      </c>
      <c r="E841" s="213" t="s">
        <v>32</v>
      </c>
      <c r="F841" s="214">
        <v>769.2</v>
      </c>
      <c r="H841" s="34"/>
    </row>
    <row r="842" spans="2:8" s="1" customFormat="1" ht="16.8" customHeight="1">
      <c r="B842" s="34"/>
      <c r="C842" s="215" t="s">
        <v>32</v>
      </c>
      <c r="D842" s="215" t="s">
        <v>3869</v>
      </c>
      <c r="E842" s="18" t="s">
        <v>32</v>
      </c>
      <c r="F842" s="216">
        <v>769.2</v>
      </c>
      <c r="H842" s="34"/>
    </row>
    <row r="843" spans="2:8" s="1" customFormat="1" ht="16.8" customHeight="1">
      <c r="B843" s="34"/>
      <c r="C843" s="215" t="s">
        <v>32</v>
      </c>
      <c r="D843" s="215" t="s">
        <v>162</v>
      </c>
      <c r="E843" s="18" t="s">
        <v>32</v>
      </c>
      <c r="F843" s="216">
        <v>769.2</v>
      </c>
      <c r="H843" s="34"/>
    </row>
    <row r="844" spans="2:8" s="1" customFormat="1" ht="16.8" customHeight="1">
      <c r="B844" s="34"/>
      <c r="C844" s="217" t="s">
        <v>4892</v>
      </c>
      <c r="H844" s="34"/>
    </row>
    <row r="845" spans="2:8" s="1" customFormat="1" ht="16.8" customHeight="1">
      <c r="B845" s="34"/>
      <c r="C845" s="215" t="s">
        <v>3840</v>
      </c>
      <c r="D845" s="215" t="s">
        <v>5103</v>
      </c>
      <c r="E845" s="18" t="s">
        <v>155</v>
      </c>
      <c r="F845" s="216">
        <v>769.2</v>
      </c>
      <c r="H845" s="34"/>
    </row>
    <row r="846" spans="2:8" s="1" customFormat="1" ht="16.8" customHeight="1">
      <c r="B846" s="34"/>
      <c r="C846" s="215" t="s">
        <v>3845</v>
      </c>
      <c r="D846" s="215" t="s">
        <v>5104</v>
      </c>
      <c r="E846" s="18" t="s">
        <v>155</v>
      </c>
      <c r="F846" s="216">
        <v>769.2</v>
      </c>
      <c r="H846" s="34"/>
    </row>
    <row r="847" spans="2:8" s="1" customFormat="1" ht="16.8" customHeight="1">
      <c r="B847" s="34"/>
      <c r="C847" s="215" t="s">
        <v>3849</v>
      </c>
      <c r="D847" s="215" t="s">
        <v>5105</v>
      </c>
      <c r="E847" s="18" t="s">
        <v>155</v>
      </c>
      <c r="F847" s="216">
        <v>769.2</v>
      </c>
      <c r="H847" s="34"/>
    </row>
    <row r="848" spans="2:8" s="1" customFormat="1" ht="20.399999999999999">
      <c r="B848" s="34"/>
      <c r="C848" s="215" t="s">
        <v>3859</v>
      </c>
      <c r="D848" s="215" t="s">
        <v>5106</v>
      </c>
      <c r="E848" s="18" t="s">
        <v>155</v>
      </c>
      <c r="F848" s="216">
        <v>769.2</v>
      </c>
      <c r="H848" s="34"/>
    </row>
    <row r="849" spans="2:8" s="1" customFormat="1" ht="16.8" customHeight="1">
      <c r="B849" s="34"/>
      <c r="C849" s="215" t="s">
        <v>2281</v>
      </c>
      <c r="D849" s="215" t="s">
        <v>4949</v>
      </c>
      <c r="E849" s="18" t="s">
        <v>155</v>
      </c>
      <c r="F849" s="216">
        <v>769.2</v>
      </c>
      <c r="H849" s="34"/>
    </row>
    <row r="850" spans="2:8" s="1" customFormat="1" ht="16.8" customHeight="1">
      <c r="B850" s="34"/>
      <c r="C850" s="215" t="s">
        <v>4038</v>
      </c>
      <c r="D850" s="215" t="s">
        <v>5107</v>
      </c>
      <c r="E850" s="18" t="s">
        <v>155</v>
      </c>
      <c r="F850" s="216">
        <v>769.2</v>
      </c>
      <c r="H850" s="34"/>
    </row>
    <row r="851" spans="2:8" s="1" customFormat="1" ht="16.8" customHeight="1">
      <c r="B851" s="34"/>
      <c r="C851" s="211" t="s">
        <v>631</v>
      </c>
      <c r="D851" s="212" t="s">
        <v>3565</v>
      </c>
      <c r="E851" s="213" t="s">
        <v>32</v>
      </c>
      <c r="F851" s="214">
        <v>281.37299999999999</v>
      </c>
      <c r="H851" s="34"/>
    </row>
    <row r="852" spans="2:8" s="1" customFormat="1" ht="16.8" customHeight="1">
      <c r="B852" s="34"/>
      <c r="C852" s="215" t="s">
        <v>32</v>
      </c>
      <c r="D852" s="215" t="s">
        <v>3566</v>
      </c>
      <c r="E852" s="18" t="s">
        <v>32</v>
      </c>
      <c r="F852" s="216">
        <v>281.37299999999999</v>
      </c>
      <c r="H852" s="34"/>
    </row>
    <row r="853" spans="2:8" s="1" customFormat="1" ht="16.8" customHeight="1">
      <c r="B853" s="34"/>
      <c r="C853" s="215" t="s">
        <v>32</v>
      </c>
      <c r="D853" s="215" t="s">
        <v>162</v>
      </c>
      <c r="E853" s="18" t="s">
        <v>32</v>
      </c>
      <c r="F853" s="216">
        <v>281.37299999999999</v>
      </c>
      <c r="H853" s="34"/>
    </row>
    <row r="854" spans="2:8" s="1" customFormat="1" ht="16.8" customHeight="1">
      <c r="B854" s="34"/>
      <c r="C854" s="217" t="s">
        <v>4892</v>
      </c>
      <c r="H854" s="34"/>
    </row>
    <row r="855" spans="2:8" s="1" customFormat="1" ht="16.8" customHeight="1">
      <c r="B855" s="34"/>
      <c r="C855" s="215" t="s">
        <v>4042</v>
      </c>
      <c r="D855" s="215" t="s">
        <v>5108</v>
      </c>
      <c r="E855" s="18" t="s">
        <v>693</v>
      </c>
      <c r="F855" s="216">
        <v>281.37299999999999</v>
      </c>
      <c r="H855" s="34"/>
    </row>
    <row r="856" spans="2:8" s="1" customFormat="1" ht="16.8" customHeight="1">
      <c r="B856" s="34"/>
      <c r="C856" s="211" t="s">
        <v>680</v>
      </c>
      <c r="D856" s="212" t="s">
        <v>653</v>
      </c>
      <c r="E856" s="213" t="s">
        <v>32</v>
      </c>
      <c r="F856" s="214">
        <v>1445.9770000000001</v>
      </c>
      <c r="H856" s="34"/>
    </row>
    <row r="857" spans="2:8" s="1" customFormat="1" ht="16.8" customHeight="1">
      <c r="B857" s="34"/>
      <c r="C857" s="215" t="s">
        <v>32</v>
      </c>
      <c r="D857" s="215" t="s">
        <v>3551</v>
      </c>
      <c r="E857" s="18" t="s">
        <v>32</v>
      </c>
      <c r="F857" s="216">
        <v>1445.9770000000001</v>
      </c>
      <c r="H857" s="34"/>
    </row>
    <row r="858" spans="2:8" s="1" customFormat="1" ht="16.8" customHeight="1">
      <c r="B858" s="34"/>
      <c r="C858" s="215" t="s">
        <v>32</v>
      </c>
      <c r="D858" s="215" t="s">
        <v>162</v>
      </c>
      <c r="E858" s="18" t="s">
        <v>32</v>
      </c>
      <c r="F858" s="216">
        <v>1445.9770000000001</v>
      </c>
      <c r="H858" s="34"/>
    </row>
    <row r="859" spans="2:8" s="1" customFormat="1" ht="16.8" customHeight="1">
      <c r="B859" s="34"/>
      <c r="C859" s="217" t="s">
        <v>4892</v>
      </c>
      <c r="H859" s="34"/>
    </row>
    <row r="860" spans="2:8" s="1" customFormat="1" ht="16.8" customHeight="1">
      <c r="B860" s="34"/>
      <c r="C860" s="215" t="s">
        <v>2063</v>
      </c>
      <c r="D860" s="215" t="s">
        <v>5109</v>
      </c>
      <c r="E860" s="18" t="s">
        <v>155</v>
      </c>
      <c r="F860" s="216">
        <v>1445.9770000000001</v>
      </c>
      <c r="H860" s="34"/>
    </row>
    <row r="861" spans="2:8" s="1" customFormat="1" ht="16.8" customHeight="1">
      <c r="B861" s="34"/>
      <c r="C861" s="215" t="s">
        <v>3795</v>
      </c>
      <c r="D861" s="215" t="s">
        <v>5110</v>
      </c>
      <c r="E861" s="18" t="s">
        <v>155</v>
      </c>
      <c r="F861" s="216">
        <v>1445.9770000000001</v>
      </c>
      <c r="H861" s="34"/>
    </row>
    <row r="862" spans="2:8" s="1" customFormat="1" ht="16.8" customHeight="1">
      <c r="B862" s="34"/>
      <c r="C862" s="215" t="s">
        <v>4464</v>
      </c>
      <c r="D862" s="215" t="s">
        <v>5111</v>
      </c>
      <c r="E862" s="18" t="s">
        <v>155</v>
      </c>
      <c r="F862" s="216">
        <v>1445.9770000000001</v>
      </c>
      <c r="H862" s="34"/>
    </row>
    <row r="863" spans="2:8" s="1" customFormat="1" ht="16.8" customHeight="1">
      <c r="B863" s="34"/>
      <c r="C863" s="215" t="s">
        <v>4468</v>
      </c>
      <c r="D863" s="215" t="s">
        <v>5112</v>
      </c>
      <c r="E863" s="18" t="s">
        <v>155</v>
      </c>
      <c r="F863" s="216">
        <v>1445.9770000000001</v>
      </c>
      <c r="H863" s="34"/>
    </row>
    <row r="864" spans="2:8" s="1" customFormat="1" ht="20.399999999999999">
      <c r="B864" s="34"/>
      <c r="C864" s="215" t="s">
        <v>4483</v>
      </c>
      <c r="D864" s="215" t="s">
        <v>5113</v>
      </c>
      <c r="E864" s="18" t="s">
        <v>155</v>
      </c>
      <c r="F864" s="216">
        <v>1445.9770000000001</v>
      </c>
      <c r="H864" s="34"/>
    </row>
    <row r="865" spans="2:8" s="1" customFormat="1" ht="16.8" customHeight="1">
      <c r="B865" s="34"/>
      <c r="C865" s="215" t="s">
        <v>4511</v>
      </c>
      <c r="D865" s="215" t="s">
        <v>5114</v>
      </c>
      <c r="E865" s="18" t="s">
        <v>155</v>
      </c>
      <c r="F865" s="216">
        <v>1445.9770000000001</v>
      </c>
      <c r="H865" s="34"/>
    </row>
    <row r="866" spans="2:8" s="1" customFormat="1" ht="16.8" customHeight="1">
      <c r="B866" s="34"/>
      <c r="C866" s="215" t="s">
        <v>4073</v>
      </c>
      <c r="D866" s="215" t="s">
        <v>5115</v>
      </c>
      <c r="E866" s="18" t="s">
        <v>155</v>
      </c>
      <c r="F866" s="216">
        <v>1445.9770000000001</v>
      </c>
      <c r="H866" s="34"/>
    </row>
    <row r="867" spans="2:8" s="1" customFormat="1" ht="16.8" customHeight="1">
      <c r="B867" s="34"/>
      <c r="C867" s="211" t="s">
        <v>685</v>
      </c>
      <c r="D867" s="212" t="s">
        <v>632</v>
      </c>
      <c r="E867" s="213" t="s">
        <v>32</v>
      </c>
      <c r="F867" s="214">
        <v>76.92</v>
      </c>
      <c r="H867" s="34"/>
    </row>
    <row r="868" spans="2:8" s="1" customFormat="1" ht="16.8" customHeight="1">
      <c r="B868" s="34"/>
      <c r="C868" s="215" t="s">
        <v>32</v>
      </c>
      <c r="D868" s="215" t="s">
        <v>5116</v>
      </c>
      <c r="E868" s="18" t="s">
        <v>32</v>
      </c>
      <c r="F868" s="216">
        <v>76.92</v>
      </c>
      <c r="H868" s="34"/>
    </row>
    <row r="869" spans="2:8" s="1" customFormat="1" ht="16.8" customHeight="1">
      <c r="B869" s="34"/>
      <c r="C869" s="215" t="s">
        <v>32</v>
      </c>
      <c r="D869" s="215" t="s">
        <v>162</v>
      </c>
      <c r="E869" s="18" t="s">
        <v>32</v>
      </c>
      <c r="F869" s="216">
        <v>76.92</v>
      </c>
      <c r="H869" s="34"/>
    </row>
    <row r="870" spans="2:8" s="1" customFormat="1" ht="16.8" customHeight="1">
      <c r="B870" s="34"/>
      <c r="C870" s="217" t="s">
        <v>4892</v>
      </c>
      <c r="H870" s="34"/>
    </row>
    <row r="871" spans="2:8" s="1" customFormat="1" ht="20.399999999999999">
      <c r="B871" s="34"/>
      <c r="C871" s="215" t="s">
        <v>3821</v>
      </c>
      <c r="D871" s="215" t="s">
        <v>5117</v>
      </c>
      <c r="E871" s="18" t="s">
        <v>165</v>
      </c>
      <c r="F871" s="216">
        <v>76.92</v>
      </c>
      <c r="H871" s="34"/>
    </row>
    <row r="872" spans="2:8" s="1" customFormat="1" ht="16.8" customHeight="1">
      <c r="B872" s="34"/>
      <c r="C872" s="215" t="s">
        <v>2128</v>
      </c>
      <c r="D872" s="215" t="s">
        <v>5118</v>
      </c>
      <c r="E872" s="18" t="s">
        <v>165</v>
      </c>
      <c r="F872" s="216">
        <v>76.92</v>
      </c>
      <c r="H872" s="34"/>
    </row>
    <row r="873" spans="2:8" s="1" customFormat="1" ht="20.399999999999999">
      <c r="B873" s="34"/>
      <c r="C873" s="215" t="s">
        <v>2138</v>
      </c>
      <c r="D873" s="215" t="s">
        <v>5119</v>
      </c>
      <c r="E873" s="18" t="s">
        <v>165</v>
      </c>
      <c r="F873" s="216">
        <v>76.92</v>
      </c>
      <c r="H873" s="34"/>
    </row>
    <row r="874" spans="2:8" s="1" customFormat="1" ht="16.8" customHeight="1">
      <c r="B874" s="34"/>
      <c r="C874" s="211" t="s">
        <v>682</v>
      </c>
      <c r="D874" s="212" t="s">
        <v>681</v>
      </c>
      <c r="E874" s="213" t="s">
        <v>32</v>
      </c>
      <c r="F874" s="214">
        <v>7.4029999999999996</v>
      </c>
      <c r="H874" s="34"/>
    </row>
    <row r="875" spans="2:8" s="1" customFormat="1" ht="16.8" customHeight="1">
      <c r="B875" s="34"/>
      <c r="C875" s="215" t="s">
        <v>32</v>
      </c>
      <c r="D875" s="215" t="s">
        <v>3557</v>
      </c>
      <c r="E875" s="18" t="s">
        <v>32</v>
      </c>
      <c r="F875" s="216">
        <v>7.4029999999999996</v>
      </c>
      <c r="H875" s="34"/>
    </row>
    <row r="876" spans="2:8" s="1" customFormat="1" ht="16.8" customHeight="1">
      <c r="B876" s="34"/>
      <c r="C876" s="215" t="s">
        <v>32</v>
      </c>
      <c r="D876" s="215" t="s">
        <v>162</v>
      </c>
      <c r="E876" s="18" t="s">
        <v>32</v>
      </c>
      <c r="F876" s="216">
        <v>7.4029999999999996</v>
      </c>
      <c r="H876" s="34"/>
    </row>
    <row r="877" spans="2:8" s="1" customFormat="1" ht="16.8" customHeight="1">
      <c r="B877" s="34"/>
      <c r="C877" s="217" t="s">
        <v>4892</v>
      </c>
      <c r="H877" s="34"/>
    </row>
    <row r="878" spans="2:8" s="1" customFormat="1" ht="16.8" customHeight="1">
      <c r="B878" s="34"/>
      <c r="C878" s="215" t="s">
        <v>3830</v>
      </c>
      <c r="D878" s="215" t="s">
        <v>5120</v>
      </c>
      <c r="E878" s="18" t="s">
        <v>165</v>
      </c>
      <c r="F878" s="216">
        <v>7.4029999999999996</v>
      </c>
      <c r="H878" s="34"/>
    </row>
    <row r="879" spans="2:8" s="1" customFormat="1" ht="16.8" customHeight="1">
      <c r="B879" s="34"/>
      <c r="C879" s="211" t="s">
        <v>737</v>
      </c>
      <c r="D879" s="212" t="s">
        <v>686</v>
      </c>
      <c r="E879" s="213" t="s">
        <v>32</v>
      </c>
      <c r="F879" s="214">
        <v>4.6269999999999998</v>
      </c>
      <c r="H879" s="34"/>
    </row>
    <row r="880" spans="2:8" s="1" customFormat="1" ht="16.8" customHeight="1">
      <c r="B880" s="34"/>
      <c r="C880" s="215" t="s">
        <v>32</v>
      </c>
      <c r="D880" s="215" t="s">
        <v>3559</v>
      </c>
      <c r="E880" s="18" t="s">
        <v>32</v>
      </c>
      <c r="F880" s="216">
        <v>4.6269999999999998</v>
      </c>
      <c r="H880" s="34"/>
    </row>
    <row r="881" spans="2:8" s="1" customFormat="1" ht="16.8" customHeight="1">
      <c r="B881" s="34"/>
      <c r="C881" s="215" t="s">
        <v>32</v>
      </c>
      <c r="D881" s="215" t="s">
        <v>162</v>
      </c>
      <c r="E881" s="18" t="s">
        <v>32</v>
      </c>
      <c r="F881" s="216">
        <v>4.6269999999999998</v>
      </c>
      <c r="H881" s="34"/>
    </row>
    <row r="882" spans="2:8" s="1" customFormat="1" ht="16.8" customHeight="1">
      <c r="B882" s="34"/>
      <c r="C882" s="217" t="s">
        <v>4892</v>
      </c>
      <c r="H882" s="34"/>
    </row>
    <row r="883" spans="2:8" s="1" customFormat="1" ht="16.8" customHeight="1">
      <c r="B883" s="34"/>
      <c r="C883" s="215" t="s">
        <v>2148</v>
      </c>
      <c r="D883" s="215" t="s">
        <v>5121</v>
      </c>
      <c r="E883" s="18" t="s">
        <v>282</v>
      </c>
      <c r="F883" s="216">
        <v>4.6269999999999998</v>
      </c>
      <c r="H883" s="34"/>
    </row>
    <row r="884" spans="2:8" s="1" customFormat="1" ht="16.8" customHeight="1">
      <c r="B884" s="34"/>
      <c r="C884" s="211" t="s">
        <v>754</v>
      </c>
      <c r="D884" s="212" t="s">
        <v>683</v>
      </c>
      <c r="E884" s="213" t="s">
        <v>32</v>
      </c>
      <c r="F884" s="214">
        <v>849.05600000000004</v>
      </c>
      <c r="H884" s="34"/>
    </row>
    <row r="885" spans="2:8" s="1" customFormat="1" ht="16.8" customHeight="1">
      <c r="B885" s="34"/>
      <c r="C885" s="215" t="s">
        <v>32</v>
      </c>
      <c r="D885" s="215" t="s">
        <v>3560</v>
      </c>
      <c r="E885" s="18" t="s">
        <v>32</v>
      </c>
      <c r="F885" s="216">
        <v>849.05600000000004</v>
      </c>
      <c r="H885" s="34"/>
    </row>
    <row r="886" spans="2:8" s="1" customFormat="1" ht="16.8" customHeight="1">
      <c r="B886" s="34"/>
      <c r="C886" s="215" t="s">
        <v>32</v>
      </c>
      <c r="D886" s="215" t="s">
        <v>162</v>
      </c>
      <c r="E886" s="18" t="s">
        <v>32</v>
      </c>
      <c r="F886" s="216">
        <v>849.05600000000004</v>
      </c>
      <c r="H886" s="34"/>
    </row>
    <row r="887" spans="2:8" s="1" customFormat="1" ht="16.8" customHeight="1">
      <c r="B887" s="34"/>
      <c r="C887" s="217" t="s">
        <v>4892</v>
      </c>
      <c r="H887" s="34"/>
    </row>
    <row r="888" spans="2:8" s="1" customFormat="1" ht="20.399999999999999">
      <c r="B888" s="34"/>
      <c r="C888" s="215" t="s">
        <v>3853</v>
      </c>
      <c r="D888" s="215" t="s">
        <v>5122</v>
      </c>
      <c r="E888" s="18" t="s">
        <v>693</v>
      </c>
      <c r="F888" s="216">
        <v>849.05600000000004</v>
      </c>
      <c r="H888" s="34"/>
    </row>
    <row r="889" spans="2:8" s="1" customFormat="1" ht="16.8" customHeight="1">
      <c r="B889" s="34"/>
      <c r="C889" s="211" t="s">
        <v>785</v>
      </c>
      <c r="D889" s="212" t="s">
        <v>755</v>
      </c>
      <c r="E889" s="213" t="s">
        <v>32</v>
      </c>
      <c r="F889" s="214">
        <v>769.2</v>
      </c>
      <c r="H889" s="34"/>
    </row>
    <row r="890" spans="2:8" s="1" customFormat="1" ht="16.8" customHeight="1">
      <c r="B890" s="34"/>
      <c r="C890" s="215" t="s">
        <v>32</v>
      </c>
      <c r="D890" s="215" t="s">
        <v>3869</v>
      </c>
      <c r="E890" s="18" t="s">
        <v>32</v>
      </c>
      <c r="F890" s="216">
        <v>769.2</v>
      </c>
      <c r="H890" s="34"/>
    </row>
    <row r="891" spans="2:8" s="1" customFormat="1" ht="16.8" customHeight="1">
      <c r="B891" s="34"/>
      <c r="C891" s="215" t="s">
        <v>32</v>
      </c>
      <c r="D891" s="215" t="s">
        <v>162</v>
      </c>
      <c r="E891" s="18" t="s">
        <v>32</v>
      </c>
      <c r="F891" s="216">
        <v>769.2</v>
      </c>
      <c r="H891" s="34"/>
    </row>
    <row r="892" spans="2:8" s="1" customFormat="1" ht="16.8" customHeight="1">
      <c r="B892" s="34"/>
      <c r="C892" s="217" t="s">
        <v>4892</v>
      </c>
      <c r="H892" s="34"/>
    </row>
    <row r="893" spans="2:8" s="1" customFormat="1" ht="16.8" customHeight="1">
      <c r="B893" s="34"/>
      <c r="C893" s="215" t="s">
        <v>4196</v>
      </c>
      <c r="D893" s="215" t="s">
        <v>5123</v>
      </c>
      <c r="E893" s="18" t="s">
        <v>155</v>
      </c>
      <c r="F893" s="216">
        <v>769.2</v>
      </c>
      <c r="H893" s="34"/>
    </row>
    <row r="894" spans="2:8" s="1" customFormat="1" ht="16.8" customHeight="1">
      <c r="B894" s="34"/>
      <c r="C894" s="211" t="s">
        <v>794</v>
      </c>
      <c r="D894" s="212" t="s">
        <v>786</v>
      </c>
      <c r="E894" s="213" t="s">
        <v>32</v>
      </c>
      <c r="F894" s="214">
        <v>769.2</v>
      </c>
      <c r="H894" s="34"/>
    </row>
    <row r="895" spans="2:8" s="1" customFormat="1" ht="16.8" customHeight="1">
      <c r="B895" s="34"/>
      <c r="C895" s="215" t="s">
        <v>32</v>
      </c>
      <c r="D895" s="215" t="s">
        <v>3555</v>
      </c>
      <c r="E895" s="18" t="s">
        <v>32</v>
      </c>
      <c r="F895" s="216">
        <v>769.2</v>
      </c>
      <c r="H895" s="34"/>
    </row>
    <row r="896" spans="2:8" s="1" customFormat="1" ht="16.8" customHeight="1">
      <c r="B896" s="34"/>
      <c r="C896" s="215" t="s">
        <v>32</v>
      </c>
      <c r="D896" s="215" t="s">
        <v>162</v>
      </c>
      <c r="E896" s="18" t="s">
        <v>32</v>
      </c>
      <c r="F896" s="216">
        <v>769.2</v>
      </c>
      <c r="H896" s="34"/>
    </row>
    <row r="897" spans="2:8" s="1" customFormat="1" ht="16.8" customHeight="1">
      <c r="B897" s="34"/>
      <c r="C897" s="217" t="s">
        <v>4892</v>
      </c>
      <c r="H897" s="34"/>
    </row>
    <row r="898" spans="2:8" s="1" customFormat="1" ht="16.8" customHeight="1">
      <c r="B898" s="34"/>
      <c r="C898" s="215" t="s">
        <v>4352</v>
      </c>
      <c r="D898" s="215" t="s">
        <v>5124</v>
      </c>
      <c r="E898" s="18" t="s">
        <v>155</v>
      </c>
      <c r="F898" s="216">
        <v>769.2</v>
      </c>
      <c r="H898" s="34"/>
    </row>
    <row r="899" spans="2:8" s="1" customFormat="1" ht="16.8" customHeight="1">
      <c r="B899" s="34"/>
      <c r="C899" s="215" t="s">
        <v>4357</v>
      </c>
      <c r="D899" s="215" t="s">
        <v>5125</v>
      </c>
      <c r="E899" s="18" t="s">
        <v>155</v>
      </c>
      <c r="F899" s="216">
        <v>769.2</v>
      </c>
      <c r="H899" s="34"/>
    </row>
    <row r="900" spans="2:8" s="1" customFormat="1" ht="16.8" customHeight="1">
      <c r="B900" s="34"/>
      <c r="C900" s="215" t="s">
        <v>4361</v>
      </c>
      <c r="D900" s="215" t="s">
        <v>5126</v>
      </c>
      <c r="E900" s="18" t="s">
        <v>155</v>
      </c>
      <c r="F900" s="216">
        <v>769.2</v>
      </c>
      <c r="H900" s="34"/>
    </row>
    <row r="901" spans="2:8" s="1" customFormat="1" ht="16.8" customHeight="1">
      <c r="B901" s="34"/>
      <c r="C901" s="215" t="s">
        <v>4365</v>
      </c>
      <c r="D901" s="215" t="s">
        <v>5127</v>
      </c>
      <c r="E901" s="18" t="s">
        <v>155</v>
      </c>
      <c r="F901" s="216">
        <v>769.2</v>
      </c>
      <c r="H901" s="34"/>
    </row>
    <row r="902" spans="2:8" s="1" customFormat="1" ht="16.8" customHeight="1">
      <c r="B902" s="34"/>
      <c r="C902" s="215" t="s">
        <v>4449</v>
      </c>
      <c r="D902" s="215" t="s">
        <v>5128</v>
      </c>
      <c r="E902" s="18" t="s">
        <v>155</v>
      </c>
      <c r="F902" s="216">
        <v>769.2</v>
      </c>
      <c r="H902" s="34"/>
    </row>
    <row r="903" spans="2:8" s="1" customFormat="1" ht="16.8" customHeight="1">
      <c r="B903" s="34"/>
      <c r="C903" s="211" t="s">
        <v>797</v>
      </c>
      <c r="D903" s="212" t="s">
        <v>790</v>
      </c>
      <c r="E903" s="213" t="s">
        <v>32</v>
      </c>
      <c r="F903" s="214">
        <v>220.24</v>
      </c>
      <c r="H903" s="34"/>
    </row>
    <row r="904" spans="2:8" s="1" customFormat="1" ht="16.8" customHeight="1">
      <c r="B904" s="34"/>
      <c r="C904" s="215" t="s">
        <v>32</v>
      </c>
      <c r="D904" s="215" t="s">
        <v>3609</v>
      </c>
      <c r="E904" s="18" t="s">
        <v>32</v>
      </c>
      <c r="F904" s="216">
        <v>220.24</v>
      </c>
      <c r="H904" s="34"/>
    </row>
    <row r="905" spans="2:8" s="1" customFormat="1" ht="16.8" customHeight="1">
      <c r="B905" s="34"/>
      <c r="C905" s="215" t="s">
        <v>32</v>
      </c>
      <c r="D905" s="215" t="s">
        <v>162</v>
      </c>
      <c r="E905" s="18" t="s">
        <v>32</v>
      </c>
      <c r="F905" s="216">
        <v>220.24</v>
      </c>
      <c r="H905" s="34"/>
    </row>
    <row r="906" spans="2:8" s="1" customFormat="1" ht="16.8" customHeight="1">
      <c r="B906" s="34"/>
      <c r="C906" s="217" t="s">
        <v>4892</v>
      </c>
      <c r="H906" s="34"/>
    </row>
    <row r="907" spans="2:8" s="1" customFormat="1" ht="20.399999999999999">
      <c r="B907" s="34"/>
      <c r="C907" s="215" t="s">
        <v>4387</v>
      </c>
      <c r="D907" s="215" t="s">
        <v>5129</v>
      </c>
      <c r="E907" s="18" t="s">
        <v>155</v>
      </c>
      <c r="F907" s="216">
        <v>220.24</v>
      </c>
      <c r="H907" s="34"/>
    </row>
    <row r="908" spans="2:8" s="1" customFormat="1" ht="16.8" customHeight="1">
      <c r="B908" s="34"/>
      <c r="C908" s="211" t="s">
        <v>801</v>
      </c>
      <c r="D908" s="212" t="s">
        <v>795</v>
      </c>
      <c r="E908" s="213" t="s">
        <v>32</v>
      </c>
      <c r="F908" s="214">
        <v>548.96</v>
      </c>
      <c r="H908" s="34"/>
    </row>
    <row r="909" spans="2:8" s="1" customFormat="1" ht="16.8" customHeight="1">
      <c r="B909" s="34"/>
      <c r="C909" s="215" t="s">
        <v>32</v>
      </c>
      <c r="D909" s="215" t="s">
        <v>3567</v>
      </c>
      <c r="E909" s="18" t="s">
        <v>32</v>
      </c>
      <c r="F909" s="216">
        <v>548.96</v>
      </c>
      <c r="H909" s="34"/>
    </row>
    <row r="910" spans="2:8" s="1" customFormat="1" ht="16.8" customHeight="1">
      <c r="B910" s="34"/>
      <c r="C910" s="215" t="s">
        <v>32</v>
      </c>
      <c r="D910" s="215" t="s">
        <v>162</v>
      </c>
      <c r="E910" s="18" t="s">
        <v>32</v>
      </c>
      <c r="F910" s="216">
        <v>548.96</v>
      </c>
      <c r="H910" s="34"/>
    </row>
    <row r="911" spans="2:8" s="1" customFormat="1" ht="16.8" customHeight="1">
      <c r="B911" s="34"/>
      <c r="C911" s="217" t="s">
        <v>4892</v>
      </c>
      <c r="H911" s="34"/>
    </row>
    <row r="912" spans="2:8" s="1" customFormat="1" ht="20.399999999999999">
      <c r="B912" s="34"/>
      <c r="C912" s="215" t="s">
        <v>4395</v>
      </c>
      <c r="D912" s="215" t="s">
        <v>5130</v>
      </c>
      <c r="E912" s="18" t="s">
        <v>155</v>
      </c>
      <c r="F912" s="216">
        <v>548.96</v>
      </c>
      <c r="H912" s="34"/>
    </row>
    <row r="913" spans="2:8" s="1" customFormat="1" ht="16.8" customHeight="1">
      <c r="B913" s="34"/>
      <c r="C913" s="211" t="s">
        <v>806</v>
      </c>
      <c r="D913" s="212" t="s">
        <v>798</v>
      </c>
      <c r="E913" s="213" t="s">
        <v>32</v>
      </c>
      <c r="F913" s="214">
        <v>536.37</v>
      </c>
      <c r="H913" s="34"/>
    </row>
    <row r="914" spans="2:8" s="1" customFormat="1" ht="16.8" customHeight="1">
      <c r="B914" s="34"/>
      <c r="C914" s="215" t="s">
        <v>32</v>
      </c>
      <c r="D914" s="215" t="s">
        <v>3611</v>
      </c>
      <c r="E914" s="18" t="s">
        <v>32</v>
      </c>
      <c r="F914" s="216">
        <v>536.37</v>
      </c>
      <c r="H914" s="34"/>
    </row>
    <row r="915" spans="2:8" s="1" customFormat="1" ht="16.8" customHeight="1">
      <c r="B915" s="34"/>
      <c r="C915" s="215" t="s">
        <v>32</v>
      </c>
      <c r="D915" s="215" t="s">
        <v>162</v>
      </c>
      <c r="E915" s="18" t="s">
        <v>32</v>
      </c>
      <c r="F915" s="216">
        <v>536.37</v>
      </c>
      <c r="H915" s="34"/>
    </row>
    <row r="916" spans="2:8" s="1" customFormat="1" ht="16.8" customHeight="1">
      <c r="B916" s="34"/>
      <c r="C916" s="217" t="s">
        <v>4892</v>
      </c>
      <c r="H916" s="34"/>
    </row>
    <row r="917" spans="2:8" s="1" customFormat="1" ht="16.8" customHeight="1">
      <c r="B917" s="34"/>
      <c r="C917" s="215" t="s">
        <v>4407</v>
      </c>
      <c r="D917" s="215" t="s">
        <v>5131</v>
      </c>
      <c r="E917" s="18" t="s">
        <v>155</v>
      </c>
      <c r="F917" s="216">
        <v>536.37</v>
      </c>
      <c r="H917" s="34"/>
    </row>
    <row r="918" spans="2:8" s="1" customFormat="1" ht="16.8" customHeight="1">
      <c r="B918" s="34"/>
      <c r="C918" s="211" t="s">
        <v>811</v>
      </c>
      <c r="D918" s="212" t="s">
        <v>802</v>
      </c>
      <c r="E918" s="213" t="s">
        <v>32</v>
      </c>
      <c r="F918" s="214">
        <v>12.59</v>
      </c>
      <c r="H918" s="34"/>
    </row>
    <row r="919" spans="2:8" s="1" customFormat="1" ht="16.8" customHeight="1">
      <c r="B919" s="34"/>
      <c r="C919" s="215" t="s">
        <v>32</v>
      </c>
      <c r="D919" s="215" t="s">
        <v>3610</v>
      </c>
      <c r="E919" s="18" t="s">
        <v>32</v>
      </c>
      <c r="F919" s="216">
        <v>12.59</v>
      </c>
      <c r="H919" s="34"/>
    </row>
    <row r="920" spans="2:8" s="1" customFormat="1" ht="16.8" customHeight="1">
      <c r="B920" s="34"/>
      <c r="C920" s="215" t="s">
        <v>32</v>
      </c>
      <c r="D920" s="215" t="s">
        <v>162</v>
      </c>
      <c r="E920" s="18" t="s">
        <v>32</v>
      </c>
      <c r="F920" s="216">
        <v>12.59</v>
      </c>
      <c r="H920" s="34"/>
    </row>
    <row r="921" spans="2:8" s="1" customFormat="1" ht="16.8" customHeight="1">
      <c r="B921" s="34"/>
      <c r="C921" s="217" t="s">
        <v>4892</v>
      </c>
      <c r="H921" s="34"/>
    </row>
    <row r="922" spans="2:8" s="1" customFormat="1" ht="16.8" customHeight="1">
      <c r="B922" s="34"/>
      <c r="C922" s="215" t="s">
        <v>4399</v>
      </c>
      <c r="D922" s="215" t="s">
        <v>4400</v>
      </c>
      <c r="E922" s="18" t="s">
        <v>155</v>
      </c>
      <c r="F922" s="216">
        <v>13.849</v>
      </c>
      <c r="H922" s="34"/>
    </row>
    <row r="923" spans="2:8" s="1" customFormat="1" ht="16.8" customHeight="1">
      <c r="B923" s="34"/>
      <c r="C923" s="211" t="s">
        <v>815</v>
      </c>
      <c r="D923" s="212" t="s">
        <v>807</v>
      </c>
      <c r="E923" s="213" t="s">
        <v>32</v>
      </c>
      <c r="F923" s="214">
        <v>536.37</v>
      </c>
      <c r="H923" s="34"/>
    </row>
    <row r="924" spans="2:8" s="1" customFormat="1" ht="16.8" customHeight="1">
      <c r="B924" s="34"/>
      <c r="C924" s="215" t="s">
        <v>32</v>
      </c>
      <c r="D924" s="215" t="s">
        <v>3611</v>
      </c>
      <c r="E924" s="18" t="s">
        <v>32</v>
      </c>
      <c r="F924" s="216">
        <v>536.37</v>
      </c>
      <c r="H924" s="34"/>
    </row>
    <row r="925" spans="2:8" s="1" customFormat="1" ht="16.8" customHeight="1">
      <c r="B925" s="34"/>
      <c r="C925" s="215" t="s">
        <v>32</v>
      </c>
      <c r="D925" s="215" t="s">
        <v>162</v>
      </c>
      <c r="E925" s="18" t="s">
        <v>32</v>
      </c>
      <c r="F925" s="216">
        <v>536.37</v>
      </c>
      <c r="H925" s="34"/>
    </row>
    <row r="926" spans="2:8" s="1" customFormat="1" ht="16.8" customHeight="1">
      <c r="B926" s="34"/>
      <c r="C926" s="217" t="s">
        <v>4892</v>
      </c>
      <c r="H926" s="34"/>
    </row>
    <row r="927" spans="2:8" s="1" customFormat="1" ht="20.399999999999999">
      <c r="B927" s="34"/>
      <c r="C927" s="215" t="s">
        <v>4403</v>
      </c>
      <c r="D927" s="215" t="s">
        <v>4404</v>
      </c>
      <c r="E927" s="18" t="s">
        <v>155</v>
      </c>
      <c r="F927" s="216">
        <v>590.00699999999995</v>
      </c>
      <c r="H927" s="34"/>
    </row>
    <row r="928" spans="2:8" s="1" customFormat="1" ht="16.8" customHeight="1">
      <c r="B928" s="34"/>
      <c r="C928" s="211" t="s">
        <v>719</v>
      </c>
      <c r="D928" s="212" t="s">
        <v>812</v>
      </c>
      <c r="E928" s="213" t="s">
        <v>32</v>
      </c>
      <c r="F928" s="214">
        <v>429.97</v>
      </c>
      <c r="H928" s="34"/>
    </row>
    <row r="929" spans="2:8" s="1" customFormat="1" ht="16.8" customHeight="1">
      <c r="B929" s="34"/>
      <c r="C929" s="215" t="s">
        <v>32</v>
      </c>
      <c r="D929" s="215" t="s">
        <v>5132</v>
      </c>
      <c r="E929" s="18" t="s">
        <v>32</v>
      </c>
      <c r="F929" s="216">
        <v>429.97</v>
      </c>
      <c r="H929" s="34"/>
    </row>
    <row r="930" spans="2:8" s="1" customFormat="1" ht="16.8" customHeight="1">
      <c r="B930" s="34"/>
      <c r="C930" s="215" t="s">
        <v>32</v>
      </c>
      <c r="D930" s="215" t="s">
        <v>162</v>
      </c>
      <c r="E930" s="18" t="s">
        <v>32</v>
      </c>
      <c r="F930" s="216">
        <v>429.97</v>
      </c>
      <c r="H930" s="34"/>
    </row>
    <row r="931" spans="2:8" s="1" customFormat="1" ht="16.8" customHeight="1">
      <c r="B931" s="34"/>
      <c r="C931" s="217" t="s">
        <v>4892</v>
      </c>
      <c r="H931" s="34"/>
    </row>
    <row r="932" spans="2:8" s="1" customFormat="1" ht="20.399999999999999">
      <c r="B932" s="34"/>
      <c r="C932" s="215" t="s">
        <v>4377</v>
      </c>
      <c r="D932" s="215" t="s">
        <v>5133</v>
      </c>
      <c r="E932" s="18" t="s">
        <v>693</v>
      </c>
      <c r="F932" s="216">
        <v>429.97</v>
      </c>
      <c r="H932" s="34"/>
    </row>
    <row r="933" spans="2:8" s="1" customFormat="1" ht="16.8" customHeight="1">
      <c r="B933" s="34"/>
      <c r="C933" s="215" t="s">
        <v>4411</v>
      </c>
      <c r="D933" s="215" t="s">
        <v>5134</v>
      </c>
      <c r="E933" s="18" t="s">
        <v>693</v>
      </c>
      <c r="F933" s="216">
        <v>429.97</v>
      </c>
      <c r="H933" s="34"/>
    </row>
    <row r="934" spans="2:8" s="1" customFormat="1" ht="16.8" customHeight="1">
      <c r="B934" s="34"/>
      <c r="C934" s="211" t="s">
        <v>703</v>
      </c>
      <c r="D934" s="212" t="s">
        <v>816</v>
      </c>
      <c r="E934" s="213" t="s">
        <v>32</v>
      </c>
      <c r="F934" s="214">
        <v>871.85599999999999</v>
      </c>
      <c r="H934" s="34"/>
    </row>
    <row r="935" spans="2:8" s="1" customFormat="1" ht="16.8" customHeight="1">
      <c r="B935" s="34"/>
      <c r="C935" s="215" t="s">
        <v>32</v>
      </c>
      <c r="D935" s="215" t="s">
        <v>3612</v>
      </c>
      <c r="E935" s="18" t="s">
        <v>32</v>
      </c>
      <c r="F935" s="216">
        <v>871.85599999999999</v>
      </c>
      <c r="H935" s="34"/>
    </row>
    <row r="936" spans="2:8" s="1" customFormat="1" ht="16.8" customHeight="1">
      <c r="B936" s="34"/>
      <c r="C936" s="215" t="s">
        <v>32</v>
      </c>
      <c r="D936" s="215" t="s">
        <v>162</v>
      </c>
      <c r="E936" s="18" t="s">
        <v>32</v>
      </c>
      <c r="F936" s="216">
        <v>871.85599999999999</v>
      </c>
      <c r="H936" s="34"/>
    </row>
    <row r="937" spans="2:8" s="1" customFormat="1" ht="16.8" customHeight="1">
      <c r="B937" s="34"/>
      <c r="C937" s="217" t="s">
        <v>4892</v>
      </c>
      <c r="H937" s="34"/>
    </row>
    <row r="938" spans="2:8" s="1" customFormat="1" ht="16.8" customHeight="1">
      <c r="B938" s="34"/>
      <c r="C938" s="215" t="s">
        <v>4415</v>
      </c>
      <c r="D938" s="215" t="s">
        <v>5135</v>
      </c>
      <c r="E938" s="18" t="s">
        <v>693</v>
      </c>
      <c r="F938" s="216">
        <v>871.85599999999999</v>
      </c>
      <c r="H938" s="34"/>
    </row>
    <row r="939" spans="2:8" s="1" customFormat="1" ht="16.8" customHeight="1">
      <c r="B939" s="34"/>
      <c r="C939" s="211" t="s">
        <v>688</v>
      </c>
      <c r="D939" s="212" t="s">
        <v>720</v>
      </c>
      <c r="E939" s="213" t="s">
        <v>32</v>
      </c>
      <c r="F939" s="214">
        <v>23.864000000000001</v>
      </c>
      <c r="H939" s="34"/>
    </row>
    <row r="940" spans="2:8" s="1" customFormat="1" ht="16.8" customHeight="1">
      <c r="B940" s="34"/>
      <c r="C940" s="215" t="s">
        <v>32</v>
      </c>
      <c r="D940" s="215" t="s">
        <v>3613</v>
      </c>
      <c r="E940" s="18" t="s">
        <v>32</v>
      </c>
      <c r="F940" s="216">
        <v>23.864000000000001</v>
      </c>
      <c r="H940" s="34"/>
    </row>
    <row r="941" spans="2:8" s="1" customFormat="1" ht="16.8" customHeight="1">
      <c r="B941" s="34"/>
      <c r="C941" s="215" t="s">
        <v>32</v>
      </c>
      <c r="D941" s="215" t="s">
        <v>162</v>
      </c>
      <c r="E941" s="18" t="s">
        <v>32</v>
      </c>
      <c r="F941" s="216">
        <v>23.864000000000001</v>
      </c>
      <c r="H941" s="34"/>
    </row>
    <row r="942" spans="2:8" s="1" customFormat="1" ht="16.8" customHeight="1">
      <c r="B942" s="34"/>
      <c r="C942" s="217" t="s">
        <v>4892</v>
      </c>
      <c r="H942" s="34"/>
    </row>
    <row r="943" spans="2:8" s="1" customFormat="1" ht="16.8" customHeight="1">
      <c r="B943" s="34"/>
      <c r="C943" s="215" t="s">
        <v>4419</v>
      </c>
      <c r="D943" s="215" t="s">
        <v>5136</v>
      </c>
      <c r="E943" s="18" t="s">
        <v>693</v>
      </c>
      <c r="F943" s="216">
        <v>23.864000000000001</v>
      </c>
      <c r="H943" s="34"/>
    </row>
    <row r="944" spans="2:8" s="1" customFormat="1" ht="16.8" customHeight="1">
      <c r="B944" s="34"/>
      <c r="C944" s="211" t="s">
        <v>694</v>
      </c>
      <c r="D944" s="212" t="s">
        <v>704</v>
      </c>
      <c r="E944" s="213" t="s">
        <v>32</v>
      </c>
      <c r="F944" s="214">
        <v>856.45</v>
      </c>
      <c r="H944" s="34"/>
    </row>
    <row r="945" spans="2:8" s="1" customFormat="1" ht="16.8" customHeight="1">
      <c r="B945" s="34"/>
      <c r="C945" s="215" t="s">
        <v>32</v>
      </c>
      <c r="D945" s="215" t="s">
        <v>4524</v>
      </c>
      <c r="E945" s="18" t="s">
        <v>32</v>
      </c>
      <c r="F945" s="216">
        <v>856.45</v>
      </c>
      <c r="H945" s="34"/>
    </row>
    <row r="946" spans="2:8" s="1" customFormat="1" ht="16.8" customHeight="1">
      <c r="B946" s="34"/>
      <c r="C946" s="215" t="s">
        <v>32</v>
      </c>
      <c r="D946" s="215" t="s">
        <v>162</v>
      </c>
      <c r="E946" s="18" t="s">
        <v>32</v>
      </c>
      <c r="F946" s="216">
        <v>856.45</v>
      </c>
      <c r="H946" s="34"/>
    </row>
    <row r="947" spans="2:8" s="1" customFormat="1" ht="16.8" customHeight="1">
      <c r="B947" s="34"/>
      <c r="C947" s="217" t="s">
        <v>4892</v>
      </c>
      <c r="H947" s="34"/>
    </row>
    <row r="948" spans="2:8" s="1" customFormat="1" ht="20.399999999999999">
      <c r="B948" s="34"/>
      <c r="C948" s="215" t="s">
        <v>3635</v>
      </c>
      <c r="D948" s="215" t="s">
        <v>5137</v>
      </c>
      <c r="E948" s="18" t="s">
        <v>155</v>
      </c>
      <c r="F948" s="216">
        <v>856.45</v>
      </c>
      <c r="H948" s="34"/>
    </row>
    <row r="949" spans="2:8" s="1" customFormat="1" ht="20.399999999999999">
      <c r="B949" s="34"/>
      <c r="C949" s="215" t="s">
        <v>4065</v>
      </c>
      <c r="D949" s="215" t="s">
        <v>5138</v>
      </c>
      <c r="E949" s="18" t="s">
        <v>155</v>
      </c>
      <c r="F949" s="216">
        <v>856.45</v>
      </c>
      <c r="H949" s="34"/>
    </row>
    <row r="950" spans="2:8" s="1" customFormat="1" ht="16.8" customHeight="1">
      <c r="B950" s="34"/>
      <c r="C950" s="211" t="s">
        <v>699</v>
      </c>
      <c r="D950" s="212" t="s">
        <v>689</v>
      </c>
      <c r="E950" s="213" t="s">
        <v>32</v>
      </c>
      <c r="F950" s="214">
        <v>31</v>
      </c>
      <c r="H950" s="34"/>
    </row>
    <row r="951" spans="2:8" s="1" customFormat="1" ht="16.8" customHeight="1">
      <c r="B951" s="34"/>
      <c r="C951" s="215" t="s">
        <v>32</v>
      </c>
      <c r="D951" s="215" t="s">
        <v>5139</v>
      </c>
      <c r="E951" s="18" t="s">
        <v>32</v>
      </c>
      <c r="F951" s="216">
        <v>31</v>
      </c>
      <c r="H951" s="34"/>
    </row>
    <row r="952" spans="2:8" s="1" customFormat="1" ht="16.8" customHeight="1">
      <c r="B952" s="34"/>
      <c r="C952" s="215" t="s">
        <v>32</v>
      </c>
      <c r="D952" s="215" t="s">
        <v>162</v>
      </c>
      <c r="E952" s="18" t="s">
        <v>32</v>
      </c>
      <c r="F952" s="216">
        <v>31</v>
      </c>
      <c r="H952" s="34"/>
    </row>
    <row r="953" spans="2:8" s="1" customFormat="1" ht="16.8" customHeight="1">
      <c r="B953" s="34"/>
      <c r="C953" s="217" t="s">
        <v>4892</v>
      </c>
      <c r="H953" s="34"/>
    </row>
    <row r="954" spans="2:8" s="1" customFormat="1" ht="16.8" customHeight="1">
      <c r="B954" s="34"/>
      <c r="C954" s="215" t="s">
        <v>4424</v>
      </c>
      <c r="D954" s="215" t="s">
        <v>5140</v>
      </c>
      <c r="E954" s="18" t="s">
        <v>171</v>
      </c>
      <c r="F954" s="216">
        <v>31</v>
      </c>
      <c r="H954" s="34"/>
    </row>
    <row r="955" spans="2:8" s="1" customFormat="1" ht="16.8" customHeight="1">
      <c r="B955" s="34"/>
      <c r="C955" s="211" t="s">
        <v>707</v>
      </c>
      <c r="D955" s="212" t="s">
        <v>695</v>
      </c>
      <c r="E955" s="213" t="s">
        <v>32</v>
      </c>
      <c r="F955" s="214">
        <v>49.783999999999999</v>
      </c>
      <c r="H955" s="34"/>
    </row>
    <row r="956" spans="2:8" s="1" customFormat="1" ht="16.8" customHeight="1">
      <c r="B956" s="34"/>
      <c r="C956" s="215" t="s">
        <v>32</v>
      </c>
      <c r="D956" s="215" t="s">
        <v>3614</v>
      </c>
      <c r="E956" s="18" t="s">
        <v>32</v>
      </c>
      <c r="F956" s="216">
        <v>49.783999999999999</v>
      </c>
      <c r="H956" s="34"/>
    </row>
    <row r="957" spans="2:8" s="1" customFormat="1" ht="16.8" customHeight="1">
      <c r="B957" s="34"/>
      <c r="C957" s="215" t="s">
        <v>32</v>
      </c>
      <c r="D957" s="215" t="s">
        <v>162</v>
      </c>
      <c r="E957" s="18" t="s">
        <v>32</v>
      </c>
      <c r="F957" s="216">
        <v>49.783999999999999</v>
      </c>
      <c r="H957" s="34"/>
    </row>
    <row r="958" spans="2:8" s="1" customFormat="1" ht="16.8" customHeight="1">
      <c r="B958" s="34"/>
      <c r="C958" s="217" t="s">
        <v>4892</v>
      </c>
      <c r="H958" s="34"/>
    </row>
    <row r="959" spans="2:8" s="1" customFormat="1" ht="16.8" customHeight="1">
      <c r="B959" s="34"/>
      <c r="C959" s="215" t="s">
        <v>4430</v>
      </c>
      <c r="D959" s="215" t="s">
        <v>5141</v>
      </c>
      <c r="E959" s="18" t="s">
        <v>693</v>
      </c>
      <c r="F959" s="216">
        <v>49.783999999999999</v>
      </c>
      <c r="H959" s="34"/>
    </row>
    <row r="960" spans="2:8" s="1" customFormat="1" ht="16.8" customHeight="1">
      <c r="B960" s="34"/>
      <c r="C960" s="211" t="s">
        <v>711</v>
      </c>
      <c r="D960" s="212" t="s">
        <v>700</v>
      </c>
      <c r="E960" s="213" t="s">
        <v>32</v>
      </c>
      <c r="F960" s="214">
        <v>124.46</v>
      </c>
      <c r="H960" s="34"/>
    </row>
    <row r="961" spans="2:8" s="1" customFormat="1" ht="16.8" customHeight="1">
      <c r="B961" s="34"/>
      <c r="C961" s="215" t="s">
        <v>32</v>
      </c>
      <c r="D961" s="215" t="s">
        <v>5142</v>
      </c>
      <c r="E961" s="18" t="s">
        <v>32</v>
      </c>
      <c r="F961" s="216">
        <v>124.46</v>
      </c>
      <c r="H961" s="34"/>
    </row>
    <row r="962" spans="2:8" s="1" customFormat="1" ht="16.8" customHeight="1">
      <c r="B962" s="34"/>
      <c r="C962" s="215" t="s">
        <v>32</v>
      </c>
      <c r="D962" s="215" t="s">
        <v>162</v>
      </c>
      <c r="E962" s="18" t="s">
        <v>32</v>
      </c>
      <c r="F962" s="216">
        <v>124.46</v>
      </c>
      <c r="H962" s="34"/>
    </row>
    <row r="963" spans="2:8" s="1" customFormat="1" ht="16.8" customHeight="1">
      <c r="B963" s="34"/>
      <c r="C963" s="217" t="s">
        <v>4892</v>
      </c>
      <c r="H963" s="34"/>
    </row>
    <row r="964" spans="2:8" s="1" customFormat="1" ht="16.8" customHeight="1">
      <c r="B964" s="34"/>
      <c r="C964" s="215" t="s">
        <v>4472</v>
      </c>
      <c r="D964" s="215" t="s">
        <v>5143</v>
      </c>
      <c r="E964" s="18" t="s">
        <v>155</v>
      </c>
      <c r="F964" s="216">
        <v>124.46</v>
      </c>
      <c r="H964" s="34"/>
    </row>
    <row r="965" spans="2:8" s="1" customFormat="1" ht="16.8" customHeight="1">
      <c r="B965" s="34"/>
      <c r="C965" s="211" t="s">
        <v>715</v>
      </c>
      <c r="D965" s="212" t="s">
        <v>708</v>
      </c>
      <c r="E965" s="213" t="s">
        <v>32</v>
      </c>
      <c r="F965" s="214">
        <v>77.5</v>
      </c>
      <c r="H965" s="34"/>
    </row>
    <row r="966" spans="2:8" s="1" customFormat="1" ht="16.8" customHeight="1">
      <c r="B966" s="34"/>
      <c r="C966" s="215" t="s">
        <v>32</v>
      </c>
      <c r="D966" s="215" t="s">
        <v>5144</v>
      </c>
      <c r="E966" s="18" t="s">
        <v>32</v>
      </c>
      <c r="F966" s="216">
        <v>77.5</v>
      </c>
      <c r="H966" s="34"/>
    </row>
    <row r="967" spans="2:8" s="1" customFormat="1" ht="16.8" customHeight="1">
      <c r="B967" s="34"/>
      <c r="C967" s="215" t="s">
        <v>32</v>
      </c>
      <c r="D967" s="215" t="s">
        <v>162</v>
      </c>
      <c r="E967" s="18" t="s">
        <v>32</v>
      </c>
      <c r="F967" s="216">
        <v>77.5</v>
      </c>
      <c r="H967" s="34"/>
    </row>
    <row r="968" spans="2:8" s="1" customFormat="1" ht="16.8" customHeight="1">
      <c r="B968" s="34"/>
      <c r="C968" s="217" t="s">
        <v>4892</v>
      </c>
      <c r="H968" s="34"/>
    </row>
    <row r="969" spans="2:8" s="1" customFormat="1" ht="16.8" customHeight="1">
      <c r="B969" s="34"/>
      <c r="C969" s="215" t="s">
        <v>4478</v>
      </c>
      <c r="D969" s="215" t="s">
        <v>5145</v>
      </c>
      <c r="E969" s="18" t="s">
        <v>693</v>
      </c>
      <c r="F969" s="216">
        <v>77.5</v>
      </c>
      <c r="H969" s="34"/>
    </row>
    <row r="970" spans="2:8" s="1" customFormat="1" ht="16.8" customHeight="1">
      <c r="B970" s="34"/>
      <c r="C970" s="211" t="s">
        <v>722</v>
      </c>
      <c r="D970" s="212" t="s">
        <v>712</v>
      </c>
      <c r="E970" s="213" t="s">
        <v>32</v>
      </c>
      <c r="F970" s="214">
        <v>34</v>
      </c>
      <c r="H970" s="34"/>
    </row>
    <row r="971" spans="2:8" s="1" customFormat="1" ht="16.8" customHeight="1">
      <c r="B971" s="34"/>
      <c r="C971" s="215" t="s">
        <v>32</v>
      </c>
      <c r="D971" s="215" t="s">
        <v>1043</v>
      </c>
      <c r="E971" s="18" t="s">
        <v>32</v>
      </c>
      <c r="F971" s="216">
        <v>34</v>
      </c>
      <c r="H971" s="34"/>
    </row>
    <row r="972" spans="2:8" s="1" customFormat="1" ht="16.8" customHeight="1">
      <c r="B972" s="34"/>
      <c r="C972" s="215" t="s">
        <v>32</v>
      </c>
      <c r="D972" s="215" t="s">
        <v>162</v>
      </c>
      <c r="E972" s="18" t="s">
        <v>32</v>
      </c>
      <c r="F972" s="216">
        <v>34</v>
      </c>
      <c r="H972" s="34"/>
    </row>
    <row r="973" spans="2:8" s="1" customFormat="1" ht="16.8" customHeight="1">
      <c r="B973" s="34"/>
      <c r="C973" s="217" t="s">
        <v>4892</v>
      </c>
      <c r="H973" s="34"/>
    </row>
    <row r="974" spans="2:8" s="1" customFormat="1" ht="16.8" customHeight="1">
      <c r="B974" s="34"/>
      <c r="C974" s="215" t="s">
        <v>4435</v>
      </c>
      <c r="D974" s="215" t="s">
        <v>5146</v>
      </c>
      <c r="E974" s="18" t="s">
        <v>171</v>
      </c>
      <c r="F974" s="216">
        <v>34</v>
      </c>
      <c r="H974" s="34"/>
    </row>
    <row r="975" spans="2:8" s="1" customFormat="1" ht="16.8" customHeight="1">
      <c r="B975" s="34"/>
      <c r="C975" s="215" t="s">
        <v>4441</v>
      </c>
      <c r="D975" s="215" t="s">
        <v>5147</v>
      </c>
      <c r="E975" s="18" t="s">
        <v>171</v>
      </c>
      <c r="F975" s="216">
        <v>34</v>
      </c>
      <c r="H975" s="34"/>
    </row>
    <row r="976" spans="2:8" s="1" customFormat="1" ht="16.8" customHeight="1">
      <c r="B976" s="34"/>
      <c r="C976" s="215" t="s">
        <v>4445</v>
      </c>
      <c r="D976" s="215" t="s">
        <v>5148</v>
      </c>
      <c r="E976" s="18" t="s">
        <v>171</v>
      </c>
      <c r="F976" s="216">
        <v>34</v>
      </c>
      <c r="H976" s="34"/>
    </row>
    <row r="977" spans="2:8" s="1" customFormat="1" ht="16.8" customHeight="1">
      <c r="B977" s="34"/>
      <c r="C977" s="211" t="s">
        <v>728</v>
      </c>
      <c r="D977" s="212" t="s">
        <v>716</v>
      </c>
      <c r="E977" s="213" t="s">
        <v>32</v>
      </c>
      <c r="F977" s="214">
        <v>548.96</v>
      </c>
      <c r="H977" s="34"/>
    </row>
    <row r="978" spans="2:8" s="1" customFormat="1" ht="16.8" customHeight="1">
      <c r="B978" s="34"/>
      <c r="C978" s="215" t="s">
        <v>32</v>
      </c>
      <c r="D978" s="215" t="s">
        <v>3567</v>
      </c>
      <c r="E978" s="18" t="s">
        <v>32</v>
      </c>
      <c r="F978" s="216">
        <v>548.96</v>
      </c>
      <c r="H978" s="34"/>
    </row>
    <row r="979" spans="2:8" s="1" customFormat="1" ht="16.8" customHeight="1">
      <c r="B979" s="34"/>
      <c r="C979" s="215" t="s">
        <v>32</v>
      </c>
      <c r="D979" s="215" t="s">
        <v>162</v>
      </c>
      <c r="E979" s="18" t="s">
        <v>32</v>
      </c>
      <c r="F979" s="216">
        <v>548.96</v>
      </c>
      <c r="H979" s="34"/>
    </row>
    <row r="980" spans="2:8" s="1" customFormat="1" ht="16.8" customHeight="1">
      <c r="B980" s="34"/>
      <c r="C980" s="217" t="s">
        <v>4892</v>
      </c>
      <c r="H980" s="34"/>
    </row>
    <row r="981" spans="2:8" s="1" customFormat="1" ht="16.8" customHeight="1">
      <c r="B981" s="34"/>
      <c r="C981" s="215" t="s">
        <v>4184</v>
      </c>
      <c r="D981" s="215" t="s">
        <v>5149</v>
      </c>
      <c r="E981" s="18" t="s">
        <v>155</v>
      </c>
      <c r="F981" s="216">
        <v>548.96</v>
      </c>
      <c r="H981" s="34"/>
    </row>
    <row r="982" spans="2:8" s="1" customFormat="1" ht="16.8" customHeight="1">
      <c r="B982" s="34"/>
      <c r="C982" s="215" t="s">
        <v>4188</v>
      </c>
      <c r="D982" s="215" t="s">
        <v>5150</v>
      </c>
      <c r="E982" s="18" t="s">
        <v>155</v>
      </c>
      <c r="F982" s="216">
        <v>548.96</v>
      </c>
      <c r="H982" s="34"/>
    </row>
    <row r="983" spans="2:8" s="1" customFormat="1" ht="16.8" customHeight="1">
      <c r="B983" s="34"/>
      <c r="C983" s="211" t="s">
        <v>733</v>
      </c>
      <c r="D983" s="212" t="s">
        <v>723</v>
      </c>
      <c r="E983" s="213" t="s">
        <v>32</v>
      </c>
      <c r="F983" s="214">
        <v>548.96</v>
      </c>
      <c r="H983" s="34"/>
    </row>
    <row r="984" spans="2:8" s="1" customFormat="1" ht="16.8" customHeight="1">
      <c r="B984" s="34"/>
      <c r="C984" s="215" t="s">
        <v>32</v>
      </c>
      <c r="D984" s="215" t="s">
        <v>3567</v>
      </c>
      <c r="E984" s="18" t="s">
        <v>32</v>
      </c>
      <c r="F984" s="216">
        <v>548.96</v>
      </c>
      <c r="H984" s="34"/>
    </row>
    <row r="985" spans="2:8" s="1" customFormat="1" ht="16.8" customHeight="1">
      <c r="B985" s="34"/>
      <c r="C985" s="215" t="s">
        <v>32</v>
      </c>
      <c r="D985" s="215" t="s">
        <v>162</v>
      </c>
      <c r="E985" s="18" t="s">
        <v>32</v>
      </c>
      <c r="F985" s="216">
        <v>548.96</v>
      </c>
      <c r="H985" s="34"/>
    </row>
    <row r="986" spans="2:8" s="1" customFormat="1" ht="16.8" customHeight="1">
      <c r="B986" s="34"/>
      <c r="C986" s="217" t="s">
        <v>4892</v>
      </c>
      <c r="H986" s="34"/>
    </row>
    <row r="987" spans="2:8" s="1" customFormat="1" ht="16.8" customHeight="1">
      <c r="B987" s="34"/>
      <c r="C987" s="215" t="s">
        <v>4459</v>
      </c>
      <c r="D987" s="215" t="s">
        <v>5151</v>
      </c>
      <c r="E987" s="18" t="s">
        <v>155</v>
      </c>
      <c r="F987" s="216">
        <v>548.96</v>
      </c>
      <c r="H987" s="34"/>
    </row>
    <row r="988" spans="2:8" s="1" customFormat="1" ht="16.8" customHeight="1">
      <c r="B988" s="34"/>
      <c r="C988" s="211" t="s">
        <v>856</v>
      </c>
      <c r="D988" s="212" t="s">
        <v>729</v>
      </c>
      <c r="E988" s="213" t="s">
        <v>32</v>
      </c>
      <c r="F988" s="214">
        <v>548.96</v>
      </c>
      <c r="H988" s="34"/>
    </row>
    <row r="989" spans="2:8" s="1" customFormat="1" ht="16.8" customHeight="1">
      <c r="B989" s="34"/>
      <c r="C989" s="215" t="s">
        <v>32</v>
      </c>
      <c r="D989" s="215" t="s">
        <v>5152</v>
      </c>
      <c r="E989" s="18" t="s">
        <v>32</v>
      </c>
      <c r="F989" s="216">
        <v>548.96</v>
      </c>
      <c r="H989" s="34"/>
    </row>
    <row r="990" spans="2:8" s="1" customFormat="1" ht="16.8" customHeight="1">
      <c r="B990" s="34"/>
      <c r="C990" s="215" t="s">
        <v>32</v>
      </c>
      <c r="D990" s="215" t="s">
        <v>162</v>
      </c>
      <c r="E990" s="18" t="s">
        <v>32</v>
      </c>
      <c r="F990" s="216">
        <v>548.96</v>
      </c>
      <c r="H990" s="34"/>
    </row>
    <row r="991" spans="2:8" s="1" customFormat="1" ht="16.8" customHeight="1">
      <c r="B991" s="34"/>
      <c r="C991" s="217" t="s">
        <v>4892</v>
      </c>
      <c r="H991" s="34"/>
    </row>
    <row r="992" spans="2:8" s="1" customFormat="1" ht="16.8" customHeight="1">
      <c r="B992" s="34"/>
      <c r="C992" s="215" t="s">
        <v>4158</v>
      </c>
      <c r="D992" s="215" t="s">
        <v>5153</v>
      </c>
      <c r="E992" s="18" t="s">
        <v>155</v>
      </c>
      <c r="F992" s="216">
        <v>548.96</v>
      </c>
      <c r="H992" s="34"/>
    </row>
    <row r="993" spans="2:8" s="1" customFormat="1" ht="16.8" customHeight="1">
      <c r="B993" s="34"/>
      <c r="C993" s="215" t="s">
        <v>4167</v>
      </c>
      <c r="D993" s="215" t="s">
        <v>5154</v>
      </c>
      <c r="E993" s="18" t="s">
        <v>155</v>
      </c>
      <c r="F993" s="216">
        <v>548.96</v>
      </c>
      <c r="H993" s="34"/>
    </row>
    <row r="994" spans="2:8" s="1" customFormat="1" ht="16.8" customHeight="1">
      <c r="B994" s="34"/>
      <c r="C994" s="211" t="s">
        <v>860</v>
      </c>
      <c r="D994" s="212" t="s">
        <v>734</v>
      </c>
      <c r="E994" s="213" t="s">
        <v>32</v>
      </c>
      <c r="F994" s="214">
        <v>548.96</v>
      </c>
      <c r="H994" s="34"/>
    </row>
    <row r="995" spans="2:8" s="1" customFormat="1" ht="16.8" customHeight="1">
      <c r="B995" s="34"/>
      <c r="C995" s="215" t="s">
        <v>32</v>
      </c>
      <c r="D995" s="215" t="s">
        <v>5152</v>
      </c>
      <c r="E995" s="18" t="s">
        <v>32</v>
      </c>
      <c r="F995" s="216">
        <v>548.96</v>
      </c>
      <c r="H995" s="34"/>
    </row>
    <row r="996" spans="2:8" s="1" customFormat="1" ht="16.8" customHeight="1">
      <c r="B996" s="34"/>
      <c r="C996" s="215" t="s">
        <v>32</v>
      </c>
      <c r="D996" s="215" t="s">
        <v>162</v>
      </c>
      <c r="E996" s="18" t="s">
        <v>32</v>
      </c>
      <c r="F996" s="216">
        <v>548.96</v>
      </c>
      <c r="H996" s="34"/>
    </row>
    <row r="997" spans="2:8" s="1" customFormat="1" ht="16.8" customHeight="1">
      <c r="B997" s="34"/>
      <c r="C997" s="217" t="s">
        <v>4892</v>
      </c>
      <c r="H997" s="34"/>
    </row>
    <row r="998" spans="2:8" s="1" customFormat="1" ht="20.399999999999999">
      <c r="B998" s="34"/>
      <c r="C998" s="215" t="s">
        <v>4174</v>
      </c>
      <c r="D998" s="215" t="s">
        <v>5155</v>
      </c>
      <c r="E998" s="18" t="s">
        <v>155</v>
      </c>
      <c r="F998" s="216">
        <v>548.96</v>
      </c>
      <c r="H998" s="34"/>
    </row>
    <row r="999" spans="2:8" s="1" customFormat="1" ht="16.8" customHeight="1">
      <c r="B999" s="34"/>
      <c r="C999" s="211" t="s">
        <v>763</v>
      </c>
      <c r="D999" s="212" t="s">
        <v>857</v>
      </c>
      <c r="E999" s="213" t="s">
        <v>32</v>
      </c>
      <c r="F999" s="214">
        <v>988.7</v>
      </c>
      <c r="H999" s="34"/>
    </row>
    <row r="1000" spans="2:8" s="1" customFormat="1" ht="16.8" customHeight="1">
      <c r="B1000" s="34"/>
      <c r="C1000" s="215" t="s">
        <v>32</v>
      </c>
      <c r="D1000" s="215" t="s">
        <v>4526</v>
      </c>
      <c r="E1000" s="18" t="s">
        <v>32</v>
      </c>
      <c r="F1000" s="216">
        <v>988.7</v>
      </c>
      <c r="H1000" s="34"/>
    </row>
    <row r="1001" spans="2:8" s="1" customFormat="1" ht="16.8" customHeight="1">
      <c r="B1001" s="34"/>
      <c r="C1001" s="215" t="s">
        <v>32</v>
      </c>
      <c r="D1001" s="215" t="s">
        <v>162</v>
      </c>
      <c r="E1001" s="18" t="s">
        <v>32</v>
      </c>
      <c r="F1001" s="216">
        <v>988.7</v>
      </c>
      <c r="H1001" s="34"/>
    </row>
    <row r="1002" spans="2:8" s="1" customFormat="1" ht="16.8" customHeight="1">
      <c r="B1002" s="34"/>
      <c r="C1002" s="217" t="s">
        <v>4892</v>
      </c>
      <c r="H1002" s="34"/>
    </row>
    <row r="1003" spans="2:8" s="1" customFormat="1" ht="20.399999999999999">
      <c r="B1003" s="34"/>
      <c r="C1003" s="215" t="s">
        <v>3730</v>
      </c>
      <c r="D1003" s="215" t="s">
        <v>5156</v>
      </c>
      <c r="E1003" s="18" t="s">
        <v>155</v>
      </c>
      <c r="F1003" s="216">
        <v>988.7</v>
      </c>
      <c r="H1003" s="34"/>
    </row>
    <row r="1004" spans="2:8" s="1" customFormat="1" ht="20.399999999999999">
      <c r="B1004" s="34"/>
      <c r="C1004" s="215" t="s">
        <v>4069</v>
      </c>
      <c r="D1004" s="215" t="s">
        <v>5157</v>
      </c>
      <c r="E1004" s="18" t="s">
        <v>155</v>
      </c>
      <c r="F1004" s="216">
        <v>988.7</v>
      </c>
      <c r="H1004" s="34"/>
    </row>
    <row r="1005" spans="2:8" s="1" customFormat="1" ht="16.8" customHeight="1">
      <c r="B1005" s="34"/>
      <c r="C1005" s="211" t="s">
        <v>3554</v>
      </c>
      <c r="D1005" s="212" t="s">
        <v>861</v>
      </c>
      <c r="E1005" s="213" t="s">
        <v>32</v>
      </c>
      <c r="F1005" s="214">
        <v>769.2</v>
      </c>
      <c r="H1005" s="34"/>
    </row>
    <row r="1006" spans="2:8" s="1" customFormat="1" ht="16.8" customHeight="1">
      <c r="B1006" s="34"/>
      <c r="C1006" s="215" t="s">
        <v>32</v>
      </c>
      <c r="D1006" s="215" t="s">
        <v>3869</v>
      </c>
      <c r="E1006" s="18" t="s">
        <v>32</v>
      </c>
      <c r="F1006" s="216">
        <v>769.2</v>
      </c>
      <c r="H1006" s="34"/>
    </row>
    <row r="1007" spans="2:8" s="1" customFormat="1" ht="16.8" customHeight="1">
      <c r="B1007" s="34"/>
      <c r="C1007" s="215" t="s">
        <v>32</v>
      </c>
      <c r="D1007" s="215" t="s">
        <v>162</v>
      </c>
      <c r="E1007" s="18" t="s">
        <v>32</v>
      </c>
      <c r="F1007" s="216">
        <v>769.2</v>
      </c>
      <c r="H1007" s="34"/>
    </row>
    <row r="1008" spans="2:8" s="1" customFormat="1" ht="16.8" customHeight="1">
      <c r="B1008" s="34"/>
      <c r="C1008" s="217" t="s">
        <v>4892</v>
      </c>
      <c r="H1008" s="34"/>
    </row>
    <row r="1009" spans="2:8" s="1" customFormat="1" ht="16.8" customHeight="1">
      <c r="B1009" s="34"/>
      <c r="C1009" s="215" t="s">
        <v>3815</v>
      </c>
      <c r="D1009" s="215" t="s">
        <v>5158</v>
      </c>
      <c r="E1009" s="18" t="s">
        <v>155</v>
      </c>
      <c r="F1009" s="216">
        <v>769.2</v>
      </c>
      <c r="H1009" s="34"/>
    </row>
    <row r="1010" spans="2:8" s="1" customFormat="1" ht="16.8" customHeight="1">
      <c r="B1010" s="34"/>
      <c r="C1010" s="211" t="s">
        <v>818</v>
      </c>
      <c r="D1010" s="212" t="s">
        <v>764</v>
      </c>
      <c r="E1010" s="213" t="s">
        <v>32</v>
      </c>
      <c r="F1010" s="214">
        <v>96.834000000000003</v>
      </c>
      <c r="H1010" s="34"/>
    </row>
    <row r="1011" spans="2:8" s="1" customFormat="1" ht="16.8" customHeight="1">
      <c r="B1011" s="34"/>
      <c r="C1011" s="215" t="s">
        <v>32</v>
      </c>
      <c r="D1011" s="215" t="s">
        <v>3553</v>
      </c>
      <c r="E1011" s="18" t="s">
        <v>32</v>
      </c>
      <c r="F1011" s="216">
        <v>96.834000000000003</v>
      </c>
      <c r="H1011" s="34"/>
    </row>
    <row r="1012" spans="2:8" s="1" customFormat="1" ht="16.8" customHeight="1">
      <c r="B1012" s="34"/>
      <c r="C1012" s="215" t="s">
        <v>32</v>
      </c>
      <c r="D1012" s="215" t="s">
        <v>162</v>
      </c>
      <c r="E1012" s="18" t="s">
        <v>32</v>
      </c>
      <c r="F1012" s="216">
        <v>96.834000000000003</v>
      </c>
      <c r="H1012" s="34"/>
    </row>
    <row r="1013" spans="2:8" s="1" customFormat="1" ht="16.8" customHeight="1">
      <c r="B1013" s="34"/>
      <c r="C1013" s="217" t="s">
        <v>4892</v>
      </c>
      <c r="H1013" s="34"/>
    </row>
    <row r="1014" spans="2:8" s="1" customFormat="1" ht="16.8" customHeight="1">
      <c r="B1014" s="34"/>
      <c r="C1014" s="215" t="s">
        <v>3799</v>
      </c>
      <c r="D1014" s="215" t="s">
        <v>5159</v>
      </c>
      <c r="E1014" s="18" t="s">
        <v>155</v>
      </c>
      <c r="F1014" s="216">
        <v>96.834000000000003</v>
      </c>
      <c r="H1014" s="34"/>
    </row>
    <row r="1015" spans="2:8" s="1" customFormat="1" ht="16.8" customHeight="1">
      <c r="B1015" s="34"/>
      <c r="C1015" s="211" t="s">
        <v>822</v>
      </c>
      <c r="D1015" s="212" t="s">
        <v>3561</v>
      </c>
      <c r="E1015" s="213" t="s">
        <v>32</v>
      </c>
      <c r="F1015" s="214">
        <v>4.5999999999999999E-2</v>
      </c>
      <c r="H1015" s="34"/>
    </row>
    <row r="1016" spans="2:8" s="1" customFormat="1" ht="16.8" customHeight="1">
      <c r="B1016" s="34"/>
      <c r="C1016" s="215" t="s">
        <v>32</v>
      </c>
      <c r="D1016" s="215" t="s">
        <v>3562</v>
      </c>
      <c r="E1016" s="18" t="s">
        <v>32</v>
      </c>
      <c r="F1016" s="216">
        <v>4.5999999999999999E-2</v>
      </c>
      <c r="H1016" s="34"/>
    </row>
    <row r="1017" spans="2:8" s="1" customFormat="1" ht="16.8" customHeight="1">
      <c r="B1017" s="34"/>
      <c r="C1017" s="215" t="s">
        <v>32</v>
      </c>
      <c r="D1017" s="215" t="s">
        <v>162</v>
      </c>
      <c r="E1017" s="18" t="s">
        <v>32</v>
      </c>
      <c r="F1017" s="216">
        <v>4.5999999999999999E-2</v>
      </c>
      <c r="H1017" s="34"/>
    </row>
    <row r="1018" spans="2:8" s="1" customFormat="1" ht="16.8" customHeight="1">
      <c r="B1018" s="34"/>
      <c r="C1018" s="217" t="s">
        <v>4892</v>
      </c>
      <c r="H1018" s="34"/>
    </row>
    <row r="1019" spans="2:8" s="1" customFormat="1" ht="20.399999999999999">
      <c r="B1019" s="34"/>
      <c r="C1019" s="215" t="s">
        <v>3874</v>
      </c>
      <c r="D1019" s="215" t="s">
        <v>5160</v>
      </c>
      <c r="E1019" s="18" t="s">
        <v>165</v>
      </c>
      <c r="F1019" s="216">
        <v>4.5999999999999999E-2</v>
      </c>
      <c r="H1019" s="34"/>
    </row>
    <row r="1020" spans="2:8" s="1" customFormat="1" ht="16.8" customHeight="1">
      <c r="B1020" s="34"/>
      <c r="C1020" s="211" t="s">
        <v>825</v>
      </c>
      <c r="D1020" s="212" t="s">
        <v>819</v>
      </c>
      <c r="E1020" s="213" t="s">
        <v>32</v>
      </c>
      <c r="F1020" s="214">
        <v>6.4109999999999996</v>
      </c>
      <c r="H1020" s="34"/>
    </row>
    <row r="1021" spans="2:8" s="1" customFormat="1" ht="16.8" customHeight="1">
      <c r="B1021" s="34"/>
      <c r="C1021" s="215" t="s">
        <v>32</v>
      </c>
      <c r="D1021" s="215" t="s">
        <v>3563</v>
      </c>
      <c r="E1021" s="18" t="s">
        <v>32</v>
      </c>
      <c r="F1021" s="216">
        <v>6.4109999999999996</v>
      </c>
      <c r="H1021" s="34"/>
    </row>
    <row r="1022" spans="2:8" s="1" customFormat="1" ht="16.8" customHeight="1">
      <c r="B1022" s="34"/>
      <c r="C1022" s="215" t="s">
        <v>32</v>
      </c>
      <c r="D1022" s="215" t="s">
        <v>162</v>
      </c>
      <c r="E1022" s="18" t="s">
        <v>32</v>
      </c>
      <c r="F1022" s="216">
        <v>6.4109999999999996</v>
      </c>
      <c r="H1022" s="34"/>
    </row>
    <row r="1023" spans="2:8" s="1" customFormat="1" ht="16.8" customHeight="1">
      <c r="B1023" s="34"/>
      <c r="C1023" s="217" t="s">
        <v>4892</v>
      </c>
      <c r="H1023" s="34"/>
    </row>
    <row r="1024" spans="2:8" s="1" customFormat="1" ht="20.399999999999999">
      <c r="B1024" s="34"/>
      <c r="C1024" s="215" t="s">
        <v>3879</v>
      </c>
      <c r="D1024" s="215" t="s">
        <v>5161</v>
      </c>
      <c r="E1024" s="18" t="s">
        <v>165</v>
      </c>
      <c r="F1024" s="216">
        <v>6.4109999999999996</v>
      </c>
      <c r="H1024" s="34"/>
    </row>
    <row r="1025" spans="2:8" s="1" customFormat="1" ht="16.8" customHeight="1">
      <c r="B1025" s="34"/>
      <c r="C1025" s="211" t="s">
        <v>853</v>
      </c>
      <c r="D1025" s="212" t="s">
        <v>823</v>
      </c>
      <c r="E1025" s="213" t="s">
        <v>32</v>
      </c>
      <c r="F1025" s="214">
        <v>70.462999999999994</v>
      </c>
      <c r="H1025" s="34"/>
    </row>
    <row r="1026" spans="2:8" s="1" customFormat="1" ht="16.8" customHeight="1">
      <c r="B1026" s="34"/>
      <c r="C1026" s="215" t="s">
        <v>32</v>
      </c>
      <c r="D1026" s="215" t="s">
        <v>3564</v>
      </c>
      <c r="E1026" s="18" t="s">
        <v>32</v>
      </c>
      <c r="F1026" s="216">
        <v>70.462999999999994</v>
      </c>
      <c r="H1026" s="34"/>
    </row>
    <row r="1027" spans="2:8" s="1" customFormat="1" ht="16.8" customHeight="1">
      <c r="B1027" s="34"/>
      <c r="C1027" s="215" t="s">
        <v>32</v>
      </c>
      <c r="D1027" s="215" t="s">
        <v>162</v>
      </c>
      <c r="E1027" s="18" t="s">
        <v>32</v>
      </c>
      <c r="F1027" s="216">
        <v>70.462999999999994</v>
      </c>
      <c r="H1027" s="34"/>
    </row>
    <row r="1028" spans="2:8" s="1" customFormat="1" ht="16.8" customHeight="1">
      <c r="B1028" s="34"/>
      <c r="C1028" s="217" t="s">
        <v>4892</v>
      </c>
      <c r="H1028" s="34"/>
    </row>
    <row r="1029" spans="2:8" s="1" customFormat="1" ht="20.399999999999999">
      <c r="B1029" s="34"/>
      <c r="C1029" s="215" t="s">
        <v>3916</v>
      </c>
      <c r="D1029" s="215" t="s">
        <v>5162</v>
      </c>
      <c r="E1029" s="18" t="s">
        <v>165</v>
      </c>
      <c r="F1029" s="216">
        <v>70.462999999999994</v>
      </c>
      <c r="H1029" s="34"/>
    </row>
    <row r="1030" spans="2:8" s="1" customFormat="1" ht="16.8" customHeight="1">
      <c r="B1030" s="34"/>
      <c r="C1030" s="211" t="s">
        <v>757</v>
      </c>
      <c r="D1030" s="212" t="s">
        <v>826</v>
      </c>
      <c r="E1030" s="213" t="s">
        <v>32</v>
      </c>
      <c r="F1030" s="214">
        <v>769.2</v>
      </c>
      <c r="H1030" s="34"/>
    </row>
    <row r="1031" spans="2:8" s="1" customFormat="1" ht="16.8" customHeight="1">
      <c r="B1031" s="34"/>
      <c r="C1031" s="215" t="s">
        <v>32</v>
      </c>
      <c r="D1031" s="215" t="s">
        <v>3869</v>
      </c>
      <c r="E1031" s="18" t="s">
        <v>32</v>
      </c>
      <c r="F1031" s="216">
        <v>769.2</v>
      </c>
      <c r="H1031" s="34"/>
    </row>
    <row r="1032" spans="2:8" s="1" customFormat="1" ht="16.8" customHeight="1">
      <c r="B1032" s="34"/>
      <c r="C1032" s="215" t="s">
        <v>32</v>
      </c>
      <c r="D1032" s="215" t="s">
        <v>162</v>
      </c>
      <c r="E1032" s="18" t="s">
        <v>32</v>
      </c>
      <c r="F1032" s="216">
        <v>769.2</v>
      </c>
      <c r="H1032" s="34"/>
    </row>
    <row r="1033" spans="2:8" s="1" customFormat="1" ht="16.8" customHeight="1">
      <c r="B1033" s="34"/>
      <c r="C1033" s="217" t="s">
        <v>4892</v>
      </c>
      <c r="H1033" s="34"/>
    </row>
    <row r="1034" spans="2:8" s="1" customFormat="1" ht="16.8" customHeight="1">
      <c r="B1034" s="34"/>
      <c r="C1034" s="215" t="s">
        <v>3946</v>
      </c>
      <c r="D1034" s="215" t="s">
        <v>3947</v>
      </c>
      <c r="E1034" s="18" t="s">
        <v>155</v>
      </c>
      <c r="F1034" s="216">
        <v>769.2</v>
      </c>
      <c r="H1034" s="34"/>
    </row>
    <row r="1035" spans="2:8" s="1" customFormat="1" ht="16.8" customHeight="1">
      <c r="B1035" s="34"/>
      <c r="C1035" s="215" t="s">
        <v>3965</v>
      </c>
      <c r="D1035" s="215" t="s">
        <v>5163</v>
      </c>
      <c r="E1035" s="18" t="s">
        <v>155</v>
      </c>
      <c r="F1035" s="216">
        <v>1538.4</v>
      </c>
      <c r="H1035" s="34"/>
    </row>
    <row r="1036" spans="2:8" s="1" customFormat="1" ht="16.8" customHeight="1">
      <c r="B1036" s="34"/>
      <c r="C1036" s="211" t="s">
        <v>740</v>
      </c>
      <c r="D1036" s="212" t="s">
        <v>854</v>
      </c>
      <c r="E1036" s="213" t="s">
        <v>32</v>
      </c>
      <c r="F1036" s="214">
        <v>61</v>
      </c>
      <c r="H1036" s="34"/>
    </row>
    <row r="1037" spans="2:8" s="1" customFormat="1" ht="16.8" customHeight="1">
      <c r="B1037" s="34"/>
      <c r="C1037" s="215" t="s">
        <v>32</v>
      </c>
      <c r="D1037" s="215" t="s">
        <v>5164</v>
      </c>
      <c r="E1037" s="18" t="s">
        <v>32</v>
      </c>
      <c r="F1037" s="216">
        <v>61</v>
      </c>
      <c r="H1037" s="34"/>
    </row>
    <row r="1038" spans="2:8" s="1" customFormat="1" ht="16.8" customHeight="1">
      <c r="B1038" s="34"/>
      <c r="C1038" s="215" t="s">
        <v>32</v>
      </c>
      <c r="D1038" s="215" t="s">
        <v>162</v>
      </c>
      <c r="E1038" s="18" t="s">
        <v>32</v>
      </c>
      <c r="F1038" s="216">
        <v>61</v>
      </c>
      <c r="H1038" s="34"/>
    </row>
    <row r="1039" spans="2:8" s="1" customFormat="1" ht="16.8" customHeight="1">
      <c r="B1039" s="34"/>
      <c r="C1039" s="217" t="s">
        <v>4892</v>
      </c>
      <c r="H1039" s="34"/>
    </row>
    <row r="1040" spans="2:8" s="1" customFormat="1" ht="16.8" customHeight="1">
      <c r="B1040" s="34"/>
      <c r="C1040" s="215" t="s">
        <v>4209</v>
      </c>
      <c r="D1040" s="215" t="s">
        <v>5165</v>
      </c>
      <c r="E1040" s="18" t="s">
        <v>171</v>
      </c>
      <c r="F1040" s="216">
        <v>61</v>
      </c>
      <c r="H1040" s="34"/>
    </row>
    <row r="1041" spans="2:8" s="1" customFormat="1" ht="16.8" customHeight="1">
      <c r="B1041" s="34"/>
      <c r="C1041" s="211" t="s">
        <v>744</v>
      </c>
      <c r="D1041" s="212" t="s">
        <v>758</v>
      </c>
      <c r="E1041" s="213" t="s">
        <v>32</v>
      </c>
      <c r="F1041" s="214">
        <v>88</v>
      </c>
      <c r="H1041" s="34"/>
    </row>
    <row r="1042" spans="2:8" s="1" customFormat="1" ht="16.8" customHeight="1">
      <c r="B1042" s="34"/>
      <c r="C1042" s="215" t="s">
        <v>32</v>
      </c>
      <c r="D1042" s="215" t="s">
        <v>5166</v>
      </c>
      <c r="E1042" s="18" t="s">
        <v>32</v>
      </c>
      <c r="F1042" s="216">
        <v>88</v>
      </c>
      <c r="H1042" s="34"/>
    </row>
    <row r="1043" spans="2:8" s="1" customFormat="1" ht="16.8" customHeight="1">
      <c r="B1043" s="34"/>
      <c r="C1043" s="215" t="s">
        <v>32</v>
      </c>
      <c r="D1043" s="215" t="s">
        <v>162</v>
      </c>
      <c r="E1043" s="18" t="s">
        <v>32</v>
      </c>
      <c r="F1043" s="216">
        <v>88</v>
      </c>
      <c r="H1043" s="34"/>
    </row>
    <row r="1044" spans="2:8" s="1" customFormat="1" ht="16.8" customHeight="1">
      <c r="B1044" s="34"/>
      <c r="C1044" s="217" t="s">
        <v>4892</v>
      </c>
      <c r="H1044" s="34"/>
    </row>
    <row r="1045" spans="2:8" s="1" customFormat="1" ht="16.8" customHeight="1">
      <c r="B1045" s="34"/>
      <c r="C1045" s="215" t="s">
        <v>4222</v>
      </c>
      <c r="D1045" s="215" t="s">
        <v>5167</v>
      </c>
      <c r="E1045" s="18" t="s">
        <v>171</v>
      </c>
      <c r="F1045" s="216">
        <v>88</v>
      </c>
      <c r="H1045" s="34"/>
    </row>
    <row r="1046" spans="2:8" s="1" customFormat="1" ht="16.8" customHeight="1">
      <c r="B1046" s="34"/>
      <c r="C1046" s="211" t="s">
        <v>747</v>
      </c>
      <c r="D1046" s="212" t="s">
        <v>741</v>
      </c>
      <c r="E1046" s="213" t="s">
        <v>32</v>
      </c>
      <c r="F1046" s="214">
        <v>17</v>
      </c>
      <c r="H1046" s="34"/>
    </row>
    <row r="1047" spans="2:8" s="1" customFormat="1" ht="16.8" customHeight="1">
      <c r="B1047" s="34"/>
      <c r="C1047" s="215" t="s">
        <v>32</v>
      </c>
      <c r="D1047" s="215" t="s">
        <v>5168</v>
      </c>
      <c r="E1047" s="18" t="s">
        <v>32</v>
      </c>
      <c r="F1047" s="216">
        <v>17</v>
      </c>
      <c r="H1047" s="34"/>
    </row>
    <row r="1048" spans="2:8" s="1" customFormat="1" ht="16.8" customHeight="1">
      <c r="B1048" s="34"/>
      <c r="C1048" s="215" t="s">
        <v>32</v>
      </c>
      <c r="D1048" s="215" t="s">
        <v>162</v>
      </c>
      <c r="E1048" s="18" t="s">
        <v>32</v>
      </c>
      <c r="F1048" s="216">
        <v>17</v>
      </c>
      <c r="H1048" s="34"/>
    </row>
    <row r="1049" spans="2:8" s="1" customFormat="1" ht="16.8" customHeight="1">
      <c r="B1049" s="34"/>
      <c r="C1049" s="217" t="s">
        <v>4892</v>
      </c>
      <c r="H1049" s="34"/>
    </row>
    <row r="1050" spans="2:8" s="1" customFormat="1" ht="16.8" customHeight="1">
      <c r="B1050" s="34"/>
      <c r="C1050" s="215" t="s">
        <v>4237</v>
      </c>
      <c r="D1050" s="215" t="s">
        <v>5169</v>
      </c>
      <c r="E1050" s="18" t="s">
        <v>2924</v>
      </c>
      <c r="F1050" s="216">
        <v>17</v>
      </c>
      <c r="H1050" s="34"/>
    </row>
    <row r="1051" spans="2:8" s="1" customFormat="1" ht="16.8" customHeight="1">
      <c r="B1051" s="34"/>
      <c r="C1051" s="211" t="s">
        <v>750</v>
      </c>
      <c r="D1051" s="212" t="s">
        <v>745</v>
      </c>
      <c r="E1051" s="213" t="s">
        <v>32</v>
      </c>
      <c r="F1051" s="214">
        <v>22</v>
      </c>
      <c r="H1051" s="34"/>
    </row>
    <row r="1052" spans="2:8" s="1" customFormat="1" ht="16.8" customHeight="1">
      <c r="B1052" s="34"/>
      <c r="C1052" s="215" t="s">
        <v>32</v>
      </c>
      <c r="D1052" s="215" t="s">
        <v>4963</v>
      </c>
      <c r="E1052" s="18" t="s">
        <v>32</v>
      </c>
      <c r="F1052" s="216">
        <v>22</v>
      </c>
      <c r="H1052" s="34"/>
    </row>
    <row r="1053" spans="2:8" s="1" customFormat="1" ht="16.8" customHeight="1">
      <c r="B1053" s="34"/>
      <c r="C1053" s="215" t="s">
        <v>32</v>
      </c>
      <c r="D1053" s="215" t="s">
        <v>162</v>
      </c>
      <c r="E1053" s="18" t="s">
        <v>32</v>
      </c>
      <c r="F1053" s="216">
        <v>22</v>
      </c>
      <c r="H1053" s="34"/>
    </row>
    <row r="1054" spans="2:8" s="1" customFormat="1" ht="16.8" customHeight="1">
      <c r="B1054" s="34"/>
      <c r="C1054" s="217" t="s">
        <v>4892</v>
      </c>
      <c r="H1054" s="34"/>
    </row>
    <row r="1055" spans="2:8" s="1" customFormat="1" ht="16.8" customHeight="1">
      <c r="B1055" s="34"/>
      <c r="C1055" s="215" t="s">
        <v>4256</v>
      </c>
      <c r="D1055" s="215" t="s">
        <v>5170</v>
      </c>
      <c r="E1055" s="18" t="s">
        <v>2924</v>
      </c>
      <c r="F1055" s="216">
        <v>22</v>
      </c>
      <c r="H1055" s="34"/>
    </row>
    <row r="1056" spans="2:8" s="1" customFormat="1" ht="16.8" customHeight="1">
      <c r="B1056" s="34"/>
      <c r="C1056" s="211" t="s">
        <v>661</v>
      </c>
      <c r="D1056" s="212" t="s">
        <v>748</v>
      </c>
      <c r="E1056" s="213" t="s">
        <v>32</v>
      </c>
      <c r="F1056" s="214">
        <v>3</v>
      </c>
      <c r="H1056" s="34"/>
    </row>
    <row r="1057" spans="2:8" s="1" customFormat="1" ht="16.8" customHeight="1">
      <c r="B1057" s="34"/>
      <c r="C1057" s="215" t="s">
        <v>32</v>
      </c>
      <c r="D1057" s="215" t="s">
        <v>5171</v>
      </c>
      <c r="E1057" s="18" t="s">
        <v>32</v>
      </c>
      <c r="F1057" s="216">
        <v>3</v>
      </c>
      <c r="H1057" s="34"/>
    </row>
    <row r="1058" spans="2:8" s="1" customFormat="1" ht="16.8" customHeight="1">
      <c r="B1058" s="34"/>
      <c r="C1058" s="215" t="s">
        <v>32</v>
      </c>
      <c r="D1058" s="215" t="s">
        <v>162</v>
      </c>
      <c r="E1058" s="18" t="s">
        <v>32</v>
      </c>
      <c r="F1058" s="216">
        <v>3</v>
      </c>
      <c r="H1058" s="34"/>
    </row>
    <row r="1059" spans="2:8" s="1" customFormat="1" ht="16.8" customHeight="1">
      <c r="B1059" s="34"/>
      <c r="C1059" s="217" t="s">
        <v>4892</v>
      </c>
      <c r="H1059" s="34"/>
    </row>
    <row r="1060" spans="2:8" s="1" customFormat="1" ht="16.8" customHeight="1">
      <c r="B1060" s="34"/>
      <c r="C1060" s="215" t="s">
        <v>4260</v>
      </c>
      <c r="D1060" s="215" t="s">
        <v>5172</v>
      </c>
      <c r="E1060" s="18" t="s">
        <v>2924</v>
      </c>
      <c r="F1060" s="216">
        <v>3</v>
      </c>
      <c r="H1060" s="34"/>
    </row>
    <row r="1061" spans="2:8" s="1" customFormat="1" ht="16.8" customHeight="1">
      <c r="B1061" s="34"/>
      <c r="C1061" s="211" t="s">
        <v>3572</v>
      </c>
      <c r="D1061" s="212" t="s">
        <v>751</v>
      </c>
      <c r="E1061" s="213" t="s">
        <v>32</v>
      </c>
      <c r="F1061" s="214">
        <v>1</v>
      </c>
      <c r="H1061" s="34"/>
    </row>
    <row r="1062" spans="2:8" s="1" customFormat="1" ht="16.8" customHeight="1">
      <c r="B1062" s="34"/>
      <c r="C1062" s="215" t="s">
        <v>32</v>
      </c>
      <c r="D1062" s="215" t="s">
        <v>5173</v>
      </c>
      <c r="E1062" s="18" t="s">
        <v>32</v>
      </c>
      <c r="F1062" s="216">
        <v>1</v>
      </c>
      <c r="H1062" s="34"/>
    </row>
    <row r="1063" spans="2:8" s="1" customFormat="1" ht="16.8" customHeight="1">
      <c r="B1063" s="34"/>
      <c r="C1063" s="215" t="s">
        <v>32</v>
      </c>
      <c r="D1063" s="215" t="s">
        <v>162</v>
      </c>
      <c r="E1063" s="18" t="s">
        <v>32</v>
      </c>
      <c r="F1063" s="216">
        <v>1</v>
      </c>
      <c r="H1063" s="34"/>
    </row>
    <row r="1064" spans="2:8" s="1" customFormat="1" ht="16.8" customHeight="1">
      <c r="B1064" s="34"/>
      <c r="C1064" s="217" t="s">
        <v>4892</v>
      </c>
      <c r="H1064" s="34"/>
    </row>
    <row r="1065" spans="2:8" s="1" customFormat="1" ht="16.8" customHeight="1">
      <c r="B1065" s="34"/>
      <c r="C1065" s="215" t="s">
        <v>4268</v>
      </c>
      <c r="D1065" s="215" t="s">
        <v>4269</v>
      </c>
      <c r="E1065" s="18" t="s">
        <v>2924</v>
      </c>
      <c r="F1065" s="216">
        <v>1</v>
      </c>
      <c r="H1065" s="34"/>
    </row>
    <row r="1066" spans="2:8" s="1" customFormat="1" ht="16.8" customHeight="1">
      <c r="B1066" s="34"/>
      <c r="C1066" s="211" t="s">
        <v>3575</v>
      </c>
      <c r="D1066" s="212" t="s">
        <v>662</v>
      </c>
      <c r="E1066" s="213" t="s">
        <v>32</v>
      </c>
      <c r="F1066" s="214">
        <v>1</v>
      </c>
      <c r="H1066" s="34"/>
    </row>
    <row r="1067" spans="2:8" s="1" customFormat="1" ht="16.8" customHeight="1">
      <c r="B1067" s="34"/>
      <c r="C1067" s="215" t="s">
        <v>32</v>
      </c>
      <c r="D1067" s="215" t="s">
        <v>5173</v>
      </c>
      <c r="E1067" s="18" t="s">
        <v>32</v>
      </c>
      <c r="F1067" s="216">
        <v>1</v>
      </c>
      <c r="H1067" s="34"/>
    </row>
    <row r="1068" spans="2:8" s="1" customFormat="1" ht="16.8" customHeight="1">
      <c r="B1068" s="34"/>
      <c r="C1068" s="215" t="s">
        <v>32</v>
      </c>
      <c r="D1068" s="215" t="s">
        <v>162</v>
      </c>
      <c r="E1068" s="18" t="s">
        <v>32</v>
      </c>
      <c r="F1068" s="216">
        <v>1</v>
      </c>
      <c r="H1068" s="34"/>
    </row>
    <row r="1069" spans="2:8" s="1" customFormat="1" ht="16.8" customHeight="1">
      <c r="B1069" s="34"/>
      <c r="C1069" s="217" t="s">
        <v>4892</v>
      </c>
      <c r="H1069" s="34"/>
    </row>
    <row r="1070" spans="2:8" s="1" customFormat="1" ht="16.8" customHeight="1">
      <c r="B1070" s="34"/>
      <c r="C1070" s="215" t="s">
        <v>4276</v>
      </c>
      <c r="D1070" s="215" t="s">
        <v>5174</v>
      </c>
      <c r="E1070" s="18" t="s">
        <v>2924</v>
      </c>
      <c r="F1070" s="216">
        <v>1</v>
      </c>
      <c r="H1070" s="34"/>
    </row>
    <row r="1071" spans="2:8" s="1" customFormat="1" ht="16.8" customHeight="1">
      <c r="B1071" s="34"/>
      <c r="C1071" s="211" t="s">
        <v>3578</v>
      </c>
      <c r="D1071" s="212" t="s">
        <v>3579</v>
      </c>
      <c r="E1071" s="213" t="s">
        <v>32</v>
      </c>
      <c r="F1071" s="214">
        <v>7</v>
      </c>
      <c r="H1071" s="34"/>
    </row>
    <row r="1072" spans="2:8" s="1" customFormat="1" ht="16.8" customHeight="1">
      <c r="B1072" s="34"/>
      <c r="C1072" s="215" t="s">
        <v>32</v>
      </c>
      <c r="D1072" s="215" t="s">
        <v>1229</v>
      </c>
      <c r="E1072" s="18" t="s">
        <v>32</v>
      </c>
      <c r="F1072" s="216">
        <v>7</v>
      </c>
      <c r="H1072" s="34"/>
    </row>
    <row r="1073" spans="2:8" s="1" customFormat="1" ht="16.8" customHeight="1">
      <c r="B1073" s="34"/>
      <c r="C1073" s="215" t="s">
        <v>32</v>
      </c>
      <c r="D1073" s="215" t="s">
        <v>162</v>
      </c>
      <c r="E1073" s="18" t="s">
        <v>32</v>
      </c>
      <c r="F1073" s="216">
        <v>7</v>
      </c>
      <c r="H1073" s="34"/>
    </row>
    <row r="1074" spans="2:8" s="1" customFormat="1" ht="16.8" customHeight="1">
      <c r="B1074" s="34"/>
      <c r="C1074" s="217" t="s">
        <v>4892</v>
      </c>
      <c r="H1074" s="34"/>
    </row>
    <row r="1075" spans="2:8" s="1" customFormat="1" ht="16.8" customHeight="1">
      <c r="B1075" s="34"/>
      <c r="C1075" s="215" t="s">
        <v>4288</v>
      </c>
      <c r="D1075" s="215" t="s">
        <v>5175</v>
      </c>
      <c r="E1075" s="18" t="s">
        <v>2924</v>
      </c>
      <c r="F1075" s="216">
        <v>7</v>
      </c>
      <c r="H1075" s="34"/>
    </row>
    <row r="1076" spans="2:8" s="1" customFormat="1" ht="16.8" customHeight="1">
      <c r="B1076" s="34"/>
      <c r="C1076" s="211" t="s">
        <v>3584</v>
      </c>
      <c r="D1076" s="212" t="s">
        <v>3585</v>
      </c>
      <c r="E1076" s="213" t="s">
        <v>32</v>
      </c>
      <c r="F1076" s="214">
        <v>25</v>
      </c>
      <c r="H1076" s="34"/>
    </row>
    <row r="1077" spans="2:8" s="1" customFormat="1" ht="16.8" customHeight="1">
      <c r="B1077" s="34"/>
      <c r="C1077" s="215" t="s">
        <v>32</v>
      </c>
      <c r="D1077" s="215" t="s">
        <v>5176</v>
      </c>
      <c r="E1077" s="18" t="s">
        <v>32</v>
      </c>
      <c r="F1077" s="216">
        <v>25</v>
      </c>
      <c r="H1077" s="34"/>
    </row>
    <row r="1078" spans="2:8" s="1" customFormat="1" ht="16.8" customHeight="1">
      <c r="B1078" s="34"/>
      <c r="C1078" s="215" t="s">
        <v>32</v>
      </c>
      <c r="D1078" s="215" t="s">
        <v>162</v>
      </c>
      <c r="E1078" s="18" t="s">
        <v>32</v>
      </c>
      <c r="F1078" s="216">
        <v>25</v>
      </c>
      <c r="H1078" s="34"/>
    </row>
    <row r="1079" spans="2:8" s="1" customFormat="1" ht="16.8" customHeight="1">
      <c r="B1079" s="34"/>
      <c r="C1079" s="217" t="s">
        <v>4892</v>
      </c>
      <c r="H1079" s="34"/>
    </row>
    <row r="1080" spans="2:8" s="1" customFormat="1" ht="16.8" customHeight="1">
      <c r="B1080" s="34"/>
      <c r="C1080" s="215" t="s">
        <v>4303</v>
      </c>
      <c r="D1080" s="215" t="s">
        <v>5177</v>
      </c>
      <c r="E1080" s="18" t="s">
        <v>2924</v>
      </c>
      <c r="F1080" s="216">
        <v>25</v>
      </c>
      <c r="H1080" s="34"/>
    </row>
    <row r="1081" spans="2:8" s="1" customFormat="1" ht="16.8" customHeight="1">
      <c r="B1081" s="34"/>
      <c r="C1081" s="211" t="s">
        <v>3592</v>
      </c>
      <c r="D1081" s="212" t="s">
        <v>3593</v>
      </c>
      <c r="E1081" s="213" t="s">
        <v>32</v>
      </c>
      <c r="F1081" s="214">
        <v>7</v>
      </c>
      <c r="H1081" s="34"/>
    </row>
    <row r="1082" spans="2:8" s="1" customFormat="1" ht="16.8" customHeight="1">
      <c r="B1082" s="34"/>
      <c r="C1082" s="215" t="s">
        <v>32</v>
      </c>
      <c r="D1082" s="215" t="s">
        <v>1229</v>
      </c>
      <c r="E1082" s="18" t="s">
        <v>32</v>
      </c>
      <c r="F1082" s="216">
        <v>7</v>
      </c>
      <c r="H1082" s="34"/>
    </row>
    <row r="1083" spans="2:8" s="1" customFormat="1" ht="16.8" customHeight="1">
      <c r="B1083" s="34"/>
      <c r="C1083" s="215" t="s">
        <v>32</v>
      </c>
      <c r="D1083" s="215" t="s">
        <v>162</v>
      </c>
      <c r="E1083" s="18" t="s">
        <v>32</v>
      </c>
      <c r="F1083" s="216">
        <v>7</v>
      </c>
      <c r="H1083" s="34"/>
    </row>
    <row r="1084" spans="2:8" s="1" customFormat="1" ht="16.8" customHeight="1">
      <c r="B1084" s="34"/>
      <c r="C1084" s="217" t="s">
        <v>4892</v>
      </c>
      <c r="H1084" s="34"/>
    </row>
    <row r="1085" spans="2:8" s="1" customFormat="1" ht="16.8" customHeight="1">
      <c r="B1085" s="34"/>
      <c r="C1085" s="215" t="s">
        <v>4319</v>
      </c>
      <c r="D1085" s="215" t="s">
        <v>5178</v>
      </c>
      <c r="E1085" s="18" t="s">
        <v>171</v>
      </c>
      <c r="F1085" s="216">
        <v>7</v>
      </c>
      <c r="H1085" s="34"/>
    </row>
    <row r="1086" spans="2:8" s="1" customFormat="1" ht="16.8" customHeight="1">
      <c r="B1086" s="34"/>
      <c r="C1086" s="211" t="s">
        <v>3594</v>
      </c>
      <c r="D1086" s="212" t="s">
        <v>3595</v>
      </c>
      <c r="E1086" s="213" t="s">
        <v>32</v>
      </c>
      <c r="F1086" s="214">
        <v>36</v>
      </c>
      <c r="H1086" s="34"/>
    </row>
    <row r="1087" spans="2:8" s="1" customFormat="1" ht="16.8" customHeight="1">
      <c r="B1087" s="34"/>
      <c r="C1087" s="215" t="s">
        <v>32</v>
      </c>
      <c r="D1087" s="215" t="s">
        <v>5179</v>
      </c>
      <c r="E1087" s="18" t="s">
        <v>32</v>
      </c>
      <c r="F1087" s="216">
        <v>36</v>
      </c>
      <c r="H1087" s="34"/>
    </row>
    <row r="1088" spans="2:8" s="1" customFormat="1" ht="16.8" customHeight="1">
      <c r="B1088" s="34"/>
      <c r="C1088" s="215" t="s">
        <v>32</v>
      </c>
      <c r="D1088" s="215" t="s">
        <v>162</v>
      </c>
      <c r="E1088" s="18" t="s">
        <v>32</v>
      </c>
      <c r="F1088" s="216">
        <v>36</v>
      </c>
      <c r="H1088" s="34"/>
    </row>
    <row r="1089" spans="2:8" s="1" customFormat="1" ht="16.8" customHeight="1">
      <c r="B1089" s="34"/>
      <c r="C1089" s="217" t="s">
        <v>4892</v>
      </c>
      <c r="H1089" s="34"/>
    </row>
    <row r="1090" spans="2:8" s="1" customFormat="1" ht="16.8" customHeight="1">
      <c r="B1090" s="34"/>
      <c r="C1090" s="215" t="s">
        <v>4323</v>
      </c>
      <c r="D1090" s="215" t="s">
        <v>5180</v>
      </c>
      <c r="E1090" s="18" t="s">
        <v>171</v>
      </c>
      <c r="F1090" s="216">
        <v>36</v>
      </c>
      <c r="H1090" s="34"/>
    </row>
    <row r="1091" spans="2:8" s="1" customFormat="1" ht="16.8" customHeight="1">
      <c r="B1091" s="34"/>
      <c r="C1091" s="211" t="s">
        <v>3598</v>
      </c>
      <c r="D1091" s="212" t="s">
        <v>3599</v>
      </c>
      <c r="E1091" s="213" t="s">
        <v>32</v>
      </c>
      <c r="F1091" s="214">
        <v>25</v>
      </c>
      <c r="H1091" s="34"/>
    </row>
    <row r="1092" spans="2:8" s="1" customFormat="1" ht="16.8" customHeight="1">
      <c r="B1092" s="34"/>
      <c r="C1092" s="215" t="s">
        <v>32</v>
      </c>
      <c r="D1092" s="215" t="s">
        <v>5176</v>
      </c>
      <c r="E1092" s="18" t="s">
        <v>32</v>
      </c>
      <c r="F1092" s="216">
        <v>25</v>
      </c>
      <c r="H1092" s="34"/>
    </row>
    <row r="1093" spans="2:8" s="1" customFormat="1" ht="16.8" customHeight="1">
      <c r="B1093" s="34"/>
      <c r="C1093" s="215" t="s">
        <v>32</v>
      </c>
      <c r="D1093" s="215" t="s">
        <v>162</v>
      </c>
      <c r="E1093" s="18" t="s">
        <v>32</v>
      </c>
      <c r="F1093" s="216">
        <v>25</v>
      </c>
      <c r="H1093" s="34"/>
    </row>
    <row r="1094" spans="2:8" s="1" customFormat="1" ht="16.8" customHeight="1">
      <c r="B1094" s="34"/>
      <c r="C1094" s="217" t="s">
        <v>4892</v>
      </c>
      <c r="H1094" s="34"/>
    </row>
    <row r="1095" spans="2:8" s="1" customFormat="1" ht="16.8" customHeight="1">
      <c r="B1095" s="34"/>
      <c r="C1095" s="215" t="s">
        <v>4332</v>
      </c>
      <c r="D1095" s="215" t="s">
        <v>5181</v>
      </c>
      <c r="E1095" s="18" t="s">
        <v>171</v>
      </c>
      <c r="F1095" s="216">
        <v>25</v>
      </c>
      <c r="H1095" s="34"/>
    </row>
    <row r="1096" spans="2:8" s="1" customFormat="1" ht="16.8" customHeight="1">
      <c r="B1096" s="34"/>
      <c r="C1096" s="211" t="s">
        <v>540</v>
      </c>
      <c r="D1096" s="212" t="s">
        <v>3568</v>
      </c>
      <c r="E1096" s="213" t="s">
        <v>32</v>
      </c>
      <c r="F1096" s="214">
        <v>17</v>
      </c>
      <c r="H1096" s="34"/>
    </row>
    <row r="1097" spans="2:8" s="1" customFormat="1" ht="16.8" customHeight="1">
      <c r="B1097" s="34"/>
      <c r="C1097" s="215" t="s">
        <v>32</v>
      </c>
      <c r="D1097" s="215" t="s">
        <v>5168</v>
      </c>
      <c r="E1097" s="18" t="s">
        <v>32</v>
      </c>
      <c r="F1097" s="216">
        <v>17</v>
      </c>
      <c r="H1097" s="34"/>
    </row>
    <row r="1098" spans="2:8" s="1" customFormat="1" ht="16.8" customHeight="1">
      <c r="B1098" s="34"/>
      <c r="C1098" s="215" t="s">
        <v>32</v>
      </c>
      <c r="D1098" s="215" t="s">
        <v>162</v>
      </c>
      <c r="E1098" s="18" t="s">
        <v>32</v>
      </c>
      <c r="F1098" s="216">
        <v>17</v>
      </c>
      <c r="H1098" s="34"/>
    </row>
    <row r="1099" spans="2:8" s="1" customFormat="1" ht="16.8" customHeight="1">
      <c r="B1099" s="34"/>
      <c r="C1099" s="217" t="s">
        <v>4892</v>
      </c>
      <c r="H1099" s="34"/>
    </row>
    <row r="1100" spans="2:8" s="1" customFormat="1" ht="16.8" customHeight="1">
      <c r="B1100" s="34"/>
      <c r="C1100" s="215" t="s">
        <v>4241</v>
      </c>
      <c r="D1100" s="215" t="s">
        <v>5182</v>
      </c>
      <c r="E1100" s="18" t="s">
        <v>171</v>
      </c>
      <c r="F1100" s="216">
        <v>17</v>
      </c>
      <c r="H1100" s="34"/>
    </row>
    <row r="1101" spans="2:8" s="1" customFormat="1" ht="16.8" customHeight="1">
      <c r="B1101" s="34"/>
      <c r="C1101" s="215" t="s">
        <v>4245</v>
      </c>
      <c r="D1101" s="215" t="s">
        <v>5183</v>
      </c>
      <c r="E1101" s="18" t="s">
        <v>171</v>
      </c>
      <c r="F1101" s="216">
        <v>17</v>
      </c>
      <c r="H1101" s="34"/>
    </row>
    <row r="1102" spans="2:8" s="1" customFormat="1" ht="16.8" customHeight="1">
      <c r="B1102" s="34"/>
      <c r="C1102" s="211" t="s">
        <v>3569</v>
      </c>
      <c r="D1102" s="212" t="s">
        <v>3570</v>
      </c>
      <c r="E1102" s="213" t="s">
        <v>32</v>
      </c>
      <c r="F1102" s="214">
        <v>10</v>
      </c>
      <c r="H1102" s="34"/>
    </row>
    <row r="1103" spans="2:8" s="1" customFormat="1" ht="16.8" customHeight="1">
      <c r="B1103" s="34"/>
      <c r="C1103" s="215" t="s">
        <v>32</v>
      </c>
      <c r="D1103" s="215" t="s">
        <v>4950</v>
      </c>
      <c r="E1103" s="18" t="s">
        <v>32</v>
      </c>
      <c r="F1103" s="216">
        <v>10</v>
      </c>
      <c r="H1103" s="34"/>
    </row>
    <row r="1104" spans="2:8" s="1" customFormat="1" ht="16.8" customHeight="1">
      <c r="B1104" s="34"/>
      <c r="C1104" s="215" t="s">
        <v>32</v>
      </c>
      <c r="D1104" s="215" t="s">
        <v>162</v>
      </c>
      <c r="E1104" s="18" t="s">
        <v>32</v>
      </c>
      <c r="F1104" s="216">
        <v>10</v>
      </c>
      <c r="H1104" s="34"/>
    </row>
    <row r="1105" spans="2:8" s="1" customFormat="1" ht="16.8" customHeight="1">
      <c r="B1105" s="34"/>
      <c r="C1105" s="217" t="s">
        <v>4892</v>
      </c>
      <c r="H1105" s="34"/>
    </row>
    <row r="1106" spans="2:8" s="1" customFormat="1" ht="16.8" customHeight="1">
      <c r="B1106" s="34"/>
      <c r="C1106" s="215" t="s">
        <v>4252</v>
      </c>
      <c r="D1106" s="215" t="s">
        <v>5184</v>
      </c>
      <c r="E1106" s="18" t="s">
        <v>171</v>
      </c>
      <c r="F1106" s="216">
        <v>10</v>
      </c>
      <c r="H1106" s="34"/>
    </row>
    <row r="1107" spans="2:8" s="1" customFormat="1" ht="16.8" customHeight="1">
      <c r="B1107" s="34"/>
      <c r="C1107" s="211" t="s">
        <v>3571</v>
      </c>
      <c r="D1107" s="212" t="s">
        <v>541</v>
      </c>
      <c r="E1107" s="213" t="s">
        <v>32</v>
      </c>
      <c r="F1107" s="214">
        <v>25</v>
      </c>
      <c r="H1107" s="34"/>
    </row>
    <row r="1108" spans="2:8" s="1" customFormat="1" ht="16.8" customHeight="1">
      <c r="B1108" s="34"/>
      <c r="C1108" s="215" t="s">
        <v>32</v>
      </c>
      <c r="D1108" s="215" t="s">
        <v>5176</v>
      </c>
      <c r="E1108" s="18" t="s">
        <v>32</v>
      </c>
      <c r="F1108" s="216">
        <v>25</v>
      </c>
      <c r="H1108" s="34"/>
    </row>
    <row r="1109" spans="2:8" s="1" customFormat="1" ht="16.8" customHeight="1">
      <c r="B1109" s="34"/>
      <c r="C1109" s="215" t="s">
        <v>32</v>
      </c>
      <c r="D1109" s="215" t="s">
        <v>162</v>
      </c>
      <c r="E1109" s="18" t="s">
        <v>32</v>
      </c>
      <c r="F1109" s="216">
        <v>25</v>
      </c>
      <c r="H1109" s="34"/>
    </row>
    <row r="1110" spans="2:8" s="1" customFormat="1" ht="16.8" customHeight="1">
      <c r="B1110" s="34"/>
      <c r="C1110" s="217" t="s">
        <v>4892</v>
      </c>
      <c r="H1110" s="34"/>
    </row>
    <row r="1111" spans="2:8" s="1" customFormat="1" ht="16.8" customHeight="1">
      <c r="B1111" s="34"/>
      <c r="C1111" s="215" t="s">
        <v>4264</v>
      </c>
      <c r="D1111" s="215" t="s">
        <v>5185</v>
      </c>
      <c r="E1111" s="18" t="s">
        <v>2924</v>
      </c>
      <c r="F1111" s="216">
        <v>25</v>
      </c>
      <c r="H1111" s="34"/>
    </row>
    <row r="1112" spans="2:8" s="1" customFormat="1" ht="16.8" customHeight="1">
      <c r="B1112" s="34"/>
      <c r="C1112" s="211" t="s">
        <v>3573</v>
      </c>
      <c r="D1112" s="212" t="s">
        <v>3574</v>
      </c>
      <c r="E1112" s="213" t="s">
        <v>32</v>
      </c>
      <c r="F1112" s="214">
        <v>1</v>
      </c>
      <c r="H1112" s="34"/>
    </row>
    <row r="1113" spans="2:8" s="1" customFormat="1" ht="16.8" customHeight="1">
      <c r="B1113" s="34"/>
      <c r="C1113" s="215" t="s">
        <v>32</v>
      </c>
      <c r="D1113" s="215" t="s">
        <v>5173</v>
      </c>
      <c r="E1113" s="18" t="s">
        <v>32</v>
      </c>
      <c r="F1113" s="216">
        <v>1</v>
      </c>
      <c r="H1113" s="34"/>
    </row>
    <row r="1114" spans="2:8" s="1" customFormat="1" ht="16.8" customHeight="1">
      <c r="B1114" s="34"/>
      <c r="C1114" s="215" t="s">
        <v>32</v>
      </c>
      <c r="D1114" s="215" t="s">
        <v>162</v>
      </c>
      <c r="E1114" s="18" t="s">
        <v>32</v>
      </c>
      <c r="F1114" s="216">
        <v>1</v>
      </c>
      <c r="H1114" s="34"/>
    </row>
    <row r="1115" spans="2:8" s="1" customFormat="1" ht="16.8" customHeight="1">
      <c r="B1115" s="34"/>
      <c r="C1115" s="217" t="s">
        <v>4892</v>
      </c>
      <c r="H1115" s="34"/>
    </row>
    <row r="1116" spans="2:8" s="1" customFormat="1" ht="16.8" customHeight="1">
      <c r="B1116" s="34"/>
      <c r="C1116" s="215" t="s">
        <v>4272</v>
      </c>
      <c r="D1116" s="215" t="s">
        <v>5186</v>
      </c>
      <c r="E1116" s="18" t="s">
        <v>171</v>
      </c>
      <c r="F1116" s="216">
        <v>1</v>
      </c>
      <c r="H1116" s="34"/>
    </row>
    <row r="1117" spans="2:8" s="1" customFormat="1" ht="16.8" customHeight="1">
      <c r="B1117" s="34"/>
      <c r="C1117" s="211" t="s">
        <v>3576</v>
      </c>
      <c r="D1117" s="212" t="s">
        <v>3577</v>
      </c>
      <c r="E1117" s="213" t="s">
        <v>32</v>
      </c>
      <c r="F1117" s="214">
        <v>1</v>
      </c>
      <c r="H1117" s="34"/>
    </row>
    <row r="1118" spans="2:8" s="1" customFormat="1" ht="16.8" customHeight="1">
      <c r="B1118" s="34"/>
      <c r="C1118" s="215" t="s">
        <v>32</v>
      </c>
      <c r="D1118" s="215" t="s">
        <v>5173</v>
      </c>
      <c r="E1118" s="18" t="s">
        <v>32</v>
      </c>
      <c r="F1118" s="216">
        <v>1</v>
      </c>
      <c r="H1118" s="34"/>
    </row>
    <row r="1119" spans="2:8" s="1" customFormat="1" ht="16.8" customHeight="1">
      <c r="B1119" s="34"/>
      <c r="C1119" s="215" t="s">
        <v>32</v>
      </c>
      <c r="D1119" s="215" t="s">
        <v>162</v>
      </c>
      <c r="E1119" s="18" t="s">
        <v>32</v>
      </c>
      <c r="F1119" s="216">
        <v>1</v>
      </c>
      <c r="H1119" s="34"/>
    </row>
    <row r="1120" spans="2:8" s="1" customFormat="1" ht="16.8" customHeight="1">
      <c r="B1120" s="34"/>
      <c r="C1120" s="217" t="s">
        <v>4892</v>
      </c>
      <c r="H1120" s="34"/>
    </row>
    <row r="1121" spans="2:8" s="1" customFormat="1" ht="16.8" customHeight="1">
      <c r="B1121" s="34"/>
      <c r="C1121" s="215" t="s">
        <v>4280</v>
      </c>
      <c r="D1121" s="215" t="s">
        <v>5187</v>
      </c>
      <c r="E1121" s="18" t="s">
        <v>2924</v>
      </c>
      <c r="F1121" s="216">
        <v>1</v>
      </c>
      <c r="H1121" s="34"/>
    </row>
    <row r="1122" spans="2:8" s="1" customFormat="1" ht="16.8" customHeight="1">
      <c r="B1122" s="34"/>
      <c r="C1122" s="215" t="s">
        <v>4284</v>
      </c>
      <c r="D1122" s="215" t="s">
        <v>5188</v>
      </c>
      <c r="E1122" s="18" t="s">
        <v>2924</v>
      </c>
      <c r="F1122" s="216">
        <v>1</v>
      </c>
      <c r="H1122" s="34"/>
    </row>
    <row r="1123" spans="2:8" s="1" customFormat="1" ht="16.8" customHeight="1">
      <c r="B1123" s="34"/>
      <c r="C1123" s="211" t="s">
        <v>3580</v>
      </c>
      <c r="D1123" s="212" t="s">
        <v>3581</v>
      </c>
      <c r="E1123" s="213" t="s">
        <v>32</v>
      </c>
      <c r="F1123" s="214">
        <v>7</v>
      </c>
      <c r="H1123" s="34"/>
    </row>
    <row r="1124" spans="2:8" s="1" customFormat="1" ht="16.8" customHeight="1">
      <c r="B1124" s="34"/>
      <c r="C1124" s="215" t="s">
        <v>32</v>
      </c>
      <c r="D1124" s="215" t="s">
        <v>1229</v>
      </c>
      <c r="E1124" s="18" t="s">
        <v>32</v>
      </c>
      <c r="F1124" s="216">
        <v>7</v>
      </c>
      <c r="H1124" s="34"/>
    </row>
    <row r="1125" spans="2:8" s="1" customFormat="1" ht="16.8" customHeight="1">
      <c r="B1125" s="34"/>
      <c r="C1125" s="215" t="s">
        <v>32</v>
      </c>
      <c r="D1125" s="215" t="s">
        <v>162</v>
      </c>
      <c r="E1125" s="18" t="s">
        <v>32</v>
      </c>
      <c r="F1125" s="216">
        <v>7</v>
      </c>
      <c r="H1125" s="34"/>
    </row>
    <row r="1126" spans="2:8" s="1" customFormat="1" ht="16.8" customHeight="1">
      <c r="B1126" s="34"/>
      <c r="C1126" s="217" t="s">
        <v>4892</v>
      </c>
      <c r="H1126" s="34"/>
    </row>
    <row r="1127" spans="2:8" s="1" customFormat="1" ht="16.8" customHeight="1">
      <c r="B1127" s="34"/>
      <c r="C1127" s="215" t="s">
        <v>4292</v>
      </c>
      <c r="D1127" s="215" t="s">
        <v>5189</v>
      </c>
      <c r="E1127" s="18" t="s">
        <v>2924</v>
      </c>
      <c r="F1127" s="216">
        <v>7</v>
      </c>
      <c r="H1127" s="34"/>
    </row>
    <row r="1128" spans="2:8" s="1" customFormat="1" ht="16.8" customHeight="1">
      <c r="B1128" s="34"/>
      <c r="C1128" s="211" t="s">
        <v>3582</v>
      </c>
      <c r="D1128" s="212" t="s">
        <v>3583</v>
      </c>
      <c r="E1128" s="213" t="s">
        <v>32</v>
      </c>
      <c r="F1128" s="214">
        <v>52</v>
      </c>
      <c r="H1128" s="34"/>
    </row>
    <row r="1129" spans="2:8" s="1" customFormat="1" ht="16.8" customHeight="1">
      <c r="B1129" s="34"/>
      <c r="C1129" s="215" t="s">
        <v>32</v>
      </c>
      <c r="D1129" s="215" t="s">
        <v>5190</v>
      </c>
      <c r="E1129" s="18" t="s">
        <v>32</v>
      </c>
      <c r="F1129" s="216">
        <v>52</v>
      </c>
      <c r="H1129" s="34"/>
    </row>
    <row r="1130" spans="2:8" s="1" customFormat="1" ht="16.8" customHeight="1">
      <c r="B1130" s="34"/>
      <c r="C1130" s="215" t="s">
        <v>32</v>
      </c>
      <c r="D1130" s="215" t="s">
        <v>162</v>
      </c>
      <c r="E1130" s="18" t="s">
        <v>32</v>
      </c>
      <c r="F1130" s="216">
        <v>52</v>
      </c>
      <c r="H1130" s="34"/>
    </row>
    <row r="1131" spans="2:8" s="1" customFormat="1" ht="16.8" customHeight="1">
      <c r="B1131" s="34"/>
      <c r="C1131" s="217" t="s">
        <v>4892</v>
      </c>
      <c r="H1131" s="34"/>
    </row>
    <row r="1132" spans="2:8" s="1" customFormat="1" ht="16.8" customHeight="1">
      <c r="B1132" s="34"/>
      <c r="C1132" s="215" t="s">
        <v>4296</v>
      </c>
      <c r="D1132" s="215" t="s">
        <v>5191</v>
      </c>
      <c r="E1132" s="18" t="s">
        <v>2924</v>
      </c>
      <c r="F1132" s="216">
        <v>52</v>
      </c>
      <c r="H1132" s="34"/>
    </row>
    <row r="1133" spans="2:8" s="1" customFormat="1" ht="16.8" customHeight="1">
      <c r="B1133" s="34"/>
      <c r="C1133" s="211" t="s">
        <v>3586</v>
      </c>
      <c r="D1133" s="212" t="s">
        <v>3587</v>
      </c>
      <c r="E1133" s="213" t="s">
        <v>32</v>
      </c>
      <c r="F1133" s="214">
        <v>7</v>
      </c>
      <c r="H1133" s="34"/>
    </row>
    <row r="1134" spans="2:8" s="1" customFormat="1" ht="16.8" customHeight="1">
      <c r="B1134" s="34"/>
      <c r="C1134" s="215" t="s">
        <v>32</v>
      </c>
      <c r="D1134" s="215" t="s">
        <v>1229</v>
      </c>
      <c r="E1134" s="18" t="s">
        <v>32</v>
      </c>
      <c r="F1134" s="216">
        <v>7</v>
      </c>
      <c r="H1134" s="34"/>
    </row>
    <row r="1135" spans="2:8" s="1" customFormat="1" ht="16.8" customHeight="1">
      <c r="B1135" s="34"/>
      <c r="C1135" s="215" t="s">
        <v>32</v>
      </c>
      <c r="D1135" s="215" t="s">
        <v>162</v>
      </c>
      <c r="E1135" s="18" t="s">
        <v>32</v>
      </c>
      <c r="F1135" s="216">
        <v>7</v>
      </c>
      <c r="H1135" s="34"/>
    </row>
    <row r="1136" spans="2:8" s="1" customFormat="1" ht="16.8" customHeight="1">
      <c r="B1136" s="34"/>
      <c r="C1136" s="217" t="s">
        <v>4892</v>
      </c>
      <c r="H1136" s="34"/>
    </row>
    <row r="1137" spans="2:8" s="1" customFormat="1" ht="16.8" customHeight="1">
      <c r="B1137" s="34"/>
      <c r="C1137" s="215" t="s">
        <v>4307</v>
      </c>
      <c r="D1137" s="215" t="s">
        <v>5192</v>
      </c>
      <c r="E1137" s="18" t="s">
        <v>171</v>
      </c>
      <c r="F1137" s="216">
        <v>7</v>
      </c>
      <c r="H1137" s="34"/>
    </row>
    <row r="1138" spans="2:8" s="1" customFormat="1" ht="16.8" customHeight="1">
      <c r="B1138" s="34"/>
      <c r="C1138" s="211" t="s">
        <v>3588</v>
      </c>
      <c r="D1138" s="212" t="s">
        <v>3589</v>
      </c>
      <c r="E1138" s="213" t="s">
        <v>32</v>
      </c>
      <c r="F1138" s="214">
        <v>25</v>
      </c>
      <c r="H1138" s="34"/>
    </row>
    <row r="1139" spans="2:8" s="1" customFormat="1" ht="16.8" customHeight="1">
      <c r="B1139" s="34"/>
      <c r="C1139" s="215" t="s">
        <v>32</v>
      </c>
      <c r="D1139" s="215" t="s">
        <v>5176</v>
      </c>
      <c r="E1139" s="18" t="s">
        <v>32</v>
      </c>
      <c r="F1139" s="216">
        <v>25</v>
      </c>
      <c r="H1139" s="34"/>
    </row>
    <row r="1140" spans="2:8" s="1" customFormat="1" ht="16.8" customHeight="1">
      <c r="B1140" s="34"/>
      <c r="C1140" s="215" t="s">
        <v>32</v>
      </c>
      <c r="D1140" s="215" t="s">
        <v>162</v>
      </c>
      <c r="E1140" s="18" t="s">
        <v>32</v>
      </c>
      <c r="F1140" s="216">
        <v>25</v>
      </c>
      <c r="H1140" s="34"/>
    </row>
    <row r="1141" spans="2:8" s="1" customFormat="1" ht="16.8" customHeight="1">
      <c r="B1141" s="34"/>
      <c r="C1141" s="217" t="s">
        <v>4892</v>
      </c>
      <c r="H1141" s="34"/>
    </row>
    <row r="1142" spans="2:8" s="1" customFormat="1" ht="16.8" customHeight="1">
      <c r="B1142" s="34"/>
      <c r="C1142" s="215" t="s">
        <v>4311</v>
      </c>
      <c r="D1142" s="215" t="s">
        <v>5193</v>
      </c>
      <c r="E1142" s="18" t="s">
        <v>171</v>
      </c>
      <c r="F1142" s="216">
        <v>25</v>
      </c>
      <c r="H1142" s="34"/>
    </row>
    <row r="1143" spans="2:8" s="1" customFormat="1" ht="16.8" customHeight="1">
      <c r="B1143" s="34"/>
      <c r="C1143" s="211" t="s">
        <v>3590</v>
      </c>
      <c r="D1143" s="212" t="s">
        <v>3591</v>
      </c>
      <c r="E1143" s="213" t="s">
        <v>32</v>
      </c>
      <c r="F1143" s="214">
        <v>1</v>
      </c>
      <c r="H1143" s="34"/>
    </row>
    <row r="1144" spans="2:8" s="1" customFormat="1" ht="16.8" customHeight="1">
      <c r="B1144" s="34"/>
      <c r="C1144" s="215" t="s">
        <v>32</v>
      </c>
      <c r="D1144" s="215" t="s">
        <v>5173</v>
      </c>
      <c r="E1144" s="18" t="s">
        <v>32</v>
      </c>
      <c r="F1144" s="216">
        <v>1</v>
      </c>
      <c r="H1144" s="34"/>
    </row>
    <row r="1145" spans="2:8" s="1" customFormat="1" ht="16.8" customHeight="1">
      <c r="B1145" s="34"/>
      <c r="C1145" s="215" t="s">
        <v>32</v>
      </c>
      <c r="D1145" s="215" t="s">
        <v>162</v>
      </c>
      <c r="E1145" s="18" t="s">
        <v>32</v>
      </c>
      <c r="F1145" s="216">
        <v>1</v>
      </c>
      <c r="H1145" s="34"/>
    </row>
    <row r="1146" spans="2:8" s="1" customFormat="1" ht="16.8" customHeight="1">
      <c r="B1146" s="34"/>
      <c r="C1146" s="217" t="s">
        <v>4892</v>
      </c>
      <c r="H1146" s="34"/>
    </row>
    <row r="1147" spans="2:8" s="1" customFormat="1" ht="16.8" customHeight="1">
      <c r="B1147" s="34"/>
      <c r="C1147" s="215" t="s">
        <v>4315</v>
      </c>
      <c r="D1147" s="215" t="s">
        <v>5194</v>
      </c>
      <c r="E1147" s="18" t="s">
        <v>171</v>
      </c>
      <c r="F1147" s="216">
        <v>1</v>
      </c>
      <c r="H1147" s="34"/>
    </row>
    <row r="1148" spans="2:8" s="1" customFormat="1" ht="16.8" customHeight="1">
      <c r="B1148" s="34"/>
      <c r="C1148" s="211" t="s">
        <v>3596</v>
      </c>
      <c r="D1148" s="212" t="s">
        <v>3597</v>
      </c>
      <c r="E1148" s="213" t="s">
        <v>32</v>
      </c>
      <c r="F1148" s="214">
        <v>36</v>
      </c>
      <c r="H1148" s="34"/>
    </row>
    <row r="1149" spans="2:8" s="1" customFormat="1" ht="16.8" customHeight="1">
      <c r="B1149" s="34"/>
      <c r="C1149" s="215" t="s">
        <v>32</v>
      </c>
      <c r="D1149" s="215" t="s">
        <v>5179</v>
      </c>
      <c r="E1149" s="18" t="s">
        <v>32</v>
      </c>
      <c r="F1149" s="216">
        <v>36</v>
      </c>
      <c r="H1149" s="34"/>
    </row>
    <row r="1150" spans="2:8" s="1" customFormat="1" ht="16.8" customHeight="1">
      <c r="B1150" s="34"/>
      <c r="C1150" s="215" t="s">
        <v>32</v>
      </c>
      <c r="D1150" s="215" t="s">
        <v>162</v>
      </c>
      <c r="E1150" s="18" t="s">
        <v>32</v>
      </c>
      <c r="F1150" s="216">
        <v>36</v>
      </c>
      <c r="H1150" s="34"/>
    </row>
    <row r="1151" spans="2:8" s="1" customFormat="1" ht="16.8" customHeight="1">
      <c r="B1151" s="34"/>
      <c r="C1151" s="217" t="s">
        <v>4892</v>
      </c>
      <c r="H1151" s="34"/>
    </row>
    <row r="1152" spans="2:8" s="1" customFormat="1" ht="16.8" customHeight="1">
      <c r="B1152" s="34"/>
      <c r="C1152" s="215" t="s">
        <v>4328</v>
      </c>
      <c r="D1152" s="215" t="s">
        <v>5195</v>
      </c>
      <c r="E1152" s="18" t="s">
        <v>171</v>
      </c>
      <c r="F1152" s="216">
        <v>36</v>
      </c>
      <c r="H1152" s="34"/>
    </row>
    <row r="1153" spans="2:8" s="1" customFormat="1" ht="16.8" customHeight="1">
      <c r="B1153" s="34"/>
      <c r="C1153" s="211" t="s">
        <v>3600</v>
      </c>
      <c r="D1153" s="212" t="s">
        <v>3601</v>
      </c>
      <c r="E1153" s="213" t="s">
        <v>32</v>
      </c>
      <c r="F1153" s="214">
        <v>25</v>
      </c>
      <c r="H1153" s="34"/>
    </row>
    <row r="1154" spans="2:8" s="1" customFormat="1" ht="16.8" customHeight="1">
      <c r="B1154" s="34"/>
      <c r="C1154" s="215" t="s">
        <v>32</v>
      </c>
      <c r="D1154" s="215" t="s">
        <v>5176</v>
      </c>
      <c r="E1154" s="18" t="s">
        <v>32</v>
      </c>
      <c r="F1154" s="216">
        <v>25</v>
      </c>
      <c r="H1154" s="34"/>
    </row>
    <row r="1155" spans="2:8" s="1" customFormat="1" ht="16.8" customHeight="1">
      <c r="B1155" s="34"/>
      <c r="C1155" s="215" t="s">
        <v>32</v>
      </c>
      <c r="D1155" s="215" t="s">
        <v>162</v>
      </c>
      <c r="E1155" s="18" t="s">
        <v>32</v>
      </c>
      <c r="F1155" s="216">
        <v>25</v>
      </c>
      <c r="H1155" s="34"/>
    </row>
    <row r="1156" spans="2:8" s="1" customFormat="1" ht="16.8" customHeight="1">
      <c r="B1156" s="34"/>
      <c r="C1156" s="217" t="s">
        <v>4892</v>
      </c>
      <c r="H1156" s="34"/>
    </row>
    <row r="1157" spans="2:8" s="1" customFormat="1" ht="16.8" customHeight="1">
      <c r="B1157" s="34"/>
      <c r="C1157" s="215" t="s">
        <v>4336</v>
      </c>
      <c r="D1157" s="215" t="s">
        <v>5196</v>
      </c>
      <c r="E1157" s="18" t="s">
        <v>171</v>
      </c>
      <c r="F1157" s="216">
        <v>25</v>
      </c>
      <c r="H1157" s="34"/>
    </row>
    <row r="1158" spans="2:8" s="1" customFormat="1" ht="16.8" customHeight="1">
      <c r="B1158" s="34"/>
      <c r="C1158" s="211" t="s">
        <v>3602</v>
      </c>
      <c r="D1158" s="212" t="s">
        <v>3603</v>
      </c>
      <c r="E1158" s="213" t="s">
        <v>32</v>
      </c>
      <c r="F1158" s="214">
        <v>1</v>
      </c>
      <c r="H1158" s="34"/>
    </row>
    <row r="1159" spans="2:8" s="1" customFormat="1" ht="16.8" customHeight="1">
      <c r="B1159" s="34"/>
      <c r="C1159" s="215" t="s">
        <v>32</v>
      </c>
      <c r="D1159" s="215" t="s">
        <v>5173</v>
      </c>
      <c r="E1159" s="18" t="s">
        <v>32</v>
      </c>
      <c r="F1159" s="216">
        <v>1</v>
      </c>
      <c r="H1159" s="34"/>
    </row>
    <row r="1160" spans="2:8" s="1" customFormat="1" ht="16.8" customHeight="1">
      <c r="B1160" s="34"/>
      <c r="C1160" s="215" t="s">
        <v>32</v>
      </c>
      <c r="D1160" s="215" t="s">
        <v>162</v>
      </c>
      <c r="E1160" s="18" t="s">
        <v>32</v>
      </c>
      <c r="F1160" s="216">
        <v>1</v>
      </c>
      <c r="H1160" s="34"/>
    </row>
    <row r="1161" spans="2:8" s="1" customFormat="1" ht="16.8" customHeight="1">
      <c r="B1161" s="34"/>
      <c r="C1161" s="217" t="s">
        <v>4892</v>
      </c>
      <c r="H1161" s="34"/>
    </row>
    <row r="1162" spans="2:8" s="1" customFormat="1" ht="16.8" customHeight="1">
      <c r="B1162" s="34"/>
      <c r="C1162" s="215" t="s">
        <v>4340</v>
      </c>
      <c r="D1162" s="215" t="s">
        <v>5197</v>
      </c>
      <c r="E1162" s="18" t="s">
        <v>171</v>
      </c>
      <c r="F1162" s="216">
        <v>1</v>
      </c>
      <c r="H1162" s="34"/>
    </row>
    <row r="1163" spans="2:8" s="1" customFormat="1" ht="16.8" customHeight="1">
      <c r="B1163" s="34"/>
      <c r="C1163" s="211" t="s">
        <v>3604</v>
      </c>
      <c r="D1163" s="212" t="s">
        <v>3605</v>
      </c>
      <c r="E1163" s="213" t="s">
        <v>32</v>
      </c>
      <c r="F1163" s="214">
        <v>1</v>
      </c>
      <c r="H1163" s="34"/>
    </row>
    <row r="1164" spans="2:8" s="1" customFormat="1" ht="16.8" customHeight="1">
      <c r="B1164" s="34"/>
      <c r="C1164" s="215" t="s">
        <v>32</v>
      </c>
      <c r="D1164" s="215" t="s">
        <v>5173</v>
      </c>
      <c r="E1164" s="18" t="s">
        <v>32</v>
      </c>
      <c r="F1164" s="216">
        <v>1</v>
      </c>
      <c r="H1164" s="34"/>
    </row>
    <row r="1165" spans="2:8" s="1" customFormat="1" ht="16.8" customHeight="1">
      <c r="B1165" s="34"/>
      <c r="C1165" s="215" t="s">
        <v>32</v>
      </c>
      <c r="D1165" s="215" t="s">
        <v>162</v>
      </c>
      <c r="E1165" s="18" t="s">
        <v>32</v>
      </c>
      <c r="F1165" s="216">
        <v>1</v>
      </c>
      <c r="H1165" s="34"/>
    </row>
    <row r="1166" spans="2:8" s="1" customFormat="1" ht="16.8" customHeight="1">
      <c r="B1166" s="34"/>
      <c r="C1166" s="217" t="s">
        <v>4892</v>
      </c>
      <c r="H1166" s="34"/>
    </row>
    <row r="1167" spans="2:8" s="1" customFormat="1" ht="20.399999999999999">
      <c r="B1167" s="34"/>
      <c r="C1167" s="215" t="s">
        <v>4344</v>
      </c>
      <c r="D1167" s="215" t="s">
        <v>5198</v>
      </c>
      <c r="E1167" s="18" t="s">
        <v>171</v>
      </c>
      <c r="F1167" s="216">
        <v>1</v>
      </c>
      <c r="H1167" s="34"/>
    </row>
    <row r="1168" spans="2:8" s="1" customFormat="1" ht="16.8" customHeight="1">
      <c r="B1168" s="34"/>
      <c r="C1168" s="211" t="s">
        <v>3606</v>
      </c>
      <c r="D1168" s="212" t="s">
        <v>3607</v>
      </c>
      <c r="E1168" s="213" t="s">
        <v>32</v>
      </c>
      <c r="F1168" s="214">
        <v>10</v>
      </c>
      <c r="H1168" s="34"/>
    </row>
    <row r="1169" spans="2:8" s="1" customFormat="1" ht="16.8" customHeight="1">
      <c r="B1169" s="34"/>
      <c r="C1169" s="215" t="s">
        <v>32</v>
      </c>
      <c r="D1169" s="215" t="s">
        <v>4950</v>
      </c>
      <c r="E1169" s="18" t="s">
        <v>32</v>
      </c>
      <c r="F1169" s="216">
        <v>10</v>
      </c>
      <c r="H1169" s="34"/>
    </row>
    <row r="1170" spans="2:8" s="1" customFormat="1" ht="16.8" customHeight="1">
      <c r="B1170" s="34"/>
      <c r="C1170" s="215" t="s">
        <v>32</v>
      </c>
      <c r="D1170" s="215" t="s">
        <v>162</v>
      </c>
      <c r="E1170" s="18" t="s">
        <v>32</v>
      </c>
      <c r="F1170" s="216">
        <v>10</v>
      </c>
      <c r="H1170" s="34"/>
    </row>
    <row r="1171" spans="2:8" s="1" customFormat="1" ht="16.8" customHeight="1">
      <c r="B1171" s="34"/>
      <c r="C1171" s="217" t="s">
        <v>4892</v>
      </c>
      <c r="H1171" s="34"/>
    </row>
    <row r="1172" spans="2:8" s="1" customFormat="1" ht="16.8" customHeight="1">
      <c r="B1172" s="34"/>
      <c r="C1172" s="215" t="s">
        <v>4348</v>
      </c>
      <c r="D1172" s="215" t="s">
        <v>5199</v>
      </c>
      <c r="E1172" s="18" t="s">
        <v>171</v>
      </c>
      <c r="F1172" s="216">
        <v>10</v>
      </c>
      <c r="H1172" s="34"/>
    </row>
    <row r="1173" spans="2:8" s="1" customFormat="1" ht="16.8" customHeight="1">
      <c r="B1173" s="34"/>
      <c r="C1173" s="211" t="s">
        <v>3617</v>
      </c>
      <c r="D1173" s="212" t="s">
        <v>3618</v>
      </c>
      <c r="E1173" s="213" t="s">
        <v>32</v>
      </c>
      <c r="F1173" s="214">
        <v>148</v>
      </c>
      <c r="H1173" s="34"/>
    </row>
    <row r="1174" spans="2:8" s="1" customFormat="1" ht="16.8" customHeight="1">
      <c r="B1174" s="34"/>
      <c r="C1174" s="215" t="s">
        <v>32</v>
      </c>
      <c r="D1174" s="215" t="s">
        <v>5200</v>
      </c>
      <c r="E1174" s="18" t="s">
        <v>32</v>
      </c>
      <c r="F1174" s="216">
        <v>148</v>
      </c>
      <c r="H1174" s="34"/>
    </row>
    <row r="1175" spans="2:8" s="1" customFormat="1" ht="16.8" customHeight="1">
      <c r="B1175" s="34"/>
      <c r="C1175" s="215" t="s">
        <v>32</v>
      </c>
      <c r="D1175" s="215" t="s">
        <v>162</v>
      </c>
      <c r="E1175" s="18" t="s">
        <v>32</v>
      </c>
      <c r="F1175" s="216">
        <v>148</v>
      </c>
      <c r="H1175" s="34"/>
    </row>
    <row r="1176" spans="2:8" s="1" customFormat="1" ht="16.8" customHeight="1">
      <c r="B1176" s="34"/>
      <c r="C1176" s="217" t="s">
        <v>4892</v>
      </c>
      <c r="H1176" s="34"/>
    </row>
    <row r="1177" spans="2:8" s="1" customFormat="1" ht="16.8" customHeight="1">
      <c r="B1177" s="34"/>
      <c r="C1177" s="215" t="s">
        <v>4491</v>
      </c>
      <c r="D1177" s="215" t="s">
        <v>5201</v>
      </c>
      <c r="E1177" s="18" t="s">
        <v>171</v>
      </c>
      <c r="F1177" s="216">
        <v>148</v>
      </c>
      <c r="H1177" s="34"/>
    </row>
    <row r="1178" spans="2:8" s="1" customFormat="1" ht="16.8" customHeight="1">
      <c r="B1178" s="34"/>
      <c r="C1178" s="211" t="s">
        <v>3619</v>
      </c>
      <c r="D1178" s="212" t="s">
        <v>3620</v>
      </c>
      <c r="E1178" s="213" t="s">
        <v>32</v>
      </c>
      <c r="F1178" s="214">
        <v>42</v>
      </c>
      <c r="H1178" s="34"/>
    </row>
    <row r="1179" spans="2:8" s="1" customFormat="1" ht="16.8" customHeight="1">
      <c r="B1179" s="34"/>
      <c r="C1179" s="215" t="s">
        <v>32</v>
      </c>
      <c r="D1179" s="215" t="s">
        <v>5202</v>
      </c>
      <c r="E1179" s="18" t="s">
        <v>32</v>
      </c>
      <c r="F1179" s="216">
        <v>42</v>
      </c>
      <c r="H1179" s="34"/>
    </row>
    <row r="1180" spans="2:8" s="1" customFormat="1" ht="16.8" customHeight="1">
      <c r="B1180" s="34"/>
      <c r="C1180" s="215" t="s">
        <v>32</v>
      </c>
      <c r="D1180" s="215" t="s">
        <v>162</v>
      </c>
      <c r="E1180" s="18" t="s">
        <v>32</v>
      </c>
      <c r="F1180" s="216">
        <v>42</v>
      </c>
      <c r="H1180" s="34"/>
    </row>
    <row r="1181" spans="2:8" s="1" customFormat="1" ht="16.8" customHeight="1">
      <c r="B1181" s="34"/>
      <c r="C1181" s="217" t="s">
        <v>4892</v>
      </c>
      <c r="H1181" s="34"/>
    </row>
    <row r="1182" spans="2:8" s="1" customFormat="1" ht="16.8" customHeight="1">
      <c r="B1182" s="34"/>
      <c r="C1182" s="215" t="s">
        <v>4497</v>
      </c>
      <c r="D1182" s="215" t="s">
        <v>5203</v>
      </c>
      <c r="E1182" s="18" t="s">
        <v>171</v>
      </c>
      <c r="F1182" s="216">
        <v>42</v>
      </c>
      <c r="H1182" s="34"/>
    </row>
    <row r="1183" spans="2:8" s="1" customFormat="1" ht="16.8" customHeight="1">
      <c r="B1183" s="34"/>
      <c r="C1183" s="211" t="s">
        <v>3621</v>
      </c>
      <c r="D1183" s="212" t="s">
        <v>3622</v>
      </c>
      <c r="E1183" s="213" t="s">
        <v>32</v>
      </c>
      <c r="F1183" s="214">
        <v>18</v>
      </c>
      <c r="H1183" s="34"/>
    </row>
    <row r="1184" spans="2:8" s="1" customFormat="1" ht="16.8" customHeight="1">
      <c r="B1184" s="34"/>
      <c r="C1184" s="215" t="s">
        <v>32</v>
      </c>
      <c r="D1184" s="215" t="s">
        <v>5204</v>
      </c>
      <c r="E1184" s="18" t="s">
        <v>32</v>
      </c>
      <c r="F1184" s="216">
        <v>18</v>
      </c>
      <c r="H1184" s="34"/>
    </row>
    <row r="1185" spans="2:8" s="1" customFormat="1" ht="16.8" customHeight="1">
      <c r="B1185" s="34"/>
      <c r="C1185" s="215" t="s">
        <v>32</v>
      </c>
      <c r="D1185" s="215" t="s">
        <v>162</v>
      </c>
      <c r="E1185" s="18" t="s">
        <v>32</v>
      </c>
      <c r="F1185" s="216">
        <v>18</v>
      </c>
      <c r="H1185" s="34"/>
    </row>
    <row r="1186" spans="2:8" s="1" customFormat="1" ht="16.8" customHeight="1">
      <c r="B1186" s="34"/>
      <c r="C1186" s="217" t="s">
        <v>4892</v>
      </c>
      <c r="H1186" s="34"/>
    </row>
    <row r="1187" spans="2:8" s="1" customFormat="1" ht="16.8" customHeight="1">
      <c r="B1187" s="34"/>
      <c r="C1187" s="215" t="s">
        <v>4501</v>
      </c>
      <c r="D1187" s="215" t="s">
        <v>5205</v>
      </c>
      <c r="E1187" s="18" t="s">
        <v>171</v>
      </c>
      <c r="F1187" s="216">
        <v>18</v>
      </c>
      <c r="H1187" s="34"/>
    </row>
    <row r="1188" spans="2:8" s="1" customFormat="1" ht="16.8" customHeight="1">
      <c r="B1188" s="34"/>
      <c r="C1188" s="211" t="s">
        <v>3623</v>
      </c>
      <c r="D1188" s="212" t="s">
        <v>3624</v>
      </c>
      <c r="E1188" s="213" t="s">
        <v>32</v>
      </c>
      <c r="F1188" s="214">
        <v>422</v>
      </c>
      <c r="H1188" s="34"/>
    </row>
    <row r="1189" spans="2:8" s="1" customFormat="1" ht="16.8" customHeight="1">
      <c r="B1189" s="34"/>
      <c r="C1189" s="215" t="s">
        <v>32</v>
      </c>
      <c r="D1189" s="215" t="s">
        <v>3625</v>
      </c>
      <c r="E1189" s="18" t="s">
        <v>32</v>
      </c>
      <c r="F1189" s="216">
        <v>422</v>
      </c>
      <c r="H1189" s="34"/>
    </row>
    <row r="1190" spans="2:8" s="1" customFormat="1" ht="16.8" customHeight="1">
      <c r="B1190" s="34"/>
      <c r="C1190" s="215" t="s">
        <v>32</v>
      </c>
      <c r="D1190" s="215" t="s">
        <v>162</v>
      </c>
      <c r="E1190" s="18" t="s">
        <v>32</v>
      </c>
      <c r="F1190" s="216">
        <v>422</v>
      </c>
      <c r="H1190" s="34"/>
    </row>
    <row r="1191" spans="2:8" s="1" customFormat="1" ht="16.8" customHeight="1">
      <c r="B1191" s="34"/>
      <c r="C1191" s="217" t="s">
        <v>4892</v>
      </c>
      <c r="H1191" s="34"/>
    </row>
    <row r="1192" spans="2:8" s="1" customFormat="1" ht="20.399999999999999">
      <c r="B1192" s="34"/>
      <c r="C1192" s="215" t="s">
        <v>4595</v>
      </c>
      <c r="D1192" s="215" t="s">
        <v>4596</v>
      </c>
      <c r="E1192" s="18" t="s">
        <v>171</v>
      </c>
      <c r="F1192" s="216">
        <v>422</v>
      </c>
      <c r="H1192" s="34"/>
    </row>
    <row r="1193" spans="2:8" s="1" customFormat="1" ht="7.35" customHeight="1">
      <c r="B1193" s="43"/>
      <c r="C1193" s="44"/>
      <c r="D1193" s="44"/>
      <c r="E1193" s="44"/>
      <c r="F1193" s="44"/>
      <c r="G1193" s="44"/>
      <c r="H1193" s="34"/>
    </row>
    <row r="1194" spans="2:8" s="1" customFormat="1"/>
  </sheetData>
  <sheetProtection algorithmName="SHA-512" hashValue="5A+iCAUEpm8g6QoV8dtWYsKLoNlMhUnsFnS1vU9ytdmVyVyJBkN/iWyteVDaABt5hGWXoTy1ni3zvbtObiVowQ==" saltValue="Uk1mroxp3MMJdFzVpvK5ZC0ZjdF3kVsIYJNpMeRuoTQDoJFsq3D6rodPPcvpyMh87sZ9uBdTPFRuDd1SUWkWcg==" spinCount="100000" sheet="1" objects="1" scenarios="1" formatColumns="0" formatRows="0"/>
  <mergeCells count="2">
    <mergeCell ref="D5:F5"/>
    <mergeCell ref="D6:F6"/>
  </mergeCells>
  <pageMargins left="0.7" right="0.7" top="0.78740157499999996" bottom="0.78740157499999996" header="0.3" footer="0.3"/>
  <pageSetup paperSize="9" fitToHeight="0" orientation="portrait" blackAndWhite="1"/>
  <headerFooter>
    <oddFooter>&amp;CStrana &amp;P z &amp;N</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219"/>
  <sheetViews>
    <sheetView showGridLines="0" topLeftCell="A43" zoomScale="110" zoomScaleNormal="110" workbookViewId="0"/>
  </sheetViews>
  <sheetFormatPr defaultRowHeight="10.199999999999999"/>
  <cols>
    <col min="1" max="1" width="8.28515625" style="218" customWidth="1"/>
    <col min="2" max="2" width="1.7109375" style="218" customWidth="1"/>
    <col min="3" max="4" width="5" style="218" customWidth="1"/>
    <col min="5" max="5" width="11.7109375" style="218" customWidth="1"/>
    <col min="6" max="6" width="9.140625" style="218" customWidth="1"/>
    <col min="7" max="7" width="5" style="218" customWidth="1"/>
    <col min="8" max="8" width="77.85546875" style="218" customWidth="1"/>
    <col min="9" max="10" width="20" style="218" customWidth="1"/>
    <col min="11" max="11" width="1.7109375" style="218" customWidth="1"/>
  </cols>
  <sheetData>
    <row r="1" spans="2:11" customFormat="1" ht="37.5" customHeight="1"/>
    <row r="2" spans="2:11" customFormat="1" ht="7.5" customHeight="1">
      <c r="B2" s="219"/>
      <c r="C2" s="220"/>
      <c r="D2" s="220"/>
      <c r="E2" s="220"/>
      <c r="F2" s="220"/>
      <c r="G2" s="220"/>
      <c r="H2" s="220"/>
      <c r="I2" s="220"/>
      <c r="J2" s="220"/>
      <c r="K2" s="221"/>
    </row>
    <row r="3" spans="2:11" s="16" customFormat="1" ht="45" customHeight="1">
      <c r="B3" s="222"/>
      <c r="C3" s="1289" t="s">
        <v>5206</v>
      </c>
      <c r="D3" s="1289"/>
      <c r="E3" s="1289"/>
      <c r="F3" s="1289"/>
      <c r="G3" s="1289"/>
      <c r="H3" s="1289"/>
      <c r="I3" s="1289"/>
      <c r="J3" s="1289"/>
      <c r="K3" s="223"/>
    </row>
    <row r="4" spans="2:11" customFormat="1" ht="25.5" customHeight="1">
      <c r="B4" s="224"/>
      <c r="C4" s="1294" t="s">
        <v>5207</v>
      </c>
      <c r="D4" s="1294"/>
      <c r="E4" s="1294"/>
      <c r="F4" s="1294"/>
      <c r="G4" s="1294"/>
      <c r="H4" s="1294"/>
      <c r="I4" s="1294"/>
      <c r="J4" s="1294"/>
      <c r="K4" s="225"/>
    </row>
    <row r="5" spans="2:11" customFormat="1" ht="5.25" customHeight="1">
      <c r="B5" s="224"/>
      <c r="C5" s="226"/>
      <c r="D5" s="226"/>
      <c r="E5" s="226"/>
      <c r="F5" s="226"/>
      <c r="G5" s="226"/>
      <c r="H5" s="226"/>
      <c r="I5" s="226"/>
      <c r="J5" s="226"/>
      <c r="K5" s="225"/>
    </row>
    <row r="6" spans="2:11" customFormat="1" ht="15" customHeight="1">
      <c r="B6" s="224"/>
      <c r="C6" s="1293" t="s">
        <v>5208</v>
      </c>
      <c r="D6" s="1293"/>
      <c r="E6" s="1293"/>
      <c r="F6" s="1293"/>
      <c r="G6" s="1293"/>
      <c r="H6" s="1293"/>
      <c r="I6" s="1293"/>
      <c r="J6" s="1293"/>
      <c r="K6" s="225"/>
    </row>
    <row r="7" spans="2:11" customFormat="1" ht="15" customHeight="1">
      <c r="B7" s="228"/>
      <c r="C7" s="1293" t="s">
        <v>5209</v>
      </c>
      <c r="D7" s="1293"/>
      <c r="E7" s="1293"/>
      <c r="F7" s="1293"/>
      <c r="G7" s="1293"/>
      <c r="H7" s="1293"/>
      <c r="I7" s="1293"/>
      <c r="J7" s="1293"/>
      <c r="K7" s="225"/>
    </row>
    <row r="8" spans="2:11" customFormat="1" ht="12.75" customHeight="1">
      <c r="B8" s="228"/>
      <c r="C8" s="227"/>
      <c r="D8" s="227"/>
      <c r="E8" s="227"/>
      <c r="F8" s="227"/>
      <c r="G8" s="227"/>
      <c r="H8" s="227"/>
      <c r="I8" s="227"/>
      <c r="J8" s="227"/>
      <c r="K8" s="225"/>
    </row>
    <row r="9" spans="2:11" customFormat="1" ht="15" customHeight="1">
      <c r="B9" s="228"/>
      <c r="C9" s="1293" t="s">
        <v>5210</v>
      </c>
      <c r="D9" s="1293"/>
      <c r="E9" s="1293"/>
      <c r="F9" s="1293"/>
      <c r="G9" s="1293"/>
      <c r="H9" s="1293"/>
      <c r="I9" s="1293"/>
      <c r="J9" s="1293"/>
      <c r="K9" s="225"/>
    </row>
    <row r="10" spans="2:11" customFormat="1" ht="15" customHeight="1">
      <c r="B10" s="228"/>
      <c r="C10" s="227"/>
      <c r="D10" s="1293" t="s">
        <v>5211</v>
      </c>
      <c r="E10" s="1293"/>
      <c r="F10" s="1293"/>
      <c r="G10" s="1293"/>
      <c r="H10" s="1293"/>
      <c r="I10" s="1293"/>
      <c r="J10" s="1293"/>
      <c r="K10" s="225"/>
    </row>
    <row r="11" spans="2:11" customFormat="1" ht="15" customHeight="1">
      <c r="B11" s="228"/>
      <c r="C11" s="229"/>
      <c r="D11" s="1293" t="s">
        <v>5212</v>
      </c>
      <c r="E11" s="1293"/>
      <c r="F11" s="1293"/>
      <c r="G11" s="1293"/>
      <c r="H11" s="1293"/>
      <c r="I11" s="1293"/>
      <c r="J11" s="1293"/>
      <c r="K11" s="225"/>
    </row>
    <row r="12" spans="2:11" customFormat="1" ht="15" customHeight="1">
      <c r="B12" s="228"/>
      <c r="C12" s="229"/>
      <c r="D12" s="227"/>
      <c r="E12" s="227"/>
      <c r="F12" s="227"/>
      <c r="G12" s="227"/>
      <c r="H12" s="227"/>
      <c r="I12" s="227"/>
      <c r="J12" s="227"/>
      <c r="K12" s="225"/>
    </row>
    <row r="13" spans="2:11" customFormat="1" ht="15" customHeight="1">
      <c r="B13" s="228"/>
      <c r="C13" s="229"/>
      <c r="D13" s="230" t="s">
        <v>5213</v>
      </c>
      <c r="E13" s="227"/>
      <c r="F13" s="227"/>
      <c r="G13" s="227"/>
      <c r="H13" s="227"/>
      <c r="I13" s="227"/>
      <c r="J13" s="227"/>
      <c r="K13" s="225"/>
    </row>
    <row r="14" spans="2:11" customFormat="1" ht="12.75" customHeight="1">
      <c r="B14" s="228"/>
      <c r="C14" s="229"/>
      <c r="D14" s="229"/>
      <c r="E14" s="229"/>
      <c r="F14" s="229"/>
      <c r="G14" s="229"/>
      <c r="H14" s="229"/>
      <c r="I14" s="229"/>
      <c r="J14" s="229"/>
      <c r="K14" s="225"/>
    </row>
    <row r="15" spans="2:11" customFormat="1" ht="15" customHeight="1">
      <c r="B15" s="228"/>
      <c r="C15" s="229"/>
      <c r="D15" s="1293" t="s">
        <v>5214</v>
      </c>
      <c r="E15" s="1293"/>
      <c r="F15" s="1293"/>
      <c r="G15" s="1293"/>
      <c r="H15" s="1293"/>
      <c r="I15" s="1293"/>
      <c r="J15" s="1293"/>
      <c r="K15" s="225"/>
    </row>
    <row r="16" spans="2:11" customFormat="1" ht="15" customHeight="1">
      <c r="B16" s="228"/>
      <c r="C16" s="229"/>
      <c r="D16" s="1293" t="s">
        <v>5215</v>
      </c>
      <c r="E16" s="1293"/>
      <c r="F16" s="1293"/>
      <c r="G16" s="1293"/>
      <c r="H16" s="1293"/>
      <c r="I16" s="1293"/>
      <c r="J16" s="1293"/>
      <c r="K16" s="225"/>
    </row>
    <row r="17" spans="2:11" customFormat="1" ht="15" customHeight="1">
      <c r="B17" s="228"/>
      <c r="C17" s="229"/>
      <c r="D17" s="1293" t="s">
        <v>5216</v>
      </c>
      <c r="E17" s="1293"/>
      <c r="F17" s="1293"/>
      <c r="G17" s="1293"/>
      <c r="H17" s="1293"/>
      <c r="I17" s="1293"/>
      <c r="J17" s="1293"/>
      <c r="K17" s="225"/>
    </row>
    <row r="18" spans="2:11" customFormat="1" ht="15" customHeight="1">
      <c r="B18" s="228"/>
      <c r="C18" s="229"/>
      <c r="D18" s="229"/>
      <c r="E18" s="231" t="s">
        <v>87</v>
      </c>
      <c r="F18" s="1293" t="s">
        <v>5217</v>
      </c>
      <c r="G18" s="1293"/>
      <c r="H18" s="1293"/>
      <c r="I18" s="1293"/>
      <c r="J18" s="1293"/>
      <c r="K18" s="225"/>
    </row>
    <row r="19" spans="2:11" customFormat="1" ht="15" customHeight="1">
      <c r="B19" s="228"/>
      <c r="C19" s="229"/>
      <c r="D19" s="229"/>
      <c r="E19" s="231" t="s">
        <v>5218</v>
      </c>
      <c r="F19" s="1293" t="s">
        <v>5219</v>
      </c>
      <c r="G19" s="1293"/>
      <c r="H19" s="1293"/>
      <c r="I19" s="1293"/>
      <c r="J19" s="1293"/>
      <c r="K19" s="225"/>
    </row>
    <row r="20" spans="2:11" customFormat="1" ht="15" customHeight="1">
      <c r="B20" s="228"/>
      <c r="C20" s="229"/>
      <c r="D20" s="229"/>
      <c r="E20" s="231" t="s">
        <v>5220</v>
      </c>
      <c r="F20" s="1293" t="s">
        <v>5221</v>
      </c>
      <c r="G20" s="1293"/>
      <c r="H20" s="1293"/>
      <c r="I20" s="1293"/>
      <c r="J20" s="1293"/>
      <c r="K20" s="225"/>
    </row>
    <row r="21" spans="2:11" customFormat="1" ht="15" customHeight="1">
      <c r="B21" s="228"/>
      <c r="C21" s="229"/>
      <c r="D21" s="229"/>
      <c r="E21" s="231" t="s">
        <v>120</v>
      </c>
      <c r="F21" s="1293" t="s">
        <v>121</v>
      </c>
      <c r="G21" s="1293"/>
      <c r="H21" s="1293"/>
      <c r="I21" s="1293"/>
      <c r="J21" s="1293"/>
      <c r="K21" s="225"/>
    </row>
    <row r="22" spans="2:11" customFormat="1" ht="15" customHeight="1">
      <c r="B22" s="228"/>
      <c r="C22" s="229"/>
      <c r="D22" s="229"/>
      <c r="E22" s="231" t="s">
        <v>4591</v>
      </c>
      <c r="F22" s="1293" t="s">
        <v>4592</v>
      </c>
      <c r="G22" s="1293"/>
      <c r="H22" s="1293"/>
      <c r="I22" s="1293"/>
      <c r="J22" s="1293"/>
      <c r="K22" s="225"/>
    </row>
    <row r="23" spans="2:11" customFormat="1" ht="15" customHeight="1">
      <c r="B23" s="228"/>
      <c r="C23" s="229"/>
      <c r="D23" s="229"/>
      <c r="E23" s="231" t="s">
        <v>5222</v>
      </c>
      <c r="F23" s="1293" t="s">
        <v>5223</v>
      </c>
      <c r="G23" s="1293"/>
      <c r="H23" s="1293"/>
      <c r="I23" s="1293"/>
      <c r="J23" s="1293"/>
      <c r="K23" s="225"/>
    </row>
    <row r="24" spans="2:11" customFormat="1" ht="12.75" customHeight="1">
      <c r="B24" s="228"/>
      <c r="C24" s="229"/>
      <c r="D24" s="229"/>
      <c r="E24" s="229"/>
      <c r="F24" s="229"/>
      <c r="G24" s="229"/>
      <c r="H24" s="229"/>
      <c r="I24" s="229"/>
      <c r="J24" s="229"/>
      <c r="K24" s="225"/>
    </row>
    <row r="25" spans="2:11" customFormat="1" ht="15" customHeight="1">
      <c r="B25" s="228"/>
      <c r="C25" s="1293" t="s">
        <v>5224</v>
      </c>
      <c r="D25" s="1293"/>
      <c r="E25" s="1293"/>
      <c r="F25" s="1293"/>
      <c r="G25" s="1293"/>
      <c r="H25" s="1293"/>
      <c r="I25" s="1293"/>
      <c r="J25" s="1293"/>
      <c r="K25" s="225"/>
    </row>
    <row r="26" spans="2:11" customFormat="1" ht="15" customHeight="1">
      <c r="B26" s="228"/>
      <c r="C26" s="1293" t="s">
        <v>5225</v>
      </c>
      <c r="D26" s="1293"/>
      <c r="E26" s="1293"/>
      <c r="F26" s="1293"/>
      <c r="G26" s="1293"/>
      <c r="H26" s="1293"/>
      <c r="I26" s="1293"/>
      <c r="J26" s="1293"/>
      <c r="K26" s="225"/>
    </row>
    <row r="27" spans="2:11" customFormat="1" ht="15" customHeight="1">
      <c r="B27" s="228"/>
      <c r="C27" s="227"/>
      <c r="D27" s="1293" t="s">
        <v>5226</v>
      </c>
      <c r="E27" s="1293"/>
      <c r="F27" s="1293"/>
      <c r="G27" s="1293"/>
      <c r="H27" s="1293"/>
      <c r="I27" s="1293"/>
      <c r="J27" s="1293"/>
      <c r="K27" s="225"/>
    </row>
    <row r="28" spans="2:11" customFormat="1" ht="15" customHeight="1">
      <c r="B28" s="228"/>
      <c r="C28" s="229"/>
      <c r="D28" s="1293" t="s">
        <v>5227</v>
      </c>
      <c r="E28" s="1293"/>
      <c r="F28" s="1293"/>
      <c r="G28" s="1293"/>
      <c r="H28" s="1293"/>
      <c r="I28" s="1293"/>
      <c r="J28" s="1293"/>
      <c r="K28" s="225"/>
    </row>
    <row r="29" spans="2:11" customFormat="1" ht="12.75" customHeight="1">
      <c r="B29" s="228"/>
      <c r="C29" s="229"/>
      <c r="D29" s="229"/>
      <c r="E29" s="229"/>
      <c r="F29" s="229"/>
      <c r="G29" s="229"/>
      <c r="H29" s="229"/>
      <c r="I29" s="229"/>
      <c r="J29" s="229"/>
      <c r="K29" s="225"/>
    </row>
    <row r="30" spans="2:11" customFormat="1" ht="15" customHeight="1">
      <c r="B30" s="228"/>
      <c r="C30" s="229"/>
      <c r="D30" s="1293" t="s">
        <v>5228</v>
      </c>
      <c r="E30" s="1293"/>
      <c r="F30" s="1293"/>
      <c r="G30" s="1293"/>
      <c r="H30" s="1293"/>
      <c r="I30" s="1293"/>
      <c r="J30" s="1293"/>
      <c r="K30" s="225"/>
    </row>
    <row r="31" spans="2:11" customFormat="1" ht="15" customHeight="1">
      <c r="B31" s="228"/>
      <c r="C31" s="229"/>
      <c r="D31" s="1293" t="s">
        <v>5229</v>
      </c>
      <c r="E31" s="1293"/>
      <c r="F31" s="1293"/>
      <c r="G31" s="1293"/>
      <c r="H31" s="1293"/>
      <c r="I31" s="1293"/>
      <c r="J31" s="1293"/>
      <c r="K31" s="225"/>
    </row>
    <row r="32" spans="2:11" customFormat="1" ht="12.75" customHeight="1">
      <c r="B32" s="228"/>
      <c r="C32" s="229"/>
      <c r="D32" s="229"/>
      <c r="E32" s="229"/>
      <c r="F32" s="229"/>
      <c r="G32" s="229"/>
      <c r="H32" s="229"/>
      <c r="I32" s="229"/>
      <c r="J32" s="229"/>
      <c r="K32" s="225"/>
    </row>
    <row r="33" spans="2:11" customFormat="1" ht="15" customHeight="1">
      <c r="B33" s="228"/>
      <c r="C33" s="229"/>
      <c r="D33" s="1293" t="s">
        <v>5230</v>
      </c>
      <c r="E33" s="1293"/>
      <c r="F33" s="1293"/>
      <c r="G33" s="1293"/>
      <c r="H33" s="1293"/>
      <c r="I33" s="1293"/>
      <c r="J33" s="1293"/>
      <c r="K33" s="225"/>
    </row>
    <row r="34" spans="2:11" customFormat="1" ht="15" customHeight="1">
      <c r="B34" s="228"/>
      <c r="C34" s="229"/>
      <c r="D34" s="1293" t="s">
        <v>5231</v>
      </c>
      <c r="E34" s="1293"/>
      <c r="F34" s="1293"/>
      <c r="G34" s="1293"/>
      <c r="H34" s="1293"/>
      <c r="I34" s="1293"/>
      <c r="J34" s="1293"/>
      <c r="K34" s="225"/>
    </row>
    <row r="35" spans="2:11" customFormat="1" ht="15" customHeight="1">
      <c r="B35" s="228"/>
      <c r="C35" s="229"/>
      <c r="D35" s="1293" t="s">
        <v>5232</v>
      </c>
      <c r="E35" s="1293"/>
      <c r="F35" s="1293"/>
      <c r="G35" s="1293"/>
      <c r="H35" s="1293"/>
      <c r="I35" s="1293"/>
      <c r="J35" s="1293"/>
      <c r="K35" s="225"/>
    </row>
    <row r="36" spans="2:11" customFormat="1" ht="15" customHeight="1">
      <c r="B36" s="228"/>
      <c r="C36" s="229"/>
      <c r="D36" s="227"/>
      <c r="E36" s="230" t="s">
        <v>136</v>
      </c>
      <c r="F36" s="227"/>
      <c r="G36" s="1293" t="s">
        <v>5233</v>
      </c>
      <c r="H36" s="1293"/>
      <c r="I36" s="1293"/>
      <c r="J36" s="1293"/>
      <c r="K36" s="225"/>
    </row>
    <row r="37" spans="2:11" customFormat="1" ht="30.75" customHeight="1">
      <c r="B37" s="228"/>
      <c r="C37" s="229"/>
      <c r="D37" s="227"/>
      <c r="E37" s="230" t="s">
        <v>5234</v>
      </c>
      <c r="F37" s="227"/>
      <c r="G37" s="1293" t="s">
        <v>5235</v>
      </c>
      <c r="H37" s="1293"/>
      <c r="I37" s="1293"/>
      <c r="J37" s="1293"/>
      <c r="K37" s="225"/>
    </row>
    <row r="38" spans="2:11" customFormat="1" ht="15" customHeight="1">
      <c r="B38" s="228"/>
      <c r="C38" s="229"/>
      <c r="D38" s="227"/>
      <c r="E38" s="230" t="s">
        <v>61</v>
      </c>
      <c r="F38" s="227"/>
      <c r="G38" s="1293" t="s">
        <v>5236</v>
      </c>
      <c r="H38" s="1293"/>
      <c r="I38" s="1293"/>
      <c r="J38" s="1293"/>
      <c r="K38" s="225"/>
    </row>
    <row r="39" spans="2:11" customFormat="1" ht="15" customHeight="1">
      <c r="B39" s="228"/>
      <c r="C39" s="229"/>
      <c r="D39" s="227"/>
      <c r="E39" s="230" t="s">
        <v>62</v>
      </c>
      <c r="F39" s="227"/>
      <c r="G39" s="1293" t="s">
        <v>5237</v>
      </c>
      <c r="H39" s="1293"/>
      <c r="I39" s="1293"/>
      <c r="J39" s="1293"/>
      <c r="K39" s="225"/>
    </row>
    <row r="40" spans="2:11" customFormat="1" ht="15" customHeight="1">
      <c r="B40" s="228"/>
      <c r="C40" s="229"/>
      <c r="D40" s="227"/>
      <c r="E40" s="230" t="s">
        <v>137</v>
      </c>
      <c r="F40" s="227"/>
      <c r="G40" s="1293" t="s">
        <v>5238</v>
      </c>
      <c r="H40" s="1293"/>
      <c r="I40" s="1293"/>
      <c r="J40" s="1293"/>
      <c r="K40" s="225"/>
    </row>
    <row r="41" spans="2:11" customFormat="1" ht="15" customHeight="1">
      <c r="B41" s="228"/>
      <c r="C41" s="229"/>
      <c r="D41" s="227"/>
      <c r="E41" s="230" t="s">
        <v>138</v>
      </c>
      <c r="F41" s="227"/>
      <c r="G41" s="1293" t="s">
        <v>5239</v>
      </c>
      <c r="H41" s="1293"/>
      <c r="I41" s="1293"/>
      <c r="J41" s="1293"/>
      <c r="K41" s="225"/>
    </row>
    <row r="42" spans="2:11" customFormat="1" ht="15" customHeight="1">
      <c r="B42" s="228"/>
      <c r="C42" s="229"/>
      <c r="D42" s="227"/>
      <c r="E42" s="230" t="s">
        <v>5240</v>
      </c>
      <c r="F42" s="227"/>
      <c r="G42" s="1293" t="s">
        <v>5241</v>
      </c>
      <c r="H42" s="1293"/>
      <c r="I42" s="1293"/>
      <c r="J42" s="1293"/>
      <c r="K42" s="225"/>
    </row>
    <row r="43" spans="2:11" customFormat="1" ht="15" customHeight="1">
      <c r="B43" s="228"/>
      <c r="C43" s="229"/>
      <c r="D43" s="227"/>
      <c r="E43" s="230"/>
      <c r="F43" s="227"/>
      <c r="G43" s="1293" t="s">
        <v>5242</v>
      </c>
      <c r="H43" s="1293"/>
      <c r="I43" s="1293"/>
      <c r="J43" s="1293"/>
      <c r="K43" s="225"/>
    </row>
    <row r="44" spans="2:11" customFormat="1" ht="15" customHeight="1">
      <c r="B44" s="228"/>
      <c r="C44" s="229"/>
      <c r="D44" s="227"/>
      <c r="E44" s="230" t="s">
        <v>5243</v>
      </c>
      <c r="F44" s="227"/>
      <c r="G44" s="1293" t="s">
        <v>5244</v>
      </c>
      <c r="H44" s="1293"/>
      <c r="I44" s="1293"/>
      <c r="J44" s="1293"/>
      <c r="K44" s="225"/>
    </row>
    <row r="45" spans="2:11" customFormat="1" ht="15" customHeight="1">
      <c r="B45" s="228"/>
      <c r="C45" s="229"/>
      <c r="D45" s="227"/>
      <c r="E45" s="230" t="s">
        <v>140</v>
      </c>
      <c r="F45" s="227"/>
      <c r="G45" s="1293" t="s">
        <v>5245</v>
      </c>
      <c r="H45" s="1293"/>
      <c r="I45" s="1293"/>
      <c r="J45" s="1293"/>
      <c r="K45" s="225"/>
    </row>
    <row r="46" spans="2:11" customFormat="1" ht="12.75" customHeight="1">
      <c r="B46" s="228"/>
      <c r="C46" s="229"/>
      <c r="D46" s="227"/>
      <c r="E46" s="227"/>
      <c r="F46" s="227"/>
      <c r="G46" s="227"/>
      <c r="H46" s="227"/>
      <c r="I46" s="227"/>
      <c r="J46" s="227"/>
      <c r="K46" s="225"/>
    </row>
    <row r="47" spans="2:11" customFormat="1" ht="15" customHeight="1">
      <c r="B47" s="228"/>
      <c r="C47" s="229"/>
      <c r="D47" s="1293" t="s">
        <v>5246</v>
      </c>
      <c r="E47" s="1293"/>
      <c r="F47" s="1293"/>
      <c r="G47" s="1293"/>
      <c r="H47" s="1293"/>
      <c r="I47" s="1293"/>
      <c r="J47" s="1293"/>
      <c r="K47" s="225"/>
    </row>
    <row r="48" spans="2:11" customFormat="1" ht="15" customHeight="1">
      <c r="B48" s="228"/>
      <c r="C48" s="229"/>
      <c r="D48" s="229"/>
      <c r="E48" s="1293" t="s">
        <v>5247</v>
      </c>
      <c r="F48" s="1293"/>
      <c r="G48" s="1293"/>
      <c r="H48" s="1293"/>
      <c r="I48" s="1293"/>
      <c r="J48" s="1293"/>
      <c r="K48" s="225"/>
    </row>
    <row r="49" spans="2:11" customFormat="1" ht="15" customHeight="1">
      <c r="B49" s="228"/>
      <c r="C49" s="229"/>
      <c r="D49" s="229"/>
      <c r="E49" s="1293" t="s">
        <v>5248</v>
      </c>
      <c r="F49" s="1293"/>
      <c r="G49" s="1293"/>
      <c r="H49" s="1293"/>
      <c r="I49" s="1293"/>
      <c r="J49" s="1293"/>
      <c r="K49" s="225"/>
    </row>
    <row r="50" spans="2:11" customFormat="1" ht="15" customHeight="1">
      <c r="B50" s="228"/>
      <c r="C50" s="229"/>
      <c r="D50" s="229"/>
      <c r="E50" s="1293" t="s">
        <v>5249</v>
      </c>
      <c r="F50" s="1293"/>
      <c r="G50" s="1293"/>
      <c r="H50" s="1293"/>
      <c r="I50" s="1293"/>
      <c r="J50" s="1293"/>
      <c r="K50" s="225"/>
    </row>
    <row r="51" spans="2:11" customFormat="1" ht="15" customHeight="1">
      <c r="B51" s="228"/>
      <c r="C51" s="229"/>
      <c r="D51" s="1293" t="s">
        <v>5250</v>
      </c>
      <c r="E51" s="1293"/>
      <c r="F51" s="1293"/>
      <c r="G51" s="1293"/>
      <c r="H51" s="1293"/>
      <c r="I51" s="1293"/>
      <c r="J51" s="1293"/>
      <c r="K51" s="225"/>
    </row>
    <row r="52" spans="2:11" customFormat="1" ht="25.5" customHeight="1">
      <c r="B52" s="224"/>
      <c r="C52" s="1294" t="s">
        <v>5251</v>
      </c>
      <c r="D52" s="1294"/>
      <c r="E52" s="1294"/>
      <c r="F52" s="1294"/>
      <c r="G52" s="1294"/>
      <c r="H52" s="1294"/>
      <c r="I52" s="1294"/>
      <c r="J52" s="1294"/>
      <c r="K52" s="225"/>
    </row>
    <row r="53" spans="2:11" customFormat="1" ht="5.25" customHeight="1">
      <c r="B53" s="224"/>
      <c r="C53" s="226"/>
      <c r="D53" s="226"/>
      <c r="E53" s="226"/>
      <c r="F53" s="226"/>
      <c r="G53" s="226"/>
      <c r="H53" s="226"/>
      <c r="I53" s="226"/>
      <c r="J53" s="226"/>
      <c r="K53" s="225"/>
    </row>
    <row r="54" spans="2:11" customFormat="1" ht="15" customHeight="1">
      <c r="B54" s="224"/>
      <c r="C54" s="1293" t="s">
        <v>5252</v>
      </c>
      <c r="D54" s="1293"/>
      <c r="E54" s="1293"/>
      <c r="F54" s="1293"/>
      <c r="G54" s="1293"/>
      <c r="H54" s="1293"/>
      <c r="I54" s="1293"/>
      <c r="J54" s="1293"/>
      <c r="K54" s="225"/>
    </row>
    <row r="55" spans="2:11" customFormat="1" ht="15" customHeight="1">
      <c r="B55" s="224"/>
      <c r="C55" s="1293" t="s">
        <v>5253</v>
      </c>
      <c r="D55" s="1293"/>
      <c r="E55" s="1293"/>
      <c r="F55" s="1293"/>
      <c r="G55" s="1293"/>
      <c r="H55" s="1293"/>
      <c r="I55" s="1293"/>
      <c r="J55" s="1293"/>
      <c r="K55" s="225"/>
    </row>
    <row r="56" spans="2:11" customFormat="1" ht="12.75" customHeight="1">
      <c r="B56" s="224"/>
      <c r="C56" s="227"/>
      <c r="D56" s="227"/>
      <c r="E56" s="227"/>
      <c r="F56" s="227"/>
      <c r="G56" s="227"/>
      <c r="H56" s="227"/>
      <c r="I56" s="227"/>
      <c r="J56" s="227"/>
      <c r="K56" s="225"/>
    </row>
    <row r="57" spans="2:11" customFormat="1" ht="15" customHeight="1">
      <c r="B57" s="224"/>
      <c r="C57" s="1293" t="s">
        <v>5254</v>
      </c>
      <c r="D57" s="1293"/>
      <c r="E57" s="1293"/>
      <c r="F57" s="1293"/>
      <c r="G57" s="1293"/>
      <c r="H57" s="1293"/>
      <c r="I57" s="1293"/>
      <c r="J57" s="1293"/>
      <c r="K57" s="225"/>
    </row>
    <row r="58" spans="2:11" customFormat="1" ht="15" customHeight="1">
      <c r="B58" s="224"/>
      <c r="C58" s="229"/>
      <c r="D58" s="1293" t="s">
        <v>5255</v>
      </c>
      <c r="E58" s="1293"/>
      <c r="F58" s="1293"/>
      <c r="G58" s="1293"/>
      <c r="H58" s="1293"/>
      <c r="I58" s="1293"/>
      <c r="J58" s="1293"/>
      <c r="K58" s="225"/>
    </row>
    <row r="59" spans="2:11" customFormat="1" ht="15" customHeight="1">
      <c r="B59" s="224"/>
      <c r="C59" s="229"/>
      <c r="D59" s="1293" t="s">
        <v>5256</v>
      </c>
      <c r="E59" s="1293"/>
      <c r="F59" s="1293"/>
      <c r="G59" s="1293"/>
      <c r="H59" s="1293"/>
      <c r="I59" s="1293"/>
      <c r="J59" s="1293"/>
      <c r="K59" s="225"/>
    </row>
    <row r="60" spans="2:11" customFormat="1" ht="15" customHeight="1">
      <c r="B60" s="224"/>
      <c r="C60" s="229"/>
      <c r="D60" s="1293" t="s">
        <v>5257</v>
      </c>
      <c r="E60" s="1293"/>
      <c r="F60" s="1293"/>
      <c r="G60" s="1293"/>
      <c r="H60" s="1293"/>
      <c r="I60" s="1293"/>
      <c r="J60" s="1293"/>
      <c r="K60" s="225"/>
    </row>
    <row r="61" spans="2:11" customFormat="1" ht="15" customHeight="1">
      <c r="B61" s="224"/>
      <c r="C61" s="229"/>
      <c r="D61" s="1293" t="s">
        <v>5258</v>
      </c>
      <c r="E61" s="1293"/>
      <c r="F61" s="1293"/>
      <c r="G61" s="1293"/>
      <c r="H61" s="1293"/>
      <c r="I61" s="1293"/>
      <c r="J61" s="1293"/>
      <c r="K61" s="225"/>
    </row>
    <row r="62" spans="2:11" customFormat="1" ht="15" customHeight="1">
      <c r="B62" s="224"/>
      <c r="C62" s="229"/>
      <c r="D62" s="1292" t="s">
        <v>5259</v>
      </c>
      <c r="E62" s="1292"/>
      <c r="F62" s="1292"/>
      <c r="G62" s="1292"/>
      <c r="H62" s="1292"/>
      <c r="I62" s="1292"/>
      <c r="J62" s="1292"/>
      <c r="K62" s="225"/>
    </row>
    <row r="63" spans="2:11" customFormat="1" ht="15" customHeight="1">
      <c r="B63" s="224"/>
      <c r="C63" s="229"/>
      <c r="D63" s="1293" t="s">
        <v>5260</v>
      </c>
      <c r="E63" s="1293"/>
      <c r="F63" s="1293"/>
      <c r="G63" s="1293"/>
      <c r="H63" s="1293"/>
      <c r="I63" s="1293"/>
      <c r="J63" s="1293"/>
      <c r="K63" s="225"/>
    </row>
    <row r="64" spans="2:11" customFormat="1" ht="12.75" customHeight="1">
      <c r="B64" s="224"/>
      <c r="C64" s="229"/>
      <c r="D64" s="229"/>
      <c r="E64" s="232"/>
      <c r="F64" s="229"/>
      <c r="G64" s="229"/>
      <c r="H64" s="229"/>
      <c r="I64" s="229"/>
      <c r="J64" s="229"/>
      <c r="K64" s="225"/>
    </row>
    <row r="65" spans="2:11" customFormat="1" ht="15" customHeight="1">
      <c r="B65" s="224"/>
      <c r="C65" s="229"/>
      <c r="D65" s="1293" t="s">
        <v>5261</v>
      </c>
      <c r="E65" s="1293"/>
      <c r="F65" s="1293"/>
      <c r="G65" s="1293"/>
      <c r="H65" s="1293"/>
      <c r="I65" s="1293"/>
      <c r="J65" s="1293"/>
      <c r="K65" s="225"/>
    </row>
    <row r="66" spans="2:11" customFormat="1" ht="15" customHeight="1">
      <c r="B66" s="224"/>
      <c r="C66" s="229"/>
      <c r="D66" s="1292" t="s">
        <v>5262</v>
      </c>
      <c r="E66" s="1292"/>
      <c r="F66" s="1292"/>
      <c r="G66" s="1292"/>
      <c r="H66" s="1292"/>
      <c r="I66" s="1292"/>
      <c r="J66" s="1292"/>
      <c r="K66" s="225"/>
    </row>
    <row r="67" spans="2:11" customFormat="1" ht="15" customHeight="1">
      <c r="B67" s="224"/>
      <c r="C67" s="229"/>
      <c r="D67" s="1293" t="s">
        <v>5263</v>
      </c>
      <c r="E67" s="1293"/>
      <c r="F67" s="1293"/>
      <c r="G67" s="1293"/>
      <c r="H67" s="1293"/>
      <c r="I67" s="1293"/>
      <c r="J67" s="1293"/>
      <c r="K67" s="225"/>
    </row>
    <row r="68" spans="2:11" customFormat="1" ht="15" customHeight="1">
      <c r="B68" s="224"/>
      <c r="C68" s="229"/>
      <c r="D68" s="1293" t="s">
        <v>5264</v>
      </c>
      <c r="E68" s="1293"/>
      <c r="F68" s="1293"/>
      <c r="G68" s="1293"/>
      <c r="H68" s="1293"/>
      <c r="I68" s="1293"/>
      <c r="J68" s="1293"/>
      <c r="K68" s="225"/>
    </row>
    <row r="69" spans="2:11" customFormat="1" ht="15" customHeight="1">
      <c r="B69" s="224"/>
      <c r="C69" s="229"/>
      <c r="D69" s="1293" t="s">
        <v>5265</v>
      </c>
      <c r="E69" s="1293"/>
      <c r="F69" s="1293"/>
      <c r="G69" s="1293"/>
      <c r="H69" s="1293"/>
      <c r="I69" s="1293"/>
      <c r="J69" s="1293"/>
      <c r="K69" s="225"/>
    </row>
    <row r="70" spans="2:11" customFormat="1" ht="15" customHeight="1">
      <c r="B70" s="224"/>
      <c r="C70" s="229"/>
      <c r="D70" s="1293" t="s">
        <v>5266</v>
      </c>
      <c r="E70" s="1293"/>
      <c r="F70" s="1293"/>
      <c r="G70" s="1293"/>
      <c r="H70" s="1293"/>
      <c r="I70" s="1293"/>
      <c r="J70" s="1293"/>
      <c r="K70" s="225"/>
    </row>
    <row r="71" spans="2:11" customFormat="1" ht="12.75" customHeight="1">
      <c r="B71" s="233"/>
      <c r="C71" s="234"/>
      <c r="D71" s="234"/>
      <c r="E71" s="234"/>
      <c r="F71" s="234"/>
      <c r="G71" s="234"/>
      <c r="H71" s="234"/>
      <c r="I71" s="234"/>
      <c r="J71" s="234"/>
      <c r="K71" s="235"/>
    </row>
    <row r="72" spans="2:11" customFormat="1" ht="18.75" customHeight="1">
      <c r="B72" s="236"/>
      <c r="C72" s="236"/>
      <c r="D72" s="236"/>
      <c r="E72" s="236"/>
      <c r="F72" s="236"/>
      <c r="G72" s="236"/>
      <c r="H72" s="236"/>
      <c r="I72" s="236"/>
      <c r="J72" s="236"/>
      <c r="K72" s="237"/>
    </row>
    <row r="73" spans="2:11" customFormat="1" ht="18.75" customHeight="1">
      <c r="B73" s="237"/>
      <c r="C73" s="237"/>
      <c r="D73" s="237"/>
      <c r="E73" s="237"/>
      <c r="F73" s="237"/>
      <c r="G73" s="237"/>
      <c r="H73" s="237"/>
      <c r="I73" s="237"/>
      <c r="J73" s="237"/>
      <c r="K73" s="237"/>
    </row>
    <row r="74" spans="2:11" customFormat="1" ht="7.5" customHeight="1">
      <c r="B74" s="238"/>
      <c r="C74" s="239"/>
      <c r="D74" s="239"/>
      <c r="E74" s="239"/>
      <c r="F74" s="239"/>
      <c r="G74" s="239"/>
      <c r="H74" s="239"/>
      <c r="I74" s="239"/>
      <c r="J74" s="239"/>
      <c r="K74" s="240"/>
    </row>
    <row r="75" spans="2:11" customFormat="1" ht="45" customHeight="1">
      <c r="B75" s="241"/>
      <c r="C75" s="1291" t="s">
        <v>5267</v>
      </c>
      <c r="D75" s="1291"/>
      <c r="E75" s="1291"/>
      <c r="F75" s="1291"/>
      <c r="G75" s="1291"/>
      <c r="H75" s="1291"/>
      <c r="I75" s="1291"/>
      <c r="J75" s="1291"/>
      <c r="K75" s="242"/>
    </row>
    <row r="76" spans="2:11" customFormat="1" ht="17.25" customHeight="1">
      <c r="B76" s="241"/>
      <c r="C76" s="243" t="s">
        <v>5268</v>
      </c>
      <c r="D76" s="243"/>
      <c r="E76" s="243"/>
      <c r="F76" s="243" t="s">
        <v>5269</v>
      </c>
      <c r="G76" s="244"/>
      <c r="H76" s="243" t="s">
        <v>62</v>
      </c>
      <c r="I76" s="243" t="s">
        <v>65</v>
      </c>
      <c r="J76" s="243" t="s">
        <v>5270</v>
      </c>
      <c r="K76" s="242"/>
    </row>
    <row r="77" spans="2:11" customFormat="1" ht="17.25" customHeight="1">
      <c r="B77" s="241"/>
      <c r="C77" s="245" t="s">
        <v>5271</v>
      </c>
      <c r="D77" s="245"/>
      <c r="E77" s="245"/>
      <c r="F77" s="246" t="s">
        <v>5272</v>
      </c>
      <c r="G77" s="247"/>
      <c r="H77" s="245"/>
      <c r="I77" s="245"/>
      <c r="J77" s="245" t="s">
        <v>5273</v>
      </c>
      <c r="K77" s="242"/>
    </row>
    <row r="78" spans="2:11" customFormat="1" ht="5.25" customHeight="1">
      <c r="B78" s="241"/>
      <c r="C78" s="248"/>
      <c r="D78" s="248"/>
      <c r="E78" s="248"/>
      <c r="F78" s="248"/>
      <c r="G78" s="249"/>
      <c r="H78" s="248"/>
      <c r="I78" s="248"/>
      <c r="J78" s="248"/>
      <c r="K78" s="242"/>
    </row>
    <row r="79" spans="2:11" customFormat="1" ht="15" customHeight="1">
      <c r="B79" s="241"/>
      <c r="C79" s="230" t="s">
        <v>61</v>
      </c>
      <c r="D79" s="250"/>
      <c r="E79" s="250"/>
      <c r="F79" s="251" t="s">
        <v>5274</v>
      </c>
      <c r="G79" s="252"/>
      <c r="H79" s="230" t="s">
        <v>5275</v>
      </c>
      <c r="I79" s="230" t="s">
        <v>5276</v>
      </c>
      <c r="J79" s="230">
        <v>20</v>
      </c>
      <c r="K79" s="242"/>
    </row>
    <row r="80" spans="2:11" customFormat="1" ht="15" customHeight="1">
      <c r="B80" s="241"/>
      <c r="C80" s="230" t="s">
        <v>5277</v>
      </c>
      <c r="D80" s="230"/>
      <c r="E80" s="230"/>
      <c r="F80" s="251" t="s">
        <v>5274</v>
      </c>
      <c r="G80" s="252"/>
      <c r="H80" s="230" t="s">
        <v>5278</v>
      </c>
      <c r="I80" s="230" t="s">
        <v>5276</v>
      </c>
      <c r="J80" s="230">
        <v>120</v>
      </c>
      <c r="K80" s="242"/>
    </row>
    <row r="81" spans="2:11" customFormat="1" ht="15" customHeight="1">
      <c r="B81" s="253"/>
      <c r="C81" s="230" t="s">
        <v>5279</v>
      </c>
      <c r="D81" s="230"/>
      <c r="E81" s="230"/>
      <c r="F81" s="251" t="s">
        <v>5280</v>
      </c>
      <c r="G81" s="252"/>
      <c r="H81" s="230" t="s">
        <v>5281</v>
      </c>
      <c r="I81" s="230" t="s">
        <v>5276</v>
      </c>
      <c r="J81" s="230">
        <v>50</v>
      </c>
      <c r="K81" s="242"/>
    </row>
    <row r="82" spans="2:11" customFormat="1" ht="15" customHeight="1">
      <c r="B82" s="253"/>
      <c r="C82" s="230" t="s">
        <v>5282</v>
      </c>
      <c r="D82" s="230"/>
      <c r="E82" s="230"/>
      <c r="F82" s="251" t="s">
        <v>5274</v>
      </c>
      <c r="G82" s="252"/>
      <c r="H82" s="230" t="s">
        <v>5283</v>
      </c>
      <c r="I82" s="230" t="s">
        <v>5284</v>
      </c>
      <c r="J82" s="230"/>
      <c r="K82" s="242"/>
    </row>
    <row r="83" spans="2:11" customFormat="1" ht="15" customHeight="1">
      <c r="B83" s="253"/>
      <c r="C83" s="230" t="s">
        <v>5285</v>
      </c>
      <c r="D83" s="230"/>
      <c r="E83" s="230"/>
      <c r="F83" s="251" t="s">
        <v>5280</v>
      </c>
      <c r="G83" s="230"/>
      <c r="H83" s="230" t="s">
        <v>5286</v>
      </c>
      <c r="I83" s="230" t="s">
        <v>5276</v>
      </c>
      <c r="J83" s="230">
        <v>15</v>
      </c>
      <c r="K83" s="242"/>
    </row>
    <row r="84" spans="2:11" customFormat="1" ht="15" customHeight="1">
      <c r="B84" s="253"/>
      <c r="C84" s="230" t="s">
        <v>5287</v>
      </c>
      <c r="D84" s="230"/>
      <c r="E84" s="230"/>
      <c r="F84" s="251" t="s">
        <v>5280</v>
      </c>
      <c r="G84" s="230"/>
      <c r="H84" s="230" t="s">
        <v>5288</v>
      </c>
      <c r="I84" s="230" t="s">
        <v>5276</v>
      </c>
      <c r="J84" s="230">
        <v>15</v>
      </c>
      <c r="K84" s="242"/>
    </row>
    <row r="85" spans="2:11" customFormat="1" ht="15" customHeight="1">
      <c r="B85" s="253"/>
      <c r="C85" s="230" t="s">
        <v>5289</v>
      </c>
      <c r="D85" s="230"/>
      <c r="E85" s="230"/>
      <c r="F85" s="251" t="s">
        <v>5280</v>
      </c>
      <c r="G85" s="230"/>
      <c r="H85" s="230" t="s">
        <v>5290</v>
      </c>
      <c r="I85" s="230" t="s">
        <v>5276</v>
      </c>
      <c r="J85" s="230">
        <v>20</v>
      </c>
      <c r="K85" s="242"/>
    </row>
    <row r="86" spans="2:11" customFormat="1" ht="15" customHeight="1">
      <c r="B86" s="253"/>
      <c r="C86" s="230" t="s">
        <v>5291</v>
      </c>
      <c r="D86" s="230"/>
      <c r="E86" s="230"/>
      <c r="F86" s="251" t="s">
        <v>5280</v>
      </c>
      <c r="G86" s="230"/>
      <c r="H86" s="230" t="s">
        <v>5292</v>
      </c>
      <c r="I86" s="230" t="s">
        <v>5276</v>
      </c>
      <c r="J86" s="230">
        <v>20</v>
      </c>
      <c r="K86" s="242"/>
    </row>
    <row r="87" spans="2:11" customFormat="1" ht="15" customHeight="1">
      <c r="B87" s="253"/>
      <c r="C87" s="230" t="s">
        <v>5293</v>
      </c>
      <c r="D87" s="230"/>
      <c r="E87" s="230"/>
      <c r="F87" s="251" t="s">
        <v>5280</v>
      </c>
      <c r="G87" s="252"/>
      <c r="H87" s="230" t="s">
        <v>5294</v>
      </c>
      <c r="I87" s="230" t="s">
        <v>5276</v>
      </c>
      <c r="J87" s="230">
        <v>50</v>
      </c>
      <c r="K87" s="242"/>
    </row>
    <row r="88" spans="2:11" customFormat="1" ht="15" customHeight="1">
      <c r="B88" s="253"/>
      <c r="C88" s="230" t="s">
        <v>5295</v>
      </c>
      <c r="D88" s="230"/>
      <c r="E88" s="230"/>
      <c r="F88" s="251" t="s">
        <v>5280</v>
      </c>
      <c r="G88" s="252"/>
      <c r="H88" s="230" t="s">
        <v>5296</v>
      </c>
      <c r="I88" s="230" t="s">
        <v>5276</v>
      </c>
      <c r="J88" s="230">
        <v>20</v>
      </c>
      <c r="K88" s="242"/>
    </row>
    <row r="89" spans="2:11" customFormat="1" ht="15" customHeight="1">
      <c r="B89" s="253"/>
      <c r="C89" s="230" t="s">
        <v>5297</v>
      </c>
      <c r="D89" s="230"/>
      <c r="E89" s="230"/>
      <c r="F89" s="251" t="s">
        <v>5280</v>
      </c>
      <c r="G89" s="252"/>
      <c r="H89" s="230" t="s">
        <v>5298</v>
      </c>
      <c r="I89" s="230" t="s">
        <v>5276</v>
      </c>
      <c r="J89" s="230">
        <v>20</v>
      </c>
      <c r="K89" s="242"/>
    </row>
    <row r="90" spans="2:11" customFormat="1" ht="15" customHeight="1">
      <c r="B90" s="253"/>
      <c r="C90" s="230" t="s">
        <v>5299</v>
      </c>
      <c r="D90" s="230"/>
      <c r="E90" s="230"/>
      <c r="F90" s="251" t="s">
        <v>5280</v>
      </c>
      <c r="G90" s="252"/>
      <c r="H90" s="230" t="s">
        <v>5300</v>
      </c>
      <c r="I90" s="230" t="s">
        <v>5276</v>
      </c>
      <c r="J90" s="230">
        <v>50</v>
      </c>
      <c r="K90" s="242"/>
    </row>
    <row r="91" spans="2:11" customFormat="1" ht="15" customHeight="1">
      <c r="B91" s="253"/>
      <c r="C91" s="230" t="s">
        <v>5301</v>
      </c>
      <c r="D91" s="230"/>
      <c r="E91" s="230"/>
      <c r="F91" s="251" t="s">
        <v>5280</v>
      </c>
      <c r="G91" s="252"/>
      <c r="H91" s="230" t="s">
        <v>5301</v>
      </c>
      <c r="I91" s="230" t="s">
        <v>5276</v>
      </c>
      <c r="J91" s="230">
        <v>50</v>
      </c>
      <c r="K91" s="242"/>
    </row>
    <row r="92" spans="2:11" customFormat="1" ht="15" customHeight="1">
      <c r="B92" s="253"/>
      <c r="C92" s="230" t="s">
        <v>5302</v>
      </c>
      <c r="D92" s="230"/>
      <c r="E92" s="230"/>
      <c r="F92" s="251" t="s">
        <v>5280</v>
      </c>
      <c r="G92" s="252"/>
      <c r="H92" s="230" t="s">
        <v>5303</v>
      </c>
      <c r="I92" s="230" t="s">
        <v>5276</v>
      </c>
      <c r="J92" s="230">
        <v>255</v>
      </c>
      <c r="K92" s="242"/>
    </row>
    <row r="93" spans="2:11" customFormat="1" ht="15" customHeight="1">
      <c r="B93" s="253"/>
      <c r="C93" s="230" t="s">
        <v>5304</v>
      </c>
      <c r="D93" s="230"/>
      <c r="E93" s="230"/>
      <c r="F93" s="251" t="s">
        <v>5274</v>
      </c>
      <c r="G93" s="252"/>
      <c r="H93" s="230" t="s">
        <v>5305</v>
      </c>
      <c r="I93" s="230" t="s">
        <v>5306</v>
      </c>
      <c r="J93" s="230"/>
      <c r="K93" s="242"/>
    </row>
    <row r="94" spans="2:11" customFormat="1" ht="15" customHeight="1">
      <c r="B94" s="253"/>
      <c r="C94" s="230" t="s">
        <v>5307</v>
      </c>
      <c r="D94" s="230"/>
      <c r="E94" s="230"/>
      <c r="F94" s="251" t="s">
        <v>5274</v>
      </c>
      <c r="G94" s="252"/>
      <c r="H94" s="230" t="s">
        <v>5308</v>
      </c>
      <c r="I94" s="230" t="s">
        <v>5309</v>
      </c>
      <c r="J94" s="230"/>
      <c r="K94" s="242"/>
    </row>
    <row r="95" spans="2:11" customFormat="1" ht="15" customHeight="1">
      <c r="B95" s="253"/>
      <c r="C95" s="230" t="s">
        <v>5310</v>
      </c>
      <c r="D95" s="230"/>
      <c r="E95" s="230"/>
      <c r="F95" s="251" t="s">
        <v>5274</v>
      </c>
      <c r="G95" s="252"/>
      <c r="H95" s="230" t="s">
        <v>5310</v>
      </c>
      <c r="I95" s="230" t="s">
        <v>5309</v>
      </c>
      <c r="J95" s="230"/>
      <c r="K95" s="242"/>
    </row>
    <row r="96" spans="2:11" customFormat="1" ht="15" customHeight="1">
      <c r="B96" s="253"/>
      <c r="C96" s="230" t="s">
        <v>46</v>
      </c>
      <c r="D96" s="230"/>
      <c r="E96" s="230"/>
      <c r="F96" s="251" t="s">
        <v>5274</v>
      </c>
      <c r="G96" s="252"/>
      <c r="H96" s="230" t="s">
        <v>5311</v>
      </c>
      <c r="I96" s="230" t="s">
        <v>5309</v>
      </c>
      <c r="J96" s="230"/>
      <c r="K96" s="242"/>
    </row>
    <row r="97" spans="2:11" customFormat="1" ht="15" customHeight="1">
      <c r="B97" s="253"/>
      <c r="C97" s="230" t="s">
        <v>56</v>
      </c>
      <c r="D97" s="230"/>
      <c r="E97" s="230"/>
      <c r="F97" s="251" t="s">
        <v>5274</v>
      </c>
      <c r="G97" s="252"/>
      <c r="H97" s="230" t="s">
        <v>5312</v>
      </c>
      <c r="I97" s="230" t="s">
        <v>5309</v>
      </c>
      <c r="J97" s="230"/>
      <c r="K97" s="242"/>
    </row>
    <row r="98" spans="2:11" customFormat="1" ht="15" customHeight="1">
      <c r="B98" s="254"/>
      <c r="C98" s="255"/>
      <c r="D98" s="255"/>
      <c r="E98" s="255"/>
      <c r="F98" s="255"/>
      <c r="G98" s="255"/>
      <c r="H98" s="255"/>
      <c r="I98" s="255"/>
      <c r="J98" s="255"/>
      <c r="K98" s="256"/>
    </row>
    <row r="99" spans="2:11" customFormat="1" ht="18.75" customHeight="1">
      <c r="B99" s="257"/>
      <c r="C99" s="258"/>
      <c r="D99" s="258"/>
      <c r="E99" s="258"/>
      <c r="F99" s="258"/>
      <c r="G99" s="258"/>
      <c r="H99" s="258"/>
      <c r="I99" s="258"/>
      <c r="J99" s="258"/>
      <c r="K99" s="257"/>
    </row>
    <row r="100" spans="2:11" customFormat="1" ht="18.75" customHeight="1">
      <c r="B100" s="237"/>
      <c r="C100" s="237"/>
      <c r="D100" s="237"/>
      <c r="E100" s="237"/>
      <c r="F100" s="237"/>
      <c r="G100" s="237"/>
      <c r="H100" s="237"/>
      <c r="I100" s="237"/>
      <c r="J100" s="237"/>
      <c r="K100" s="237"/>
    </row>
    <row r="101" spans="2:11" customFormat="1" ht="7.5" customHeight="1">
      <c r="B101" s="238"/>
      <c r="C101" s="239"/>
      <c r="D101" s="239"/>
      <c r="E101" s="239"/>
      <c r="F101" s="239"/>
      <c r="G101" s="239"/>
      <c r="H101" s="239"/>
      <c r="I101" s="239"/>
      <c r="J101" s="239"/>
      <c r="K101" s="240"/>
    </row>
    <row r="102" spans="2:11" customFormat="1" ht="45" customHeight="1">
      <c r="B102" s="241"/>
      <c r="C102" s="1291" t="s">
        <v>5313</v>
      </c>
      <c r="D102" s="1291"/>
      <c r="E102" s="1291"/>
      <c r="F102" s="1291"/>
      <c r="G102" s="1291"/>
      <c r="H102" s="1291"/>
      <c r="I102" s="1291"/>
      <c r="J102" s="1291"/>
      <c r="K102" s="242"/>
    </row>
    <row r="103" spans="2:11" customFormat="1" ht="17.25" customHeight="1">
      <c r="B103" s="241"/>
      <c r="C103" s="243" t="s">
        <v>5268</v>
      </c>
      <c r="D103" s="243"/>
      <c r="E103" s="243"/>
      <c r="F103" s="243" t="s">
        <v>5269</v>
      </c>
      <c r="G103" s="244"/>
      <c r="H103" s="243" t="s">
        <v>62</v>
      </c>
      <c r="I103" s="243" t="s">
        <v>65</v>
      </c>
      <c r="J103" s="243" t="s">
        <v>5270</v>
      </c>
      <c r="K103" s="242"/>
    </row>
    <row r="104" spans="2:11" customFormat="1" ht="17.25" customHeight="1">
      <c r="B104" s="241"/>
      <c r="C104" s="245" t="s">
        <v>5271</v>
      </c>
      <c r="D104" s="245"/>
      <c r="E104" s="245"/>
      <c r="F104" s="246" t="s">
        <v>5272</v>
      </c>
      <c r="G104" s="247"/>
      <c r="H104" s="245"/>
      <c r="I104" s="245"/>
      <c r="J104" s="245" t="s">
        <v>5273</v>
      </c>
      <c r="K104" s="242"/>
    </row>
    <row r="105" spans="2:11" customFormat="1" ht="5.25" customHeight="1">
      <c r="B105" s="241"/>
      <c r="C105" s="243"/>
      <c r="D105" s="243"/>
      <c r="E105" s="243"/>
      <c r="F105" s="243"/>
      <c r="G105" s="259"/>
      <c r="H105" s="243"/>
      <c r="I105" s="243"/>
      <c r="J105" s="243"/>
      <c r="K105" s="242"/>
    </row>
    <row r="106" spans="2:11" customFormat="1" ht="15" customHeight="1">
      <c r="B106" s="241"/>
      <c r="C106" s="230" t="s">
        <v>61</v>
      </c>
      <c r="D106" s="250"/>
      <c r="E106" s="250"/>
      <c r="F106" s="251" t="s">
        <v>5274</v>
      </c>
      <c r="G106" s="230"/>
      <c r="H106" s="230" t="s">
        <v>5314</v>
      </c>
      <c r="I106" s="230" t="s">
        <v>5276</v>
      </c>
      <c r="J106" s="230">
        <v>20</v>
      </c>
      <c r="K106" s="242"/>
    </row>
    <row r="107" spans="2:11" customFormat="1" ht="15" customHeight="1">
      <c r="B107" s="241"/>
      <c r="C107" s="230" t="s">
        <v>5277</v>
      </c>
      <c r="D107" s="230"/>
      <c r="E107" s="230"/>
      <c r="F107" s="251" t="s">
        <v>5274</v>
      </c>
      <c r="G107" s="230"/>
      <c r="H107" s="230" t="s">
        <v>5314</v>
      </c>
      <c r="I107" s="230" t="s">
        <v>5276</v>
      </c>
      <c r="J107" s="230">
        <v>120</v>
      </c>
      <c r="K107" s="242"/>
    </row>
    <row r="108" spans="2:11" customFormat="1" ht="15" customHeight="1">
      <c r="B108" s="253"/>
      <c r="C108" s="230" t="s">
        <v>5279</v>
      </c>
      <c r="D108" s="230"/>
      <c r="E108" s="230"/>
      <c r="F108" s="251" t="s">
        <v>5280</v>
      </c>
      <c r="G108" s="230"/>
      <c r="H108" s="230" t="s">
        <v>5314</v>
      </c>
      <c r="I108" s="230" t="s">
        <v>5276</v>
      </c>
      <c r="J108" s="230">
        <v>50</v>
      </c>
      <c r="K108" s="242"/>
    </row>
    <row r="109" spans="2:11" customFormat="1" ht="15" customHeight="1">
      <c r="B109" s="253"/>
      <c r="C109" s="230" t="s">
        <v>5282</v>
      </c>
      <c r="D109" s="230"/>
      <c r="E109" s="230"/>
      <c r="F109" s="251" t="s">
        <v>5274</v>
      </c>
      <c r="G109" s="230"/>
      <c r="H109" s="230" t="s">
        <v>5314</v>
      </c>
      <c r="I109" s="230" t="s">
        <v>5284</v>
      </c>
      <c r="J109" s="230"/>
      <c r="K109" s="242"/>
    </row>
    <row r="110" spans="2:11" customFormat="1" ht="15" customHeight="1">
      <c r="B110" s="253"/>
      <c r="C110" s="230" t="s">
        <v>5293</v>
      </c>
      <c r="D110" s="230"/>
      <c r="E110" s="230"/>
      <c r="F110" s="251" t="s">
        <v>5280</v>
      </c>
      <c r="G110" s="230"/>
      <c r="H110" s="230" t="s">
        <v>5314</v>
      </c>
      <c r="I110" s="230" t="s">
        <v>5276</v>
      </c>
      <c r="J110" s="230">
        <v>50</v>
      </c>
      <c r="K110" s="242"/>
    </row>
    <row r="111" spans="2:11" customFormat="1" ht="15" customHeight="1">
      <c r="B111" s="253"/>
      <c r="C111" s="230" t="s">
        <v>5301</v>
      </c>
      <c r="D111" s="230"/>
      <c r="E111" s="230"/>
      <c r="F111" s="251" t="s">
        <v>5280</v>
      </c>
      <c r="G111" s="230"/>
      <c r="H111" s="230" t="s">
        <v>5314</v>
      </c>
      <c r="I111" s="230" t="s">
        <v>5276</v>
      </c>
      <c r="J111" s="230">
        <v>50</v>
      </c>
      <c r="K111" s="242"/>
    </row>
    <row r="112" spans="2:11" customFormat="1" ht="15" customHeight="1">
      <c r="B112" s="253"/>
      <c r="C112" s="230" t="s">
        <v>5299</v>
      </c>
      <c r="D112" s="230"/>
      <c r="E112" s="230"/>
      <c r="F112" s="251" t="s">
        <v>5280</v>
      </c>
      <c r="G112" s="230"/>
      <c r="H112" s="230" t="s">
        <v>5314</v>
      </c>
      <c r="I112" s="230" t="s">
        <v>5276</v>
      </c>
      <c r="J112" s="230">
        <v>50</v>
      </c>
      <c r="K112" s="242"/>
    </row>
    <row r="113" spans="2:11" customFormat="1" ht="15" customHeight="1">
      <c r="B113" s="253"/>
      <c r="C113" s="230" t="s">
        <v>61</v>
      </c>
      <c r="D113" s="230"/>
      <c r="E113" s="230"/>
      <c r="F113" s="251" t="s">
        <v>5274</v>
      </c>
      <c r="G113" s="230"/>
      <c r="H113" s="230" t="s">
        <v>5315</v>
      </c>
      <c r="I113" s="230" t="s">
        <v>5276</v>
      </c>
      <c r="J113" s="230">
        <v>20</v>
      </c>
      <c r="K113" s="242"/>
    </row>
    <row r="114" spans="2:11" customFormat="1" ht="15" customHeight="1">
      <c r="B114" s="253"/>
      <c r="C114" s="230" t="s">
        <v>5316</v>
      </c>
      <c r="D114" s="230"/>
      <c r="E114" s="230"/>
      <c r="F114" s="251" t="s">
        <v>5274</v>
      </c>
      <c r="G114" s="230"/>
      <c r="H114" s="230" t="s">
        <v>5317</v>
      </c>
      <c r="I114" s="230" t="s">
        <v>5276</v>
      </c>
      <c r="J114" s="230">
        <v>120</v>
      </c>
      <c r="K114" s="242"/>
    </row>
    <row r="115" spans="2:11" customFormat="1" ht="15" customHeight="1">
      <c r="B115" s="253"/>
      <c r="C115" s="230" t="s">
        <v>46</v>
      </c>
      <c r="D115" s="230"/>
      <c r="E115" s="230"/>
      <c r="F115" s="251" t="s">
        <v>5274</v>
      </c>
      <c r="G115" s="230"/>
      <c r="H115" s="230" t="s">
        <v>5318</v>
      </c>
      <c r="I115" s="230" t="s">
        <v>5309</v>
      </c>
      <c r="J115" s="230"/>
      <c r="K115" s="242"/>
    </row>
    <row r="116" spans="2:11" customFormat="1" ht="15" customHeight="1">
      <c r="B116" s="253"/>
      <c r="C116" s="230" t="s">
        <v>56</v>
      </c>
      <c r="D116" s="230"/>
      <c r="E116" s="230"/>
      <c r="F116" s="251" t="s">
        <v>5274</v>
      </c>
      <c r="G116" s="230"/>
      <c r="H116" s="230" t="s">
        <v>5319</v>
      </c>
      <c r="I116" s="230" t="s">
        <v>5309</v>
      </c>
      <c r="J116" s="230"/>
      <c r="K116" s="242"/>
    </row>
    <row r="117" spans="2:11" customFormat="1" ht="15" customHeight="1">
      <c r="B117" s="253"/>
      <c r="C117" s="230" t="s">
        <v>65</v>
      </c>
      <c r="D117" s="230"/>
      <c r="E117" s="230"/>
      <c r="F117" s="251" t="s">
        <v>5274</v>
      </c>
      <c r="G117" s="230"/>
      <c r="H117" s="230" t="s">
        <v>5320</v>
      </c>
      <c r="I117" s="230" t="s">
        <v>5321</v>
      </c>
      <c r="J117" s="230"/>
      <c r="K117" s="242"/>
    </row>
    <row r="118" spans="2:11" customFormat="1" ht="15" customHeight="1">
      <c r="B118" s="254"/>
      <c r="C118" s="260"/>
      <c r="D118" s="260"/>
      <c r="E118" s="260"/>
      <c r="F118" s="260"/>
      <c r="G118" s="260"/>
      <c r="H118" s="260"/>
      <c r="I118" s="260"/>
      <c r="J118" s="260"/>
      <c r="K118" s="256"/>
    </row>
    <row r="119" spans="2:11" customFormat="1" ht="18.75" customHeight="1">
      <c r="B119" s="261"/>
      <c r="C119" s="262"/>
      <c r="D119" s="262"/>
      <c r="E119" s="262"/>
      <c r="F119" s="263"/>
      <c r="G119" s="262"/>
      <c r="H119" s="262"/>
      <c r="I119" s="262"/>
      <c r="J119" s="262"/>
      <c r="K119" s="261"/>
    </row>
    <row r="120" spans="2:11" customFormat="1" ht="18.75" customHeight="1">
      <c r="B120" s="237"/>
      <c r="C120" s="237"/>
      <c r="D120" s="237"/>
      <c r="E120" s="237"/>
      <c r="F120" s="237"/>
      <c r="G120" s="237"/>
      <c r="H120" s="237"/>
      <c r="I120" s="237"/>
      <c r="J120" s="237"/>
      <c r="K120" s="237"/>
    </row>
    <row r="121" spans="2:11" customFormat="1" ht="7.5" customHeight="1">
      <c r="B121" s="264"/>
      <c r="C121" s="265"/>
      <c r="D121" s="265"/>
      <c r="E121" s="265"/>
      <c r="F121" s="265"/>
      <c r="G121" s="265"/>
      <c r="H121" s="265"/>
      <c r="I121" s="265"/>
      <c r="J121" s="265"/>
      <c r="K121" s="266"/>
    </row>
    <row r="122" spans="2:11" customFormat="1" ht="45" customHeight="1">
      <c r="B122" s="267"/>
      <c r="C122" s="1289" t="s">
        <v>5322</v>
      </c>
      <c r="D122" s="1289"/>
      <c r="E122" s="1289"/>
      <c r="F122" s="1289"/>
      <c r="G122" s="1289"/>
      <c r="H122" s="1289"/>
      <c r="I122" s="1289"/>
      <c r="J122" s="1289"/>
      <c r="K122" s="268"/>
    </row>
    <row r="123" spans="2:11" customFormat="1" ht="17.25" customHeight="1">
      <c r="B123" s="269"/>
      <c r="C123" s="243" t="s">
        <v>5268</v>
      </c>
      <c r="D123" s="243"/>
      <c r="E123" s="243"/>
      <c r="F123" s="243" t="s">
        <v>5269</v>
      </c>
      <c r="G123" s="244"/>
      <c r="H123" s="243" t="s">
        <v>62</v>
      </c>
      <c r="I123" s="243" t="s">
        <v>65</v>
      </c>
      <c r="J123" s="243" t="s">
        <v>5270</v>
      </c>
      <c r="K123" s="270"/>
    </row>
    <row r="124" spans="2:11" customFormat="1" ht="17.25" customHeight="1">
      <c r="B124" s="269"/>
      <c r="C124" s="245" t="s">
        <v>5271</v>
      </c>
      <c r="D124" s="245"/>
      <c r="E124" s="245"/>
      <c r="F124" s="246" t="s">
        <v>5272</v>
      </c>
      <c r="G124" s="247"/>
      <c r="H124" s="245"/>
      <c r="I124" s="245"/>
      <c r="J124" s="245" t="s">
        <v>5273</v>
      </c>
      <c r="K124" s="270"/>
    </row>
    <row r="125" spans="2:11" customFormat="1" ht="5.25" customHeight="1">
      <c r="B125" s="271"/>
      <c r="C125" s="248"/>
      <c r="D125" s="248"/>
      <c r="E125" s="248"/>
      <c r="F125" s="248"/>
      <c r="G125" s="272"/>
      <c r="H125" s="248"/>
      <c r="I125" s="248"/>
      <c r="J125" s="248"/>
      <c r="K125" s="273"/>
    </row>
    <row r="126" spans="2:11" customFormat="1" ht="15" customHeight="1">
      <c r="B126" s="271"/>
      <c r="C126" s="230" t="s">
        <v>5277</v>
      </c>
      <c r="D126" s="250"/>
      <c r="E126" s="250"/>
      <c r="F126" s="251" t="s">
        <v>5274</v>
      </c>
      <c r="G126" s="230"/>
      <c r="H126" s="230" t="s">
        <v>5314</v>
      </c>
      <c r="I126" s="230" t="s">
        <v>5276</v>
      </c>
      <c r="J126" s="230">
        <v>120</v>
      </c>
      <c r="K126" s="274"/>
    </row>
    <row r="127" spans="2:11" customFormat="1" ht="15" customHeight="1">
      <c r="B127" s="271"/>
      <c r="C127" s="230" t="s">
        <v>5323</v>
      </c>
      <c r="D127" s="230"/>
      <c r="E127" s="230"/>
      <c r="F127" s="251" t="s">
        <v>5274</v>
      </c>
      <c r="G127" s="230"/>
      <c r="H127" s="230" t="s">
        <v>5324</v>
      </c>
      <c r="I127" s="230" t="s">
        <v>5276</v>
      </c>
      <c r="J127" s="230" t="s">
        <v>5325</v>
      </c>
      <c r="K127" s="274"/>
    </row>
    <row r="128" spans="2:11" customFormat="1" ht="15" customHeight="1">
      <c r="B128" s="271"/>
      <c r="C128" s="230" t="s">
        <v>5222</v>
      </c>
      <c r="D128" s="230"/>
      <c r="E128" s="230"/>
      <c r="F128" s="251" t="s">
        <v>5274</v>
      </c>
      <c r="G128" s="230"/>
      <c r="H128" s="230" t="s">
        <v>5326</v>
      </c>
      <c r="I128" s="230" t="s">
        <v>5276</v>
      </c>
      <c r="J128" s="230" t="s">
        <v>5325</v>
      </c>
      <c r="K128" s="274"/>
    </row>
    <row r="129" spans="2:11" customFormat="1" ht="15" customHeight="1">
      <c r="B129" s="271"/>
      <c r="C129" s="230" t="s">
        <v>5285</v>
      </c>
      <c r="D129" s="230"/>
      <c r="E129" s="230"/>
      <c r="F129" s="251" t="s">
        <v>5280</v>
      </c>
      <c r="G129" s="230"/>
      <c r="H129" s="230" t="s">
        <v>5286</v>
      </c>
      <c r="I129" s="230" t="s">
        <v>5276</v>
      </c>
      <c r="J129" s="230">
        <v>15</v>
      </c>
      <c r="K129" s="274"/>
    </row>
    <row r="130" spans="2:11" customFormat="1" ht="15" customHeight="1">
      <c r="B130" s="271"/>
      <c r="C130" s="230" t="s">
        <v>5287</v>
      </c>
      <c r="D130" s="230"/>
      <c r="E130" s="230"/>
      <c r="F130" s="251" t="s">
        <v>5280</v>
      </c>
      <c r="G130" s="230"/>
      <c r="H130" s="230" t="s">
        <v>5288</v>
      </c>
      <c r="I130" s="230" t="s">
        <v>5276</v>
      </c>
      <c r="J130" s="230">
        <v>15</v>
      </c>
      <c r="K130" s="274"/>
    </row>
    <row r="131" spans="2:11" customFormat="1" ht="15" customHeight="1">
      <c r="B131" s="271"/>
      <c r="C131" s="230" t="s">
        <v>5289</v>
      </c>
      <c r="D131" s="230"/>
      <c r="E131" s="230"/>
      <c r="F131" s="251" t="s">
        <v>5280</v>
      </c>
      <c r="G131" s="230"/>
      <c r="H131" s="230" t="s">
        <v>5290</v>
      </c>
      <c r="I131" s="230" t="s">
        <v>5276</v>
      </c>
      <c r="J131" s="230">
        <v>20</v>
      </c>
      <c r="K131" s="274"/>
    </row>
    <row r="132" spans="2:11" customFormat="1" ht="15" customHeight="1">
      <c r="B132" s="271"/>
      <c r="C132" s="230" t="s">
        <v>5291</v>
      </c>
      <c r="D132" s="230"/>
      <c r="E132" s="230"/>
      <c r="F132" s="251" t="s">
        <v>5280</v>
      </c>
      <c r="G132" s="230"/>
      <c r="H132" s="230" t="s">
        <v>5292</v>
      </c>
      <c r="I132" s="230" t="s">
        <v>5276</v>
      </c>
      <c r="J132" s="230">
        <v>20</v>
      </c>
      <c r="K132" s="274"/>
    </row>
    <row r="133" spans="2:11" customFormat="1" ht="15" customHeight="1">
      <c r="B133" s="271"/>
      <c r="C133" s="230" t="s">
        <v>5279</v>
      </c>
      <c r="D133" s="230"/>
      <c r="E133" s="230"/>
      <c r="F133" s="251" t="s">
        <v>5280</v>
      </c>
      <c r="G133" s="230"/>
      <c r="H133" s="230" t="s">
        <v>5314</v>
      </c>
      <c r="I133" s="230" t="s">
        <v>5276</v>
      </c>
      <c r="J133" s="230">
        <v>50</v>
      </c>
      <c r="K133" s="274"/>
    </row>
    <row r="134" spans="2:11" customFormat="1" ht="15" customHeight="1">
      <c r="B134" s="271"/>
      <c r="C134" s="230" t="s">
        <v>5293</v>
      </c>
      <c r="D134" s="230"/>
      <c r="E134" s="230"/>
      <c r="F134" s="251" t="s">
        <v>5280</v>
      </c>
      <c r="G134" s="230"/>
      <c r="H134" s="230" t="s">
        <v>5314</v>
      </c>
      <c r="I134" s="230" t="s">
        <v>5276</v>
      </c>
      <c r="J134" s="230">
        <v>50</v>
      </c>
      <c r="K134" s="274"/>
    </row>
    <row r="135" spans="2:11" customFormat="1" ht="15" customHeight="1">
      <c r="B135" s="271"/>
      <c r="C135" s="230" t="s">
        <v>5299</v>
      </c>
      <c r="D135" s="230"/>
      <c r="E135" s="230"/>
      <c r="F135" s="251" t="s">
        <v>5280</v>
      </c>
      <c r="G135" s="230"/>
      <c r="H135" s="230" t="s">
        <v>5314</v>
      </c>
      <c r="I135" s="230" t="s">
        <v>5276</v>
      </c>
      <c r="J135" s="230">
        <v>50</v>
      </c>
      <c r="K135" s="274"/>
    </row>
    <row r="136" spans="2:11" customFormat="1" ht="15" customHeight="1">
      <c r="B136" s="271"/>
      <c r="C136" s="230" t="s">
        <v>5301</v>
      </c>
      <c r="D136" s="230"/>
      <c r="E136" s="230"/>
      <c r="F136" s="251" t="s">
        <v>5280</v>
      </c>
      <c r="G136" s="230"/>
      <c r="H136" s="230" t="s">
        <v>5314</v>
      </c>
      <c r="I136" s="230" t="s">
        <v>5276</v>
      </c>
      <c r="J136" s="230">
        <v>50</v>
      </c>
      <c r="K136" s="274"/>
    </row>
    <row r="137" spans="2:11" customFormat="1" ht="15" customHeight="1">
      <c r="B137" s="271"/>
      <c r="C137" s="230" t="s">
        <v>5302</v>
      </c>
      <c r="D137" s="230"/>
      <c r="E137" s="230"/>
      <c r="F137" s="251" t="s">
        <v>5280</v>
      </c>
      <c r="G137" s="230"/>
      <c r="H137" s="230" t="s">
        <v>5327</v>
      </c>
      <c r="I137" s="230" t="s">
        <v>5276</v>
      </c>
      <c r="J137" s="230">
        <v>255</v>
      </c>
      <c r="K137" s="274"/>
    </row>
    <row r="138" spans="2:11" customFormat="1" ht="15" customHeight="1">
      <c r="B138" s="271"/>
      <c r="C138" s="230" t="s">
        <v>5304</v>
      </c>
      <c r="D138" s="230"/>
      <c r="E138" s="230"/>
      <c r="F138" s="251" t="s">
        <v>5274</v>
      </c>
      <c r="G138" s="230"/>
      <c r="H138" s="230" t="s">
        <v>5328</v>
      </c>
      <c r="I138" s="230" t="s">
        <v>5306</v>
      </c>
      <c r="J138" s="230"/>
      <c r="K138" s="274"/>
    </row>
    <row r="139" spans="2:11" customFormat="1" ht="15" customHeight="1">
      <c r="B139" s="271"/>
      <c r="C139" s="230" t="s">
        <v>5307</v>
      </c>
      <c r="D139" s="230"/>
      <c r="E139" s="230"/>
      <c r="F139" s="251" t="s">
        <v>5274</v>
      </c>
      <c r="G139" s="230"/>
      <c r="H139" s="230" t="s">
        <v>5329</v>
      </c>
      <c r="I139" s="230" t="s">
        <v>5309</v>
      </c>
      <c r="J139" s="230"/>
      <c r="K139" s="274"/>
    </row>
    <row r="140" spans="2:11" customFormat="1" ht="15" customHeight="1">
      <c r="B140" s="271"/>
      <c r="C140" s="230" t="s">
        <v>5310</v>
      </c>
      <c r="D140" s="230"/>
      <c r="E140" s="230"/>
      <c r="F140" s="251" t="s">
        <v>5274</v>
      </c>
      <c r="G140" s="230"/>
      <c r="H140" s="230" t="s">
        <v>5310</v>
      </c>
      <c r="I140" s="230" t="s">
        <v>5309</v>
      </c>
      <c r="J140" s="230"/>
      <c r="K140" s="274"/>
    </row>
    <row r="141" spans="2:11" customFormat="1" ht="15" customHeight="1">
      <c r="B141" s="271"/>
      <c r="C141" s="230" t="s">
        <v>46</v>
      </c>
      <c r="D141" s="230"/>
      <c r="E141" s="230"/>
      <c r="F141" s="251" t="s">
        <v>5274</v>
      </c>
      <c r="G141" s="230"/>
      <c r="H141" s="230" t="s">
        <v>5330</v>
      </c>
      <c r="I141" s="230" t="s">
        <v>5309</v>
      </c>
      <c r="J141" s="230"/>
      <c r="K141" s="274"/>
    </row>
    <row r="142" spans="2:11" customFormat="1" ht="15" customHeight="1">
      <c r="B142" s="271"/>
      <c r="C142" s="230" t="s">
        <v>5331</v>
      </c>
      <c r="D142" s="230"/>
      <c r="E142" s="230"/>
      <c r="F142" s="251" t="s">
        <v>5274</v>
      </c>
      <c r="G142" s="230"/>
      <c r="H142" s="230" t="s">
        <v>5332</v>
      </c>
      <c r="I142" s="230" t="s">
        <v>5309</v>
      </c>
      <c r="J142" s="230"/>
      <c r="K142" s="274"/>
    </row>
    <row r="143" spans="2:11" customFormat="1" ht="15" customHeight="1">
      <c r="B143" s="275"/>
      <c r="C143" s="276"/>
      <c r="D143" s="276"/>
      <c r="E143" s="276"/>
      <c r="F143" s="276"/>
      <c r="G143" s="276"/>
      <c r="H143" s="276"/>
      <c r="I143" s="276"/>
      <c r="J143" s="276"/>
      <c r="K143" s="277"/>
    </row>
    <row r="144" spans="2:11" customFormat="1" ht="18.75" customHeight="1">
      <c r="B144" s="262"/>
      <c r="C144" s="262"/>
      <c r="D144" s="262"/>
      <c r="E144" s="262"/>
      <c r="F144" s="263"/>
      <c r="G144" s="262"/>
      <c r="H144" s="262"/>
      <c r="I144" s="262"/>
      <c r="J144" s="262"/>
      <c r="K144" s="262"/>
    </row>
    <row r="145" spans="2:11" customFormat="1" ht="18.75" customHeight="1">
      <c r="B145" s="237"/>
      <c r="C145" s="237"/>
      <c r="D145" s="237"/>
      <c r="E145" s="237"/>
      <c r="F145" s="237"/>
      <c r="G145" s="237"/>
      <c r="H145" s="237"/>
      <c r="I145" s="237"/>
      <c r="J145" s="237"/>
      <c r="K145" s="237"/>
    </row>
    <row r="146" spans="2:11" customFormat="1" ht="7.5" customHeight="1">
      <c r="B146" s="238"/>
      <c r="C146" s="239"/>
      <c r="D146" s="239"/>
      <c r="E146" s="239"/>
      <c r="F146" s="239"/>
      <c r="G146" s="239"/>
      <c r="H146" s="239"/>
      <c r="I146" s="239"/>
      <c r="J146" s="239"/>
      <c r="K146" s="240"/>
    </row>
    <row r="147" spans="2:11" customFormat="1" ht="45" customHeight="1">
      <c r="B147" s="241"/>
      <c r="C147" s="1291" t="s">
        <v>5333</v>
      </c>
      <c r="D147" s="1291"/>
      <c r="E147" s="1291"/>
      <c r="F147" s="1291"/>
      <c r="G147" s="1291"/>
      <c r="H147" s="1291"/>
      <c r="I147" s="1291"/>
      <c r="J147" s="1291"/>
      <c r="K147" s="242"/>
    </row>
    <row r="148" spans="2:11" customFormat="1" ht="17.25" customHeight="1">
      <c r="B148" s="241"/>
      <c r="C148" s="243" t="s">
        <v>5268</v>
      </c>
      <c r="D148" s="243"/>
      <c r="E148" s="243"/>
      <c r="F148" s="243" t="s">
        <v>5269</v>
      </c>
      <c r="G148" s="244"/>
      <c r="H148" s="243" t="s">
        <v>62</v>
      </c>
      <c r="I148" s="243" t="s">
        <v>65</v>
      </c>
      <c r="J148" s="243" t="s">
        <v>5270</v>
      </c>
      <c r="K148" s="242"/>
    </row>
    <row r="149" spans="2:11" customFormat="1" ht="17.25" customHeight="1">
      <c r="B149" s="241"/>
      <c r="C149" s="245" t="s">
        <v>5271</v>
      </c>
      <c r="D149" s="245"/>
      <c r="E149" s="245"/>
      <c r="F149" s="246" t="s">
        <v>5272</v>
      </c>
      <c r="G149" s="247"/>
      <c r="H149" s="245"/>
      <c r="I149" s="245"/>
      <c r="J149" s="245" t="s">
        <v>5273</v>
      </c>
      <c r="K149" s="242"/>
    </row>
    <row r="150" spans="2:11" customFormat="1" ht="5.25" customHeight="1">
      <c r="B150" s="253"/>
      <c r="C150" s="248"/>
      <c r="D150" s="248"/>
      <c r="E150" s="248"/>
      <c r="F150" s="248"/>
      <c r="G150" s="249"/>
      <c r="H150" s="248"/>
      <c r="I150" s="248"/>
      <c r="J150" s="248"/>
      <c r="K150" s="274"/>
    </row>
    <row r="151" spans="2:11" customFormat="1" ht="15" customHeight="1">
      <c r="B151" s="253"/>
      <c r="C151" s="278" t="s">
        <v>5277</v>
      </c>
      <c r="D151" s="230"/>
      <c r="E151" s="230"/>
      <c r="F151" s="279" t="s">
        <v>5274</v>
      </c>
      <c r="G151" s="230"/>
      <c r="H151" s="278" t="s">
        <v>5314</v>
      </c>
      <c r="I151" s="278" t="s">
        <v>5276</v>
      </c>
      <c r="J151" s="278">
        <v>120</v>
      </c>
      <c r="K151" s="274"/>
    </row>
    <row r="152" spans="2:11" customFormat="1" ht="15" customHeight="1">
      <c r="B152" s="253"/>
      <c r="C152" s="278" t="s">
        <v>5323</v>
      </c>
      <c r="D152" s="230"/>
      <c r="E152" s="230"/>
      <c r="F152" s="279" t="s">
        <v>5274</v>
      </c>
      <c r="G152" s="230"/>
      <c r="H152" s="278" t="s">
        <v>5334</v>
      </c>
      <c r="I152" s="278" t="s">
        <v>5276</v>
      </c>
      <c r="J152" s="278" t="s">
        <v>5325</v>
      </c>
      <c r="K152" s="274"/>
    </row>
    <row r="153" spans="2:11" customFormat="1" ht="15" customHeight="1">
      <c r="B153" s="253"/>
      <c r="C153" s="278" t="s">
        <v>5222</v>
      </c>
      <c r="D153" s="230"/>
      <c r="E153" s="230"/>
      <c r="F153" s="279" t="s">
        <v>5274</v>
      </c>
      <c r="G153" s="230"/>
      <c r="H153" s="278" t="s">
        <v>5335</v>
      </c>
      <c r="I153" s="278" t="s">
        <v>5276</v>
      </c>
      <c r="J153" s="278" t="s">
        <v>5325</v>
      </c>
      <c r="K153" s="274"/>
    </row>
    <row r="154" spans="2:11" customFormat="1" ht="15" customHeight="1">
      <c r="B154" s="253"/>
      <c r="C154" s="278" t="s">
        <v>5279</v>
      </c>
      <c r="D154" s="230"/>
      <c r="E154" s="230"/>
      <c r="F154" s="279" t="s">
        <v>5280</v>
      </c>
      <c r="G154" s="230"/>
      <c r="H154" s="278" t="s">
        <v>5314</v>
      </c>
      <c r="I154" s="278" t="s">
        <v>5276</v>
      </c>
      <c r="J154" s="278">
        <v>50</v>
      </c>
      <c r="K154" s="274"/>
    </row>
    <row r="155" spans="2:11" customFormat="1" ht="15" customHeight="1">
      <c r="B155" s="253"/>
      <c r="C155" s="278" t="s">
        <v>5282</v>
      </c>
      <c r="D155" s="230"/>
      <c r="E155" s="230"/>
      <c r="F155" s="279" t="s">
        <v>5274</v>
      </c>
      <c r="G155" s="230"/>
      <c r="H155" s="278" t="s">
        <v>5314</v>
      </c>
      <c r="I155" s="278" t="s">
        <v>5284</v>
      </c>
      <c r="J155" s="278"/>
      <c r="K155" s="274"/>
    </row>
    <row r="156" spans="2:11" customFormat="1" ht="15" customHeight="1">
      <c r="B156" s="253"/>
      <c r="C156" s="278" t="s">
        <v>5293</v>
      </c>
      <c r="D156" s="230"/>
      <c r="E156" s="230"/>
      <c r="F156" s="279" t="s">
        <v>5280</v>
      </c>
      <c r="G156" s="230"/>
      <c r="H156" s="278" t="s">
        <v>5314</v>
      </c>
      <c r="I156" s="278" t="s">
        <v>5276</v>
      </c>
      <c r="J156" s="278">
        <v>50</v>
      </c>
      <c r="K156" s="274"/>
    </row>
    <row r="157" spans="2:11" customFormat="1" ht="15" customHeight="1">
      <c r="B157" s="253"/>
      <c r="C157" s="278" t="s">
        <v>5301</v>
      </c>
      <c r="D157" s="230"/>
      <c r="E157" s="230"/>
      <c r="F157" s="279" t="s">
        <v>5280</v>
      </c>
      <c r="G157" s="230"/>
      <c r="H157" s="278" t="s">
        <v>5314</v>
      </c>
      <c r="I157" s="278" t="s">
        <v>5276</v>
      </c>
      <c r="J157" s="278">
        <v>50</v>
      </c>
      <c r="K157" s="274"/>
    </row>
    <row r="158" spans="2:11" customFormat="1" ht="15" customHeight="1">
      <c r="B158" s="253"/>
      <c r="C158" s="278" t="s">
        <v>5299</v>
      </c>
      <c r="D158" s="230"/>
      <c r="E158" s="230"/>
      <c r="F158" s="279" t="s">
        <v>5280</v>
      </c>
      <c r="G158" s="230"/>
      <c r="H158" s="278" t="s">
        <v>5314</v>
      </c>
      <c r="I158" s="278" t="s">
        <v>5276</v>
      </c>
      <c r="J158" s="278">
        <v>50</v>
      </c>
      <c r="K158" s="274"/>
    </row>
    <row r="159" spans="2:11" customFormat="1" ht="15" customHeight="1">
      <c r="B159" s="253"/>
      <c r="C159" s="278" t="s">
        <v>128</v>
      </c>
      <c r="D159" s="230"/>
      <c r="E159" s="230"/>
      <c r="F159" s="279" t="s">
        <v>5274</v>
      </c>
      <c r="G159" s="230"/>
      <c r="H159" s="278" t="s">
        <v>5336</v>
      </c>
      <c r="I159" s="278" t="s">
        <v>5276</v>
      </c>
      <c r="J159" s="278" t="s">
        <v>5337</v>
      </c>
      <c r="K159" s="274"/>
    </row>
    <row r="160" spans="2:11" customFormat="1" ht="15" customHeight="1">
      <c r="B160" s="253"/>
      <c r="C160" s="278" t="s">
        <v>5338</v>
      </c>
      <c r="D160" s="230"/>
      <c r="E160" s="230"/>
      <c r="F160" s="279" t="s">
        <v>5274</v>
      </c>
      <c r="G160" s="230"/>
      <c r="H160" s="278" t="s">
        <v>5339</v>
      </c>
      <c r="I160" s="278" t="s">
        <v>5309</v>
      </c>
      <c r="J160" s="278"/>
      <c r="K160" s="274"/>
    </row>
    <row r="161" spans="2:11" customFormat="1" ht="15" customHeight="1">
      <c r="B161" s="280"/>
      <c r="C161" s="260"/>
      <c r="D161" s="260"/>
      <c r="E161" s="260"/>
      <c r="F161" s="260"/>
      <c r="G161" s="260"/>
      <c r="H161" s="260"/>
      <c r="I161" s="260"/>
      <c r="J161" s="260"/>
      <c r="K161" s="281"/>
    </row>
    <row r="162" spans="2:11" customFormat="1" ht="18.75" customHeight="1">
      <c r="B162" s="262"/>
      <c r="C162" s="272"/>
      <c r="D162" s="272"/>
      <c r="E162" s="272"/>
      <c r="F162" s="282"/>
      <c r="G162" s="272"/>
      <c r="H162" s="272"/>
      <c r="I162" s="272"/>
      <c r="J162" s="272"/>
      <c r="K162" s="262"/>
    </row>
    <row r="163" spans="2:11" customFormat="1" ht="18.75" customHeight="1">
      <c r="B163" s="237"/>
      <c r="C163" s="237"/>
      <c r="D163" s="237"/>
      <c r="E163" s="237"/>
      <c r="F163" s="237"/>
      <c r="G163" s="237"/>
      <c r="H163" s="237"/>
      <c r="I163" s="237"/>
      <c r="J163" s="237"/>
      <c r="K163" s="237"/>
    </row>
    <row r="164" spans="2:11" customFormat="1" ht="7.5" customHeight="1">
      <c r="B164" s="219"/>
      <c r="C164" s="220"/>
      <c r="D164" s="220"/>
      <c r="E164" s="220"/>
      <c r="F164" s="220"/>
      <c r="G164" s="220"/>
      <c r="H164" s="220"/>
      <c r="I164" s="220"/>
      <c r="J164" s="220"/>
      <c r="K164" s="221"/>
    </row>
    <row r="165" spans="2:11" customFormat="1" ht="45" customHeight="1">
      <c r="B165" s="222"/>
      <c r="C165" s="1289" t="s">
        <v>5340</v>
      </c>
      <c r="D165" s="1289"/>
      <c r="E165" s="1289"/>
      <c r="F165" s="1289"/>
      <c r="G165" s="1289"/>
      <c r="H165" s="1289"/>
      <c r="I165" s="1289"/>
      <c r="J165" s="1289"/>
      <c r="K165" s="223"/>
    </row>
    <row r="166" spans="2:11" customFormat="1" ht="17.25" customHeight="1">
      <c r="B166" s="222"/>
      <c r="C166" s="243" t="s">
        <v>5268</v>
      </c>
      <c r="D166" s="243"/>
      <c r="E166" s="243"/>
      <c r="F166" s="243" t="s">
        <v>5269</v>
      </c>
      <c r="G166" s="283"/>
      <c r="H166" s="284" t="s">
        <v>62</v>
      </c>
      <c r="I166" s="284" t="s">
        <v>65</v>
      </c>
      <c r="J166" s="243" t="s">
        <v>5270</v>
      </c>
      <c r="K166" s="223"/>
    </row>
    <row r="167" spans="2:11" customFormat="1" ht="17.25" customHeight="1">
      <c r="B167" s="224"/>
      <c r="C167" s="245" t="s">
        <v>5271</v>
      </c>
      <c r="D167" s="245"/>
      <c r="E167" s="245"/>
      <c r="F167" s="246" t="s">
        <v>5272</v>
      </c>
      <c r="G167" s="285"/>
      <c r="H167" s="286"/>
      <c r="I167" s="286"/>
      <c r="J167" s="245" t="s">
        <v>5273</v>
      </c>
      <c r="K167" s="225"/>
    </row>
    <row r="168" spans="2:11" customFormat="1" ht="5.25" customHeight="1">
      <c r="B168" s="253"/>
      <c r="C168" s="248"/>
      <c r="D168" s="248"/>
      <c r="E168" s="248"/>
      <c r="F168" s="248"/>
      <c r="G168" s="249"/>
      <c r="H168" s="248"/>
      <c r="I168" s="248"/>
      <c r="J168" s="248"/>
      <c r="K168" s="274"/>
    </row>
    <row r="169" spans="2:11" customFormat="1" ht="15" customHeight="1">
      <c r="B169" s="253"/>
      <c r="C169" s="230" t="s">
        <v>5277</v>
      </c>
      <c r="D169" s="230"/>
      <c r="E169" s="230"/>
      <c r="F169" s="251" t="s">
        <v>5274</v>
      </c>
      <c r="G169" s="230"/>
      <c r="H169" s="230" t="s">
        <v>5314</v>
      </c>
      <c r="I169" s="230" t="s">
        <v>5276</v>
      </c>
      <c r="J169" s="230">
        <v>120</v>
      </c>
      <c r="K169" s="274"/>
    </row>
    <row r="170" spans="2:11" customFormat="1" ht="15" customHeight="1">
      <c r="B170" s="253"/>
      <c r="C170" s="230" t="s">
        <v>5323</v>
      </c>
      <c r="D170" s="230"/>
      <c r="E170" s="230"/>
      <c r="F170" s="251" t="s">
        <v>5274</v>
      </c>
      <c r="G170" s="230"/>
      <c r="H170" s="230" t="s">
        <v>5324</v>
      </c>
      <c r="I170" s="230" t="s">
        <v>5276</v>
      </c>
      <c r="J170" s="230" t="s">
        <v>5325</v>
      </c>
      <c r="K170" s="274"/>
    </row>
    <row r="171" spans="2:11" customFormat="1" ht="15" customHeight="1">
      <c r="B171" s="253"/>
      <c r="C171" s="230" t="s">
        <v>5222</v>
      </c>
      <c r="D171" s="230"/>
      <c r="E171" s="230"/>
      <c r="F171" s="251" t="s">
        <v>5274</v>
      </c>
      <c r="G171" s="230"/>
      <c r="H171" s="230" t="s">
        <v>5341</v>
      </c>
      <c r="I171" s="230" t="s">
        <v>5276</v>
      </c>
      <c r="J171" s="230" t="s">
        <v>5325</v>
      </c>
      <c r="K171" s="274"/>
    </row>
    <row r="172" spans="2:11" customFormat="1" ht="15" customHeight="1">
      <c r="B172" s="253"/>
      <c r="C172" s="230" t="s">
        <v>5279</v>
      </c>
      <c r="D172" s="230"/>
      <c r="E172" s="230"/>
      <c r="F172" s="251" t="s">
        <v>5280</v>
      </c>
      <c r="G172" s="230"/>
      <c r="H172" s="230" t="s">
        <v>5341</v>
      </c>
      <c r="I172" s="230" t="s">
        <v>5276</v>
      </c>
      <c r="J172" s="230">
        <v>50</v>
      </c>
      <c r="K172" s="274"/>
    </row>
    <row r="173" spans="2:11" customFormat="1" ht="15" customHeight="1">
      <c r="B173" s="253"/>
      <c r="C173" s="230" t="s">
        <v>5282</v>
      </c>
      <c r="D173" s="230"/>
      <c r="E173" s="230"/>
      <c r="F173" s="251" t="s">
        <v>5274</v>
      </c>
      <c r="G173" s="230"/>
      <c r="H173" s="230" t="s">
        <v>5341</v>
      </c>
      <c r="I173" s="230" t="s">
        <v>5284</v>
      </c>
      <c r="J173" s="230"/>
      <c r="K173" s="274"/>
    </row>
    <row r="174" spans="2:11" customFormat="1" ht="15" customHeight="1">
      <c r="B174" s="253"/>
      <c r="C174" s="230" t="s">
        <v>5293</v>
      </c>
      <c r="D174" s="230"/>
      <c r="E174" s="230"/>
      <c r="F174" s="251" t="s">
        <v>5280</v>
      </c>
      <c r="G174" s="230"/>
      <c r="H174" s="230" t="s">
        <v>5341</v>
      </c>
      <c r="I174" s="230" t="s">
        <v>5276</v>
      </c>
      <c r="J174" s="230">
        <v>50</v>
      </c>
      <c r="K174" s="274"/>
    </row>
    <row r="175" spans="2:11" customFormat="1" ht="15" customHeight="1">
      <c r="B175" s="253"/>
      <c r="C175" s="230" t="s">
        <v>5301</v>
      </c>
      <c r="D175" s="230"/>
      <c r="E175" s="230"/>
      <c r="F175" s="251" t="s">
        <v>5280</v>
      </c>
      <c r="G175" s="230"/>
      <c r="H175" s="230" t="s">
        <v>5341</v>
      </c>
      <c r="I175" s="230" t="s">
        <v>5276</v>
      </c>
      <c r="J175" s="230">
        <v>50</v>
      </c>
      <c r="K175" s="274"/>
    </row>
    <row r="176" spans="2:11" customFormat="1" ht="15" customHeight="1">
      <c r="B176" s="253"/>
      <c r="C176" s="230" t="s">
        <v>5299</v>
      </c>
      <c r="D176" s="230"/>
      <c r="E176" s="230"/>
      <c r="F176" s="251" t="s">
        <v>5280</v>
      </c>
      <c r="G176" s="230"/>
      <c r="H176" s="230" t="s">
        <v>5341</v>
      </c>
      <c r="I176" s="230" t="s">
        <v>5276</v>
      </c>
      <c r="J176" s="230">
        <v>50</v>
      </c>
      <c r="K176" s="274"/>
    </row>
    <row r="177" spans="2:11" customFormat="1" ht="15" customHeight="1">
      <c r="B177" s="253"/>
      <c r="C177" s="230" t="s">
        <v>136</v>
      </c>
      <c r="D177" s="230"/>
      <c r="E177" s="230"/>
      <c r="F177" s="251" t="s">
        <v>5274</v>
      </c>
      <c r="G177" s="230"/>
      <c r="H177" s="230" t="s">
        <v>5342</v>
      </c>
      <c r="I177" s="230" t="s">
        <v>5343</v>
      </c>
      <c r="J177" s="230"/>
      <c r="K177" s="274"/>
    </row>
    <row r="178" spans="2:11" customFormat="1" ht="15" customHeight="1">
      <c r="B178" s="253"/>
      <c r="C178" s="230" t="s">
        <v>65</v>
      </c>
      <c r="D178" s="230"/>
      <c r="E178" s="230"/>
      <c r="F178" s="251" t="s">
        <v>5274</v>
      </c>
      <c r="G178" s="230"/>
      <c r="H178" s="230" t="s">
        <v>5344</v>
      </c>
      <c r="I178" s="230" t="s">
        <v>5345</v>
      </c>
      <c r="J178" s="230">
        <v>1</v>
      </c>
      <c r="K178" s="274"/>
    </row>
    <row r="179" spans="2:11" customFormat="1" ht="15" customHeight="1">
      <c r="B179" s="253"/>
      <c r="C179" s="230" t="s">
        <v>61</v>
      </c>
      <c r="D179" s="230"/>
      <c r="E179" s="230"/>
      <c r="F179" s="251" t="s">
        <v>5274</v>
      </c>
      <c r="G179" s="230"/>
      <c r="H179" s="230" t="s">
        <v>5346</v>
      </c>
      <c r="I179" s="230" t="s">
        <v>5276</v>
      </c>
      <c r="J179" s="230">
        <v>20</v>
      </c>
      <c r="K179" s="274"/>
    </row>
    <row r="180" spans="2:11" customFormat="1" ht="15" customHeight="1">
      <c r="B180" s="253"/>
      <c r="C180" s="230" t="s">
        <v>62</v>
      </c>
      <c r="D180" s="230"/>
      <c r="E180" s="230"/>
      <c r="F180" s="251" t="s">
        <v>5274</v>
      </c>
      <c r="G180" s="230"/>
      <c r="H180" s="230" t="s">
        <v>5347</v>
      </c>
      <c r="I180" s="230" t="s">
        <v>5276</v>
      </c>
      <c r="J180" s="230">
        <v>255</v>
      </c>
      <c r="K180" s="274"/>
    </row>
    <row r="181" spans="2:11" customFormat="1" ht="15" customHeight="1">
      <c r="B181" s="253"/>
      <c r="C181" s="230" t="s">
        <v>137</v>
      </c>
      <c r="D181" s="230"/>
      <c r="E181" s="230"/>
      <c r="F181" s="251" t="s">
        <v>5274</v>
      </c>
      <c r="G181" s="230"/>
      <c r="H181" s="230" t="s">
        <v>5238</v>
      </c>
      <c r="I181" s="230" t="s">
        <v>5276</v>
      </c>
      <c r="J181" s="230">
        <v>10</v>
      </c>
      <c r="K181" s="274"/>
    </row>
    <row r="182" spans="2:11" customFormat="1" ht="15" customHeight="1">
      <c r="B182" s="253"/>
      <c r="C182" s="230" t="s">
        <v>138</v>
      </c>
      <c r="D182" s="230"/>
      <c r="E182" s="230"/>
      <c r="F182" s="251" t="s">
        <v>5274</v>
      </c>
      <c r="G182" s="230"/>
      <c r="H182" s="230" t="s">
        <v>5348</v>
      </c>
      <c r="I182" s="230" t="s">
        <v>5309</v>
      </c>
      <c r="J182" s="230"/>
      <c r="K182" s="274"/>
    </row>
    <row r="183" spans="2:11" customFormat="1" ht="15" customHeight="1">
      <c r="B183" s="253"/>
      <c r="C183" s="230" t="s">
        <v>5349</v>
      </c>
      <c r="D183" s="230"/>
      <c r="E183" s="230"/>
      <c r="F183" s="251" t="s">
        <v>5274</v>
      </c>
      <c r="G183" s="230"/>
      <c r="H183" s="230" t="s">
        <v>5350</v>
      </c>
      <c r="I183" s="230" t="s">
        <v>5309</v>
      </c>
      <c r="J183" s="230"/>
      <c r="K183" s="274"/>
    </row>
    <row r="184" spans="2:11" customFormat="1" ht="15" customHeight="1">
      <c r="B184" s="253"/>
      <c r="C184" s="230" t="s">
        <v>5338</v>
      </c>
      <c r="D184" s="230"/>
      <c r="E184" s="230"/>
      <c r="F184" s="251" t="s">
        <v>5274</v>
      </c>
      <c r="G184" s="230"/>
      <c r="H184" s="230" t="s">
        <v>5351</v>
      </c>
      <c r="I184" s="230" t="s">
        <v>5309</v>
      </c>
      <c r="J184" s="230"/>
      <c r="K184" s="274"/>
    </row>
    <row r="185" spans="2:11" customFormat="1" ht="15" customHeight="1">
      <c r="B185" s="253"/>
      <c r="C185" s="230" t="s">
        <v>140</v>
      </c>
      <c r="D185" s="230"/>
      <c r="E185" s="230"/>
      <c r="F185" s="251" t="s">
        <v>5280</v>
      </c>
      <c r="G185" s="230"/>
      <c r="H185" s="230" t="s">
        <v>5352</v>
      </c>
      <c r="I185" s="230" t="s">
        <v>5276</v>
      </c>
      <c r="J185" s="230">
        <v>50</v>
      </c>
      <c r="K185" s="274"/>
    </row>
    <row r="186" spans="2:11" customFormat="1" ht="15" customHeight="1">
      <c r="B186" s="253"/>
      <c r="C186" s="230" t="s">
        <v>5353</v>
      </c>
      <c r="D186" s="230"/>
      <c r="E186" s="230"/>
      <c r="F186" s="251" t="s">
        <v>5280</v>
      </c>
      <c r="G186" s="230"/>
      <c r="H186" s="230" t="s">
        <v>5354</v>
      </c>
      <c r="I186" s="230" t="s">
        <v>5355</v>
      </c>
      <c r="J186" s="230"/>
      <c r="K186" s="274"/>
    </row>
    <row r="187" spans="2:11" customFormat="1" ht="15" customHeight="1">
      <c r="B187" s="253"/>
      <c r="C187" s="230" t="s">
        <v>5356</v>
      </c>
      <c r="D187" s="230"/>
      <c r="E187" s="230"/>
      <c r="F187" s="251" t="s">
        <v>5280</v>
      </c>
      <c r="G187" s="230"/>
      <c r="H187" s="230" t="s">
        <v>5357</v>
      </c>
      <c r="I187" s="230" t="s">
        <v>5355</v>
      </c>
      <c r="J187" s="230"/>
      <c r="K187" s="274"/>
    </row>
    <row r="188" spans="2:11" customFormat="1" ht="15" customHeight="1">
      <c r="B188" s="253"/>
      <c r="C188" s="230" t="s">
        <v>5358</v>
      </c>
      <c r="D188" s="230"/>
      <c r="E188" s="230"/>
      <c r="F188" s="251" t="s">
        <v>5280</v>
      </c>
      <c r="G188" s="230"/>
      <c r="H188" s="230" t="s">
        <v>5359</v>
      </c>
      <c r="I188" s="230" t="s">
        <v>5355</v>
      </c>
      <c r="J188" s="230"/>
      <c r="K188" s="274"/>
    </row>
    <row r="189" spans="2:11" customFormat="1" ht="15" customHeight="1">
      <c r="B189" s="253"/>
      <c r="C189" s="287" t="s">
        <v>5360</v>
      </c>
      <c r="D189" s="230"/>
      <c r="E189" s="230"/>
      <c r="F189" s="251" t="s">
        <v>5280</v>
      </c>
      <c r="G189" s="230"/>
      <c r="H189" s="230" t="s">
        <v>5361</v>
      </c>
      <c r="I189" s="230" t="s">
        <v>5362</v>
      </c>
      <c r="J189" s="288" t="s">
        <v>5363</v>
      </c>
      <c r="K189" s="274"/>
    </row>
    <row r="190" spans="2:11" customFormat="1" ht="15" customHeight="1">
      <c r="B190" s="289"/>
      <c r="C190" s="290" t="s">
        <v>5364</v>
      </c>
      <c r="D190" s="291"/>
      <c r="E190" s="291"/>
      <c r="F190" s="292" t="s">
        <v>5280</v>
      </c>
      <c r="G190" s="291"/>
      <c r="H190" s="291" t="s">
        <v>5365</v>
      </c>
      <c r="I190" s="291" t="s">
        <v>5362</v>
      </c>
      <c r="J190" s="293" t="s">
        <v>5363</v>
      </c>
      <c r="K190" s="294"/>
    </row>
    <row r="191" spans="2:11" customFormat="1" ht="15" customHeight="1">
      <c r="B191" s="253"/>
      <c r="C191" s="287" t="s">
        <v>50</v>
      </c>
      <c r="D191" s="230"/>
      <c r="E191" s="230"/>
      <c r="F191" s="251" t="s">
        <v>5274</v>
      </c>
      <c r="G191" s="230"/>
      <c r="H191" s="227" t="s">
        <v>5366</v>
      </c>
      <c r="I191" s="230" t="s">
        <v>5367</v>
      </c>
      <c r="J191" s="230"/>
      <c r="K191" s="274"/>
    </row>
    <row r="192" spans="2:11" customFormat="1" ht="15" customHeight="1">
      <c r="B192" s="253"/>
      <c r="C192" s="287" t="s">
        <v>5368</v>
      </c>
      <c r="D192" s="230"/>
      <c r="E192" s="230"/>
      <c r="F192" s="251" t="s">
        <v>5274</v>
      </c>
      <c r="G192" s="230"/>
      <c r="H192" s="230" t="s">
        <v>5369</v>
      </c>
      <c r="I192" s="230" t="s">
        <v>5309</v>
      </c>
      <c r="J192" s="230"/>
      <c r="K192" s="274"/>
    </row>
    <row r="193" spans="2:11" customFormat="1" ht="15" customHeight="1">
      <c r="B193" s="253"/>
      <c r="C193" s="287" t="s">
        <v>5370</v>
      </c>
      <c r="D193" s="230"/>
      <c r="E193" s="230"/>
      <c r="F193" s="251" t="s">
        <v>5274</v>
      </c>
      <c r="G193" s="230"/>
      <c r="H193" s="230" t="s">
        <v>5371</v>
      </c>
      <c r="I193" s="230" t="s">
        <v>5309</v>
      </c>
      <c r="J193" s="230"/>
      <c r="K193" s="274"/>
    </row>
    <row r="194" spans="2:11" customFormat="1" ht="15" customHeight="1">
      <c r="B194" s="253"/>
      <c r="C194" s="287" t="s">
        <v>5372</v>
      </c>
      <c r="D194" s="230"/>
      <c r="E194" s="230"/>
      <c r="F194" s="251" t="s">
        <v>5280</v>
      </c>
      <c r="G194" s="230"/>
      <c r="H194" s="230" t="s">
        <v>5373</v>
      </c>
      <c r="I194" s="230" t="s">
        <v>5309</v>
      </c>
      <c r="J194" s="230"/>
      <c r="K194" s="274"/>
    </row>
    <row r="195" spans="2:11" customFormat="1" ht="15" customHeight="1">
      <c r="B195" s="280"/>
      <c r="C195" s="295"/>
      <c r="D195" s="260"/>
      <c r="E195" s="260"/>
      <c r="F195" s="260"/>
      <c r="G195" s="260"/>
      <c r="H195" s="260"/>
      <c r="I195" s="260"/>
      <c r="J195" s="260"/>
      <c r="K195" s="281"/>
    </row>
    <row r="196" spans="2:11" customFormat="1" ht="18.75" customHeight="1">
      <c r="B196" s="262"/>
      <c r="C196" s="272"/>
      <c r="D196" s="272"/>
      <c r="E196" s="272"/>
      <c r="F196" s="282"/>
      <c r="G196" s="272"/>
      <c r="H196" s="272"/>
      <c r="I196" s="272"/>
      <c r="J196" s="272"/>
      <c r="K196" s="262"/>
    </row>
    <row r="197" spans="2:11" customFormat="1" ht="18.75" customHeight="1">
      <c r="B197" s="262"/>
      <c r="C197" s="272"/>
      <c r="D197" s="272"/>
      <c r="E197" s="272"/>
      <c r="F197" s="282"/>
      <c r="G197" s="272"/>
      <c r="H197" s="272"/>
      <c r="I197" s="272"/>
      <c r="J197" s="272"/>
      <c r="K197" s="262"/>
    </row>
    <row r="198" spans="2:11" customFormat="1" ht="18.75" customHeight="1">
      <c r="B198" s="237"/>
      <c r="C198" s="237"/>
      <c r="D198" s="237"/>
      <c r="E198" s="237"/>
      <c r="F198" s="237"/>
      <c r="G198" s="237"/>
      <c r="H198" s="237"/>
      <c r="I198" s="237"/>
      <c r="J198" s="237"/>
      <c r="K198" s="237"/>
    </row>
    <row r="199" spans="2:11" customFormat="1" ht="12">
      <c r="B199" s="219"/>
      <c r="C199" s="220"/>
      <c r="D199" s="220"/>
      <c r="E199" s="220"/>
      <c r="F199" s="220"/>
      <c r="G199" s="220"/>
      <c r="H199" s="220"/>
      <c r="I199" s="220"/>
      <c r="J199" s="220"/>
      <c r="K199" s="221"/>
    </row>
    <row r="200" spans="2:11" customFormat="1" ht="22.2">
      <c r="B200" s="222"/>
      <c r="C200" s="1289" t="s">
        <v>5374</v>
      </c>
      <c r="D200" s="1289"/>
      <c r="E200" s="1289"/>
      <c r="F200" s="1289"/>
      <c r="G200" s="1289"/>
      <c r="H200" s="1289"/>
      <c r="I200" s="1289"/>
      <c r="J200" s="1289"/>
      <c r="K200" s="223"/>
    </row>
    <row r="201" spans="2:11" customFormat="1" ht="25.5" customHeight="1">
      <c r="B201" s="222"/>
      <c r="C201" s="296" t="s">
        <v>5375</v>
      </c>
      <c r="D201" s="296"/>
      <c r="E201" s="296"/>
      <c r="F201" s="296" t="s">
        <v>5376</v>
      </c>
      <c r="G201" s="297"/>
      <c r="H201" s="1290" t="s">
        <v>5377</v>
      </c>
      <c r="I201" s="1290"/>
      <c r="J201" s="1290"/>
      <c r="K201" s="223"/>
    </row>
    <row r="202" spans="2:11" customFormat="1" ht="5.25" customHeight="1">
      <c r="B202" s="253"/>
      <c r="C202" s="248"/>
      <c r="D202" s="248"/>
      <c r="E202" s="248"/>
      <c r="F202" s="248"/>
      <c r="G202" s="272"/>
      <c r="H202" s="248"/>
      <c r="I202" s="248"/>
      <c r="J202" s="248"/>
      <c r="K202" s="274"/>
    </row>
    <row r="203" spans="2:11" customFormat="1" ht="15" customHeight="1">
      <c r="B203" s="253"/>
      <c r="C203" s="230" t="s">
        <v>5367</v>
      </c>
      <c r="D203" s="230"/>
      <c r="E203" s="230"/>
      <c r="F203" s="251" t="s">
        <v>51</v>
      </c>
      <c r="G203" s="230"/>
      <c r="H203" s="1288" t="s">
        <v>5378</v>
      </c>
      <c r="I203" s="1288"/>
      <c r="J203" s="1288"/>
      <c r="K203" s="274"/>
    </row>
    <row r="204" spans="2:11" customFormat="1" ht="15" customHeight="1">
      <c r="B204" s="253"/>
      <c r="C204" s="230"/>
      <c r="D204" s="230"/>
      <c r="E204" s="230"/>
      <c r="F204" s="251" t="s">
        <v>52</v>
      </c>
      <c r="G204" s="230"/>
      <c r="H204" s="1288" t="s">
        <v>5379</v>
      </c>
      <c r="I204" s="1288"/>
      <c r="J204" s="1288"/>
      <c r="K204" s="274"/>
    </row>
    <row r="205" spans="2:11" customFormat="1" ht="15" customHeight="1">
      <c r="B205" s="253"/>
      <c r="C205" s="230"/>
      <c r="D205" s="230"/>
      <c r="E205" s="230"/>
      <c r="F205" s="251" t="s">
        <v>55</v>
      </c>
      <c r="G205" s="230"/>
      <c r="H205" s="1288" t="s">
        <v>5380</v>
      </c>
      <c r="I205" s="1288"/>
      <c r="J205" s="1288"/>
      <c r="K205" s="274"/>
    </row>
    <row r="206" spans="2:11" customFormat="1" ht="15" customHeight="1">
      <c r="B206" s="253"/>
      <c r="C206" s="230"/>
      <c r="D206" s="230"/>
      <c r="E206" s="230"/>
      <c r="F206" s="251" t="s">
        <v>53</v>
      </c>
      <c r="G206" s="230"/>
      <c r="H206" s="1288" t="s">
        <v>5381</v>
      </c>
      <c r="I206" s="1288"/>
      <c r="J206" s="1288"/>
      <c r="K206" s="274"/>
    </row>
    <row r="207" spans="2:11" customFormat="1" ht="15" customHeight="1">
      <c r="B207" s="253"/>
      <c r="C207" s="230"/>
      <c r="D207" s="230"/>
      <c r="E207" s="230"/>
      <c r="F207" s="251" t="s">
        <v>54</v>
      </c>
      <c r="G207" s="230"/>
      <c r="H207" s="1288" t="s">
        <v>5382</v>
      </c>
      <c r="I207" s="1288"/>
      <c r="J207" s="1288"/>
      <c r="K207" s="274"/>
    </row>
    <row r="208" spans="2:11" customFormat="1" ht="15" customHeight="1">
      <c r="B208" s="253"/>
      <c r="C208" s="230"/>
      <c r="D208" s="230"/>
      <c r="E208" s="230"/>
      <c r="F208" s="251"/>
      <c r="G208" s="230"/>
      <c r="H208" s="230"/>
      <c r="I208" s="230"/>
      <c r="J208" s="230"/>
      <c r="K208" s="274"/>
    </row>
    <row r="209" spans="2:11" customFormat="1" ht="15" customHeight="1">
      <c r="B209" s="253"/>
      <c r="C209" s="230" t="s">
        <v>5321</v>
      </c>
      <c r="D209" s="230"/>
      <c r="E209" s="230"/>
      <c r="F209" s="251" t="s">
        <v>87</v>
      </c>
      <c r="G209" s="230"/>
      <c r="H209" s="1288" t="s">
        <v>5383</v>
      </c>
      <c r="I209" s="1288"/>
      <c r="J209" s="1288"/>
      <c r="K209" s="274"/>
    </row>
    <row r="210" spans="2:11" customFormat="1" ht="15" customHeight="1">
      <c r="B210" s="253"/>
      <c r="C210" s="230"/>
      <c r="D210" s="230"/>
      <c r="E210" s="230"/>
      <c r="F210" s="251" t="s">
        <v>5220</v>
      </c>
      <c r="G210" s="230"/>
      <c r="H210" s="1288" t="s">
        <v>5221</v>
      </c>
      <c r="I210" s="1288"/>
      <c r="J210" s="1288"/>
      <c r="K210" s="274"/>
    </row>
    <row r="211" spans="2:11" customFormat="1" ht="15" customHeight="1">
      <c r="B211" s="253"/>
      <c r="C211" s="230"/>
      <c r="D211" s="230"/>
      <c r="E211" s="230"/>
      <c r="F211" s="251" t="s">
        <v>5218</v>
      </c>
      <c r="G211" s="230"/>
      <c r="H211" s="1288" t="s">
        <v>5384</v>
      </c>
      <c r="I211" s="1288"/>
      <c r="J211" s="1288"/>
      <c r="K211" s="274"/>
    </row>
    <row r="212" spans="2:11" customFormat="1" ht="15" customHeight="1">
      <c r="B212" s="298"/>
      <c r="C212" s="230"/>
      <c r="D212" s="230"/>
      <c r="E212" s="230"/>
      <c r="F212" s="251" t="s">
        <v>120</v>
      </c>
      <c r="G212" s="287"/>
      <c r="H212" s="1287" t="s">
        <v>121</v>
      </c>
      <c r="I212" s="1287"/>
      <c r="J212" s="1287"/>
      <c r="K212" s="299"/>
    </row>
    <row r="213" spans="2:11" customFormat="1" ht="15" customHeight="1">
      <c r="B213" s="298"/>
      <c r="C213" s="230"/>
      <c r="D213" s="230"/>
      <c r="E213" s="230"/>
      <c r="F213" s="251" t="s">
        <v>4591</v>
      </c>
      <c r="G213" s="287"/>
      <c r="H213" s="1287" t="s">
        <v>4885</v>
      </c>
      <c r="I213" s="1287"/>
      <c r="J213" s="1287"/>
      <c r="K213" s="299"/>
    </row>
    <row r="214" spans="2:11" customFormat="1" ht="15" customHeight="1">
      <c r="B214" s="298"/>
      <c r="C214" s="230"/>
      <c r="D214" s="230"/>
      <c r="E214" s="230"/>
      <c r="F214" s="251"/>
      <c r="G214" s="287"/>
      <c r="H214" s="278"/>
      <c r="I214" s="278"/>
      <c r="J214" s="278"/>
      <c r="K214" s="299"/>
    </row>
    <row r="215" spans="2:11" customFormat="1" ht="15" customHeight="1">
      <c r="B215" s="298"/>
      <c r="C215" s="230" t="s">
        <v>5345</v>
      </c>
      <c r="D215" s="230"/>
      <c r="E215" s="230"/>
      <c r="F215" s="251">
        <v>1</v>
      </c>
      <c r="G215" s="287"/>
      <c r="H215" s="1287" t="s">
        <v>5385</v>
      </c>
      <c r="I215" s="1287"/>
      <c r="J215" s="1287"/>
      <c r="K215" s="299"/>
    </row>
    <row r="216" spans="2:11" customFormat="1" ht="15" customHeight="1">
      <c r="B216" s="298"/>
      <c r="C216" s="230"/>
      <c r="D216" s="230"/>
      <c r="E216" s="230"/>
      <c r="F216" s="251">
        <v>2</v>
      </c>
      <c r="G216" s="287"/>
      <c r="H216" s="1287" t="s">
        <v>5386</v>
      </c>
      <c r="I216" s="1287"/>
      <c r="J216" s="1287"/>
      <c r="K216" s="299"/>
    </row>
    <row r="217" spans="2:11" customFormat="1" ht="15" customHeight="1">
      <c r="B217" s="298"/>
      <c r="C217" s="230"/>
      <c r="D217" s="230"/>
      <c r="E217" s="230"/>
      <c r="F217" s="251">
        <v>3</v>
      </c>
      <c r="G217" s="287"/>
      <c r="H217" s="1287" t="s">
        <v>5387</v>
      </c>
      <c r="I217" s="1287"/>
      <c r="J217" s="1287"/>
      <c r="K217" s="299"/>
    </row>
    <row r="218" spans="2:11" customFormat="1" ht="15" customHeight="1">
      <c r="B218" s="298"/>
      <c r="C218" s="230"/>
      <c r="D218" s="230"/>
      <c r="E218" s="230"/>
      <c r="F218" s="251">
        <v>4</v>
      </c>
      <c r="G218" s="287"/>
      <c r="H218" s="1287" t="s">
        <v>5388</v>
      </c>
      <c r="I218" s="1287"/>
      <c r="J218" s="1287"/>
      <c r="K218" s="299"/>
    </row>
    <row r="219" spans="2:11" customFormat="1" ht="12.75" customHeight="1">
      <c r="B219" s="300"/>
      <c r="C219" s="301"/>
      <c r="D219" s="301"/>
      <c r="E219" s="301"/>
      <c r="F219" s="301"/>
      <c r="G219" s="301"/>
      <c r="H219" s="301"/>
      <c r="I219" s="301"/>
      <c r="J219" s="301"/>
      <c r="K219" s="302"/>
    </row>
  </sheetData>
  <sheetProtection formatCells="0" formatColumns="0" formatRows="0" insertColumns="0" insertRows="0" insertHyperlinks="0" deleteColumns="0" deleteRows="0" sort="0" autoFilter="0" pivotTables="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0:J210"/>
    <mergeCell ref="H217:J217"/>
    <mergeCell ref="H218:J218"/>
    <mergeCell ref="H216:J216"/>
    <mergeCell ref="H213:J213"/>
    <mergeCell ref="H212:J212"/>
  </mergeCells>
  <pageMargins left="0.59027779999999996" right="0.59027779999999996" top="0.59027779999999996" bottom="0.59027779999999996" header="0" footer="0"/>
  <pageSetup paperSize="9" scale="7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F5677-6154-482C-B063-BD3E5A0BDA73}">
  <sheetPr>
    <pageSetUpPr fitToPage="1"/>
  </sheetPr>
  <dimension ref="A1:H53"/>
  <sheetViews>
    <sheetView showGridLines="0" workbookViewId="0">
      <pane ySplit="12" topLeftCell="A46" activePane="bottomLeft" state="frozenSplit"/>
      <selection pane="bottomLeft" activeCell="H54" sqref="H54"/>
    </sheetView>
  </sheetViews>
  <sheetFormatPr defaultColWidth="10.42578125" defaultRowHeight="12" customHeight="1"/>
  <cols>
    <col min="1" max="1" width="7" style="337" customWidth="1"/>
    <col min="2" max="2" width="8.7109375" style="338" customWidth="1"/>
    <col min="3" max="3" width="15.42578125" style="338" customWidth="1"/>
    <col min="4" max="4" width="46.85546875" style="338" customWidth="1"/>
    <col min="5" max="5" width="5.42578125" style="338" customWidth="1"/>
    <col min="6" max="6" width="11.140625" style="339" customWidth="1"/>
    <col min="7" max="7" width="13.28515625" style="340" customWidth="1"/>
    <col min="8" max="8" width="21.140625" style="340" customWidth="1"/>
    <col min="9" max="256" width="10.42578125" style="303"/>
    <col min="257" max="257" width="7" style="303" customWidth="1"/>
    <col min="258" max="258" width="8.7109375" style="303" customWidth="1"/>
    <col min="259" max="259" width="15.42578125" style="303" customWidth="1"/>
    <col min="260" max="260" width="46.85546875" style="303" customWidth="1"/>
    <col min="261" max="261" width="5.42578125" style="303" customWidth="1"/>
    <col min="262" max="262" width="11.140625" style="303" customWidth="1"/>
    <col min="263" max="263" width="13.28515625" style="303" customWidth="1"/>
    <col min="264" max="264" width="21.140625" style="303" customWidth="1"/>
    <col min="265" max="512" width="10.42578125" style="303"/>
    <col min="513" max="513" width="7" style="303" customWidth="1"/>
    <col min="514" max="514" width="8.7109375" style="303" customWidth="1"/>
    <col min="515" max="515" width="15.42578125" style="303" customWidth="1"/>
    <col min="516" max="516" width="46.85546875" style="303" customWidth="1"/>
    <col min="517" max="517" width="5.42578125" style="303" customWidth="1"/>
    <col min="518" max="518" width="11.140625" style="303" customWidth="1"/>
    <col min="519" max="519" width="13.28515625" style="303" customWidth="1"/>
    <col min="520" max="520" width="21.140625" style="303" customWidth="1"/>
    <col min="521" max="768" width="10.42578125" style="303"/>
    <col min="769" max="769" width="7" style="303" customWidth="1"/>
    <col min="770" max="770" width="8.7109375" style="303" customWidth="1"/>
    <col min="771" max="771" width="15.42578125" style="303" customWidth="1"/>
    <col min="772" max="772" width="46.85546875" style="303" customWidth="1"/>
    <col min="773" max="773" width="5.42578125" style="303" customWidth="1"/>
    <col min="774" max="774" width="11.140625" style="303" customWidth="1"/>
    <col min="775" max="775" width="13.28515625" style="303" customWidth="1"/>
    <col min="776" max="776" width="21.140625" style="303" customWidth="1"/>
    <col min="777" max="1024" width="10.42578125" style="303"/>
    <col min="1025" max="1025" width="7" style="303" customWidth="1"/>
    <col min="1026" max="1026" width="8.7109375" style="303" customWidth="1"/>
    <col min="1027" max="1027" width="15.42578125" style="303" customWidth="1"/>
    <col min="1028" max="1028" width="46.85546875" style="303" customWidth="1"/>
    <col min="1029" max="1029" width="5.42578125" style="303" customWidth="1"/>
    <col min="1030" max="1030" width="11.140625" style="303" customWidth="1"/>
    <col min="1031" max="1031" width="13.28515625" style="303" customWidth="1"/>
    <col min="1032" max="1032" width="21.140625" style="303" customWidth="1"/>
    <col min="1033" max="1280" width="10.42578125" style="303"/>
    <col min="1281" max="1281" width="7" style="303" customWidth="1"/>
    <col min="1282" max="1282" width="8.7109375" style="303" customWidth="1"/>
    <col min="1283" max="1283" width="15.42578125" style="303" customWidth="1"/>
    <col min="1284" max="1284" width="46.85546875" style="303" customWidth="1"/>
    <col min="1285" max="1285" width="5.42578125" style="303" customWidth="1"/>
    <col min="1286" max="1286" width="11.140625" style="303" customWidth="1"/>
    <col min="1287" max="1287" width="13.28515625" style="303" customWidth="1"/>
    <col min="1288" max="1288" width="21.140625" style="303" customWidth="1"/>
    <col min="1289" max="1536" width="10.42578125" style="303"/>
    <col min="1537" max="1537" width="7" style="303" customWidth="1"/>
    <col min="1538" max="1538" width="8.7109375" style="303" customWidth="1"/>
    <col min="1539" max="1539" width="15.42578125" style="303" customWidth="1"/>
    <col min="1540" max="1540" width="46.85546875" style="303" customWidth="1"/>
    <col min="1541" max="1541" width="5.42578125" style="303" customWidth="1"/>
    <col min="1542" max="1542" width="11.140625" style="303" customWidth="1"/>
    <col min="1543" max="1543" width="13.28515625" style="303" customWidth="1"/>
    <col min="1544" max="1544" width="21.140625" style="303" customWidth="1"/>
    <col min="1545" max="1792" width="10.42578125" style="303"/>
    <col min="1793" max="1793" width="7" style="303" customWidth="1"/>
    <col min="1794" max="1794" width="8.7109375" style="303" customWidth="1"/>
    <col min="1795" max="1795" width="15.42578125" style="303" customWidth="1"/>
    <col min="1796" max="1796" width="46.85546875" style="303" customWidth="1"/>
    <col min="1797" max="1797" width="5.42578125" style="303" customWidth="1"/>
    <col min="1798" max="1798" width="11.140625" style="303" customWidth="1"/>
    <col min="1799" max="1799" width="13.28515625" style="303" customWidth="1"/>
    <col min="1800" max="1800" width="21.140625" style="303" customWidth="1"/>
    <col min="1801" max="2048" width="10.42578125" style="303"/>
    <col min="2049" max="2049" width="7" style="303" customWidth="1"/>
    <col min="2050" max="2050" width="8.7109375" style="303" customWidth="1"/>
    <col min="2051" max="2051" width="15.42578125" style="303" customWidth="1"/>
    <col min="2052" max="2052" width="46.85546875" style="303" customWidth="1"/>
    <col min="2053" max="2053" width="5.42578125" style="303" customWidth="1"/>
    <col min="2054" max="2054" width="11.140625" style="303" customWidth="1"/>
    <col min="2055" max="2055" width="13.28515625" style="303" customWidth="1"/>
    <col min="2056" max="2056" width="21.140625" style="303" customWidth="1"/>
    <col min="2057" max="2304" width="10.42578125" style="303"/>
    <col min="2305" max="2305" width="7" style="303" customWidth="1"/>
    <col min="2306" max="2306" width="8.7109375" style="303" customWidth="1"/>
    <col min="2307" max="2307" width="15.42578125" style="303" customWidth="1"/>
    <col min="2308" max="2308" width="46.85546875" style="303" customWidth="1"/>
    <col min="2309" max="2309" width="5.42578125" style="303" customWidth="1"/>
    <col min="2310" max="2310" width="11.140625" style="303" customWidth="1"/>
    <col min="2311" max="2311" width="13.28515625" style="303" customWidth="1"/>
    <col min="2312" max="2312" width="21.140625" style="303" customWidth="1"/>
    <col min="2313" max="2560" width="10.42578125" style="303"/>
    <col min="2561" max="2561" width="7" style="303" customWidth="1"/>
    <col min="2562" max="2562" width="8.7109375" style="303" customWidth="1"/>
    <col min="2563" max="2563" width="15.42578125" style="303" customWidth="1"/>
    <col min="2564" max="2564" width="46.85546875" style="303" customWidth="1"/>
    <col min="2565" max="2565" width="5.42578125" style="303" customWidth="1"/>
    <col min="2566" max="2566" width="11.140625" style="303" customWidth="1"/>
    <col min="2567" max="2567" width="13.28515625" style="303" customWidth="1"/>
    <col min="2568" max="2568" width="21.140625" style="303" customWidth="1"/>
    <col min="2569" max="2816" width="10.42578125" style="303"/>
    <col min="2817" max="2817" width="7" style="303" customWidth="1"/>
    <col min="2818" max="2818" width="8.7109375" style="303" customWidth="1"/>
    <col min="2819" max="2819" width="15.42578125" style="303" customWidth="1"/>
    <col min="2820" max="2820" width="46.85546875" style="303" customWidth="1"/>
    <col min="2821" max="2821" width="5.42578125" style="303" customWidth="1"/>
    <col min="2822" max="2822" width="11.140625" style="303" customWidth="1"/>
    <col min="2823" max="2823" width="13.28515625" style="303" customWidth="1"/>
    <col min="2824" max="2824" width="21.140625" style="303" customWidth="1"/>
    <col min="2825" max="3072" width="10.42578125" style="303"/>
    <col min="3073" max="3073" width="7" style="303" customWidth="1"/>
    <col min="3074" max="3074" width="8.7109375" style="303" customWidth="1"/>
    <col min="3075" max="3075" width="15.42578125" style="303" customWidth="1"/>
    <col min="3076" max="3076" width="46.85546875" style="303" customWidth="1"/>
    <col min="3077" max="3077" width="5.42578125" style="303" customWidth="1"/>
    <col min="3078" max="3078" width="11.140625" style="303" customWidth="1"/>
    <col min="3079" max="3079" width="13.28515625" style="303" customWidth="1"/>
    <col min="3080" max="3080" width="21.140625" style="303" customWidth="1"/>
    <col min="3081" max="3328" width="10.42578125" style="303"/>
    <col min="3329" max="3329" width="7" style="303" customWidth="1"/>
    <col min="3330" max="3330" width="8.7109375" style="303" customWidth="1"/>
    <col min="3331" max="3331" width="15.42578125" style="303" customWidth="1"/>
    <col min="3332" max="3332" width="46.85546875" style="303" customWidth="1"/>
    <col min="3333" max="3333" width="5.42578125" style="303" customWidth="1"/>
    <col min="3334" max="3334" width="11.140625" style="303" customWidth="1"/>
    <col min="3335" max="3335" width="13.28515625" style="303" customWidth="1"/>
    <col min="3336" max="3336" width="21.140625" style="303" customWidth="1"/>
    <col min="3337" max="3584" width="10.42578125" style="303"/>
    <col min="3585" max="3585" width="7" style="303" customWidth="1"/>
    <col min="3586" max="3586" width="8.7109375" style="303" customWidth="1"/>
    <col min="3587" max="3587" width="15.42578125" style="303" customWidth="1"/>
    <col min="3588" max="3588" width="46.85546875" style="303" customWidth="1"/>
    <col min="3589" max="3589" width="5.42578125" style="303" customWidth="1"/>
    <col min="3590" max="3590" width="11.140625" style="303" customWidth="1"/>
    <col min="3591" max="3591" width="13.28515625" style="303" customWidth="1"/>
    <col min="3592" max="3592" width="21.140625" style="303" customWidth="1"/>
    <col min="3593" max="3840" width="10.42578125" style="303"/>
    <col min="3841" max="3841" width="7" style="303" customWidth="1"/>
    <col min="3842" max="3842" width="8.7109375" style="303" customWidth="1"/>
    <col min="3843" max="3843" width="15.42578125" style="303" customWidth="1"/>
    <col min="3844" max="3844" width="46.85546875" style="303" customWidth="1"/>
    <col min="3845" max="3845" width="5.42578125" style="303" customWidth="1"/>
    <col min="3846" max="3846" width="11.140625" style="303" customWidth="1"/>
    <col min="3847" max="3847" width="13.28515625" style="303" customWidth="1"/>
    <col min="3848" max="3848" width="21.140625" style="303" customWidth="1"/>
    <col min="3849" max="4096" width="10.42578125" style="303"/>
    <col min="4097" max="4097" width="7" style="303" customWidth="1"/>
    <col min="4098" max="4098" width="8.7109375" style="303" customWidth="1"/>
    <col min="4099" max="4099" width="15.42578125" style="303" customWidth="1"/>
    <col min="4100" max="4100" width="46.85546875" style="303" customWidth="1"/>
    <col min="4101" max="4101" width="5.42578125" style="303" customWidth="1"/>
    <col min="4102" max="4102" width="11.140625" style="303" customWidth="1"/>
    <col min="4103" max="4103" width="13.28515625" style="303" customWidth="1"/>
    <col min="4104" max="4104" width="21.140625" style="303" customWidth="1"/>
    <col min="4105" max="4352" width="10.42578125" style="303"/>
    <col min="4353" max="4353" width="7" style="303" customWidth="1"/>
    <col min="4354" max="4354" width="8.7109375" style="303" customWidth="1"/>
    <col min="4355" max="4355" width="15.42578125" style="303" customWidth="1"/>
    <col min="4356" max="4356" width="46.85546875" style="303" customWidth="1"/>
    <col min="4357" max="4357" width="5.42578125" style="303" customWidth="1"/>
    <col min="4358" max="4358" width="11.140625" style="303" customWidth="1"/>
    <col min="4359" max="4359" width="13.28515625" style="303" customWidth="1"/>
    <col min="4360" max="4360" width="21.140625" style="303" customWidth="1"/>
    <col min="4361" max="4608" width="10.42578125" style="303"/>
    <col min="4609" max="4609" width="7" style="303" customWidth="1"/>
    <col min="4610" max="4610" width="8.7109375" style="303" customWidth="1"/>
    <col min="4611" max="4611" width="15.42578125" style="303" customWidth="1"/>
    <col min="4612" max="4612" width="46.85546875" style="303" customWidth="1"/>
    <col min="4613" max="4613" width="5.42578125" style="303" customWidth="1"/>
    <col min="4614" max="4614" width="11.140625" style="303" customWidth="1"/>
    <col min="4615" max="4615" width="13.28515625" style="303" customWidth="1"/>
    <col min="4616" max="4616" width="21.140625" style="303" customWidth="1"/>
    <col min="4617" max="4864" width="10.42578125" style="303"/>
    <col min="4865" max="4865" width="7" style="303" customWidth="1"/>
    <col min="4866" max="4866" width="8.7109375" style="303" customWidth="1"/>
    <col min="4867" max="4867" width="15.42578125" style="303" customWidth="1"/>
    <col min="4868" max="4868" width="46.85546875" style="303" customWidth="1"/>
    <col min="4869" max="4869" width="5.42578125" style="303" customWidth="1"/>
    <col min="4870" max="4870" width="11.140625" style="303" customWidth="1"/>
    <col min="4871" max="4871" width="13.28515625" style="303" customWidth="1"/>
    <col min="4872" max="4872" width="21.140625" style="303" customWidth="1"/>
    <col min="4873" max="5120" width="10.42578125" style="303"/>
    <col min="5121" max="5121" width="7" style="303" customWidth="1"/>
    <col min="5122" max="5122" width="8.7109375" style="303" customWidth="1"/>
    <col min="5123" max="5123" width="15.42578125" style="303" customWidth="1"/>
    <col min="5124" max="5124" width="46.85546875" style="303" customWidth="1"/>
    <col min="5125" max="5125" width="5.42578125" style="303" customWidth="1"/>
    <col min="5126" max="5126" width="11.140625" style="303" customWidth="1"/>
    <col min="5127" max="5127" width="13.28515625" style="303" customWidth="1"/>
    <col min="5128" max="5128" width="21.140625" style="303" customWidth="1"/>
    <col min="5129" max="5376" width="10.42578125" style="303"/>
    <col min="5377" max="5377" width="7" style="303" customWidth="1"/>
    <col min="5378" max="5378" width="8.7109375" style="303" customWidth="1"/>
    <col min="5379" max="5379" width="15.42578125" style="303" customWidth="1"/>
    <col min="5380" max="5380" width="46.85546875" style="303" customWidth="1"/>
    <col min="5381" max="5381" width="5.42578125" style="303" customWidth="1"/>
    <col min="5382" max="5382" width="11.140625" style="303" customWidth="1"/>
    <col min="5383" max="5383" width="13.28515625" style="303" customWidth="1"/>
    <col min="5384" max="5384" width="21.140625" style="303" customWidth="1"/>
    <col min="5385" max="5632" width="10.42578125" style="303"/>
    <col min="5633" max="5633" width="7" style="303" customWidth="1"/>
    <col min="5634" max="5634" width="8.7109375" style="303" customWidth="1"/>
    <col min="5635" max="5635" width="15.42578125" style="303" customWidth="1"/>
    <col min="5636" max="5636" width="46.85546875" style="303" customWidth="1"/>
    <col min="5637" max="5637" width="5.42578125" style="303" customWidth="1"/>
    <col min="5638" max="5638" width="11.140625" style="303" customWidth="1"/>
    <col min="5639" max="5639" width="13.28515625" style="303" customWidth="1"/>
    <col min="5640" max="5640" width="21.140625" style="303" customWidth="1"/>
    <col min="5641" max="5888" width="10.42578125" style="303"/>
    <col min="5889" max="5889" width="7" style="303" customWidth="1"/>
    <col min="5890" max="5890" width="8.7109375" style="303" customWidth="1"/>
    <col min="5891" max="5891" width="15.42578125" style="303" customWidth="1"/>
    <col min="5892" max="5892" width="46.85546875" style="303" customWidth="1"/>
    <col min="5893" max="5893" width="5.42578125" style="303" customWidth="1"/>
    <col min="5894" max="5894" width="11.140625" style="303" customWidth="1"/>
    <col min="5895" max="5895" width="13.28515625" style="303" customWidth="1"/>
    <col min="5896" max="5896" width="21.140625" style="303" customWidth="1"/>
    <col min="5897" max="6144" width="10.42578125" style="303"/>
    <col min="6145" max="6145" width="7" style="303" customWidth="1"/>
    <col min="6146" max="6146" width="8.7109375" style="303" customWidth="1"/>
    <col min="6147" max="6147" width="15.42578125" style="303" customWidth="1"/>
    <col min="6148" max="6148" width="46.85546875" style="303" customWidth="1"/>
    <col min="6149" max="6149" width="5.42578125" style="303" customWidth="1"/>
    <col min="6150" max="6150" width="11.140625" style="303" customWidth="1"/>
    <col min="6151" max="6151" width="13.28515625" style="303" customWidth="1"/>
    <col min="6152" max="6152" width="21.140625" style="303" customWidth="1"/>
    <col min="6153" max="6400" width="10.42578125" style="303"/>
    <col min="6401" max="6401" width="7" style="303" customWidth="1"/>
    <col min="6402" max="6402" width="8.7109375" style="303" customWidth="1"/>
    <col min="6403" max="6403" width="15.42578125" style="303" customWidth="1"/>
    <col min="6404" max="6404" width="46.85546875" style="303" customWidth="1"/>
    <col min="6405" max="6405" width="5.42578125" style="303" customWidth="1"/>
    <col min="6406" max="6406" width="11.140625" style="303" customWidth="1"/>
    <col min="6407" max="6407" width="13.28515625" style="303" customWidth="1"/>
    <col min="6408" max="6408" width="21.140625" style="303" customWidth="1"/>
    <col min="6409" max="6656" width="10.42578125" style="303"/>
    <col min="6657" max="6657" width="7" style="303" customWidth="1"/>
    <col min="6658" max="6658" width="8.7109375" style="303" customWidth="1"/>
    <col min="6659" max="6659" width="15.42578125" style="303" customWidth="1"/>
    <col min="6660" max="6660" width="46.85546875" style="303" customWidth="1"/>
    <col min="6661" max="6661" width="5.42578125" style="303" customWidth="1"/>
    <col min="6662" max="6662" width="11.140625" style="303" customWidth="1"/>
    <col min="6663" max="6663" width="13.28515625" style="303" customWidth="1"/>
    <col min="6664" max="6664" width="21.140625" style="303" customWidth="1"/>
    <col min="6665" max="6912" width="10.42578125" style="303"/>
    <col min="6913" max="6913" width="7" style="303" customWidth="1"/>
    <col min="6914" max="6914" width="8.7109375" style="303" customWidth="1"/>
    <col min="6915" max="6915" width="15.42578125" style="303" customWidth="1"/>
    <col min="6916" max="6916" width="46.85546875" style="303" customWidth="1"/>
    <col min="6917" max="6917" width="5.42578125" style="303" customWidth="1"/>
    <col min="6918" max="6918" width="11.140625" style="303" customWidth="1"/>
    <col min="6919" max="6919" width="13.28515625" style="303" customWidth="1"/>
    <col min="6920" max="6920" width="21.140625" style="303" customWidth="1"/>
    <col min="6921" max="7168" width="10.42578125" style="303"/>
    <col min="7169" max="7169" width="7" style="303" customWidth="1"/>
    <col min="7170" max="7170" width="8.7109375" style="303" customWidth="1"/>
    <col min="7171" max="7171" width="15.42578125" style="303" customWidth="1"/>
    <col min="7172" max="7172" width="46.85546875" style="303" customWidth="1"/>
    <col min="7173" max="7173" width="5.42578125" style="303" customWidth="1"/>
    <col min="7174" max="7174" width="11.140625" style="303" customWidth="1"/>
    <col min="7175" max="7175" width="13.28515625" style="303" customWidth="1"/>
    <col min="7176" max="7176" width="21.140625" style="303" customWidth="1"/>
    <col min="7177" max="7424" width="10.42578125" style="303"/>
    <col min="7425" max="7425" width="7" style="303" customWidth="1"/>
    <col min="7426" max="7426" width="8.7109375" style="303" customWidth="1"/>
    <col min="7427" max="7427" width="15.42578125" style="303" customWidth="1"/>
    <col min="7428" max="7428" width="46.85546875" style="303" customWidth="1"/>
    <col min="7429" max="7429" width="5.42578125" style="303" customWidth="1"/>
    <col min="7430" max="7430" width="11.140625" style="303" customWidth="1"/>
    <col min="7431" max="7431" width="13.28515625" style="303" customWidth="1"/>
    <col min="7432" max="7432" width="21.140625" style="303" customWidth="1"/>
    <col min="7433" max="7680" width="10.42578125" style="303"/>
    <col min="7681" max="7681" width="7" style="303" customWidth="1"/>
    <col min="7682" max="7682" width="8.7109375" style="303" customWidth="1"/>
    <col min="7683" max="7683" width="15.42578125" style="303" customWidth="1"/>
    <col min="7684" max="7684" width="46.85546875" style="303" customWidth="1"/>
    <col min="7685" max="7685" width="5.42578125" style="303" customWidth="1"/>
    <col min="7686" max="7686" width="11.140625" style="303" customWidth="1"/>
    <col min="7687" max="7687" width="13.28515625" style="303" customWidth="1"/>
    <col min="7688" max="7688" width="21.140625" style="303" customWidth="1"/>
    <col min="7689" max="7936" width="10.42578125" style="303"/>
    <col min="7937" max="7937" width="7" style="303" customWidth="1"/>
    <col min="7938" max="7938" width="8.7109375" style="303" customWidth="1"/>
    <col min="7939" max="7939" width="15.42578125" style="303" customWidth="1"/>
    <col min="7940" max="7940" width="46.85546875" style="303" customWidth="1"/>
    <col min="7941" max="7941" width="5.42578125" style="303" customWidth="1"/>
    <col min="7942" max="7942" width="11.140625" style="303" customWidth="1"/>
    <col min="7943" max="7943" width="13.28515625" style="303" customWidth="1"/>
    <col min="7944" max="7944" width="21.140625" style="303" customWidth="1"/>
    <col min="7945" max="8192" width="10.42578125" style="303"/>
    <col min="8193" max="8193" width="7" style="303" customWidth="1"/>
    <col min="8194" max="8194" width="8.7109375" style="303" customWidth="1"/>
    <col min="8195" max="8195" width="15.42578125" style="303" customWidth="1"/>
    <col min="8196" max="8196" width="46.85546875" style="303" customWidth="1"/>
    <col min="8197" max="8197" width="5.42578125" style="303" customWidth="1"/>
    <col min="8198" max="8198" width="11.140625" style="303" customWidth="1"/>
    <col min="8199" max="8199" width="13.28515625" style="303" customWidth="1"/>
    <col min="8200" max="8200" width="21.140625" style="303" customWidth="1"/>
    <col min="8201" max="8448" width="10.42578125" style="303"/>
    <col min="8449" max="8449" width="7" style="303" customWidth="1"/>
    <col min="8450" max="8450" width="8.7109375" style="303" customWidth="1"/>
    <col min="8451" max="8451" width="15.42578125" style="303" customWidth="1"/>
    <col min="8452" max="8452" width="46.85546875" style="303" customWidth="1"/>
    <col min="8453" max="8453" width="5.42578125" style="303" customWidth="1"/>
    <col min="8454" max="8454" width="11.140625" style="303" customWidth="1"/>
    <col min="8455" max="8455" width="13.28515625" style="303" customWidth="1"/>
    <col min="8456" max="8456" width="21.140625" style="303" customWidth="1"/>
    <col min="8457" max="8704" width="10.42578125" style="303"/>
    <col min="8705" max="8705" width="7" style="303" customWidth="1"/>
    <col min="8706" max="8706" width="8.7109375" style="303" customWidth="1"/>
    <col min="8707" max="8707" width="15.42578125" style="303" customWidth="1"/>
    <col min="8708" max="8708" width="46.85546875" style="303" customWidth="1"/>
    <col min="8709" max="8709" width="5.42578125" style="303" customWidth="1"/>
    <col min="8710" max="8710" width="11.140625" style="303" customWidth="1"/>
    <col min="8711" max="8711" width="13.28515625" style="303" customWidth="1"/>
    <col min="8712" max="8712" width="21.140625" style="303" customWidth="1"/>
    <col min="8713" max="8960" width="10.42578125" style="303"/>
    <col min="8961" max="8961" width="7" style="303" customWidth="1"/>
    <col min="8962" max="8962" width="8.7109375" style="303" customWidth="1"/>
    <col min="8963" max="8963" width="15.42578125" style="303" customWidth="1"/>
    <col min="8964" max="8964" width="46.85546875" style="303" customWidth="1"/>
    <col min="8965" max="8965" width="5.42578125" style="303" customWidth="1"/>
    <col min="8966" max="8966" width="11.140625" style="303" customWidth="1"/>
    <col min="8967" max="8967" width="13.28515625" style="303" customWidth="1"/>
    <col min="8968" max="8968" width="21.140625" style="303" customWidth="1"/>
    <col min="8969" max="9216" width="10.42578125" style="303"/>
    <col min="9217" max="9217" width="7" style="303" customWidth="1"/>
    <col min="9218" max="9218" width="8.7109375" style="303" customWidth="1"/>
    <col min="9219" max="9219" width="15.42578125" style="303" customWidth="1"/>
    <col min="9220" max="9220" width="46.85546875" style="303" customWidth="1"/>
    <col min="9221" max="9221" width="5.42578125" style="303" customWidth="1"/>
    <col min="9222" max="9222" width="11.140625" style="303" customWidth="1"/>
    <col min="9223" max="9223" width="13.28515625" style="303" customWidth="1"/>
    <col min="9224" max="9224" width="21.140625" style="303" customWidth="1"/>
    <col min="9225" max="9472" width="10.42578125" style="303"/>
    <col min="9473" max="9473" width="7" style="303" customWidth="1"/>
    <col min="9474" max="9474" width="8.7109375" style="303" customWidth="1"/>
    <col min="9475" max="9475" width="15.42578125" style="303" customWidth="1"/>
    <col min="9476" max="9476" width="46.85546875" style="303" customWidth="1"/>
    <col min="9477" max="9477" width="5.42578125" style="303" customWidth="1"/>
    <col min="9478" max="9478" width="11.140625" style="303" customWidth="1"/>
    <col min="9479" max="9479" width="13.28515625" style="303" customWidth="1"/>
    <col min="9480" max="9480" width="21.140625" style="303" customWidth="1"/>
    <col min="9481" max="9728" width="10.42578125" style="303"/>
    <col min="9729" max="9729" width="7" style="303" customWidth="1"/>
    <col min="9730" max="9730" width="8.7109375" style="303" customWidth="1"/>
    <col min="9731" max="9731" width="15.42578125" style="303" customWidth="1"/>
    <col min="9732" max="9732" width="46.85546875" style="303" customWidth="1"/>
    <col min="9733" max="9733" width="5.42578125" style="303" customWidth="1"/>
    <col min="9734" max="9734" width="11.140625" style="303" customWidth="1"/>
    <col min="9735" max="9735" width="13.28515625" style="303" customWidth="1"/>
    <col min="9736" max="9736" width="21.140625" style="303" customWidth="1"/>
    <col min="9737" max="9984" width="10.42578125" style="303"/>
    <col min="9985" max="9985" width="7" style="303" customWidth="1"/>
    <col min="9986" max="9986" width="8.7109375" style="303" customWidth="1"/>
    <col min="9987" max="9987" width="15.42578125" style="303" customWidth="1"/>
    <col min="9988" max="9988" width="46.85546875" style="303" customWidth="1"/>
    <col min="9989" max="9989" width="5.42578125" style="303" customWidth="1"/>
    <col min="9990" max="9990" width="11.140625" style="303" customWidth="1"/>
    <col min="9991" max="9991" width="13.28515625" style="303" customWidth="1"/>
    <col min="9992" max="9992" width="21.140625" style="303" customWidth="1"/>
    <col min="9993" max="10240" width="10.42578125" style="303"/>
    <col min="10241" max="10241" width="7" style="303" customWidth="1"/>
    <col min="10242" max="10242" width="8.7109375" style="303" customWidth="1"/>
    <col min="10243" max="10243" width="15.42578125" style="303" customWidth="1"/>
    <col min="10244" max="10244" width="46.85546875" style="303" customWidth="1"/>
    <col min="10245" max="10245" width="5.42578125" style="303" customWidth="1"/>
    <col min="10246" max="10246" width="11.140625" style="303" customWidth="1"/>
    <col min="10247" max="10247" width="13.28515625" style="303" customWidth="1"/>
    <col min="10248" max="10248" width="21.140625" style="303" customWidth="1"/>
    <col min="10249" max="10496" width="10.42578125" style="303"/>
    <col min="10497" max="10497" width="7" style="303" customWidth="1"/>
    <col min="10498" max="10498" width="8.7109375" style="303" customWidth="1"/>
    <col min="10499" max="10499" width="15.42578125" style="303" customWidth="1"/>
    <col min="10500" max="10500" width="46.85546875" style="303" customWidth="1"/>
    <col min="10501" max="10501" width="5.42578125" style="303" customWidth="1"/>
    <col min="10502" max="10502" width="11.140625" style="303" customWidth="1"/>
    <col min="10503" max="10503" width="13.28515625" style="303" customWidth="1"/>
    <col min="10504" max="10504" width="21.140625" style="303" customWidth="1"/>
    <col min="10505" max="10752" width="10.42578125" style="303"/>
    <col min="10753" max="10753" width="7" style="303" customWidth="1"/>
    <col min="10754" max="10754" width="8.7109375" style="303" customWidth="1"/>
    <col min="10755" max="10755" width="15.42578125" style="303" customWidth="1"/>
    <col min="10756" max="10756" width="46.85546875" style="303" customWidth="1"/>
    <col min="10757" max="10757" width="5.42578125" style="303" customWidth="1"/>
    <col min="10758" max="10758" width="11.140625" style="303" customWidth="1"/>
    <col min="10759" max="10759" width="13.28515625" style="303" customWidth="1"/>
    <col min="10760" max="10760" width="21.140625" style="303" customWidth="1"/>
    <col min="10761" max="11008" width="10.42578125" style="303"/>
    <col min="11009" max="11009" width="7" style="303" customWidth="1"/>
    <col min="11010" max="11010" width="8.7109375" style="303" customWidth="1"/>
    <col min="11011" max="11011" width="15.42578125" style="303" customWidth="1"/>
    <col min="11012" max="11012" width="46.85546875" style="303" customWidth="1"/>
    <col min="11013" max="11013" width="5.42578125" style="303" customWidth="1"/>
    <col min="11014" max="11014" width="11.140625" style="303" customWidth="1"/>
    <col min="11015" max="11015" width="13.28515625" style="303" customWidth="1"/>
    <col min="11016" max="11016" width="21.140625" style="303" customWidth="1"/>
    <col min="11017" max="11264" width="10.42578125" style="303"/>
    <col min="11265" max="11265" width="7" style="303" customWidth="1"/>
    <col min="11266" max="11266" width="8.7109375" style="303" customWidth="1"/>
    <col min="11267" max="11267" width="15.42578125" style="303" customWidth="1"/>
    <col min="11268" max="11268" width="46.85546875" style="303" customWidth="1"/>
    <col min="11269" max="11269" width="5.42578125" style="303" customWidth="1"/>
    <col min="11270" max="11270" width="11.140625" style="303" customWidth="1"/>
    <col min="11271" max="11271" width="13.28515625" style="303" customWidth="1"/>
    <col min="11272" max="11272" width="21.140625" style="303" customWidth="1"/>
    <col min="11273" max="11520" width="10.42578125" style="303"/>
    <col min="11521" max="11521" width="7" style="303" customWidth="1"/>
    <col min="11522" max="11522" width="8.7109375" style="303" customWidth="1"/>
    <col min="11523" max="11523" width="15.42578125" style="303" customWidth="1"/>
    <col min="11524" max="11524" width="46.85546875" style="303" customWidth="1"/>
    <col min="11525" max="11525" width="5.42578125" style="303" customWidth="1"/>
    <col min="11526" max="11526" width="11.140625" style="303" customWidth="1"/>
    <col min="11527" max="11527" width="13.28515625" style="303" customWidth="1"/>
    <col min="11528" max="11528" width="21.140625" style="303" customWidth="1"/>
    <col min="11529" max="11776" width="10.42578125" style="303"/>
    <col min="11777" max="11777" width="7" style="303" customWidth="1"/>
    <col min="11778" max="11778" width="8.7109375" style="303" customWidth="1"/>
    <col min="11779" max="11779" width="15.42578125" style="303" customWidth="1"/>
    <col min="11780" max="11780" width="46.85546875" style="303" customWidth="1"/>
    <col min="11781" max="11781" width="5.42578125" style="303" customWidth="1"/>
    <col min="11782" max="11782" width="11.140625" style="303" customWidth="1"/>
    <col min="11783" max="11783" width="13.28515625" style="303" customWidth="1"/>
    <col min="11784" max="11784" width="21.140625" style="303" customWidth="1"/>
    <col min="11785" max="12032" width="10.42578125" style="303"/>
    <col min="12033" max="12033" width="7" style="303" customWidth="1"/>
    <col min="12034" max="12034" width="8.7109375" style="303" customWidth="1"/>
    <col min="12035" max="12035" width="15.42578125" style="303" customWidth="1"/>
    <col min="12036" max="12036" width="46.85546875" style="303" customWidth="1"/>
    <col min="12037" max="12037" width="5.42578125" style="303" customWidth="1"/>
    <col min="12038" max="12038" width="11.140625" style="303" customWidth="1"/>
    <col min="12039" max="12039" width="13.28515625" style="303" customWidth="1"/>
    <col min="12040" max="12040" width="21.140625" style="303" customWidth="1"/>
    <col min="12041" max="12288" width="10.42578125" style="303"/>
    <col min="12289" max="12289" width="7" style="303" customWidth="1"/>
    <col min="12290" max="12290" width="8.7109375" style="303" customWidth="1"/>
    <col min="12291" max="12291" width="15.42578125" style="303" customWidth="1"/>
    <col min="12292" max="12292" width="46.85546875" style="303" customWidth="1"/>
    <col min="12293" max="12293" width="5.42578125" style="303" customWidth="1"/>
    <col min="12294" max="12294" width="11.140625" style="303" customWidth="1"/>
    <col min="12295" max="12295" width="13.28515625" style="303" customWidth="1"/>
    <col min="12296" max="12296" width="21.140625" style="303" customWidth="1"/>
    <col min="12297" max="12544" width="10.42578125" style="303"/>
    <col min="12545" max="12545" width="7" style="303" customWidth="1"/>
    <col min="12546" max="12546" width="8.7109375" style="303" customWidth="1"/>
    <col min="12547" max="12547" width="15.42578125" style="303" customWidth="1"/>
    <col min="12548" max="12548" width="46.85546875" style="303" customWidth="1"/>
    <col min="12549" max="12549" width="5.42578125" style="303" customWidth="1"/>
    <col min="12550" max="12550" width="11.140625" style="303" customWidth="1"/>
    <col min="12551" max="12551" width="13.28515625" style="303" customWidth="1"/>
    <col min="12552" max="12552" width="21.140625" style="303" customWidth="1"/>
    <col min="12553" max="12800" width="10.42578125" style="303"/>
    <col min="12801" max="12801" width="7" style="303" customWidth="1"/>
    <col min="12802" max="12802" width="8.7109375" style="303" customWidth="1"/>
    <col min="12803" max="12803" width="15.42578125" style="303" customWidth="1"/>
    <col min="12804" max="12804" width="46.85546875" style="303" customWidth="1"/>
    <col min="12805" max="12805" width="5.42578125" style="303" customWidth="1"/>
    <col min="12806" max="12806" width="11.140625" style="303" customWidth="1"/>
    <col min="12807" max="12807" width="13.28515625" style="303" customWidth="1"/>
    <col min="12808" max="12808" width="21.140625" style="303" customWidth="1"/>
    <col min="12809" max="13056" width="10.42578125" style="303"/>
    <col min="13057" max="13057" width="7" style="303" customWidth="1"/>
    <col min="13058" max="13058" width="8.7109375" style="303" customWidth="1"/>
    <col min="13059" max="13059" width="15.42578125" style="303" customWidth="1"/>
    <col min="13060" max="13060" width="46.85546875" style="303" customWidth="1"/>
    <col min="13061" max="13061" width="5.42578125" style="303" customWidth="1"/>
    <col min="13062" max="13062" width="11.140625" style="303" customWidth="1"/>
    <col min="13063" max="13063" width="13.28515625" style="303" customWidth="1"/>
    <col min="13064" max="13064" width="21.140625" style="303" customWidth="1"/>
    <col min="13065" max="13312" width="10.42578125" style="303"/>
    <col min="13313" max="13313" width="7" style="303" customWidth="1"/>
    <col min="13314" max="13314" width="8.7109375" style="303" customWidth="1"/>
    <col min="13315" max="13315" width="15.42578125" style="303" customWidth="1"/>
    <col min="13316" max="13316" width="46.85546875" style="303" customWidth="1"/>
    <col min="13317" max="13317" width="5.42578125" style="303" customWidth="1"/>
    <col min="13318" max="13318" width="11.140625" style="303" customWidth="1"/>
    <col min="13319" max="13319" width="13.28515625" style="303" customWidth="1"/>
    <col min="13320" max="13320" width="21.140625" style="303" customWidth="1"/>
    <col min="13321" max="13568" width="10.42578125" style="303"/>
    <col min="13569" max="13569" width="7" style="303" customWidth="1"/>
    <col min="13570" max="13570" width="8.7109375" style="303" customWidth="1"/>
    <col min="13571" max="13571" width="15.42578125" style="303" customWidth="1"/>
    <col min="13572" max="13572" width="46.85546875" style="303" customWidth="1"/>
    <col min="13573" max="13573" width="5.42578125" style="303" customWidth="1"/>
    <col min="13574" max="13574" width="11.140625" style="303" customWidth="1"/>
    <col min="13575" max="13575" width="13.28515625" style="303" customWidth="1"/>
    <col min="13576" max="13576" width="21.140625" style="303" customWidth="1"/>
    <col min="13577" max="13824" width="10.42578125" style="303"/>
    <col min="13825" max="13825" width="7" style="303" customWidth="1"/>
    <col min="13826" max="13826" width="8.7109375" style="303" customWidth="1"/>
    <col min="13827" max="13827" width="15.42578125" style="303" customWidth="1"/>
    <col min="13828" max="13828" width="46.85546875" style="303" customWidth="1"/>
    <col min="13829" max="13829" width="5.42578125" style="303" customWidth="1"/>
    <col min="13830" max="13830" width="11.140625" style="303" customWidth="1"/>
    <col min="13831" max="13831" width="13.28515625" style="303" customWidth="1"/>
    <col min="13832" max="13832" width="21.140625" style="303" customWidth="1"/>
    <col min="13833" max="14080" width="10.42578125" style="303"/>
    <col min="14081" max="14081" width="7" style="303" customWidth="1"/>
    <col min="14082" max="14082" width="8.7109375" style="303" customWidth="1"/>
    <col min="14083" max="14083" width="15.42578125" style="303" customWidth="1"/>
    <col min="14084" max="14084" width="46.85546875" style="303" customWidth="1"/>
    <col min="14085" max="14085" width="5.42578125" style="303" customWidth="1"/>
    <col min="14086" max="14086" width="11.140625" style="303" customWidth="1"/>
    <col min="14087" max="14087" width="13.28515625" style="303" customWidth="1"/>
    <col min="14088" max="14088" width="21.140625" style="303" customWidth="1"/>
    <col min="14089" max="14336" width="10.42578125" style="303"/>
    <col min="14337" max="14337" width="7" style="303" customWidth="1"/>
    <col min="14338" max="14338" width="8.7109375" style="303" customWidth="1"/>
    <col min="14339" max="14339" width="15.42578125" style="303" customWidth="1"/>
    <col min="14340" max="14340" width="46.85546875" style="303" customWidth="1"/>
    <col min="14341" max="14341" width="5.42578125" style="303" customWidth="1"/>
    <col min="14342" max="14342" width="11.140625" style="303" customWidth="1"/>
    <col min="14343" max="14343" width="13.28515625" style="303" customWidth="1"/>
    <col min="14344" max="14344" width="21.140625" style="303" customWidth="1"/>
    <col min="14345" max="14592" width="10.42578125" style="303"/>
    <col min="14593" max="14593" width="7" style="303" customWidth="1"/>
    <col min="14594" max="14594" width="8.7109375" style="303" customWidth="1"/>
    <col min="14595" max="14595" width="15.42578125" style="303" customWidth="1"/>
    <col min="14596" max="14596" width="46.85546875" style="303" customWidth="1"/>
    <col min="14597" max="14597" width="5.42578125" style="303" customWidth="1"/>
    <col min="14598" max="14598" width="11.140625" style="303" customWidth="1"/>
    <col min="14599" max="14599" width="13.28515625" style="303" customWidth="1"/>
    <col min="14600" max="14600" width="21.140625" style="303" customWidth="1"/>
    <col min="14601" max="14848" width="10.42578125" style="303"/>
    <col min="14849" max="14849" width="7" style="303" customWidth="1"/>
    <col min="14850" max="14850" width="8.7109375" style="303" customWidth="1"/>
    <col min="14851" max="14851" width="15.42578125" style="303" customWidth="1"/>
    <col min="14852" max="14852" width="46.85546875" style="303" customWidth="1"/>
    <col min="14853" max="14853" width="5.42578125" style="303" customWidth="1"/>
    <col min="14854" max="14854" width="11.140625" style="303" customWidth="1"/>
    <col min="14855" max="14855" width="13.28515625" style="303" customWidth="1"/>
    <col min="14856" max="14856" width="21.140625" style="303" customWidth="1"/>
    <col min="14857" max="15104" width="10.42578125" style="303"/>
    <col min="15105" max="15105" width="7" style="303" customWidth="1"/>
    <col min="15106" max="15106" width="8.7109375" style="303" customWidth="1"/>
    <col min="15107" max="15107" width="15.42578125" style="303" customWidth="1"/>
    <col min="15108" max="15108" width="46.85546875" style="303" customWidth="1"/>
    <col min="15109" max="15109" width="5.42578125" style="303" customWidth="1"/>
    <col min="15110" max="15110" width="11.140625" style="303" customWidth="1"/>
    <col min="15111" max="15111" width="13.28515625" style="303" customWidth="1"/>
    <col min="15112" max="15112" width="21.140625" style="303" customWidth="1"/>
    <col min="15113" max="15360" width="10.42578125" style="303"/>
    <col min="15361" max="15361" width="7" style="303" customWidth="1"/>
    <col min="15362" max="15362" width="8.7109375" style="303" customWidth="1"/>
    <col min="15363" max="15363" width="15.42578125" style="303" customWidth="1"/>
    <col min="15364" max="15364" width="46.85546875" style="303" customWidth="1"/>
    <col min="15365" max="15365" width="5.42578125" style="303" customWidth="1"/>
    <col min="15366" max="15366" width="11.140625" style="303" customWidth="1"/>
    <col min="15367" max="15367" width="13.28515625" style="303" customWidth="1"/>
    <col min="15368" max="15368" width="21.140625" style="303" customWidth="1"/>
    <col min="15369" max="15616" width="10.42578125" style="303"/>
    <col min="15617" max="15617" width="7" style="303" customWidth="1"/>
    <col min="15618" max="15618" width="8.7109375" style="303" customWidth="1"/>
    <col min="15619" max="15619" width="15.42578125" style="303" customWidth="1"/>
    <col min="15620" max="15620" width="46.85546875" style="303" customWidth="1"/>
    <col min="15621" max="15621" width="5.42578125" style="303" customWidth="1"/>
    <col min="15622" max="15622" width="11.140625" style="303" customWidth="1"/>
    <col min="15623" max="15623" width="13.28515625" style="303" customWidth="1"/>
    <col min="15624" max="15624" width="21.140625" style="303" customWidth="1"/>
    <col min="15625" max="15872" width="10.42578125" style="303"/>
    <col min="15873" max="15873" width="7" style="303" customWidth="1"/>
    <col min="15874" max="15874" width="8.7109375" style="303" customWidth="1"/>
    <col min="15875" max="15875" width="15.42578125" style="303" customWidth="1"/>
    <col min="15876" max="15876" width="46.85546875" style="303" customWidth="1"/>
    <col min="15877" max="15877" width="5.42578125" style="303" customWidth="1"/>
    <col min="15878" max="15878" width="11.140625" style="303" customWidth="1"/>
    <col min="15879" max="15879" width="13.28515625" style="303" customWidth="1"/>
    <col min="15880" max="15880" width="21.140625" style="303" customWidth="1"/>
    <col min="15881" max="16128" width="10.42578125" style="303"/>
    <col min="16129" max="16129" width="7" style="303" customWidth="1"/>
    <col min="16130" max="16130" width="8.7109375" style="303" customWidth="1"/>
    <col min="16131" max="16131" width="15.42578125" style="303" customWidth="1"/>
    <col min="16132" max="16132" width="46.85546875" style="303" customWidth="1"/>
    <col min="16133" max="16133" width="5.42578125" style="303" customWidth="1"/>
    <col min="16134" max="16134" width="11.140625" style="303" customWidth="1"/>
    <col min="16135" max="16135" width="13.28515625" style="303" customWidth="1"/>
    <col min="16136" max="16136" width="21.140625" style="303" customWidth="1"/>
    <col min="16137" max="16384" width="10.42578125" style="303"/>
  </cols>
  <sheetData>
    <row r="1" spans="1:8" ht="27.75" customHeight="1">
      <c r="A1" s="1220" t="s">
        <v>5389</v>
      </c>
      <c r="B1" s="1220"/>
      <c r="C1" s="1220"/>
      <c r="D1" s="1220"/>
      <c r="E1" s="1220"/>
      <c r="F1" s="1220"/>
      <c r="G1" s="1220"/>
      <c r="H1" s="1220"/>
    </row>
    <row r="2" spans="1:8" ht="12.75" customHeight="1">
      <c r="A2" s="304" t="s">
        <v>5390</v>
      </c>
      <c r="B2" s="304"/>
      <c r="C2" s="304"/>
      <c r="D2" s="304"/>
      <c r="E2" s="304"/>
      <c r="F2" s="304"/>
      <c r="G2" s="304"/>
      <c r="H2" s="304"/>
    </row>
    <row r="3" spans="1:8" ht="12.75" customHeight="1">
      <c r="A3" s="304" t="s">
        <v>5470</v>
      </c>
      <c r="B3" s="304"/>
      <c r="C3" s="304"/>
      <c r="D3" s="304"/>
      <c r="E3" s="304"/>
      <c r="F3" s="304"/>
      <c r="G3" s="304"/>
      <c r="H3" s="304"/>
    </row>
    <row r="4" spans="1:8" ht="13.5" customHeight="1">
      <c r="A4" s="305"/>
      <c r="B4" s="304"/>
      <c r="C4" s="305"/>
      <c r="D4" s="304"/>
      <c r="E4" s="304"/>
      <c r="F4" s="304"/>
      <c r="G4" s="304"/>
      <c r="H4" s="304"/>
    </row>
    <row r="5" spans="1:8" ht="6.75" customHeight="1">
      <c r="A5" s="306"/>
      <c r="B5" s="307"/>
      <c r="C5" s="308"/>
      <c r="D5" s="307"/>
      <c r="E5" s="307"/>
      <c r="F5" s="309"/>
      <c r="G5" s="310"/>
      <c r="H5" s="310"/>
    </row>
    <row r="6" spans="1:8" ht="12.75" customHeight="1">
      <c r="A6" s="311" t="s">
        <v>5392</v>
      </c>
      <c r="B6" s="311"/>
      <c r="C6" s="311"/>
      <c r="D6" s="311"/>
      <c r="E6" s="311"/>
      <c r="F6" s="311"/>
      <c r="G6" s="311"/>
      <c r="H6" s="311"/>
    </row>
    <row r="7" spans="1:8" ht="13.5" customHeight="1">
      <c r="A7" s="311" t="s">
        <v>5393</v>
      </c>
      <c r="B7" s="311"/>
      <c r="C7" s="311"/>
      <c r="D7" s="311"/>
      <c r="E7" s="311"/>
      <c r="F7" s="311"/>
      <c r="G7" s="311" t="s">
        <v>5394</v>
      </c>
      <c r="H7" s="311"/>
    </row>
    <row r="8" spans="1:8" ht="13.5" customHeight="1">
      <c r="A8" s="311" t="s">
        <v>5395</v>
      </c>
      <c r="B8" s="312"/>
      <c r="C8" s="312"/>
      <c r="D8" s="312"/>
      <c r="E8" s="312"/>
      <c r="F8" s="313"/>
      <c r="G8" s="311" t="s">
        <v>5396</v>
      </c>
      <c r="H8" s="314"/>
    </row>
    <row r="9" spans="1:8" ht="6" customHeight="1" thickBot="1">
      <c r="A9" s="315"/>
      <c r="B9" s="315"/>
      <c r="C9" s="315"/>
      <c r="D9" s="315"/>
      <c r="E9" s="315"/>
      <c r="F9" s="315"/>
      <c r="G9" s="315"/>
      <c r="H9" s="315"/>
    </row>
    <row r="10" spans="1:8" ht="25.5" customHeight="1" thickBot="1">
      <c r="A10" s="316" t="s">
        <v>5397</v>
      </c>
      <c r="B10" s="316" t="s">
        <v>5398</v>
      </c>
      <c r="C10" s="316" t="s">
        <v>5236</v>
      </c>
      <c r="D10" s="316" t="s">
        <v>62</v>
      </c>
      <c r="E10" s="316" t="s">
        <v>137</v>
      </c>
      <c r="F10" s="316" t="s">
        <v>5399</v>
      </c>
      <c r="G10" s="316" t="s">
        <v>5400</v>
      </c>
      <c r="H10" s="316" t="s">
        <v>5338</v>
      </c>
    </row>
    <row r="11" spans="1:8" ht="12.75" hidden="1" customHeight="1">
      <c r="A11" s="316" t="s">
        <v>40</v>
      </c>
      <c r="B11" s="316" t="s">
        <v>89</v>
      </c>
      <c r="C11" s="316" t="s">
        <v>168</v>
      </c>
      <c r="D11" s="316" t="s">
        <v>157</v>
      </c>
      <c r="E11" s="316" t="s">
        <v>183</v>
      </c>
      <c r="F11" s="316" t="s">
        <v>190</v>
      </c>
      <c r="G11" s="316" t="s">
        <v>198</v>
      </c>
      <c r="H11" s="316" t="s">
        <v>204</v>
      </c>
    </row>
    <row r="12" spans="1:8" ht="4.5" customHeight="1">
      <c r="A12" s="315"/>
      <c r="B12" s="315"/>
      <c r="C12" s="315"/>
      <c r="D12" s="315"/>
      <c r="E12" s="315"/>
      <c r="F12" s="315"/>
      <c r="G12" s="315"/>
      <c r="H12" s="315"/>
    </row>
    <row r="13" spans="1:8" ht="30.75" customHeight="1">
      <c r="A13" s="317"/>
      <c r="B13" s="318"/>
      <c r="C13" s="318" t="s">
        <v>148</v>
      </c>
      <c r="D13" s="318" t="s">
        <v>5401</v>
      </c>
      <c r="E13" s="318"/>
      <c r="F13" s="319"/>
      <c r="G13" s="320"/>
      <c r="H13" s="320">
        <f>H14</f>
        <v>0</v>
      </c>
    </row>
    <row r="14" spans="1:8" ht="28.5" customHeight="1">
      <c r="A14" s="321"/>
      <c r="B14" s="322"/>
      <c r="C14" s="322" t="s">
        <v>277</v>
      </c>
      <c r="D14" s="322" t="s">
        <v>5402</v>
      </c>
      <c r="E14" s="322"/>
      <c r="F14" s="323"/>
      <c r="G14" s="324"/>
      <c r="H14" s="324">
        <f>SUM(H15:H16)</f>
        <v>0</v>
      </c>
    </row>
    <row r="15" spans="1:8" ht="34.5" customHeight="1">
      <c r="A15" s="325">
        <v>1</v>
      </c>
      <c r="B15" s="326" t="s">
        <v>5403</v>
      </c>
      <c r="C15" s="326" t="s">
        <v>5404</v>
      </c>
      <c r="D15" s="326" t="s">
        <v>5405</v>
      </c>
      <c r="E15" s="326" t="s">
        <v>282</v>
      </c>
      <c r="F15" s="327">
        <v>0.5</v>
      </c>
      <c r="G15" s="328"/>
      <c r="H15" s="328">
        <f>F15*G15</f>
        <v>0</v>
      </c>
    </row>
    <row r="16" spans="1:8" ht="34.5" customHeight="1">
      <c r="A16" s="325">
        <v>2</v>
      </c>
      <c r="B16" s="326" t="s">
        <v>5403</v>
      </c>
      <c r="C16" s="326" t="s">
        <v>5471</v>
      </c>
      <c r="D16" s="326" t="s">
        <v>5472</v>
      </c>
      <c r="E16" s="326" t="s">
        <v>282</v>
      </c>
      <c r="F16" s="327">
        <v>0.5</v>
      </c>
      <c r="G16" s="328"/>
      <c r="H16" s="328">
        <f>F16*G16</f>
        <v>0</v>
      </c>
    </row>
    <row r="17" spans="1:8" ht="30.75" customHeight="1">
      <c r="A17" s="317"/>
      <c r="B17" s="318"/>
      <c r="C17" s="318" t="s">
        <v>2497</v>
      </c>
      <c r="D17" s="318" t="s">
        <v>5409</v>
      </c>
      <c r="E17" s="318"/>
      <c r="F17" s="319"/>
      <c r="G17" s="320"/>
      <c r="H17" s="320">
        <f>H18+H38</f>
        <v>0</v>
      </c>
    </row>
    <row r="18" spans="1:8" ht="28.5" customHeight="1">
      <c r="A18" s="321"/>
      <c r="B18" s="322"/>
      <c r="C18" s="322" t="s">
        <v>2858</v>
      </c>
      <c r="D18" s="322" t="s">
        <v>5420</v>
      </c>
      <c r="E18" s="322"/>
      <c r="F18" s="323"/>
      <c r="G18" s="324"/>
      <c r="H18" s="324">
        <f>SUM(H19:H37)</f>
        <v>0</v>
      </c>
    </row>
    <row r="19" spans="1:8" ht="24" customHeight="1">
      <c r="A19" s="325">
        <v>3</v>
      </c>
      <c r="B19" s="326" t="s">
        <v>2848</v>
      </c>
      <c r="C19" s="326" t="s">
        <v>5422</v>
      </c>
      <c r="D19" s="326" t="s">
        <v>5423</v>
      </c>
      <c r="E19" s="326" t="s">
        <v>2924</v>
      </c>
      <c r="F19" s="327">
        <v>10</v>
      </c>
      <c r="G19" s="328"/>
      <c r="H19" s="328">
        <f>F19*G19</f>
        <v>0</v>
      </c>
    </row>
    <row r="20" spans="1:8" ht="34.5" customHeight="1">
      <c r="A20" s="325">
        <v>4</v>
      </c>
      <c r="B20" s="326" t="s">
        <v>2848</v>
      </c>
      <c r="C20" s="326" t="s">
        <v>5424</v>
      </c>
      <c r="D20" s="326" t="s">
        <v>5425</v>
      </c>
      <c r="E20" s="326" t="s">
        <v>2924</v>
      </c>
      <c r="F20" s="327">
        <v>2</v>
      </c>
      <c r="G20" s="328"/>
      <c r="H20" s="328">
        <f t="shared" ref="H20:H37" si="0">F20*G20</f>
        <v>0</v>
      </c>
    </row>
    <row r="21" spans="1:8" ht="24" customHeight="1">
      <c r="A21" s="325">
        <v>5</v>
      </c>
      <c r="B21" s="326" t="s">
        <v>2848</v>
      </c>
      <c r="C21" s="326" t="s">
        <v>5473</v>
      </c>
      <c r="D21" s="326" t="s">
        <v>5474</v>
      </c>
      <c r="E21" s="326" t="s">
        <v>2924</v>
      </c>
      <c r="F21" s="327">
        <v>3</v>
      </c>
      <c r="G21" s="328"/>
      <c r="H21" s="328">
        <f t="shared" si="0"/>
        <v>0</v>
      </c>
    </row>
    <row r="22" spans="1:8" ht="34.5" customHeight="1">
      <c r="A22" s="325">
        <v>6</v>
      </c>
      <c r="B22" s="326" t="s">
        <v>2848</v>
      </c>
      <c r="C22" s="326" t="s">
        <v>5475</v>
      </c>
      <c r="D22" s="326" t="s">
        <v>5476</v>
      </c>
      <c r="E22" s="326" t="s">
        <v>2924</v>
      </c>
      <c r="F22" s="327">
        <v>15</v>
      </c>
      <c r="G22" s="328"/>
      <c r="H22" s="328">
        <f t="shared" si="0"/>
        <v>0</v>
      </c>
    </row>
    <row r="23" spans="1:8" ht="34.5" customHeight="1">
      <c r="A23" s="325">
        <v>7</v>
      </c>
      <c r="B23" s="326" t="s">
        <v>2848</v>
      </c>
      <c r="C23" s="326" t="s">
        <v>5433</v>
      </c>
      <c r="D23" s="326" t="s">
        <v>5434</v>
      </c>
      <c r="E23" s="326" t="s">
        <v>2924</v>
      </c>
      <c r="F23" s="327">
        <v>2</v>
      </c>
      <c r="G23" s="328"/>
      <c r="H23" s="328">
        <f t="shared" si="0"/>
        <v>0</v>
      </c>
    </row>
    <row r="24" spans="1:8" ht="24" customHeight="1">
      <c r="A24" s="325">
        <v>8</v>
      </c>
      <c r="B24" s="326" t="s">
        <v>2848</v>
      </c>
      <c r="C24" s="326" t="s">
        <v>5477</v>
      </c>
      <c r="D24" s="326" t="s">
        <v>5478</v>
      </c>
      <c r="E24" s="326" t="s">
        <v>2924</v>
      </c>
      <c r="F24" s="327">
        <v>2</v>
      </c>
      <c r="G24" s="328"/>
      <c r="H24" s="328">
        <f t="shared" si="0"/>
        <v>0</v>
      </c>
    </row>
    <row r="25" spans="1:8" ht="24" customHeight="1">
      <c r="A25" s="325">
        <v>9</v>
      </c>
      <c r="B25" s="326" t="s">
        <v>2848</v>
      </c>
      <c r="C25" s="326" t="s">
        <v>5479</v>
      </c>
      <c r="D25" s="326" t="s">
        <v>5480</v>
      </c>
      <c r="E25" s="326" t="s">
        <v>2924</v>
      </c>
      <c r="F25" s="327">
        <v>4</v>
      </c>
      <c r="G25" s="328"/>
      <c r="H25" s="328">
        <f t="shared" si="0"/>
        <v>0</v>
      </c>
    </row>
    <row r="26" spans="1:8" ht="34.5" customHeight="1">
      <c r="A26" s="325">
        <v>10</v>
      </c>
      <c r="B26" s="326" t="s">
        <v>2848</v>
      </c>
      <c r="C26" s="326" t="s">
        <v>5481</v>
      </c>
      <c r="D26" s="326" t="s">
        <v>5482</v>
      </c>
      <c r="E26" s="326" t="s">
        <v>2924</v>
      </c>
      <c r="F26" s="327">
        <v>5</v>
      </c>
      <c r="G26" s="328"/>
      <c r="H26" s="328">
        <f t="shared" si="0"/>
        <v>0</v>
      </c>
    </row>
    <row r="27" spans="1:8" ht="24" customHeight="1">
      <c r="A27" s="325">
        <v>11</v>
      </c>
      <c r="B27" s="326" t="s">
        <v>2848</v>
      </c>
      <c r="C27" s="326" t="s">
        <v>5441</v>
      </c>
      <c r="D27" s="326" t="s">
        <v>5442</v>
      </c>
      <c r="E27" s="326" t="s">
        <v>2924</v>
      </c>
      <c r="F27" s="327">
        <v>57</v>
      </c>
      <c r="G27" s="328"/>
      <c r="H27" s="328">
        <f t="shared" si="0"/>
        <v>0</v>
      </c>
    </row>
    <row r="28" spans="1:8" ht="24" customHeight="1">
      <c r="A28" s="325">
        <v>12</v>
      </c>
      <c r="B28" s="326" t="s">
        <v>2848</v>
      </c>
      <c r="C28" s="326" t="s">
        <v>5446</v>
      </c>
      <c r="D28" s="326" t="s">
        <v>5447</v>
      </c>
      <c r="E28" s="326" t="s">
        <v>2924</v>
      </c>
      <c r="F28" s="327">
        <v>5</v>
      </c>
      <c r="G28" s="328"/>
      <c r="H28" s="328">
        <f t="shared" si="0"/>
        <v>0</v>
      </c>
    </row>
    <row r="29" spans="1:8" ht="24" customHeight="1">
      <c r="A29" s="325">
        <v>13</v>
      </c>
      <c r="B29" s="326" t="s">
        <v>2848</v>
      </c>
      <c r="C29" s="326" t="s">
        <v>5483</v>
      </c>
      <c r="D29" s="326" t="s">
        <v>5484</v>
      </c>
      <c r="E29" s="326" t="s">
        <v>2924</v>
      </c>
      <c r="F29" s="327">
        <v>4</v>
      </c>
      <c r="G29" s="328"/>
      <c r="H29" s="328">
        <f t="shared" si="0"/>
        <v>0</v>
      </c>
    </row>
    <row r="30" spans="1:8" ht="24" customHeight="1">
      <c r="A30" s="325">
        <v>14</v>
      </c>
      <c r="B30" s="326" t="s">
        <v>2848</v>
      </c>
      <c r="C30" s="326" t="s">
        <v>5485</v>
      </c>
      <c r="D30" s="326" t="s">
        <v>5486</v>
      </c>
      <c r="E30" s="326" t="s">
        <v>2924</v>
      </c>
      <c r="F30" s="327">
        <v>17</v>
      </c>
      <c r="G30" s="328"/>
      <c r="H30" s="328">
        <f t="shared" si="0"/>
        <v>0</v>
      </c>
    </row>
    <row r="31" spans="1:8" ht="24" customHeight="1">
      <c r="A31" s="325">
        <v>15</v>
      </c>
      <c r="B31" s="326" t="s">
        <v>2848</v>
      </c>
      <c r="C31" s="326" t="s">
        <v>5487</v>
      </c>
      <c r="D31" s="326" t="s">
        <v>5488</v>
      </c>
      <c r="E31" s="326" t="s">
        <v>2924</v>
      </c>
      <c r="F31" s="327">
        <v>3</v>
      </c>
      <c r="G31" s="328"/>
      <c r="H31" s="328">
        <f t="shared" si="0"/>
        <v>0</v>
      </c>
    </row>
    <row r="32" spans="1:8" ht="24" customHeight="1">
      <c r="A32" s="325">
        <v>16</v>
      </c>
      <c r="B32" s="326" t="s">
        <v>2848</v>
      </c>
      <c r="C32" s="326" t="s">
        <v>5450</v>
      </c>
      <c r="D32" s="326" t="s">
        <v>5451</v>
      </c>
      <c r="E32" s="326" t="s">
        <v>2924</v>
      </c>
      <c r="F32" s="327">
        <v>14</v>
      </c>
      <c r="G32" s="328"/>
      <c r="H32" s="328">
        <f t="shared" si="0"/>
        <v>0</v>
      </c>
    </row>
    <row r="33" spans="1:8" ht="24" customHeight="1">
      <c r="A33" s="325">
        <v>17</v>
      </c>
      <c r="B33" s="326" t="s">
        <v>2848</v>
      </c>
      <c r="C33" s="326" t="s">
        <v>4336</v>
      </c>
      <c r="D33" s="326" t="s">
        <v>5453</v>
      </c>
      <c r="E33" s="326" t="s">
        <v>171</v>
      </c>
      <c r="F33" s="327">
        <v>17</v>
      </c>
      <c r="G33" s="328"/>
      <c r="H33" s="328">
        <f t="shared" si="0"/>
        <v>0</v>
      </c>
    </row>
    <row r="34" spans="1:8" ht="24" customHeight="1">
      <c r="A34" s="325">
        <v>18</v>
      </c>
      <c r="B34" s="326" t="s">
        <v>2848</v>
      </c>
      <c r="C34" s="326" t="s">
        <v>5489</v>
      </c>
      <c r="D34" s="326" t="s">
        <v>5490</v>
      </c>
      <c r="E34" s="326" t="s">
        <v>171</v>
      </c>
      <c r="F34" s="327">
        <v>4</v>
      </c>
      <c r="G34" s="328"/>
      <c r="H34" s="328">
        <f t="shared" si="0"/>
        <v>0</v>
      </c>
    </row>
    <row r="35" spans="1:8" ht="24" customHeight="1">
      <c r="A35" s="325">
        <v>19</v>
      </c>
      <c r="B35" s="326" t="s">
        <v>2848</v>
      </c>
      <c r="C35" s="326" t="s">
        <v>5491</v>
      </c>
      <c r="D35" s="326" t="s">
        <v>5492</v>
      </c>
      <c r="E35" s="326" t="s">
        <v>171</v>
      </c>
      <c r="F35" s="327">
        <v>2</v>
      </c>
      <c r="G35" s="328"/>
      <c r="H35" s="328">
        <f t="shared" si="0"/>
        <v>0</v>
      </c>
    </row>
    <row r="36" spans="1:8" ht="24" customHeight="1">
      <c r="A36" s="325">
        <v>20</v>
      </c>
      <c r="B36" s="326" t="s">
        <v>2848</v>
      </c>
      <c r="C36" s="326" t="s">
        <v>4348</v>
      </c>
      <c r="D36" s="326" t="s">
        <v>5454</v>
      </c>
      <c r="E36" s="326" t="s">
        <v>171</v>
      </c>
      <c r="F36" s="327">
        <v>3</v>
      </c>
      <c r="G36" s="328"/>
      <c r="H36" s="328">
        <f t="shared" si="0"/>
        <v>0</v>
      </c>
    </row>
    <row r="37" spans="1:8" ht="45" customHeight="1">
      <c r="A37" s="325">
        <v>21</v>
      </c>
      <c r="B37" s="326" t="s">
        <v>2848</v>
      </c>
      <c r="C37" s="326" t="s">
        <v>5493</v>
      </c>
      <c r="D37" s="326" t="s">
        <v>5494</v>
      </c>
      <c r="E37" s="326" t="s">
        <v>2526</v>
      </c>
      <c r="F37" s="327">
        <v>6281.759</v>
      </c>
      <c r="G37" s="328"/>
      <c r="H37" s="328">
        <f t="shared" si="0"/>
        <v>0</v>
      </c>
    </row>
    <row r="38" spans="1:8" ht="28.5" customHeight="1">
      <c r="A38" s="321"/>
      <c r="B38" s="322"/>
      <c r="C38" s="322" t="s">
        <v>5495</v>
      </c>
      <c r="D38" s="322" t="s">
        <v>5496</v>
      </c>
      <c r="E38" s="322"/>
      <c r="F38" s="323"/>
      <c r="G38" s="324"/>
      <c r="H38" s="324">
        <f>SUM(H39:H47)</f>
        <v>0</v>
      </c>
    </row>
    <row r="39" spans="1:8" ht="34.5" customHeight="1">
      <c r="A39" s="325">
        <v>22</v>
      </c>
      <c r="B39" s="326" t="s">
        <v>2848</v>
      </c>
      <c r="C39" s="326" t="s">
        <v>5497</v>
      </c>
      <c r="D39" s="326" t="s">
        <v>5498</v>
      </c>
      <c r="E39" s="326" t="s">
        <v>2924</v>
      </c>
      <c r="F39" s="327">
        <v>17</v>
      </c>
      <c r="G39" s="328"/>
      <c r="H39" s="328">
        <f>F39*G39</f>
        <v>0</v>
      </c>
    </row>
    <row r="40" spans="1:8" ht="24" customHeight="1">
      <c r="A40" s="325">
        <v>23</v>
      </c>
      <c r="B40" s="326" t="s">
        <v>2848</v>
      </c>
      <c r="C40" s="326" t="s">
        <v>5499</v>
      </c>
      <c r="D40" s="326" t="s">
        <v>5500</v>
      </c>
      <c r="E40" s="326" t="s">
        <v>2924</v>
      </c>
      <c r="F40" s="327">
        <v>3</v>
      </c>
      <c r="G40" s="328"/>
      <c r="H40" s="328">
        <f t="shared" ref="H40:H47" si="1">F40*G40</f>
        <v>0</v>
      </c>
    </row>
    <row r="41" spans="1:8" ht="34.5" customHeight="1">
      <c r="A41" s="325">
        <v>24</v>
      </c>
      <c r="B41" s="326" t="s">
        <v>2848</v>
      </c>
      <c r="C41" s="326" t="s">
        <v>5501</v>
      </c>
      <c r="D41" s="326" t="s">
        <v>5502</v>
      </c>
      <c r="E41" s="326" t="s">
        <v>2924</v>
      </c>
      <c r="F41" s="327">
        <v>10</v>
      </c>
      <c r="G41" s="328"/>
      <c r="H41" s="328">
        <f t="shared" si="1"/>
        <v>0</v>
      </c>
    </row>
    <row r="42" spans="1:8" ht="34.5" customHeight="1">
      <c r="A42" s="325">
        <v>25</v>
      </c>
      <c r="B42" s="326" t="s">
        <v>2848</v>
      </c>
      <c r="C42" s="326" t="s">
        <v>5503</v>
      </c>
      <c r="D42" s="326" t="s">
        <v>5504</v>
      </c>
      <c r="E42" s="326" t="s">
        <v>2924</v>
      </c>
      <c r="F42" s="327">
        <v>2</v>
      </c>
      <c r="G42" s="328"/>
      <c r="H42" s="328">
        <f t="shared" si="1"/>
        <v>0</v>
      </c>
    </row>
    <row r="43" spans="1:8" ht="24" customHeight="1">
      <c r="A43" s="325">
        <v>26</v>
      </c>
      <c r="B43" s="326" t="s">
        <v>2848</v>
      </c>
      <c r="C43" s="326" t="s">
        <v>5505</v>
      </c>
      <c r="D43" s="326" t="s">
        <v>5506</v>
      </c>
      <c r="E43" s="326" t="s">
        <v>2924</v>
      </c>
      <c r="F43" s="327">
        <v>12</v>
      </c>
      <c r="G43" s="328"/>
      <c r="H43" s="328">
        <f t="shared" si="1"/>
        <v>0</v>
      </c>
    </row>
    <row r="44" spans="1:8" ht="24" customHeight="1">
      <c r="A44" s="325">
        <v>27</v>
      </c>
      <c r="B44" s="326" t="s">
        <v>2848</v>
      </c>
      <c r="C44" s="326" t="s">
        <v>5507</v>
      </c>
      <c r="D44" s="326" t="s">
        <v>5508</v>
      </c>
      <c r="E44" s="326" t="s">
        <v>2924</v>
      </c>
      <c r="F44" s="327">
        <v>12</v>
      </c>
      <c r="G44" s="328"/>
      <c r="H44" s="328">
        <f t="shared" si="1"/>
        <v>0</v>
      </c>
    </row>
    <row r="45" spans="1:8" ht="24" customHeight="1">
      <c r="A45" s="325">
        <v>28</v>
      </c>
      <c r="B45" s="326" t="s">
        <v>2848</v>
      </c>
      <c r="C45" s="326" t="s">
        <v>5509</v>
      </c>
      <c r="D45" s="326" t="s">
        <v>5510</v>
      </c>
      <c r="E45" s="326" t="s">
        <v>2924</v>
      </c>
      <c r="F45" s="327">
        <v>12</v>
      </c>
      <c r="G45" s="328"/>
      <c r="H45" s="328">
        <f t="shared" si="1"/>
        <v>0</v>
      </c>
    </row>
    <row r="46" spans="1:8" ht="24" customHeight="1">
      <c r="A46" s="329">
        <v>29</v>
      </c>
      <c r="B46" s="330" t="s">
        <v>5415</v>
      </c>
      <c r="C46" s="330" t="s">
        <v>5511</v>
      </c>
      <c r="D46" s="330" t="s">
        <v>5512</v>
      </c>
      <c r="E46" s="330" t="s">
        <v>171</v>
      </c>
      <c r="F46" s="331">
        <v>12</v>
      </c>
      <c r="G46" s="332"/>
      <c r="H46" s="328">
        <f t="shared" si="1"/>
        <v>0</v>
      </c>
    </row>
    <row r="47" spans="1:8" ht="34.5" customHeight="1">
      <c r="A47" s="325">
        <v>30</v>
      </c>
      <c r="B47" s="326" t="s">
        <v>2848</v>
      </c>
      <c r="C47" s="326" t="s">
        <v>5513</v>
      </c>
      <c r="D47" s="326" t="s">
        <v>5514</v>
      </c>
      <c r="E47" s="326" t="s">
        <v>2526</v>
      </c>
      <c r="F47" s="327">
        <v>3041.26</v>
      </c>
      <c r="G47" s="328"/>
      <c r="H47" s="328">
        <f t="shared" si="1"/>
        <v>0</v>
      </c>
    </row>
    <row r="48" spans="1:8" ht="30.75" customHeight="1">
      <c r="A48" s="317"/>
      <c r="B48" s="318"/>
      <c r="C48" s="318" t="s">
        <v>4599</v>
      </c>
      <c r="D48" s="318" t="s">
        <v>5459</v>
      </c>
      <c r="E48" s="318"/>
      <c r="F48" s="319"/>
      <c r="G48" s="320"/>
      <c r="H48" s="320">
        <f>H49</f>
        <v>0</v>
      </c>
    </row>
    <row r="49" spans="1:8" ht="28.5" customHeight="1">
      <c r="A49" s="321"/>
      <c r="B49" s="322"/>
      <c r="C49" s="322" t="s">
        <v>5460</v>
      </c>
      <c r="D49" s="322" t="s">
        <v>5461</v>
      </c>
      <c r="E49" s="322"/>
      <c r="F49" s="323"/>
      <c r="G49" s="324"/>
      <c r="H49" s="324">
        <f>SUM(H50:H52)</f>
        <v>0</v>
      </c>
    </row>
    <row r="50" spans="1:8" ht="13.5" customHeight="1">
      <c r="A50" s="325">
        <v>31</v>
      </c>
      <c r="B50" s="326" t="s">
        <v>5462</v>
      </c>
      <c r="C50" s="326" t="s">
        <v>5463</v>
      </c>
      <c r="D50" s="326" t="s">
        <v>5464</v>
      </c>
      <c r="E50" s="326" t="s">
        <v>4760</v>
      </c>
      <c r="F50" s="327">
        <v>1</v>
      </c>
      <c r="G50" s="328"/>
      <c r="H50" s="328">
        <f>F50*G50</f>
        <v>0</v>
      </c>
    </row>
    <row r="51" spans="1:8" ht="24" customHeight="1">
      <c r="A51" s="325">
        <v>32</v>
      </c>
      <c r="B51" s="326" t="s">
        <v>5462</v>
      </c>
      <c r="C51" s="326" t="s">
        <v>5465</v>
      </c>
      <c r="D51" s="326" t="s">
        <v>5466</v>
      </c>
      <c r="E51" s="326" t="s">
        <v>4760</v>
      </c>
      <c r="F51" s="327">
        <v>1</v>
      </c>
      <c r="G51" s="328"/>
      <c r="H51" s="328">
        <f>F51*G51</f>
        <v>0</v>
      </c>
    </row>
    <row r="52" spans="1:8" ht="13.5" customHeight="1">
      <c r="A52" s="325">
        <v>33</v>
      </c>
      <c r="B52" s="326" t="s">
        <v>5462</v>
      </c>
      <c r="C52" s="326" t="s">
        <v>5467</v>
      </c>
      <c r="D52" s="326" t="s">
        <v>5468</v>
      </c>
      <c r="E52" s="326" t="s">
        <v>4760</v>
      </c>
      <c r="F52" s="327">
        <v>1</v>
      </c>
      <c r="G52" s="328"/>
      <c r="H52" s="328">
        <f>F52*G52</f>
        <v>0</v>
      </c>
    </row>
    <row r="53" spans="1:8" ht="30.75" customHeight="1">
      <c r="A53" s="333"/>
      <c r="B53" s="334"/>
      <c r="C53" s="334"/>
      <c r="D53" s="334" t="s">
        <v>5469</v>
      </c>
      <c r="E53" s="334"/>
      <c r="F53" s="335"/>
      <c r="G53" s="336"/>
      <c r="H53" s="336">
        <f>H13+H17+H48</f>
        <v>0</v>
      </c>
    </row>
  </sheetData>
  <mergeCells count="1">
    <mergeCell ref="A1:H1"/>
  </mergeCells>
  <pageMargins left="0.39370079040527345" right="0.39370079040527345" top="0.7874015808105469" bottom="0.7874015808105469" header="0" footer="0"/>
  <pageSetup paperSize="9" scale="96" fitToHeight="100" orientation="portrait" blackAndWhite="1" horizontalDpi="300" verticalDpi="0" r:id="rId1"/>
  <headerFooter alignWithMargins="0">
    <oddFooter>&amp;C   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964BD-C8D1-47BE-8E03-98F863AC00AD}">
  <sheetPr>
    <pageSetUpPr fitToPage="1"/>
  </sheetPr>
  <dimension ref="A1:H104"/>
  <sheetViews>
    <sheetView showGridLines="0" workbookViewId="0">
      <pane ySplit="12" topLeftCell="A53" activePane="bottomLeft" state="frozenSplit"/>
      <selection pane="bottomLeft" activeCell="H105" sqref="H105"/>
    </sheetView>
  </sheetViews>
  <sheetFormatPr defaultColWidth="10.42578125" defaultRowHeight="12" customHeight="1"/>
  <cols>
    <col min="1" max="1" width="7" style="337" customWidth="1"/>
    <col min="2" max="2" width="8.7109375" style="338" customWidth="1"/>
    <col min="3" max="3" width="15.42578125" style="338" customWidth="1"/>
    <col min="4" max="4" width="46.85546875" style="338" customWidth="1"/>
    <col min="5" max="5" width="5.42578125" style="338" customWidth="1"/>
    <col min="6" max="6" width="11.140625" style="339" customWidth="1"/>
    <col min="7" max="7" width="13.28515625" style="340" customWidth="1"/>
    <col min="8" max="8" width="21.140625" style="340" customWidth="1"/>
    <col min="9" max="256" width="10.42578125" style="303"/>
    <col min="257" max="257" width="7" style="303" customWidth="1"/>
    <col min="258" max="258" width="8.7109375" style="303" customWidth="1"/>
    <col min="259" max="259" width="15.42578125" style="303" customWidth="1"/>
    <col min="260" max="260" width="46.85546875" style="303" customWidth="1"/>
    <col min="261" max="261" width="5.42578125" style="303" customWidth="1"/>
    <col min="262" max="262" width="11.140625" style="303" customWidth="1"/>
    <col min="263" max="263" width="13.28515625" style="303" customWidth="1"/>
    <col min="264" max="264" width="21.140625" style="303" customWidth="1"/>
    <col min="265" max="512" width="10.42578125" style="303"/>
    <col min="513" max="513" width="7" style="303" customWidth="1"/>
    <col min="514" max="514" width="8.7109375" style="303" customWidth="1"/>
    <col min="515" max="515" width="15.42578125" style="303" customWidth="1"/>
    <col min="516" max="516" width="46.85546875" style="303" customWidth="1"/>
    <col min="517" max="517" width="5.42578125" style="303" customWidth="1"/>
    <col min="518" max="518" width="11.140625" style="303" customWidth="1"/>
    <col min="519" max="519" width="13.28515625" style="303" customWidth="1"/>
    <col min="520" max="520" width="21.140625" style="303" customWidth="1"/>
    <col min="521" max="768" width="10.42578125" style="303"/>
    <col min="769" max="769" width="7" style="303" customWidth="1"/>
    <col min="770" max="770" width="8.7109375" style="303" customWidth="1"/>
    <col min="771" max="771" width="15.42578125" style="303" customWidth="1"/>
    <col min="772" max="772" width="46.85546875" style="303" customWidth="1"/>
    <col min="773" max="773" width="5.42578125" style="303" customWidth="1"/>
    <col min="774" max="774" width="11.140625" style="303" customWidth="1"/>
    <col min="775" max="775" width="13.28515625" style="303" customWidth="1"/>
    <col min="776" max="776" width="21.140625" style="303" customWidth="1"/>
    <col min="777" max="1024" width="10.42578125" style="303"/>
    <col min="1025" max="1025" width="7" style="303" customWidth="1"/>
    <col min="1026" max="1026" width="8.7109375" style="303" customWidth="1"/>
    <col min="1027" max="1027" width="15.42578125" style="303" customWidth="1"/>
    <col min="1028" max="1028" width="46.85546875" style="303" customWidth="1"/>
    <col min="1029" max="1029" width="5.42578125" style="303" customWidth="1"/>
    <col min="1030" max="1030" width="11.140625" style="303" customWidth="1"/>
    <col min="1031" max="1031" width="13.28515625" style="303" customWidth="1"/>
    <col min="1032" max="1032" width="21.140625" style="303" customWidth="1"/>
    <col min="1033" max="1280" width="10.42578125" style="303"/>
    <col min="1281" max="1281" width="7" style="303" customWidth="1"/>
    <col min="1282" max="1282" width="8.7109375" style="303" customWidth="1"/>
    <col min="1283" max="1283" width="15.42578125" style="303" customWidth="1"/>
    <col min="1284" max="1284" width="46.85546875" style="303" customWidth="1"/>
    <col min="1285" max="1285" width="5.42578125" style="303" customWidth="1"/>
    <col min="1286" max="1286" width="11.140625" style="303" customWidth="1"/>
    <col min="1287" max="1287" width="13.28515625" style="303" customWidth="1"/>
    <col min="1288" max="1288" width="21.140625" style="303" customWidth="1"/>
    <col min="1289" max="1536" width="10.42578125" style="303"/>
    <col min="1537" max="1537" width="7" style="303" customWidth="1"/>
    <col min="1538" max="1538" width="8.7109375" style="303" customWidth="1"/>
    <col min="1539" max="1539" width="15.42578125" style="303" customWidth="1"/>
    <col min="1540" max="1540" width="46.85546875" style="303" customWidth="1"/>
    <col min="1541" max="1541" width="5.42578125" style="303" customWidth="1"/>
    <col min="1542" max="1542" width="11.140625" style="303" customWidth="1"/>
    <col min="1543" max="1543" width="13.28515625" style="303" customWidth="1"/>
    <col min="1544" max="1544" width="21.140625" style="303" customWidth="1"/>
    <col min="1545" max="1792" width="10.42578125" style="303"/>
    <col min="1793" max="1793" width="7" style="303" customWidth="1"/>
    <col min="1794" max="1794" width="8.7109375" style="303" customWidth="1"/>
    <col min="1795" max="1795" width="15.42578125" style="303" customWidth="1"/>
    <col min="1796" max="1796" width="46.85546875" style="303" customWidth="1"/>
    <col min="1797" max="1797" width="5.42578125" style="303" customWidth="1"/>
    <col min="1798" max="1798" width="11.140625" style="303" customWidth="1"/>
    <col min="1799" max="1799" width="13.28515625" style="303" customWidth="1"/>
    <col min="1800" max="1800" width="21.140625" style="303" customWidth="1"/>
    <col min="1801" max="2048" width="10.42578125" style="303"/>
    <col min="2049" max="2049" width="7" style="303" customWidth="1"/>
    <col min="2050" max="2050" width="8.7109375" style="303" customWidth="1"/>
    <col min="2051" max="2051" width="15.42578125" style="303" customWidth="1"/>
    <col min="2052" max="2052" width="46.85546875" style="303" customWidth="1"/>
    <col min="2053" max="2053" width="5.42578125" style="303" customWidth="1"/>
    <col min="2054" max="2054" width="11.140625" style="303" customWidth="1"/>
    <col min="2055" max="2055" width="13.28515625" style="303" customWidth="1"/>
    <col min="2056" max="2056" width="21.140625" style="303" customWidth="1"/>
    <col min="2057" max="2304" width="10.42578125" style="303"/>
    <col min="2305" max="2305" width="7" style="303" customWidth="1"/>
    <col min="2306" max="2306" width="8.7109375" style="303" customWidth="1"/>
    <col min="2307" max="2307" width="15.42578125" style="303" customWidth="1"/>
    <col min="2308" max="2308" width="46.85546875" style="303" customWidth="1"/>
    <col min="2309" max="2309" width="5.42578125" style="303" customWidth="1"/>
    <col min="2310" max="2310" width="11.140625" style="303" customWidth="1"/>
    <col min="2311" max="2311" width="13.28515625" style="303" customWidth="1"/>
    <col min="2312" max="2312" width="21.140625" style="303" customWidth="1"/>
    <col min="2313" max="2560" width="10.42578125" style="303"/>
    <col min="2561" max="2561" width="7" style="303" customWidth="1"/>
    <col min="2562" max="2562" width="8.7109375" style="303" customWidth="1"/>
    <col min="2563" max="2563" width="15.42578125" style="303" customWidth="1"/>
    <col min="2564" max="2564" width="46.85546875" style="303" customWidth="1"/>
    <col min="2565" max="2565" width="5.42578125" style="303" customWidth="1"/>
    <col min="2566" max="2566" width="11.140625" style="303" customWidth="1"/>
    <col min="2567" max="2567" width="13.28515625" style="303" customWidth="1"/>
    <col min="2568" max="2568" width="21.140625" style="303" customWidth="1"/>
    <col min="2569" max="2816" width="10.42578125" style="303"/>
    <col min="2817" max="2817" width="7" style="303" customWidth="1"/>
    <col min="2818" max="2818" width="8.7109375" style="303" customWidth="1"/>
    <col min="2819" max="2819" width="15.42578125" style="303" customWidth="1"/>
    <col min="2820" max="2820" width="46.85546875" style="303" customWidth="1"/>
    <col min="2821" max="2821" width="5.42578125" style="303" customWidth="1"/>
    <col min="2822" max="2822" width="11.140625" style="303" customWidth="1"/>
    <col min="2823" max="2823" width="13.28515625" style="303" customWidth="1"/>
    <col min="2824" max="2824" width="21.140625" style="303" customWidth="1"/>
    <col min="2825" max="3072" width="10.42578125" style="303"/>
    <col min="3073" max="3073" width="7" style="303" customWidth="1"/>
    <col min="3074" max="3074" width="8.7109375" style="303" customWidth="1"/>
    <col min="3075" max="3075" width="15.42578125" style="303" customWidth="1"/>
    <col min="3076" max="3076" width="46.85546875" style="303" customWidth="1"/>
    <col min="3077" max="3077" width="5.42578125" style="303" customWidth="1"/>
    <col min="3078" max="3078" width="11.140625" style="303" customWidth="1"/>
    <col min="3079" max="3079" width="13.28515625" style="303" customWidth="1"/>
    <col min="3080" max="3080" width="21.140625" style="303" customWidth="1"/>
    <col min="3081" max="3328" width="10.42578125" style="303"/>
    <col min="3329" max="3329" width="7" style="303" customWidth="1"/>
    <col min="3330" max="3330" width="8.7109375" style="303" customWidth="1"/>
    <col min="3331" max="3331" width="15.42578125" style="303" customWidth="1"/>
    <col min="3332" max="3332" width="46.85546875" style="303" customWidth="1"/>
    <col min="3333" max="3333" width="5.42578125" style="303" customWidth="1"/>
    <col min="3334" max="3334" width="11.140625" style="303" customWidth="1"/>
    <col min="3335" max="3335" width="13.28515625" style="303" customWidth="1"/>
    <col min="3336" max="3336" width="21.140625" style="303" customWidth="1"/>
    <col min="3337" max="3584" width="10.42578125" style="303"/>
    <col min="3585" max="3585" width="7" style="303" customWidth="1"/>
    <col min="3586" max="3586" width="8.7109375" style="303" customWidth="1"/>
    <col min="3587" max="3587" width="15.42578125" style="303" customWidth="1"/>
    <col min="3588" max="3588" width="46.85546875" style="303" customWidth="1"/>
    <col min="3589" max="3589" width="5.42578125" style="303" customWidth="1"/>
    <col min="3590" max="3590" width="11.140625" style="303" customWidth="1"/>
    <col min="3591" max="3591" width="13.28515625" style="303" customWidth="1"/>
    <col min="3592" max="3592" width="21.140625" style="303" customWidth="1"/>
    <col min="3593" max="3840" width="10.42578125" style="303"/>
    <col min="3841" max="3841" width="7" style="303" customWidth="1"/>
    <col min="3842" max="3842" width="8.7109375" style="303" customWidth="1"/>
    <col min="3843" max="3843" width="15.42578125" style="303" customWidth="1"/>
    <col min="3844" max="3844" width="46.85546875" style="303" customWidth="1"/>
    <col min="3845" max="3845" width="5.42578125" style="303" customWidth="1"/>
    <col min="3846" max="3846" width="11.140625" style="303" customWidth="1"/>
    <col min="3847" max="3847" width="13.28515625" style="303" customWidth="1"/>
    <col min="3848" max="3848" width="21.140625" style="303" customWidth="1"/>
    <col min="3849" max="4096" width="10.42578125" style="303"/>
    <col min="4097" max="4097" width="7" style="303" customWidth="1"/>
    <col min="4098" max="4098" width="8.7109375" style="303" customWidth="1"/>
    <col min="4099" max="4099" width="15.42578125" style="303" customWidth="1"/>
    <col min="4100" max="4100" width="46.85546875" style="303" customWidth="1"/>
    <col min="4101" max="4101" width="5.42578125" style="303" customWidth="1"/>
    <col min="4102" max="4102" width="11.140625" style="303" customWidth="1"/>
    <col min="4103" max="4103" width="13.28515625" style="303" customWidth="1"/>
    <col min="4104" max="4104" width="21.140625" style="303" customWidth="1"/>
    <col min="4105" max="4352" width="10.42578125" style="303"/>
    <col min="4353" max="4353" width="7" style="303" customWidth="1"/>
    <col min="4354" max="4354" width="8.7109375" style="303" customWidth="1"/>
    <col min="4355" max="4355" width="15.42578125" style="303" customWidth="1"/>
    <col min="4356" max="4356" width="46.85546875" style="303" customWidth="1"/>
    <col min="4357" max="4357" width="5.42578125" style="303" customWidth="1"/>
    <col min="4358" max="4358" width="11.140625" style="303" customWidth="1"/>
    <col min="4359" max="4359" width="13.28515625" style="303" customWidth="1"/>
    <col min="4360" max="4360" width="21.140625" style="303" customWidth="1"/>
    <col min="4361" max="4608" width="10.42578125" style="303"/>
    <col min="4609" max="4609" width="7" style="303" customWidth="1"/>
    <col min="4610" max="4610" width="8.7109375" style="303" customWidth="1"/>
    <col min="4611" max="4611" width="15.42578125" style="303" customWidth="1"/>
    <col min="4612" max="4612" width="46.85546875" style="303" customWidth="1"/>
    <col min="4613" max="4613" width="5.42578125" style="303" customWidth="1"/>
    <col min="4614" max="4614" width="11.140625" style="303" customWidth="1"/>
    <col min="4615" max="4615" width="13.28515625" style="303" customWidth="1"/>
    <col min="4616" max="4616" width="21.140625" style="303" customWidth="1"/>
    <col min="4617" max="4864" width="10.42578125" style="303"/>
    <col min="4865" max="4865" width="7" style="303" customWidth="1"/>
    <col min="4866" max="4866" width="8.7109375" style="303" customWidth="1"/>
    <col min="4867" max="4867" width="15.42578125" style="303" customWidth="1"/>
    <col min="4868" max="4868" width="46.85546875" style="303" customWidth="1"/>
    <col min="4869" max="4869" width="5.42578125" style="303" customWidth="1"/>
    <col min="4870" max="4870" width="11.140625" style="303" customWidth="1"/>
    <col min="4871" max="4871" width="13.28515625" style="303" customWidth="1"/>
    <col min="4872" max="4872" width="21.140625" style="303" customWidth="1"/>
    <col min="4873" max="5120" width="10.42578125" style="303"/>
    <col min="5121" max="5121" width="7" style="303" customWidth="1"/>
    <col min="5122" max="5122" width="8.7109375" style="303" customWidth="1"/>
    <col min="5123" max="5123" width="15.42578125" style="303" customWidth="1"/>
    <col min="5124" max="5124" width="46.85546875" style="303" customWidth="1"/>
    <col min="5125" max="5125" width="5.42578125" style="303" customWidth="1"/>
    <col min="5126" max="5126" width="11.140625" style="303" customWidth="1"/>
    <col min="5127" max="5127" width="13.28515625" style="303" customWidth="1"/>
    <col min="5128" max="5128" width="21.140625" style="303" customWidth="1"/>
    <col min="5129" max="5376" width="10.42578125" style="303"/>
    <col min="5377" max="5377" width="7" style="303" customWidth="1"/>
    <col min="5378" max="5378" width="8.7109375" style="303" customWidth="1"/>
    <col min="5379" max="5379" width="15.42578125" style="303" customWidth="1"/>
    <col min="5380" max="5380" width="46.85546875" style="303" customWidth="1"/>
    <col min="5381" max="5381" width="5.42578125" style="303" customWidth="1"/>
    <col min="5382" max="5382" width="11.140625" style="303" customWidth="1"/>
    <col min="5383" max="5383" width="13.28515625" style="303" customWidth="1"/>
    <col min="5384" max="5384" width="21.140625" style="303" customWidth="1"/>
    <col min="5385" max="5632" width="10.42578125" style="303"/>
    <col min="5633" max="5633" width="7" style="303" customWidth="1"/>
    <col min="5634" max="5634" width="8.7109375" style="303" customWidth="1"/>
    <col min="5635" max="5635" width="15.42578125" style="303" customWidth="1"/>
    <col min="5636" max="5636" width="46.85546875" style="303" customWidth="1"/>
    <col min="5637" max="5637" width="5.42578125" style="303" customWidth="1"/>
    <col min="5638" max="5638" width="11.140625" style="303" customWidth="1"/>
    <col min="5639" max="5639" width="13.28515625" style="303" customWidth="1"/>
    <col min="5640" max="5640" width="21.140625" style="303" customWidth="1"/>
    <col min="5641" max="5888" width="10.42578125" style="303"/>
    <col min="5889" max="5889" width="7" style="303" customWidth="1"/>
    <col min="5890" max="5890" width="8.7109375" style="303" customWidth="1"/>
    <col min="5891" max="5891" width="15.42578125" style="303" customWidth="1"/>
    <col min="5892" max="5892" width="46.85546875" style="303" customWidth="1"/>
    <col min="5893" max="5893" width="5.42578125" style="303" customWidth="1"/>
    <col min="5894" max="5894" width="11.140625" style="303" customWidth="1"/>
    <col min="5895" max="5895" width="13.28515625" style="303" customWidth="1"/>
    <col min="5896" max="5896" width="21.140625" style="303" customWidth="1"/>
    <col min="5897" max="6144" width="10.42578125" style="303"/>
    <col min="6145" max="6145" width="7" style="303" customWidth="1"/>
    <col min="6146" max="6146" width="8.7109375" style="303" customWidth="1"/>
    <col min="6147" max="6147" width="15.42578125" style="303" customWidth="1"/>
    <col min="6148" max="6148" width="46.85546875" style="303" customWidth="1"/>
    <col min="6149" max="6149" width="5.42578125" style="303" customWidth="1"/>
    <col min="6150" max="6150" width="11.140625" style="303" customWidth="1"/>
    <col min="6151" max="6151" width="13.28515625" style="303" customWidth="1"/>
    <col min="6152" max="6152" width="21.140625" style="303" customWidth="1"/>
    <col min="6153" max="6400" width="10.42578125" style="303"/>
    <col min="6401" max="6401" width="7" style="303" customWidth="1"/>
    <col min="6402" max="6402" width="8.7109375" style="303" customWidth="1"/>
    <col min="6403" max="6403" width="15.42578125" style="303" customWidth="1"/>
    <col min="6404" max="6404" width="46.85546875" style="303" customWidth="1"/>
    <col min="6405" max="6405" width="5.42578125" style="303" customWidth="1"/>
    <col min="6406" max="6406" width="11.140625" style="303" customWidth="1"/>
    <col min="6407" max="6407" width="13.28515625" style="303" customWidth="1"/>
    <col min="6408" max="6408" width="21.140625" style="303" customWidth="1"/>
    <col min="6409" max="6656" width="10.42578125" style="303"/>
    <col min="6657" max="6657" width="7" style="303" customWidth="1"/>
    <col min="6658" max="6658" width="8.7109375" style="303" customWidth="1"/>
    <col min="6659" max="6659" width="15.42578125" style="303" customWidth="1"/>
    <col min="6660" max="6660" width="46.85546875" style="303" customWidth="1"/>
    <col min="6661" max="6661" width="5.42578125" style="303" customWidth="1"/>
    <col min="6662" max="6662" width="11.140625" style="303" customWidth="1"/>
    <col min="6663" max="6663" width="13.28515625" style="303" customWidth="1"/>
    <col min="6664" max="6664" width="21.140625" style="303" customWidth="1"/>
    <col min="6665" max="6912" width="10.42578125" style="303"/>
    <col min="6913" max="6913" width="7" style="303" customWidth="1"/>
    <col min="6914" max="6914" width="8.7109375" style="303" customWidth="1"/>
    <col min="6915" max="6915" width="15.42578125" style="303" customWidth="1"/>
    <col min="6916" max="6916" width="46.85546875" style="303" customWidth="1"/>
    <col min="6917" max="6917" width="5.42578125" style="303" customWidth="1"/>
    <col min="6918" max="6918" width="11.140625" style="303" customWidth="1"/>
    <col min="6919" max="6919" width="13.28515625" style="303" customWidth="1"/>
    <col min="6920" max="6920" width="21.140625" style="303" customWidth="1"/>
    <col min="6921" max="7168" width="10.42578125" style="303"/>
    <col min="7169" max="7169" width="7" style="303" customWidth="1"/>
    <col min="7170" max="7170" width="8.7109375" style="303" customWidth="1"/>
    <col min="7171" max="7171" width="15.42578125" style="303" customWidth="1"/>
    <col min="7172" max="7172" width="46.85546875" style="303" customWidth="1"/>
    <col min="7173" max="7173" width="5.42578125" style="303" customWidth="1"/>
    <col min="7174" max="7174" width="11.140625" style="303" customWidth="1"/>
    <col min="7175" max="7175" width="13.28515625" style="303" customWidth="1"/>
    <col min="7176" max="7176" width="21.140625" style="303" customWidth="1"/>
    <col min="7177" max="7424" width="10.42578125" style="303"/>
    <col min="7425" max="7425" width="7" style="303" customWidth="1"/>
    <col min="7426" max="7426" width="8.7109375" style="303" customWidth="1"/>
    <col min="7427" max="7427" width="15.42578125" style="303" customWidth="1"/>
    <col min="7428" max="7428" width="46.85546875" style="303" customWidth="1"/>
    <col min="7429" max="7429" width="5.42578125" style="303" customWidth="1"/>
    <col min="7430" max="7430" width="11.140625" style="303" customWidth="1"/>
    <col min="7431" max="7431" width="13.28515625" style="303" customWidth="1"/>
    <col min="7432" max="7432" width="21.140625" style="303" customWidth="1"/>
    <col min="7433" max="7680" width="10.42578125" style="303"/>
    <col min="7681" max="7681" width="7" style="303" customWidth="1"/>
    <col min="7682" max="7682" width="8.7109375" style="303" customWidth="1"/>
    <col min="7683" max="7683" width="15.42578125" style="303" customWidth="1"/>
    <col min="7684" max="7684" width="46.85546875" style="303" customWidth="1"/>
    <col min="7685" max="7685" width="5.42578125" style="303" customWidth="1"/>
    <col min="7686" max="7686" width="11.140625" style="303" customWidth="1"/>
    <col min="7687" max="7687" width="13.28515625" style="303" customWidth="1"/>
    <col min="7688" max="7688" width="21.140625" style="303" customWidth="1"/>
    <col min="7689" max="7936" width="10.42578125" style="303"/>
    <col min="7937" max="7937" width="7" style="303" customWidth="1"/>
    <col min="7938" max="7938" width="8.7109375" style="303" customWidth="1"/>
    <col min="7939" max="7939" width="15.42578125" style="303" customWidth="1"/>
    <col min="7940" max="7940" width="46.85546875" style="303" customWidth="1"/>
    <col min="7941" max="7941" width="5.42578125" style="303" customWidth="1"/>
    <col min="7942" max="7942" width="11.140625" style="303" customWidth="1"/>
    <col min="7943" max="7943" width="13.28515625" style="303" customWidth="1"/>
    <col min="7944" max="7944" width="21.140625" style="303" customWidth="1"/>
    <col min="7945" max="8192" width="10.42578125" style="303"/>
    <col min="8193" max="8193" width="7" style="303" customWidth="1"/>
    <col min="8194" max="8194" width="8.7109375" style="303" customWidth="1"/>
    <col min="8195" max="8195" width="15.42578125" style="303" customWidth="1"/>
    <col min="8196" max="8196" width="46.85546875" style="303" customWidth="1"/>
    <col min="8197" max="8197" width="5.42578125" style="303" customWidth="1"/>
    <col min="8198" max="8198" width="11.140625" style="303" customWidth="1"/>
    <col min="8199" max="8199" width="13.28515625" style="303" customWidth="1"/>
    <col min="8200" max="8200" width="21.140625" style="303" customWidth="1"/>
    <col min="8201" max="8448" width="10.42578125" style="303"/>
    <col min="8449" max="8449" width="7" style="303" customWidth="1"/>
    <col min="8450" max="8450" width="8.7109375" style="303" customWidth="1"/>
    <col min="8451" max="8451" width="15.42578125" style="303" customWidth="1"/>
    <col min="8452" max="8452" width="46.85546875" style="303" customWidth="1"/>
    <col min="8453" max="8453" width="5.42578125" style="303" customWidth="1"/>
    <col min="8454" max="8454" width="11.140625" style="303" customWidth="1"/>
    <col min="8455" max="8455" width="13.28515625" style="303" customWidth="1"/>
    <col min="8456" max="8456" width="21.140625" style="303" customWidth="1"/>
    <col min="8457" max="8704" width="10.42578125" style="303"/>
    <col min="8705" max="8705" width="7" style="303" customWidth="1"/>
    <col min="8706" max="8706" width="8.7109375" style="303" customWidth="1"/>
    <col min="8707" max="8707" width="15.42578125" style="303" customWidth="1"/>
    <col min="8708" max="8708" width="46.85546875" style="303" customWidth="1"/>
    <col min="8709" max="8709" width="5.42578125" style="303" customWidth="1"/>
    <col min="8710" max="8710" width="11.140625" style="303" customWidth="1"/>
    <col min="8711" max="8711" width="13.28515625" style="303" customWidth="1"/>
    <col min="8712" max="8712" width="21.140625" style="303" customWidth="1"/>
    <col min="8713" max="8960" width="10.42578125" style="303"/>
    <col min="8961" max="8961" width="7" style="303" customWidth="1"/>
    <col min="8962" max="8962" width="8.7109375" style="303" customWidth="1"/>
    <col min="8963" max="8963" width="15.42578125" style="303" customWidth="1"/>
    <col min="8964" max="8964" width="46.85546875" style="303" customWidth="1"/>
    <col min="8965" max="8965" width="5.42578125" style="303" customWidth="1"/>
    <col min="8966" max="8966" width="11.140625" style="303" customWidth="1"/>
    <col min="8967" max="8967" width="13.28515625" style="303" customWidth="1"/>
    <col min="8968" max="8968" width="21.140625" style="303" customWidth="1"/>
    <col min="8969" max="9216" width="10.42578125" style="303"/>
    <col min="9217" max="9217" width="7" style="303" customWidth="1"/>
    <col min="9218" max="9218" width="8.7109375" style="303" customWidth="1"/>
    <col min="9219" max="9219" width="15.42578125" style="303" customWidth="1"/>
    <col min="9220" max="9220" width="46.85546875" style="303" customWidth="1"/>
    <col min="9221" max="9221" width="5.42578125" style="303" customWidth="1"/>
    <col min="9222" max="9222" width="11.140625" style="303" customWidth="1"/>
    <col min="9223" max="9223" width="13.28515625" style="303" customWidth="1"/>
    <col min="9224" max="9224" width="21.140625" style="303" customWidth="1"/>
    <col min="9225" max="9472" width="10.42578125" style="303"/>
    <col min="9473" max="9473" width="7" style="303" customWidth="1"/>
    <col min="9474" max="9474" width="8.7109375" style="303" customWidth="1"/>
    <col min="9475" max="9475" width="15.42578125" style="303" customWidth="1"/>
    <col min="9476" max="9476" width="46.85546875" style="303" customWidth="1"/>
    <col min="9477" max="9477" width="5.42578125" style="303" customWidth="1"/>
    <col min="9478" max="9478" width="11.140625" style="303" customWidth="1"/>
    <col min="9479" max="9479" width="13.28515625" style="303" customWidth="1"/>
    <col min="9480" max="9480" width="21.140625" style="303" customWidth="1"/>
    <col min="9481" max="9728" width="10.42578125" style="303"/>
    <col min="9729" max="9729" width="7" style="303" customWidth="1"/>
    <col min="9730" max="9730" width="8.7109375" style="303" customWidth="1"/>
    <col min="9731" max="9731" width="15.42578125" style="303" customWidth="1"/>
    <col min="9732" max="9732" width="46.85546875" style="303" customWidth="1"/>
    <col min="9733" max="9733" width="5.42578125" style="303" customWidth="1"/>
    <col min="9734" max="9734" width="11.140625" style="303" customWidth="1"/>
    <col min="9735" max="9735" width="13.28515625" style="303" customWidth="1"/>
    <col min="9736" max="9736" width="21.140625" style="303" customWidth="1"/>
    <col min="9737" max="9984" width="10.42578125" style="303"/>
    <col min="9985" max="9985" width="7" style="303" customWidth="1"/>
    <col min="9986" max="9986" width="8.7109375" style="303" customWidth="1"/>
    <col min="9987" max="9987" width="15.42578125" style="303" customWidth="1"/>
    <col min="9988" max="9988" width="46.85546875" style="303" customWidth="1"/>
    <col min="9989" max="9989" width="5.42578125" style="303" customWidth="1"/>
    <col min="9990" max="9990" width="11.140625" style="303" customWidth="1"/>
    <col min="9991" max="9991" width="13.28515625" style="303" customWidth="1"/>
    <col min="9992" max="9992" width="21.140625" style="303" customWidth="1"/>
    <col min="9993" max="10240" width="10.42578125" style="303"/>
    <col min="10241" max="10241" width="7" style="303" customWidth="1"/>
    <col min="10242" max="10242" width="8.7109375" style="303" customWidth="1"/>
    <col min="10243" max="10243" width="15.42578125" style="303" customWidth="1"/>
    <col min="10244" max="10244" width="46.85546875" style="303" customWidth="1"/>
    <col min="10245" max="10245" width="5.42578125" style="303" customWidth="1"/>
    <col min="10246" max="10246" width="11.140625" style="303" customWidth="1"/>
    <col min="10247" max="10247" width="13.28515625" style="303" customWidth="1"/>
    <col min="10248" max="10248" width="21.140625" style="303" customWidth="1"/>
    <col min="10249" max="10496" width="10.42578125" style="303"/>
    <col min="10497" max="10497" width="7" style="303" customWidth="1"/>
    <col min="10498" max="10498" width="8.7109375" style="303" customWidth="1"/>
    <col min="10499" max="10499" width="15.42578125" style="303" customWidth="1"/>
    <col min="10500" max="10500" width="46.85546875" style="303" customWidth="1"/>
    <col min="10501" max="10501" width="5.42578125" style="303" customWidth="1"/>
    <col min="10502" max="10502" width="11.140625" style="303" customWidth="1"/>
    <col min="10503" max="10503" width="13.28515625" style="303" customWidth="1"/>
    <col min="10504" max="10504" width="21.140625" style="303" customWidth="1"/>
    <col min="10505" max="10752" width="10.42578125" style="303"/>
    <col min="10753" max="10753" width="7" style="303" customWidth="1"/>
    <col min="10754" max="10754" width="8.7109375" style="303" customWidth="1"/>
    <col min="10755" max="10755" width="15.42578125" style="303" customWidth="1"/>
    <col min="10756" max="10756" width="46.85546875" style="303" customWidth="1"/>
    <col min="10757" max="10757" width="5.42578125" style="303" customWidth="1"/>
    <col min="10758" max="10758" width="11.140625" style="303" customWidth="1"/>
    <col min="10759" max="10759" width="13.28515625" style="303" customWidth="1"/>
    <col min="10760" max="10760" width="21.140625" style="303" customWidth="1"/>
    <col min="10761" max="11008" width="10.42578125" style="303"/>
    <col min="11009" max="11009" width="7" style="303" customWidth="1"/>
    <col min="11010" max="11010" width="8.7109375" style="303" customWidth="1"/>
    <col min="11011" max="11011" width="15.42578125" style="303" customWidth="1"/>
    <col min="11012" max="11012" width="46.85546875" style="303" customWidth="1"/>
    <col min="11013" max="11013" width="5.42578125" style="303" customWidth="1"/>
    <col min="11014" max="11014" width="11.140625" style="303" customWidth="1"/>
    <col min="11015" max="11015" width="13.28515625" style="303" customWidth="1"/>
    <col min="11016" max="11016" width="21.140625" style="303" customWidth="1"/>
    <col min="11017" max="11264" width="10.42578125" style="303"/>
    <col min="11265" max="11265" width="7" style="303" customWidth="1"/>
    <col min="11266" max="11266" width="8.7109375" style="303" customWidth="1"/>
    <col min="11267" max="11267" width="15.42578125" style="303" customWidth="1"/>
    <col min="11268" max="11268" width="46.85546875" style="303" customWidth="1"/>
    <col min="11269" max="11269" width="5.42578125" style="303" customWidth="1"/>
    <col min="11270" max="11270" width="11.140625" style="303" customWidth="1"/>
    <col min="11271" max="11271" width="13.28515625" style="303" customWidth="1"/>
    <col min="11272" max="11272" width="21.140625" style="303" customWidth="1"/>
    <col min="11273" max="11520" width="10.42578125" style="303"/>
    <col min="11521" max="11521" width="7" style="303" customWidth="1"/>
    <col min="11522" max="11522" width="8.7109375" style="303" customWidth="1"/>
    <col min="11523" max="11523" width="15.42578125" style="303" customWidth="1"/>
    <col min="11524" max="11524" width="46.85546875" style="303" customWidth="1"/>
    <col min="11525" max="11525" width="5.42578125" style="303" customWidth="1"/>
    <col min="11526" max="11526" width="11.140625" style="303" customWidth="1"/>
    <col min="11527" max="11527" width="13.28515625" style="303" customWidth="1"/>
    <col min="11528" max="11528" width="21.140625" style="303" customWidth="1"/>
    <col min="11529" max="11776" width="10.42578125" style="303"/>
    <col min="11777" max="11777" width="7" style="303" customWidth="1"/>
    <col min="11778" max="11778" width="8.7109375" style="303" customWidth="1"/>
    <col min="11779" max="11779" width="15.42578125" style="303" customWidth="1"/>
    <col min="11780" max="11780" width="46.85546875" style="303" customWidth="1"/>
    <col min="11781" max="11781" width="5.42578125" style="303" customWidth="1"/>
    <col min="11782" max="11782" width="11.140625" style="303" customWidth="1"/>
    <col min="11783" max="11783" width="13.28515625" style="303" customWidth="1"/>
    <col min="11784" max="11784" width="21.140625" style="303" customWidth="1"/>
    <col min="11785" max="12032" width="10.42578125" style="303"/>
    <col min="12033" max="12033" width="7" style="303" customWidth="1"/>
    <col min="12034" max="12034" width="8.7109375" style="303" customWidth="1"/>
    <col min="12035" max="12035" width="15.42578125" style="303" customWidth="1"/>
    <col min="12036" max="12036" width="46.85546875" style="303" customWidth="1"/>
    <col min="12037" max="12037" width="5.42578125" style="303" customWidth="1"/>
    <col min="12038" max="12038" width="11.140625" style="303" customWidth="1"/>
    <col min="12039" max="12039" width="13.28515625" style="303" customWidth="1"/>
    <col min="12040" max="12040" width="21.140625" style="303" customWidth="1"/>
    <col min="12041" max="12288" width="10.42578125" style="303"/>
    <col min="12289" max="12289" width="7" style="303" customWidth="1"/>
    <col min="12290" max="12290" width="8.7109375" style="303" customWidth="1"/>
    <col min="12291" max="12291" width="15.42578125" style="303" customWidth="1"/>
    <col min="12292" max="12292" width="46.85546875" style="303" customWidth="1"/>
    <col min="12293" max="12293" width="5.42578125" style="303" customWidth="1"/>
    <col min="12294" max="12294" width="11.140625" style="303" customWidth="1"/>
    <col min="12295" max="12295" width="13.28515625" style="303" customWidth="1"/>
    <col min="12296" max="12296" width="21.140625" style="303" customWidth="1"/>
    <col min="12297" max="12544" width="10.42578125" style="303"/>
    <col min="12545" max="12545" width="7" style="303" customWidth="1"/>
    <col min="12546" max="12546" width="8.7109375" style="303" customWidth="1"/>
    <col min="12547" max="12547" width="15.42578125" style="303" customWidth="1"/>
    <col min="12548" max="12548" width="46.85546875" style="303" customWidth="1"/>
    <col min="12549" max="12549" width="5.42578125" style="303" customWidth="1"/>
    <col min="12550" max="12550" width="11.140625" style="303" customWidth="1"/>
    <col min="12551" max="12551" width="13.28515625" style="303" customWidth="1"/>
    <col min="12552" max="12552" width="21.140625" style="303" customWidth="1"/>
    <col min="12553" max="12800" width="10.42578125" style="303"/>
    <col min="12801" max="12801" width="7" style="303" customWidth="1"/>
    <col min="12802" max="12802" width="8.7109375" style="303" customWidth="1"/>
    <col min="12803" max="12803" width="15.42578125" style="303" customWidth="1"/>
    <col min="12804" max="12804" width="46.85546875" style="303" customWidth="1"/>
    <col min="12805" max="12805" width="5.42578125" style="303" customWidth="1"/>
    <col min="12806" max="12806" width="11.140625" style="303" customWidth="1"/>
    <col min="12807" max="12807" width="13.28515625" style="303" customWidth="1"/>
    <col min="12808" max="12808" width="21.140625" style="303" customWidth="1"/>
    <col min="12809" max="13056" width="10.42578125" style="303"/>
    <col min="13057" max="13057" width="7" style="303" customWidth="1"/>
    <col min="13058" max="13058" width="8.7109375" style="303" customWidth="1"/>
    <col min="13059" max="13059" width="15.42578125" style="303" customWidth="1"/>
    <col min="13060" max="13060" width="46.85546875" style="303" customWidth="1"/>
    <col min="13061" max="13061" width="5.42578125" style="303" customWidth="1"/>
    <col min="13062" max="13062" width="11.140625" style="303" customWidth="1"/>
    <col min="13063" max="13063" width="13.28515625" style="303" customWidth="1"/>
    <col min="13064" max="13064" width="21.140625" style="303" customWidth="1"/>
    <col min="13065" max="13312" width="10.42578125" style="303"/>
    <col min="13313" max="13313" width="7" style="303" customWidth="1"/>
    <col min="13314" max="13314" width="8.7109375" style="303" customWidth="1"/>
    <col min="13315" max="13315" width="15.42578125" style="303" customWidth="1"/>
    <col min="13316" max="13316" width="46.85546875" style="303" customWidth="1"/>
    <col min="13317" max="13317" width="5.42578125" style="303" customWidth="1"/>
    <col min="13318" max="13318" width="11.140625" style="303" customWidth="1"/>
    <col min="13319" max="13319" width="13.28515625" style="303" customWidth="1"/>
    <col min="13320" max="13320" width="21.140625" style="303" customWidth="1"/>
    <col min="13321" max="13568" width="10.42578125" style="303"/>
    <col min="13569" max="13569" width="7" style="303" customWidth="1"/>
    <col min="13570" max="13570" width="8.7109375" style="303" customWidth="1"/>
    <col min="13571" max="13571" width="15.42578125" style="303" customWidth="1"/>
    <col min="13572" max="13572" width="46.85546875" style="303" customWidth="1"/>
    <col min="13573" max="13573" width="5.42578125" style="303" customWidth="1"/>
    <col min="13574" max="13574" width="11.140625" style="303" customWidth="1"/>
    <col min="13575" max="13575" width="13.28515625" style="303" customWidth="1"/>
    <col min="13576" max="13576" width="21.140625" style="303" customWidth="1"/>
    <col min="13577" max="13824" width="10.42578125" style="303"/>
    <col min="13825" max="13825" width="7" style="303" customWidth="1"/>
    <col min="13826" max="13826" width="8.7109375" style="303" customWidth="1"/>
    <col min="13827" max="13827" width="15.42578125" style="303" customWidth="1"/>
    <col min="13828" max="13828" width="46.85546875" style="303" customWidth="1"/>
    <col min="13829" max="13829" width="5.42578125" style="303" customWidth="1"/>
    <col min="13830" max="13830" width="11.140625" style="303" customWidth="1"/>
    <col min="13831" max="13831" width="13.28515625" style="303" customWidth="1"/>
    <col min="13832" max="13832" width="21.140625" style="303" customWidth="1"/>
    <col min="13833" max="14080" width="10.42578125" style="303"/>
    <col min="14081" max="14081" width="7" style="303" customWidth="1"/>
    <col min="14082" max="14082" width="8.7109375" style="303" customWidth="1"/>
    <col min="14083" max="14083" width="15.42578125" style="303" customWidth="1"/>
    <col min="14084" max="14084" width="46.85546875" style="303" customWidth="1"/>
    <col min="14085" max="14085" width="5.42578125" style="303" customWidth="1"/>
    <col min="14086" max="14086" width="11.140625" style="303" customWidth="1"/>
    <col min="14087" max="14087" width="13.28515625" style="303" customWidth="1"/>
    <col min="14088" max="14088" width="21.140625" style="303" customWidth="1"/>
    <col min="14089" max="14336" width="10.42578125" style="303"/>
    <col min="14337" max="14337" width="7" style="303" customWidth="1"/>
    <col min="14338" max="14338" width="8.7109375" style="303" customWidth="1"/>
    <col min="14339" max="14339" width="15.42578125" style="303" customWidth="1"/>
    <col min="14340" max="14340" width="46.85546875" style="303" customWidth="1"/>
    <col min="14341" max="14341" width="5.42578125" style="303" customWidth="1"/>
    <col min="14342" max="14342" width="11.140625" style="303" customWidth="1"/>
    <col min="14343" max="14343" width="13.28515625" style="303" customWidth="1"/>
    <col min="14344" max="14344" width="21.140625" style="303" customWidth="1"/>
    <col min="14345" max="14592" width="10.42578125" style="303"/>
    <col min="14593" max="14593" width="7" style="303" customWidth="1"/>
    <col min="14594" max="14594" width="8.7109375" style="303" customWidth="1"/>
    <col min="14595" max="14595" width="15.42578125" style="303" customWidth="1"/>
    <col min="14596" max="14596" width="46.85546875" style="303" customWidth="1"/>
    <col min="14597" max="14597" width="5.42578125" style="303" customWidth="1"/>
    <col min="14598" max="14598" width="11.140625" style="303" customWidth="1"/>
    <col min="14599" max="14599" width="13.28515625" style="303" customWidth="1"/>
    <col min="14600" max="14600" width="21.140625" style="303" customWidth="1"/>
    <col min="14601" max="14848" width="10.42578125" style="303"/>
    <col min="14849" max="14849" width="7" style="303" customWidth="1"/>
    <col min="14850" max="14850" width="8.7109375" style="303" customWidth="1"/>
    <col min="14851" max="14851" width="15.42578125" style="303" customWidth="1"/>
    <col min="14852" max="14852" width="46.85546875" style="303" customWidth="1"/>
    <col min="14853" max="14853" width="5.42578125" style="303" customWidth="1"/>
    <col min="14854" max="14854" width="11.140625" style="303" customWidth="1"/>
    <col min="14855" max="14855" width="13.28515625" style="303" customWidth="1"/>
    <col min="14856" max="14856" width="21.140625" style="303" customWidth="1"/>
    <col min="14857" max="15104" width="10.42578125" style="303"/>
    <col min="15105" max="15105" width="7" style="303" customWidth="1"/>
    <col min="15106" max="15106" width="8.7109375" style="303" customWidth="1"/>
    <col min="15107" max="15107" width="15.42578125" style="303" customWidth="1"/>
    <col min="15108" max="15108" width="46.85546875" style="303" customWidth="1"/>
    <col min="15109" max="15109" width="5.42578125" style="303" customWidth="1"/>
    <col min="15110" max="15110" width="11.140625" style="303" customWidth="1"/>
    <col min="15111" max="15111" width="13.28515625" style="303" customWidth="1"/>
    <col min="15112" max="15112" width="21.140625" style="303" customWidth="1"/>
    <col min="15113" max="15360" width="10.42578125" style="303"/>
    <col min="15361" max="15361" width="7" style="303" customWidth="1"/>
    <col min="15362" max="15362" width="8.7109375" style="303" customWidth="1"/>
    <col min="15363" max="15363" width="15.42578125" style="303" customWidth="1"/>
    <col min="15364" max="15364" width="46.85546875" style="303" customWidth="1"/>
    <col min="15365" max="15365" width="5.42578125" style="303" customWidth="1"/>
    <col min="15366" max="15366" width="11.140625" style="303" customWidth="1"/>
    <col min="15367" max="15367" width="13.28515625" style="303" customWidth="1"/>
    <col min="15368" max="15368" width="21.140625" style="303" customWidth="1"/>
    <col min="15369" max="15616" width="10.42578125" style="303"/>
    <col min="15617" max="15617" width="7" style="303" customWidth="1"/>
    <col min="15618" max="15618" width="8.7109375" style="303" customWidth="1"/>
    <col min="15619" max="15619" width="15.42578125" style="303" customWidth="1"/>
    <col min="15620" max="15620" width="46.85546875" style="303" customWidth="1"/>
    <col min="15621" max="15621" width="5.42578125" style="303" customWidth="1"/>
    <col min="15622" max="15622" width="11.140625" style="303" customWidth="1"/>
    <col min="15623" max="15623" width="13.28515625" style="303" customWidth="1"/>
    <col min="15624" max="15624" width="21.140625" style="303" customWidth="1"/>
    <col min="15625" max="15872" width="10.42578125" style="303"/>
    <col min="15873" max="15873" width="7" style="303" customWidth="1"/>
    <col min="15874" max="15874" width="8.7109375" style="303" customWidth="1"/>
    <col min="15875" max="15875" width="15.42578125" style="303" customWidth="1"/>
    <col min="15876" max="15876" width="46.85546875" style="303" customWidth="1"/>
    <col min="15877" max="15877" width="5.42578125" style="303" customWidth="1"/>
    <col min="15878" max="15878" width="11.140625" style="303" customWidth="1"/>
    <col min="15879" max="15879" width="13.28515625" style="303" customWidth="1"/>
    <col min="15880" max="15880" width="21.140625" style="303" customWidth="1"/>
    <col min="15881" max="16128" width="10.42578125" style="303"/>
    <col min="16129" max="16129" width="7" style="303" customWidth="1"/>
    <col min="16130" max="16130" width="8.7109375" style="303" customWidth="1"/>
    <col min="16131" max="16131" width="15.42578125" style="303" customWidth="1"/>
    <col min="16132" max="16132" width="46.85546875" style="303" customWidth="1"/>
    <col min="16133" max="16133" width="5.42578125" style="303" customWidth="1"/>
    <col min="16134" max="16134" width="11.140625" style="303" customWidth="1"/>
    <col min="16135" max="16135" width="13.28515625" style="303" customWidth="1"/>
    <col min="16136" max="16136" width="21.140625" style="303" customWidth="1"/>
    <col min="16137" max="16384" width="10.42578125" style="303"/>
  </cols>
  <sheetData>
    <row r="1" spans="1:8" ht="27.75" customHeight="1">
      <c r="A1" s="1220" t="s">
        <v>5389</v>
      </c>
      <c r="B1" s="1220"/>
      <c r="C1" s="1220"/>
      <c r="D1" s="1220"/>
      <c r="E1" s="1220"/>
      <c r="F1" s="1220"/>
      <c r="G1" s="1220"/>
      <c r="H1" s="1220"/>
    </row>
    <row r="2" spans="1:8" ht="12.75" customHeight="1">
      <c r="A2" s="304" t="s">
        <v>5390</v>
      </c>
      <c r="B2" s="304"/>
      <c r="C2" s="304"/>
      <c r="D2" s="304"/>
      <c r="E2" s="304"/>
      <c r="F2" s="304"/>
      <c r="G2" s="304"/>
      <c r="H2" s="304"/>
    </row>
    <row r="3" spans="1:8" ht="12.75" customHeight="1">
      <c r="A3" s="304" t="s">
        <v>5515</v>
      </c>
      <c r="B3" s="304"/>
      <c r="C3" s="304"/>
      <c r="D3" s="304"/>
      <c r="E3" s="304"/>
      <c r="F3" s="304"/>
      <c r="G3" s="304"/>
      <c r="H3" s="304"/>
    </row>
    <row r="4" spans="1:8" ht="13.5" customHeight="1">
      <c r="A4" s="305"/>
      <c r="B4" s="304"/>
      <c r="C4" s="305"/>
      <c r="D4" s="304"/>
      <c r="E4" s="304"/>
      <c r="F4" s="304"/>
      <c r="G4" s="304"/>
      <c r="H4" s="304"/>
    </row>
    <row r="5" spans="1:8" ht="6.75" customHeight="1">
      <c r="A5" s="306"/>
      <c r="B5" s="307"/>
      <c r="C5" s="308"/>
      <c r="D5" s="307"/>
      <c r="E5" s="307"/>
      <c r="F5" s="309"/>
      <c r="G5" s="310"/>
      <c r="H5" s="310"/>
    </row>
    <row r="6" spans="1:8" ht="12.75" customHeight="1">
      <c r="A6" s="311" t="s">
        <v>5392</v>
      </c>
      <c r="B6" s="311"/>
      <c r="C6" s="311"/>
      <c r="D6" s="311"/>
      <c r="E6" s="311"/>
      <c r="F6" s="311"/>
      <c r="G6" s="311"/>
      <c r="H6" s="311"/>
    </row>
    <row r="7" spans="1:8" ht="13.5" customHeight="1">
      <c r="A7" s="311" t="s">
        <v>5393</v>
      </c>
      <c r="B7" s="311"/>
      <c r="C7" s="311"/>
      <c r="D7" s="311"/>
      <c r="E7" s="311"/>
      <c r="F7" s="311"/>
      <c r="G7" s="311" t="s">
        <v>5394</v>
      </c>
      <c r="H7" s="311"/>
    </row>
    <row r="8" spans="1:8" ht="13.5" customHeight="1">
      <c r="A8" s="311" t="s">
        <v>5395</v>
      </c>
      <c r="B8" s="312"/>
      <c r="C8" s="312"/>
      <c r="D8" s="312"/>
      <c r="E8" s="312"/>
      <c r="F8" s="313"/>
      <c r="G8" s="311" t="s">
        <v>5396</v>
      </c>
      <c r="H8" s="314"/>
    </row>
    <row r="9" spans="1:8" ht="6" customHeight="1" thickBot="1">
      <c r="A9" s="315"/>
      <c r="B9" s="315"/>
      <c r="C9" s="315"/>
      <c r="D9" s="315"/>
      <c r="E9" s="315"/>
      <c r="F9" s="315"/>
      <c r="G9" s="315"/>
      <c r="H9" s="315"/>
    </row>
    <row r="10" spans="1:8" ht="25.5" customHeight="1" thickBot="1">
      <c r="A10" s="316" t="s">
        <v>5397</v>
      </c>
      <c r="B10" s="316" t="s">
        <v>5398</v>
      </c>
      <c r="C10" s="316" t="s">
        <v>5236</v>
      </c>
      <c r="D10" s="316" t="s">
        <v>62</v>
      </c>
      <c r="E10" s="316" t="s">
        <v>137</v>
      </c>
      <c r="F10" s="316" t="s">
        <v>5399</v>
      </c>
      <c r="G10" s="316" t="s">
        <v>5400</v>
      </c>
      <c r="H10" s="316" t="s">
        <v>5338</v>
      </c>
    </row>
    <row r="11" spans="1:8" ht="12.75" hidden="1" customHeight="1">
      <c r="A11" s="316" t="s">
        <v>40</v>
      </c>
      <c r="B11" s="316" t="s">
        <v>89</v>
      </c>
      <c r="C11" s="316" t="s">
        <v>168</v>
      </c>
      <c r="D11" s="316" t="s">
        <v>157</v>
      </c>
      <c r="E11" s="316" t="s">
        <v>183</v>
      </c>
      <c r="F11" s="316" t="s">
        <v>190</v>
      </c>
      <c r="G11" s="316" t="s">
        <v>198</v>
      </c>
      <c r="H11" s="316" t="s">
        <v>204</v>
      </c>
    </row>
    <row r="12" spans="1:8" ht="4.5" customHeight="1">
      <c r="A12" s="315"/>
      <c r="B12" s="315"/>
      <c r="C12" s="315"/>
      <c r="D12" s="315"/>
      <c r="E12" s="315"/>
      <c r="F12" s="315"/>
      <c r="G12" s="315"/>
      <c r="H12" s="315"/>
    </row>
    <row r="13" spans="1:8" ht="30.75" customHeight="1">
      <c r="A13" s="317"/>
      <c r="B13" s="318"/>
      <c r="C13" s="318" t="s">
        <v>148</v>
      </c>
      <c r="D13" s="318" t="s">
        <v>5401</v>
      </c>
      <c r="E13" s="318"/>
      <c r="F13" s="319"/>
      <c r="G13" s="320"/>
      <c r="H13" s="320">
        <f>H14+H21</f>
        <v>0</v>
      </c>
    </row>
    <row r="14" spans="1:8" ht="28.5" customHeight="1">
      <c r="A14" s="321"/>
      <c r="B14" s="322"/>
      <c r="C14" s="322" t="s">
        <v>40</v>
      </c>
      <c r="D14" s="322" t="s">
        <v>5516</v>
      </c>
      <c r="E14" s="322"/>
      <c r="F14" s="323"/>
      <c r="G14" s="324"/>
      <c r="H14" s="324">
        <f>SUM(H15:H19)</f>
        <v>0</v>
      </c>
    </row>
    <row r="15" spans="1:8" ht="55.5" customHeight="1">
      <c r="A15" s="325">
        <v>1</v>
      </c>
      <c r="B15" s="326" t="s">
        <v>5517</v>
      </c>
      <c r="C15" s="326" t="s">
        <v>5518</v>
      </c>
      <c r="D15" s="326" t="s">
        <v>5519</v>
      </c>
      <c r="E15" s="326" t="s">
        <v>165</v>
      </c>
      <c r="F15" s="327">
        <v>135</v>
      </c>
      <c r="G15" s="328"/>
      <c r="H15" s="328">
        <f>F15*G15</f>
        <v>0</v>
      </c>
    </row>
    <row r="16" spans="1:8" ht="30" customHeight="1">
      <c r="A16" s="341"/>
      <c r="B16" s="342"/>
      <c r="C16" s="342"/>
      <c r="D16" s="342" t="s">
        <v>5520</v>
      </c>
      <c r="E16" s="342"/>
      <c r="F16" s="343"/>
      <c r="G16" s="344"/>
      <c r="H16" s="328">
        <f>F16*G16</f>
        <v>0</v>
      </c>
    </row>
    <row r="17" spans="1:8" ht="13.5" customHeight="1">
      <c r="A17" s="329">
        <v>2</v>
      </c>
      <c r="B17" s="330" t="s">
        <v>5521</v>
      </c>
      <c r="C17" s="330" t="s">
        <v>5522</v>
      </c>
      <c r="D17" s="330" t="s">
        <v>5523</v>
      </c>
      <c r="E17" s="330" t="s">
        <v>282</v>
      </c>
      <c r="F17" s="331">
        <v>270</v>
      </c>
      <c r="G17" s="332"/>
      <c r="H17" s="328">
        <f>F17*G17</f>
        <v>0</v>
      </c>
    </row>
    <row r="18" spans="1:8" ht="13.5" customHeight="1">
      <c r="A18" s="345"/>
      <c r="B18" s="346"/>
      <c r="C18" s="346"/>
      <c r="D18" s="346" t="s">
        <v>5524</v>
      </c>
      <c r="E18" s="346"/>
      <c r="F18" s="347">
        <v>270</v>
      </c>
      <c r="G18" s="348"/>
      <c r="H18" s="328">
        <f>F18*G18</f>
        <v>0</v>
      </c>
    </row>
    <row r="19" spans="1:8" ht="13.5" customHeight="1">
      <c r="A19" s="325">
        <v>3</v>
      </c>
      <c r="B19" s="326" t="s">
        <v>2786</v>
      </c>
      <c r="C19" s="326" t="s">
        <v>5525</v>
      </c>
      <c r="D19" s="326" t="s">
        <v>5526</v>
      </c>
      <c r="E19" s="326" t="s">
        <v>693</v>
      </c>
      <c r="F19" s="327">
        <v>270</v>
      </c>
      <c r="G19" s="328"/>
      <c r="H19" s="328">
        <f>F19*G19</f>
        <v>0</v>
      </c>
    </row>
    <row r="20" spans="1:8" ht="21" customHeight="1">
      <c r="A20" s="341"/>
      <c r="B20" s="342"/>
      <c r="C20" s="342"/>
      <c r="D20" s="342" t="s">
        <v>5527</v>
      </c>
      <c r="E20" s="342"/>
      <c r="F20" s="343"/>
      <c r="G20" s="344"/>
      <c r="H20" s="344"/>
    </row>
    <row r="21" spans="1:8" ht="28.5" customHeight="1">
      <c r="A21" s="321"/>
      <c r="B21" s="322"/>
      <c r="C21" s="322" t="s">
        <v>157</v>
      </c>
      <c r="D21" s="322" t="s">
        <v>5528</v>
      </c>
      <c r="E21" s="322"/>
      <c r="F21" s="323"/>
      <c r="G21" s="324"/>
      <c r="H21" s="324">
        <f>SUM(H22)</f>
        <v>0</v>
      </c>
    </row>
    <row r="22" spans="1:8" ht="24" customHeight="1">
      <c r="A22" s="325">
        <v>4</v>
      </c>
      <c r="B22" s="326" t="s">
        <v>2786</v>
      </c>
      <c r="C22" s="326" t="s">
        <v>5529</v>
      </c>
      <c r="D22" s="326" t="s">
        <v>5530</v>
      </c>
      <c r="E22" s="326" t="s">
        <v>165</v>
      </c>
      <c r="F22" s="327">
        <v>27</v>
      </c>
      <c r="G22" s="328"/>
      <c r="H22" s="328">
        <f>F22*G22</f>
        <v>0</v>
      </c>
    </row>
    <row r="23" spans="1:8" ht="12" customHeight="1">
      <c r="A23" s="341"/>
      <c r="B23" s="342"/>
      <c r="C23" s="342"/>
      <c r="D23" s="342" t="s">
        <v>5531</v>
      </c>
      <c r="E23" s="342"/>
      <c r="F23" s="343"/>
      <c r="G23" s="344"/>
      <c r="H23" s="344"/>
    </row>
    <row r="24" spans="1:8" ht="30.75" customHeight="1">
      <c r="A24" s="317"/>
      <c r="B24" s="318"/>
      <c r="C24" s="318" t="s">
        <v>2497</v>
      </c>
      <c r="D24" s="318" t="s">
        <v>5409</v>
      </c>
      <c r="E24" s="318"/>
      <c r="F24" s="319"/>
      <c r="G24" s="320"/>
      <c r="H24" s="320">
        <f>H25+H39+H63+H87</f>
        <v>0</v>
      </c>
    </row>
    <row r="25" spans="1:8" ht="28.5" customHeight="1">
      <c r="A25" s="321"/>
      <c r="B25" s="322"/>
      <c r="C25" s="322" t="s">
        <v>2741</v>
      </c>
      <c r="D25" s="322" t="s">
        <v>5532</v>
      </c>
      <c r="E25" s="322"/>
      <c r="F25" s="323"/>
      <c r="G25" s="324"/>
      <c r="H25" s="324">
        <f>SUM(H26:H37)</f>
        <v>0</v>
      </c>
    </row>
    <row r="26" spans="1:8" ht="55.5" customHeight="1">
      <c r="A26" s="325">
        <v>5</v>
      </c>
      <c r="B26" s="326" t="s">
        <v>2741</v>
      </c>
      <c r="C26" s="326" t="s">
        <v>5533</v>
      </c>
      <c r="D26" s="326" t="s">
        <v>5534</v>
      </c>
      <c r="E26" s="326" t="s">
        <v>693</v>
      </c>
      <c r="F26" s="327">
        <v>1416</v>
      </c>
      <c r="G26" s="328"/>
      <c r="H26" s="328">
        <f>F26*G26</f>
        <v>0</v>
      </c>
    </row>
    <row r="27" spans="1:8" ht="24" customHeight="1">
      <c r="A27" s="329">
        <v>6</v>
      </c>
      <c r="B27" s="330" t="s">
        <v>5535</v>
      </c>
      <c r="C27" s="330" t="s">
        <v>5536</v>
      </c>
      <c r="D27" s="330" t="s">
        <v>5537</v>
      </c>
      <c r="E27" s="330" t="s">
        <v>693</v>
      </c>
      <c r="F27" s="331">
        <v>365.16</v>
      </c>
      <c r="G27" s="332"/>
      <c r="H27" s="328">
        <f t="shared" ref="H27:H37" si="0">F27*G27</f>
        <v>0</v>
      </c>
    </row>
    <row r="28" spans="1:8" ht="13.5" customHeight="1">
      <c r="A28" s="345"/>
      <c r="B28" s="346"/>
      <c r="C28" s="346"/>
      <c r="D28" s="346" t="s">
        <v>5538</v>
      </c>
      <c r="E28" s="346"/>
      <c r="F28" s="347">
        <v>365.16</v>
      </c>
      <c r="G28" s="348"/>
      <c r="H28" s="328">
        <f t="shared" si="0"/>
        <v>0</v>
      </c>
    </row>
    <row r="29" spans="1:8" ht="24" customHeight="1">
      <c r="A29" s="329">
        <v>7</v>
      </c>
      <c r="B29" s="330" t="s">
        <v>5535</v>
      </c>
      <c r="C29" s="330" t="s">
        <v>5539</v>
      </c>
      <c r="D29" s="330" t="s">
        <v>5540</v>
      </c>
      <c r="E29" s="330" t="s">
        <v>693</v>
      </c>
      <c r="F29" s="331">
        <v>280.5</v>
      </c>
      <c r="G29" s="332"/>
      <c r="H29" s="328">
        <f t="shared" si="0"/>
        <v>0</v>
      </c>
    </row>
    <row r="30" spans="1:8" ht="13.5" customHeight="1">
      <c r="A30" s="345"/>
      <c r="B30" s="346"/>
      <c r="C30" s="346"/>
      <c r="D30" s="346" t="s">
        <v>5541</v>
      </c>
      <c r="E30" s="346"/>
      <c r="F30" s="347">
        <v>280.5</v>
      </c>
      <c r="G30" s="348"/>
      <c r="H30" s="328">
        <f t="shared" si="0"/>
        <v>0</v>
      </c>
    </row>
    <row r="31" spans="1:8" ht="24" customHeight="1">
      <c r="A31" s="329">
        <v>8</v>
      </c>
      <c r="B31" s="330" t="s">
        <v>5535</v>
      </c>
      <c r="C31" s="330" t="s">
        <v>5542</v>
      </c>
      <c r="D31" s="330" t="s">
        <v>5543</v>
      </c>
      <c r="E31" s="330" t="s">
        <v>693</v>
      </c>
      <c r="F31" s="331">
        <v>247.86</v>
      </c>
      <c r="G31" s="332"/>
      <c r="H31" s="328">
        <f t="shared" si="0"/>
        <v>0</v>
      </c>
    </row>
    <row r="32" spans="1:8" ht="13.5" customHeight="1">
      <c r="A32" s="345"/>
      <c r="B32" s="346"/>
      <c r="C32" s="346"/>
      <c r="D32" s="346" t="s">
        <v>5544</v>
      </c>
      <c r="E32" s="346"/>
      <c r="F32" s="347">
        <v>247.86</v>
      </c>
      <c r="G32" s="348"/>
      <c r="H32" s="328">
        <f t="shared" si="0"/>
        <v>0</v>
      </c>
    </row>
    <row r="33" spans="1:8" ht="24" customHeight="1">
      <c r="A33" s="329">
        <v>9</v>
      </c>
      <c r="B33" s="330" t="s">
        <v>5535</v>
      </c>
      <c r="C33" s="330" t="s">
        <v>5545</v>
      </c>
      <c r="D33" s="330" t="s">
        <v>5546</v>
      </c>
      <c r="E33" s="330" t="s">
        <v>693</v>
      </c>
      <c r="F33" s="331">
        <v>252.96</v>
      </c>
      <c r="G33" s="332"/>
      <c r="H33" s="328">
        <f t="shared" si="0"/>
        <v>0</v>
      </c>
    </row>
    <row r="34" spans="1:8" ht="13.5" customHeight="1">
      <c r="A34" s="345"/>
      <c r="B34" s="346"/>
      <c r="C34" s="346"/>
      <c r="D34" s="346" t="s">
        <v>5547</v>
      </c>
      <c r="E34" s="346"/>
      <c r="F34" s="347">
        <v>252.96</v>
      </c>
      <c r="G34" s="348"/>
      <c r="H34" s="328">
        <f t="shared" si="0"/>
        <v>0</v>
      </c>
    </row>
    <row r="35" spans="1:8" ht="24" customHeight="1">
      <c r="A35" s="329">
        <v>10</v>
      </c>
      <c r="B35" s="330" t="s">
        <v>5535</v>
      </c>
      <c r="C35" s="330" t="s">
        <v>5548</v>
      </c>
      <c r="D35" s="330" t="s">
        <v>5549</v>
      </c>
      <c r="E35" s="330" t="s">
        <v>693</v>
      </c>
      <c r="F35" s="331">
        <v>239.7</v>
      </c>
      <c r="G35" s="332"/>
      <c r="H35" s="328">
        <f t="shared" si="0"/>
        <v>0</v>
      </c>
    </row>
    <row r="36" spans="1:8" ht="13.5" customHeight="1">
      <c r="A36" s="345"/>
      <c r="B36" s="346"/>
      <c r="C36" s="346"/>
      <c r="D36" s="346" t="s">
        <v>5550</v>
      </c>
      <c r="E36" s="346"/>
      <c r="F36" s="347">
        <v>239.7</v>
      </c>
      <c r="G36" s="348"/>
      <c r="H36" s="328">
        <f t="shared" si="0"/>
        <v>0</v>
      </c>
    </row>
    <row r="37" spans="1:8" ht="24" customHeight="1">
      <c r="A37" s="329">
        <v>11</v>
      </c>
      <c r="B37" s="330" t="s">
        <v>5535</v>
      </c>
      <c r="C37" s="330" t="s">
        <v>5551</v>
      </c>
      <c r="D37" s="330" t="s">
        <v>5552</v>
      </c>
      <c r="E37" s="330" t="s">
        <v>693</v>
      </c>
      <c r="F37" s="331">
        <v>58.14</v>
      </c>
      <c r="G37" s="332"/>
      <c r="H37" s="328">
        <f t="shared" si="0"/>
        <v>0</v>
      </c>
    </row>
    <row r="38" spans="1:8" ht="13.5" customHeight="1">
      <c r="A38" s="345"/>
      <c r="B38" s="346"/>
      <c r="C38" s="346"/>
      <c r="D38" s="346" t="s">
        <v>5553</v>
      </c>
      <c r="E38" s="346"/>
      <c r="F38" s="347">
        <v>58.14</v>
      </c>
      <c r="G38" s="348"/>
      <c r="H38" s="348"/>
    </row>
    <row r="39" spans="1:8" ht="28.5" customHeight="1">
      <c r="A39" s="321"/>
      <c r="B39" s="322"/>
      <c r="C39" s="322" t="s">
        <v>2848</v>
      </c>
      <c r="D39" s="322" t="s">
        <v>5410</v>
      </c>
      <c r="E39" s="322"/>
      <c r="F39" s="323"/>
      <c r="G39" s="324"/>
      <c r="H39" s="324">
        <f>SUM(H40:H62)</f>
        <v>0</v>
      </c>
    </row>
    <row r="40" spans="1:8" ht="13.5" customHeight="1">
      <c r="A40" s="325">
        <v>12</v>
      </c>
      <c r="B40" s="326" t="s">
        <v>2848</v>
      </c>
      <c r="C40" s="326" t="s">
        <v>5554</v>
      </c>
      <c r="D40" s="326" t="s">
        <v>5555</v>
      </c>
      <c r="E40" s="326" t="s">
        <v>693</v>
      </c>
      <c r="F40" s="327">
        <v>70</v>
      </c>
      <c r="G40" s="328"/>
      <c r="H40" s="328">
        <f>F40*G40</f>
        <v>0</v>
      </c>
    </row>
    <row r="41" spans="1:8" ht="13.5" customHeight="1">
      <c r="A41" s="325">
        <v>13</v>
      </c>
      <c r="B41" s="326" t="s">
        <v>2848</v>
      </c>
      <c r="C41" s="326" t="s">
        <v>5556</v>
      </c>
      <c r="D41" s="326" t="s">
        <v>5557</v>
      </c>
      <c r="E41" s="326" t="s">
        <v>693</v>
      </c>
      <c r="F41" s="327">
        <v>68</v>
      </c>
      <c r="G41" s="328"/>
      <c r="H41" s="328">
        <f t="shared" ref="H41:H62" si="1">F41*G41</f>
        <v>0</v>
      </c>
    </row>
    <row r="42" spans="1:8" ht="13.5" customHeight="1">
      <c r="A42" s="325">
        <v>14</v>
      </c>
      <c r="B42" s="326" t="s">
        <v>2848</v>
      </c>
      <c r="C42" s="326" t="s">
        <v>5558</v>
      </c>
      <c r="D42" s="326" t="s">
        <v>5559</v>
      </c>
      <c r="E42" s="326" t="s">
        <v>693</v>
      </c>
      <c r="F42" s="327">
        <v>25</v>
      </c>
      <c r="G42" s="328"/>
      <c r="H42" s="328">
        <f t="shared" si="1"/>
        <v>0</v>
      </c>
    </row>
    <row r="43" spans="1:8" ht="13.5" customHeight="1">
      <c r="A43" s="325">
        <v>15</v>
      </c>
      <c r="B43" s="326" t="s">
        <v>2848</v>
      </c>
      <c r="C43" s="326" t="s">
        <v>5560</v>
      </c>
      <c r="D43" s="326" t="s">
        <v>5561</v>
      </c>
      <c r="E43" s="326" t="s">
        <v>693</v>
      </c>
      <c r="F43" s="327">
        <v>1</v>
      </c>
      <c r="G43" s="328"/>
      <c r="H43" s="328">
        <f t="shared" si="1"/>
        <v>0</v>
      </c>
    </row>
    <row r="44" spans="1:8" ht="13.5" customHeight="1">
      <c r="A44" s="325">
        <v>16</v>
      </c>
      <c r="B44" s="326" t="s">
        <v>2848</v>
      </c>
      <c r="C44" s="326" t="s">
        <v>5562</v>
      </c>
      <c r="D44" s="326" t="s">
        <v>5563</v>
      </c>
      <c r="E44" s="326" t="s">
        <v>693</v>
      </c>
      <c r="F44" s="327">
        <v>105</v>
      </c>
      <c r="G44" s="328"/>
      <c r="H44" s="328">
        <f t="shared" si="1"/>
        <v>0</v>
      </c>
    </row>
    <row r="45" spans="1:8" ht="24" customHeight="1">
      <c r="A45" s="325">
        <v>17</v>
      </c>
      <c r="B45" s="326" t="s">
        <v>2848</v>
      </c>
      <c r="C45" s="326" t="s">
        <v>5564</v>
      </c>
      <c r="D45" s="326" t="s">
        <v>5565</v>
      </c>
      <c r="E45" s="326" t="s">
        <v>693</v>
      </c>
      <c r="F45" s="327">
        <v>12</v>
      </c>
      <c r="G45" s="328"/>
      <c r="H45" s="328">
        <f t="shared" si="1"/>
        <v>0</v>
      </c>
    </row>
    <row r="46" spans="1:8" ht="24" customHeight="1">
      <c r="A46" s="325">
        <v>18</v>
      </c>
      <c r="B46" s="326" t="s">
        <v>2848</v>
      </c>
      <c r="C46" s="326" t="s">
        <v>5566</v>
      </c>
      <c r="D46" s="326" t="s">
        <v>5567</v>
      </c>
      <c r="E46" s="326" t="s">
        <v>693</v>
      </c>
      <c r="F46" s="327">
        <v>2</v>
      </c>
      <c r="G46" s="328"/>
      <c r="H46" s="328">
        <f t="shared" si="1"/>
        <v>0</v>
      </c>
    </row>
    <row r="47" spans="1:8" ht="24" customHeight="1">
      <c r="A47" s="325">
        <v>19</v>
      </c>
      <c r="B47" s="326" t="s">
        <v>2848</v>
      </c>
      <c r="C47" s="326" t="s">
        <v>5568</v>
      </c>
      <c r="D47" s="326" t="s">
        <v>5569</v>
      </c>
      <c r="E47" s="326" t="s">
        <v>693</v>
      </c>
      <c r="F47" s="327">
        <v>148</v>
      </c>
      <c r="G47" s="328"/>
      <c r="H47" s="328">
        <f t="shared" si="1"/>
        <v>0</v>
      </c>
    </row>
    <row r="48" spans="1:8" ht="24" customHeight="1">
      <c r="A48" s="325">
        <v>20</v>
      </c>
      <c r="B48" s="326" t="s">
        <v>2848</v>
      </c>
      <c r="C48" s="326" t="s">
        <v>5570</v>
      </c>
      <c r="D48" s="326" t="s">
        <v>5571</v>
      </c>
      <c r="E48" s="326" t="s">
        <v>693</v>
      </c>
      <c r="F48" s="327">
        <v>12</v>
      </c>
      <c r="G48" s="328"/>
      <c r="H48" s="328">
        <f t="shared" si="1"/>
        <v>0</v>
      </c>
    </row>
    <row r="49" spans="1:8" ht="24" customHeight="1">
      <c r="A49" s="325">
        <v>21</v>
      </c>
      <c r="B49" s="326" t="s">
        <v>2848</v>
      </c>
      <c r="C49" s="326" t="s">
        <v>5572</v>
      </c>
      <c r="D49" s="326" t="s">
        <v>5573</v>
      </c>
      <c r="E49" s="326" t="s">
        <v>693</v>
      </c>
      <c r="F49" s="327">
        <v>1</v>
      </c>
      <c r="G49" s="328"/>
      <c r="H49" s="328">
        <f t="shared" si="1"/>
        <v>0</v>
      </c>
    </row>
    <row r="50" spans="1:8" ht="24" customHeight="1">
      <c r="A50" s="325">
        <v>22</v>
      </c>
      <c r="B50" s="326" t="s">
        <v>2848</v>
      </c>
      <c r="C50" s="326" t="s">
        <v>5574</v>
      </c>
      <c r="D50" s="326" t="s">
        <v>5575</v>
      </c>
      <c r="E50" s="326" t="s">
        <v>693</v>
      </c>
      <c r="F50" s="327">
        <v>5</v>
      </c>
      <c r="G50" s="328"/>
      <c r="H50" s="328">
        <f t="shared" si="1"/>
        <v>0</v>
      </c>
    </row>
    <row r="51" spans="1:8" ht="24" customHeight="1">
      <c r="A51" s="325">
        <v>23</v>
      </c>
      <c r="B51" s="326" t="s">
        <v>2848</v>
      </c>
      <c r="C51" s="326" t="s">
        <v>5576</v>
      </c>
      <c r="D51" s="326" t="s">
        <v>5577</v>
      </c>
      <c r="E51" s="326" t="s">
        <v>693</v>
      </c>
      <c r="F51" s="327">
        <v>340</v>
      </c>
      <c r="G51" s="328"/>
      <c r="H51" s="328">
        <f t="shared" si="1"/>
        <v>0</v>
      </c>
    </row>
    <row r="52" spans="1:8" ht="24" customHeight="1">
      <c r="A52" s="325">
        <v>24</v>
      </c>
      <c r="B52" s="326" t="s">
        <v>2848</v>
      </c>
      <c r="C52" s="326" t="s">
        <v>5578</v>
      </c>
      <c r="D52" s="326" t="s">
        <v>5579</v>
      </c>
      <c r="E52" s="326" t="s">
        <v>693</v>
      </c>
      <c r="F52" s="327">
        <v>90</v>
      </c>
      <c r="G52" s="328"/>
      <c r="H52" s="328">
        <f t="shared" si="1"/>
        <v>0</v>
      </c>
    </row>
    <row r="53" spans="1:8" ht="24" customHeight="1">
      <c r="A53" s="325">
        <v>25</v>
      </c>
      <c r="B53" s="326" t="s">
        <v>2848</v>
      </c>
      <c r="C53" s="326" t="s">
        <v>5580</v>
      </c>
      <c r="D53" s="326" t="s">
        <v>5581</v>
      </c>
      <c r="E53" s="326" t="s">
        <v>693</v>
      </c>
      <c r="F53" s="327">
        <v>10</v>
      </c>
      <c r="G53" s="328"/>
      <c r="H53" s="328">
        <f t="shared" si="1"/>
        <v>0</v>
      </c>
    </row>
    <row r="54" spans="1:8" ht="13.5" customHeight="1">
      <c r="A54" s="325">
        <v>26</v>
      </c>
      <c r="B54" s="326" t="s">
        <v>2848</v>
      </c>
      <c r="C54" s="326" t="s">
        <v>5582</v>
      </c>
      <c r="D54" s="326" t="s">
        <v>5583</v>
      </c>
      <c r="E54" s="326" t="s">
        <v>693</v>
      </c>
      <c r="F54" s="327">
        <v>25</v>
      </c>
      <c r="G54" s="328"/>
      <c r="H54" s="328">
        <f t="shared" si="1"/>
        <v>0</v>
      </c>
    </row>
    <row r="55" spans="1:8" ht="13.5" customHeight="1">
      <c r="A55" s="325">
        <v>27</v>
      </c>
      <c r="B55" s="326" t="s">
        <v>2848</v>
      </c>
      <c r="C55" s="326" t="s">
        <v>5584</v>
      </c>
      <c r="D55" s="326" t="s">
        <v>5585</v>
      </c>
      <c r="E55" s="326" t="s">
        <v>693</v>
      </c>
      <c r="F55" s="327">
        <v>125</v>
      </c>
      <c r="G55" s="328"/>
      <c r="H55" s="328">
        <f t="shared" si="1"/>
        <v>0</v>
      </c>
    </row>
    <row r="56" spans="1:8" ht="13.5" customHeight="1">
      <c r="A56" s="325">
        <v>28</v>
      </c>
      <c r="B56" s="326" t="s">
        <v>2848</v>
      </c>
      <c r="C56" s="326" t="s">
        <v>5586</v>
      </c>
      <c r="D56" s="326" t="s">
        <v>5587</v>
      </c>
      <c r="E56" s="326" t="s">
        <v>693</v>
      </c>
      <c r="F56" s="327">
        <v>10</v>
      </c>
      <c r="G56" s="328"/>
      <c r="H56" s="328">
        <f t="shared" si="1"/>
        <v>0</v>
      </c>
    </row>
    <row r="57" spans="1:8" ht="13.5" customHeight="1">
      <c r="A57" s="325">
        <v>29</v>
      </c>
      <c r="B57" s="326" t="s">
        <v>2848</v>
      </c>
      <c r="C57" s="326" t="s">
        <v>5588</v>
      </c>
      <c r="D57" s="326" t="s">
        <v>5589</v>
      </c>
      <c r="E57" s="326" t="s">
        <v>693</v>
      </c>
      <c r="F57" s="327">
        <v>8</v>
      </c>
      <c r="G57" s="328"/>
      <c r="H57" s="328">
        <f t="shared" si="1"/>
        <v>0</v>
      </c>
    </row>
    <row r="58" spans="1:8" ht="13.5" customHeight="1">
      <c r="A58" s="325">
        <v>30</v>
      </c>
      <c r="B58" s="326" t="s">
        <v>2848</v>
      </c>
      <c r="C58" s="326" t="s">
        <v>5590</v>
      </c>
      <c r="D58" s="326" t="s">
        <v>5591</v>
      </c>
      <c r="E58" s="326" t="s">
        <v>693</v>
      </c>
      <c r="F58" s="327">
        <v>40</v>
      </c>
      <c r="G58" s="328"/>
      <c r="H58" s="328">
        <f t="shared" si="1"/>
        <v>0</v>
      </c>
    </row>
    <row r="59" spans="1:8" ht="34.5" customHeight="1">
      <c r="A59" s="325">
        <v>31</v>
      </c>
      <c r="B59" s="326" t="s">
        <v>2848</v>
      </c>
      <c r="C59" s="326" t="s">
        <v>5592</v>
      </c>
      <c r="D59" s="326" t="s">
        <v>5593</v>
      </c>
      <c r="E59" s="326" t="s">
        <v>171</v>
      </c>
      <c r="F59" s="327">
        <v>30</v>
      </c>
      <c r="G59" s="328"/>
      <c r="H59" s="328">
        <f t="shared" si="1"/>
        <v>0</v>
      </c>
    </row>
    <row r="60" spans="1:8" ht="39" customHeight="1">
      <c r="A60" s="341"/>
      <c r="B60" s="342"/>
      <c r="C60" s="342"/>
      <c r="D60" s="342" t="s">
        <v>5594</v>
      </c>
      <c r="E60" s="342"/>
      <c r="F60" s="343"/>
      <c r="G60" s="344"/>
      <c r="H60" s="328">
        <f t="shared" si="1"/>
        <v>0</v>
      </c>
    </row>
    <row r="61" spans="1:8" ht="13.5" customHeight="1">
      <c r="A61" s="325">
        <v>32</v>
      </c>
      <c r="B61" s="326" t="s">
        <v>2848</v>
      </c>
      <c r="C61" s="326" t="s">
        <v>5595</v>
      </c>
      <c r="D61" s="326" t="s">
        <v>5596</v>
      </c>
      <c r="E61" s="326" t="s">
        <v>171</v>
      </c>
      <c r="F61" s="327">
        <v>1</v>
      </c>
      <c r="G61" s="328"/>
      <c r="H61" s="328">
        <f t="shared" si="1"/>
        <v>0</v>
      </c>
    </row>
    <row r="62" spans="1:8" ht="13.5" customHeight="1">
      <c r="A62" s="325">
        <v>33</v>
      </c>
      <c r="B62" s="326" t="s">
        <v>2848</v>
      </c>
      <c r="C62" s="326" t="s">
        <v>5597</v>
      </c>
      <c r="D62" s="326" t="s">
        <v>5598</v>
      </c>
      <c r="E62" s="326" t="s">
        <v>171</v>
      </c>
      <c r="F62" s="327">
        <v>5</v>
      </c>
      <c r="G62" s="328"/>
      <c r="H62" s="328">
        <f t="shared" si="1"/>
        <v>0</v>
      </c>
    </row>
    <row r="63" spans="1:8" ht="28.5" customHeight="1">
      <c r="A63" s="321"/>
      <c r="B63" s="322"/>
      <c r="C63" s="322" t="s">
        <v>4220</v>
      </c>
      <c r="D63" s="322" t="s">
        <v>5599</v>
      </c>
      <c r="E63" s="322"/>
      <c r="F63" s="323"/>
      <c r="G63" s="324"/>
      <c r="H63" s="324">
        <f>SUM(H64:H86)</f>
        <v>0</v>
      </c>
    </row>
    <row r="64" spans="1:8" ht="24" customHeight="1">
      <c r="A64" s="325">
        <v>34</v>
      </c>
      <c r="B64" s="326" t="s">
        <v>2848</v>
      </c>
      <c r="C64" s="326" t="s">
        <v>5600</v>
      </c>
      <c r="D64" s="326" t="s">
        <v>5601</v>
      </c>
      <c r="E64" s="326" t="s">
        <v>693</v>
      </c>
      <c r="F64" s="327">
        <v>358</v>
      </c>
      <c r="G64" s="328"/>
      <c r="H64" s="328">
        <f>F64*G64</f>
        <v>0</v>
      </c>
    </row>
    <row r="65" spans="1:8" ht="24" customHeight="1">
      <c r="A65" s="325">
        <v>35</v>
      </c>
      <c r="B65" s="326" t="s">
        <v>2848</v>
      </c>
      <c r="C65" s="326" t="s">
        <v>5602</v>
      </c>
      <c r="D65" s="326" t="s">
        <v>5603</v>
      </c>
      <c r="E65" s="326" t="s">
        <v>693</v>
      </c>
      <c r="F65" s="327">
        <v>243</v>
      </c>
      <c r="G65" s="328"/>
      <c r="H65" s="328">
        <f t="shared" ref="H65:H86" si="2">F65*G65</f>
        <v>0</v>
      </c>
    </row>
    <row r="66" spans="1:8" ht="24" customHeight="1">
      <c r="A66" s="325">
        <v>36</v>
      </c>
      <c r="B66" s="326" t="s">
        <v>2848</v>
      </c>
      <c r="C66" s="326" t="s">
        <v>5604</v>
      </c>
      <c r="D66" s="326" t="s">
        <v>5605</v>
      </c>
      <c r="E66" s="326" t="s">
        <v>693</v>
      </c>
      <c r="F66" s="327">
        <v>275</v>
      </c>
      <c r="G66" s="328"/>
      <c r="H66" s="328">
        <f t="shared" si="2"/>
        <v>0</v>
      </c>
    </row>
    <row r="67" spans="1:8" ht="24" customHeight="1">
      <c r="A67" s="325">
        <v>37</v>
      </c>
      <c r="B67" s="326" t="s">
        <v>2848</v>
      </c>
      <c r="C67" s="326" t="s">
        <v>5606</v>
      </c>
      <c r="D67" s="326" t="s">
        <v>5607</v>
      </c>
      <c r="E67" s="326" t="s">
        <v>693</v>
      </c>
      <c r="F67" s="327">
        <v>248</v>
      </c>
      <c r="G67" s="328"/>
      <c r="H67" s="328">
        <f t="shared" si="2"/>
        <v>0</v>
      </c>
    </row>
    <row r="68" spans="1:8" ht="24" customHeight="1">
      <c r="A68" s="325">
        <v>38</v>
      </c>
      <c r="B68" s="326" t="s">
        <v>2848</v>
      </c>
      <c r="C68" s="326" t="s">
        <v>5608</v>
      </c>
      <c r="D68" s="326" t="s">
        <v>5609</v>
      </c>
      <c r="E68" s="326" t="s">
        <v>693</v>
      </c>
      <c r="F68" s="327">
        <v>235</v>
      </c>
      <c r="G68" s="328"/>
      <c r="H68" s="328">
        <f t="shared" si="2"/>
        <v>0</v>
      </c>
    </row>
    <row r="69" spans="1:8" ht="24" customHeight="1">
      <c r="A69" s="325">
        <v>39</v>
      </c>
      <c r="B69" s="326" t="s">
        <v>2848</v>
      </c>
      <c r="C69" s="326" t="s">
        <v>5608</v>
      </c>
      <c r="D69" s="326" t="s">
        <v>5610</v>
      </c>
      <c r="E69" s="326" t="s">
        <v>693</v>
      </c>
      <c r="F69" s="327">
        <v>61</v>
      </c>
      <c r="G69" s="328"/>
      <c r="H69" s="328">
        <f t="shared" si="2"/>
        <v>0</v>
      </c>
    </row>
    <row r="70" spans="1:8" ht="24" customHeight="1">
      <c r="A70" s="325">
        <v>40</v>
      </c>
      <c r="B70" s="326" t="s">
        <v>2848</v>
      </c>
      <c r="C70" s="326" t="s">
        <v>5611</v>
      </c>
      <c r="D70" s="326" t="s">
        <v>5612</v>
      </c>
      <c r="E70" s="326" t="s">
        <v>693</v>
      </c>
      <c r="F70" s="327">
        <v>57</v>
      </c>
      <c r="G70" s="328"/>
      <c r="H70" s="328">
        <f t="shared" si="2"/>
        <v>0</v>
      </c>
    </row>
    <row r="71" spans="1:8" ht="24" customHeight="1">
      <c r="A71" s="325">
        <v>41</v>
      </c>
      <c r="B71" s="326" t="s">
        <v>2848</v>
      </c>
      <c r="C71" s="326" t="s">
        <v>5611</v>
      </c>
      <c r="D71" s="326" t="s">
        <v>5613</v>
      </c>
      <c r="E71" s="326" t="s">
        <v>693</v>
      </c>
      <c r="F71" s="327">
        <v>137</v>
      </c>
      <c r="G71" s="328"/>
      <c r="H71" s="328">
        <f t="shared" si="2"/>
        <v>0</v>
      </c>
    </row>
    <row r="72" spans="1:8" ht="24" customHeight="1">
      <c r="A72" s="325">
        <v>42</v>
      </c>
      <c r="B72" s="326" t="s">
        <v>2848</v>
      </c>
      <c r="C72" s="326" t="s">
        <v>5614</v>
      </c>
      <c r="D72" s="326" t="s">
        <v>5615</v>
      </c>
      <c r="E72" s="326" t="s">
        <v>2924</v>
      </c>
      <c r="F72" s="327">
        <v>1</v>
      </c>
      <c r="G72" s="328"/>
      <c r="H72" s="328">
        <f t="shared" si="2"/>
        <v>0</v>
      </c>
    </row>
    <row r="73" spans="1:8" ht="24" customHeight="1">
      <c r="A73" s="325">
        <v>43</v>
      </c>
      <c r="B73" s="326" t="s">
        <v>2848</v>
      </c>
      <c r="C73" s="326" t="s">
        <v>5616</v>
      </c>
      <c r="D73" s="326" t="s">
        <v>5617</v>
      </c>
      <c r="E73" s="326" t="s">
        <v>2924</v>
      </c>
      <c r="F73" s="327">
        <v>5</v>
      </c>
      <c r="G73" s="328"/>
      <c r="H73" s="328">
        <f t="shared" si="2"/>
        <v>0</v>
      </c>
    </row>
    <row r="74" spans="1:8" ht="24" customHeight="1">
      <c r="A74" s="325">
        <v>44</v>
      </c>
      <c r="B74" s="326" t="s">
        <v>2848</v>
      </c>
      <c r="C74" s="326" t="s">
        <v>5618</v>
      </c>
      <c r="D74" s="326" t="s">
        <v>5619</v>
      </c>
      <c r="E74" s="326" t="s">
        <v>171</v>
      </c>
      <c r="F74" s="327">
        <v>7</v>
      </c>
      <c r="G74" s="328"/>
      <c r="H74" s="328">
        <f t="shared" si="2"/>
        <v>0</v>
      </c>
    </row>
    <row r="75" spans="1:8" ht="24" customHeight="1">
      <c r="A75" s="325">
        <v>45</v>
      </c>
      <c r="B75" s="326" t="s">
        <v>2848</v>
      </c>
      <c r="C75" s="326" t="s">
        <v>5620</v>
      </c>
      <c r="D75" s="326" t="s">
        <v>5621</v>
      </c>
      <c r="E75" s="326" t="s">
        <v>171</v>
      </c>
      <c r="F75" s="327">
        <v>31</v>
      </c>
      <c r="G75" s="328"/>
      <c r="H75" s="328">
        <f t="shared" si="2"/>
        <v>0</v>
      </c>
    </row>
    <row r="76" spans="1:8" ht="55.5" customHeight="1">
      <c r="A76" s="329">
        <v>46</v>
      </c>
      <c r="B76" s="330"/>
      <c r="C76" s="330" t="s">
        <v>5622</v>
      </c>
      <c r="D76" s="330" t="s">
        <v>5623</v>
      </c>
      <c r="E76" s="330" t="s">
        <v>171</v>
      </c>
      <c r="F76" s="331">
        <v>17</v>
      </c>
      <c r="G76" s="332"/>
      <c r="H76" s="328">
        <f t="shared" si="2"/>
        <v>0</v>
      </c>
    </row>
    <row r="77" spans="1:8" ht="55.5" customHeight="1">
      <c r="A77" s="329">
        <v>47</v>
      </c>
      <c r="B77" s="330"/>
      <c r="C77" s="330" t="s">
        <v>5624</v>
      </c>
      <c r="D77" s="330" t="s">
        <v>5625</v>
      </c>
      <c r="E77" s="330" t="s">
        <v>171</v>
      </c>
      <c r="F77" s="331">
        <v>9</v>
      </c>
      <c r="G77" s="332"/>
      <c r="H77" s="328">
        <f t="shared" si="2"/>
        <v>0</v>
      </c>
    </row>
    <row r="78" spans="1:8" ht="24" customHeight="1">
      <c r="A78" s="325">
        <v>48</v>
      </c>
      <c r="B78" s="326" t="s">
        <v>2848</v>
      </c>
      <c r="C78" s="326" t="s">
        <v>5626</v>
      </c>
      <c r="D78" s="326" t="s">
        <v>5627</v>
      </c>
      <c r="E78" s="326" t="s">
        <v>171</v>
      </c>
      <c r="F78" s="327">
        <v>22</v>
      </c>
      <c r="G78" s="328"/>
      <c r="H78" s="328">
        <f t="shared" si="2"/>
        <v>0</v>
      </c>
    </row>
    <row r="79" spans="1:8" ht="55.5" customHeight="1">
      <c r="A79" s="329">
        <v>49</v>
      </c>
      <c r="B79" s="330"/>
      <c r="C79" s="330" t="s">
        <v>5628</v>
      </c>
      <c r="D79" s="330" t="s">
        <v>5629</v>
      </c>
      <c r="E79" s="330" t="s">
        <v>171</v>
      </c>
      <c r="F79" s="331">
        <v>19</v>
      </c>
      <c r="G79" s="332"/>
      <c r="H79" s="328">
        <f t="shared" si="2"/>
        <v>0</v>
      </c>
    </row>
    <row r="80" spans="1:8" ht="55.5" customHeight="1">
      <c r="A80" s="329">
        <v>50</v>
      </c>
      <c r="B80" s="330"/>
      <c r="C80" s="330" t="s">
        <v>5630</v>
      </c>
      <c r="D80" s="330" t="s">
        <v>5631</v>
      </c>
      <c r="E80" s="330" t="s">
        <v>171</v>
      </c>
      <c r="F80" s="331">
        <v>3</v>
      </c>
      <c r="G80" s="332"/>
      <c r="H80" s="328">
        <f t="shared" si="2"/>
        <v>0</v>
      </c>
    </row>
    <row r="81" spans="1:8" ht="24" customHeight="1">
      <c r="A81" s="325">
        <v>51</v>
      </c>
      <c r="B81" s="326" t="s">
        <v>2848</v>
      </c>
      <c r="C81" s="326" t="s">
        <v>5632</v>
      </c>
      <c r="D81" s="326" t="s">
        <v>5633</v>
      </c>
      <c r="E81" s="326" t="s">
        <v>171</v>
      </c>
      <c r="F81" s="327">
        <v>1</v>
      </c>
      <c r="G81" s="328"/>
      <c r="H81" s="328">
        <f t="shared" si="2"/>
        <v>0</v>
      </c>
    </row>
    <row r="82" spans="1:8" ht="55.5" customHeight="1">
      <c r="A82" s="329">
        <v>52</v>
      </c>
      <c r="B82" s="330"/>
      <c r="C82" s="330" t="s">
        <v>5634</v>
      </c>
      <c r="D82" s="330" t="s">
        <v>5635</v>
      </c>
      <c r="E82" s="330" t="s">
        <v>171</v>
      </c>
      <c r="F82" s="331">
        <v>1</v>
      </c>
      <c r="G82" s="332"/>
      <c r="H82" s="328">
        <f t="shared" si="2"/>
        <v>0</v>
      </c>
    </row>
    <row r="83" spans="1:8" ht="24" customHeight="1">
      <c r="A83" s="325">
        <v>53</v>
      </c>
      <c r="B83" s="326" t="s">
        <v>2848</v>
      </c>
      <c r="C83" s="326" t="s">
        <v>5636</v>
      </c>
      <c r="D83" s="326" t="s">
        <v>5637</v>
      </c>
      <c r="E83" s="326" t="s">
        <v>171</v>
      </c>
      <c r="F83" s="327">
        <v>6</v>
      </c>
      <c r="G83" s="328"/>
      <c r="H83" s="328">
        <f t="shared" si="2"/>
        <v>0</v>
      </c>
    </row>
    <row r="84" spans="1:8" ht="55.5" customHeight="1">
      <c r="A84" s="329">
        <v>54</v>
      </c>
      <c r="B84" s="330"/>
      <c r="C84" s="330" t="s">
        <v>5638</v>
      </c>
      <c r="D84" s="330" t="s">
        <v>5639</v>
      </c>
      <c r="E84" s="330" t="s">
        <v>171</v>
      </c>
      <c r="F84" s="331">
        <v>6</v>
      </c>
      <c r="G84" s="332"/>
      <c r="H84" s="328">
        <f t="shared" si="2"/>
        <v>0</v>
      </c>
    </row>
    <row r="85" spans="1:8" ht="24" customHeight="1">
      <c r="A85" s="325">
        <v>55</v>
      </c>
      <c r="B85" s="326" t="s">
        <v>2848</v>
      </c>
      <c r="C85" s="326" t="s">
        <v>5640</v>
      </c>
      <c r="D85" s="326" t="s">
        <v>5641</v>
      </c>
      <c r="E85" s="326" t="s">
        <v>2924</v>
      </c>
      <c r="F85" s="327">
        <v>8</v>
      </c>
      <c r="G85" s="328"/>
      <c r="H85" s="328">
        <f t="shared" si="2"/>
        <v>0</v>
      </c>
    </row>
    <row r="86" spans="1:8" ht="24" customHeight="1">
      <c r="A86" s="325">
        <v>56</v>
      </c>
      <c r="B86" s="326" t="s">
        <v>2848</v>
      </c>
      <c r="C86" s="326" t="s">
        <v>5642</v>
      </c>
      <c r="D86" s="326" t="s">
        <v>5643</v>
      </c>
      <c r="E86" s="326" t="s">
        <v>693</v>
      </c>
      <c r="F86" s="327">
        <v>1416</v>
      </c>
      <c r="G86" s="328"/>
      <c r="H86" s="328">
        <f t="shared" si="2"/>
        <v>0</v>
      </c>
    </row>
    <row r="87" spans="1:8" ht="28.5" customHeight="1">
      <c r="A87" s="321"/>
      <c r="B87" s="322"/>
      <c r="C87" s="322" t="s">
        <v>5644</v>
      </c>
      <c r="D87" s="322" t="s">
        <v>5645</v>
      </c>
      <c r="E87" s="322"/>
      <c r="F87" s="323"/>
      <c r="G87" s="324"/>
      <c r="H87" s="324">
        <f>SUM(H88:H94)</f>
        <v>0</v>
      </c>
    </row>
    <row r="88" spans="1:8" ht="34.5" customHeight="1">
      <c r="A88" s="325">
        <v>57</v>
      </c>
      <c r="B88" s="326" t="s">
        <v>2848</v>
      </c>
      <c r="C88" s="326" t="s">
        <v>5646</v>
      </c>
      <c r="D88" s="326" t="s">
        <v>5647</v>
      </c>
      <c r="E88" s="326" t="s">
        <v>2924</v>
      </c>
      <c r="F88" s="327">
        <v>1</v>
      </c>
      <c r="G88" s="328"/>
      <c r="H88" s="328">
        <f>F88*G88</f>
        <v>0</v>
      </c>
    </row>
    <row r="89" spans="1:8" ht="24" customHeight="1">
      <c r="A89" s="325">
        <v>58</v>
      </c>
      <c r="B89" s="326" t="s">
        <v>5648</v>
      </c>
      <c r="C89" s="326" t="s">
        <v>5649</v>
      </c>
      <c r="D89" s="326" t="s">
        <v>5650</v>
      </c>
      <c r="E89" s="326" t="s">
        <v>2924</v>
      </c>
      <c r="F89" s="327">
        <v>1</v>
      </c>
      <c r="G89" s="328"/>
      <c r="H89" s="328">
        <f t="shared" ref="H89:H94" si="3">F89*G89</f>
        <v>0</v>
      </c>
    </row>
    <row r="90" spans="1:8" ht="13.5" customHeight="1">
      <c r="A90" s="329">
        <v>59</v>
      </c>
      <c r="B90" s="330"/>
      <c r="C90" s="330" t="s">
        <v>5651</v>
      </c>
      <c r="D90" s="330" t="s">
        <v>5652</v>
      </c>
      <c r="E90" s="330" t="s">
        <v>171</v>
      </c>
      <c r="F90" s="331">
        <v>1</v>
      </c>
      <c r="G90" s="332"/>
      <c r="H90" s="328">
        <f t="shared" si="3"/>
        <v>0</v>
      </c>
    </row>
    <row r="91" spans="1:8" ht="39" customHeight="1">
      <c r="A91" s="341"/>
      <c r="B91" s="342"/>
      <c r="C91" s="342"/>
      <c r="D91" s="342" t="s">
        <v>5653</v>
      </c>
      <c r="E91" s="342"/>
      <c r="F91" s="343"/>
      <c r="G91" s="344"/>
      <c r="H91" s="328">
        <f t="shared" si="3"/>
        <v>0</v>
      </c>
    </row>
    <row r="92" spans="1:8" ht="45" customHeight="1">
      <c r="A92" s="325">
        <v>60</v>
      </c>
      <c r="B92" s="326" t="s">
        <v>5648</v>
      </c>
      <c r="C92" s="326" t="s">
        <v>5654</v>
      </c>
      <c r="D92" s="326" t="s">
        <v>5655</v>
      </c>
      <c r="E92" s="326" t="s">
        <v>2924</v>
      </c>
      <c r="F92" s="327">
        <v>1</v>
      </c>
      <c r="G92" s="328"/>
      <c r="H92" s="328">
        <f t="shared" si="3"/>
        <v>0</v>
      </c>
    </row>
    <row r="93" spans="1:8" ht="24" customHeight="1">
      <c r="A93" s="325">
        <v>61</v>
      </c>
      <c r="B93" s="326" t="s">
        <v>5648</v>
      </c>
      <c r="C93" s="326" t="s">
        <v>5656</v>
      </c>
      <c r="D93" s="326" t="s">
        <v>5657</v>
      </c>
      <c r="E93" s="326" t="s">
        <v>171</v>
      </c>
      <c r="F93" s="327">
        <v>2</v>
      </c>
      <c r="G93" s="328"/>
      <c r="H93" s="328">
        <f t="shared" si="3"/>
        <v>0</v>
      </c>
    </row>
    <row r="94" spans="1:8" ht="24" customHeight="1">
      <c r="A94" s="325">
        <v>62</v>
      </c>
      <c r="B94" s="326" t="s">
        <v>5648</v>
      </c>
      <c r="C94" s="326" t="s">
        <v>5658</v>
      </c>
      <c r="D94" s="326" t="s">
        <v>5659</v>
      </c>
      <c r="E94" s="326" t="s">
        <v>171</v>
      </c>
      <c r="F94" s="327">
        <v>1</v>
      </c>
      <c r="G94" s="328"/>
      <c r="H94" s="328">
        <f t="shared" si="3"/>
        <v>0</v>
      </c>
    </row>
    <row r="95" spans="1:8" ht="30.75" customHeight="1">
      <c r="A95" s="317"/>
      <c r="B95" s="318"/>
      <c r="C95" s="318" t="s">
        <v>4790</v>
      </c>
      <c r="D95" s="318" t="s">
        <v>5660</v>
      </c>
      <c r="E95" s="318"/>
      <c r="F95" s="319"/>
      <c r="G95" s="320"/>
      <c r="H95" s="320">
        <f>H96</f>
        <v>0</v>
      </c>
    </row>
    <row r="96" spans="1:8" ht="28.5" customHeight="1">
      <c r="A96" s="321"/>
      <c r="B96" s="322"/>
      <c r="C96" s="322" t="s">
        <v>4792</v>
      </c>
      <c r="D96" s="322" t="s">
        <v>5661</v>
      </c>
      <c r="E96" s="322"/>
      <c r="F96" s="323"/>
      <c r="G96" s="324"/>
      <c r="H96" s="324">
        <f>SUM(H97)</f>
        <v>0</v>
      </c>
    </row>
    <row r="97" spans="1:8" ht="13.5" customHeight="1">
      <c r="A97" s="325">
        <v>63</v>
      </c>
      <c r="B97" s="326" t="s">
        <v>2786</v>
      </c>
      <c r="C97" s="326" t="s">
        <v>5662</v>
      </c>
      <c r="D97" s="326" t="s">
        <v>5663</v>
      </c>
      <c r="E97" s="326" t="s">
        <v>4805</v>
      </c>
      <c r="F97" s="327">
        <v>1</v>
      </c>
      <c r="G97" s="328"/>
      <c r="H97" s="328">
        <f>F97*G97</f>
        <v>0</v>
      </c>
    </row>
    <row r="98" spans="1:8" ht="30.75" customHeight="1">
      <c r="A98" s="317"/>
      <c r="B98" s="318"/>
      <c r="C98" s="318" t="s">
        <v>4599</v>
      </c>
      <c r="D98" s="318" t="s">
        <v>5459</v>
      </c>
      <c r="E98" s="318"/>
      <c r="F98" s="319"/>
      <c r="G98" s="320"/>
      <c r="H98" s="320">
        <f>H99</f>
        <v>0</v>
      </c>
    </row>
    <row r="99" spans="1:8" ht="28.5" customHeight="1">
      <c r="A99" s="321"/>
      <c r="B99" s="322"/>
      <c r="C99" s="322" t="s">
        <v>5460</v>
      </c>
      <c r="D99" s="322" t="s">
        <v>5664</v>
      </c>
      <c r="E99" s="322"/>
      <c r="F99" s="323"/>
      <c r="G99" s="324"/>
      <c r="H99" s="324">
        <f>SUM(H100:H103)</f>
        <v>0</v>
      </c>
    </row>
    <row r="100" spans="1:8" ht="13.5" customHeight="1">
      <c r="A100" s="325">
        <v>64</v>
      </c>
      <c r="B100" s="326" t="s">
        <v>5462</v>
      </c>
      <c r="C100" s="326" t="s">
        <v>5463</v>
      </c>
      <c r="D100" s="326" t="s">
        <v>5464</v>
      </c>
      <c r="E100" s="326" t="s">
        <v>4760</v>
      </c>
      <c r="F100" s="327">
        <v>1</v>
      </c>
      <c r="G100" s="328"/>
      <c r="H100" s="328">
        <f>F100*G100</f>
        <v>0</v>
      </c>
    </row>
    <row r="101" spans="1:8" ht="13.5" customHeight="1">
      <c r="A101" s="325">
        <v>65</v>
      </c>
      <c r="B101" s="326" t="s">
        <v>5462</v>
      </c>
      <c r="C101" s="326" t="s">
        <v>5665</v>
      </c>
      <c r="D101" s="326" t="s">
        <v>5666</v>
      </c>
      <c r="E101" s="326" t="s">
        <v>4760</v>
      </c>
      <c r="F101" s="327">
        <v>1</v>
      </c>
      <c r="G101" s="328"/>
      <c r="H101" s="328">
        <f>F101*G101</f>
        <v>0</v>
      </c>
    </row>
    <row r="102" spans="1:8" ht="13.5" customHeight="1">
      <c r="A102" s="325">
        <v>66</v>
      </c>
      <c r="B102" s="326" t="s">
        <v>5462</v>
      </c>
      <c r="C102" s="326" t="s">
        <v>5667</v>
      </c>
      <c r="D102" s="326" t="s">
        <v>5668</v>
      </c>
      <c r="E102" s="326" t="s">
        <v>4760</v>
      </c>
      <c r="F102" s="327">
        <v>1</v>
      </c>
      <c r="G102" s="328"/>
      <c r="H102" s="328">
        <f>F102*G102</f>
        <v>0</v>
      </c>
    </row>
    <row r="103" spans="1:8" ht="13.5" customHeight="1">
      <c r="A103" s="325">
        <v>67</v>
      </c>
      <c r="B103" s="326" t="s">
        <v>5462</v>
      </c>
      <c r="C103" s="326" t="s">
        <v>5669</v>
      </c>
      <c r="D103" s="326" t="s">
        <v>5670</v>
      </c>
      <c r="E103" s="326" t="s">
        <v>4760</v>
      </c>
      <c r="F103" s="327">
        <v>1</v>
      </c>
      <c r="G103" s="328"/>
      <c r="H103" s="328">
        <f>F103*G103</f>
        <v>0</v>
      </c>
    </row>
    <row r="104" spans="1:8" ht="30.75" customHeight="1">
      <c r="A104" s="333"/>
      <c r="B104" s="334"/>
      <c r="C104" s="334"/>
      <c r="D104" s="334" t="s">
        <v>5469</v>
      </c>
      <c r="E104" s="334"/>
      <c r="F104" s="335"/>
      <c r="G104" s="336"/>
      <c r="H104" s="336">
        <f>H13+H24+H95+H98</f>
        <v>0</v>
      </c>
    </row>
  </sheetData>
  <mergeCells count="1">
    <mergeCell ref="A1:H1"/>
  </mergeCells>
  <pageMargins left="0.39370079040527345" right="0.39370079040527345" top="0.7874015808105469" bottom="0.7874015808105469" header="0" footer="0"/>
  <pageSetup paperSize="9" scale="96" fitToHeight="100" orientation="portrait" blackAndWhite="1" horizontalDpi="300" verticalDpi="0" r:id="rId1"/>
  <headerFooter alignWithMargins="0">
    <oddFooter>&amp;C   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F2D42-B6C9-4503-807B-D38065B39B2D}">
  <dimension ref="A1:I228"/>
  <sheetViews>
    <sheetView zoomScaleNormal="100" workbookViewId="0">
      <selection activeCell="G15" sqref="G15"/>
    </sheetView>
  </sheetViews>
  <sheetFormatPr defaultColWidth="11.7109375" defaultRowHeight="10.5" customHeight="1"/>
  <cols>
    <col min="1" max="1" width="61.85546875" style="351" customWidth="1"/>
    <col min="2" max="2" width="11.5703125" style="354" customWidth="1"/>
    <col min="3" max="3" width="3.85546875" style="350" customWidth="1"/>
    <col min="4" max="4" width="8.28515625" style="351" customWidth="1"/>
    <col min="5" max="5" width="14.5703125" style="352" customWidth="1"/>
    <col min="6" max="6" width="17.28515625" style="351" customWidth="1"/>
    <col min="7" max="7" width="13.7109375" style="351" customWidth="1"/>
    <col min="8" max="9" width="11.42578125" style="353" customWidth="1"/>
    <col min="10" max="256" width="11.7109375" style="351"/>
    <col min="257" max="257" width="61.85546875" style="351" customWidth="1"/>
    <col min="258" max="258" width="11.5703125" style="351" customWidth="1"/>
    <col min="259" max="259" width="3.85546875" style="351" customWidth="1"/>
    <col min="260" max="260" width="8.28515625" style="351" customWidth="1"/>
    <col min="261" max="261" width="14.5703125" style="351" customWidth="1"/>
    <col min="262" max="262" width="17.28515625" style="351" customWidth="1"/>
    <col min="263" max="263" width="13.7109375" style="351" customWidth="1"/>
    <col min="264" max="265" width="11.42578125" style="351" customWidth="1"/>
    <col min="266" max="512" width="11.7109375" style="351"/>
    <col min="513" max="513" width="61.85546875" style="351" customWidth="1"/>
    <col min="514" max="514" width="11.5703125" style="351" customWidth="1"/>
    <col min="515" max="515" width="3.85546875" style="351" customWidth="1"/>
    <col min="516" max="516" width="8.28515625" style="351" customWidth="1"/>
    <col min="517" max="517" width="14.5703125" style="351" customWidth="1"/>
    <col min="518" max="518" width="17.28515625" style="351" customWidth="1"/>
    <col min="519" max="519" width="13.7109375" style="351" customWidth="1"/>
    <col min="520" max="521" width="11.42578125" style="351" customWidth="1"/>
    <col min="522" max="768" width="11.7109375" style="351"/>
    <col min="769" max="769" width="61.85546875" style="351" customWidth="1"/>
    <col min="770" max="770" width="11.5703125" style="351" customWidth="1"/>
    <col min="771" max="771" width="3.85546875" style="351" customWidth="1"/>
    <col min="772" max="772" width="8.28515625" style="351" customWidth="1"/>
    <col min="773" max="773" width="14.5703125" style="351" customWidth="1"/>
    <col min="774" max="774" width="17.28515625" style="351" customWidth="1"/>
    <col min="775" max="775" width="13.7109375" style="351" customWidth="1"/>
    <col min="776" max="777" width="11.42578125" style="351" customWidth="1"/>
    <col min="778" max="1024" width="11.7109375" style="351"/>
    <col min="1025" max="1025" width="61.85546875" style="351" customWidth="1"/>
    <col min="1026" max="1026" width="11.5703125" style="351" customWidth="1"/>
    <col min="1027" max="1027" width="3.85546875" style="351" customWidth="1"/>
    <col min="1028" max="1028" width="8.28515625" style="351" customWidth="1"/>
    <col min="1029" max="1029" width="14.5703125" style="351" customWidth="1"/>
    <col min="1030" max="1030" width="17.28515625" style="351" customWidth="1"/>
    <col min="1031" max="1031" width="13.7109375" style="351" customWidth="1"/>
    <col min="1032" max="1033" width="11.42578125" style="351" customWidth="1"/>
    <col min="1034" max="1280" width="11.7109375" style="351"/>
    <col min="1281" max="1281" width="61.85546875" style="351" customWidth="1"/>
    <col min="1282" max="1282" width="11.5703125" style="351" customWidth="1"/>
    <col min="1283" max="1283" width="3.85546875" style="351" customWidth="1"/>
    <col min="1284" max="1284" width="8.28515625" style="351" customWidth="1"/>
    <col min="1285" max="1285" width="14.5703125" style="351" customWidth="1"/>
    <col min="1286" max="1286" width="17.28515625" style="351" customWidth="1"/>
    <col min="1287" max="1287" width="13.7109375" style="351" customWidth="1"/>
    <col min="1288" max="1289" width="11.42578125" style="351" customWidth="1"/>
    <col min="1290" max="1536" width="11.7109375" style="351"/>
    <col min="1537" max="1537" width="61.85546875" style="351" customWidth="1"/>
    <col min="1538" max="1538" width="11.5703125" style="351" customWidth="1"/>
    <col min="1539" max="1539" width="3.85546875" style="351" customWidth="1"/>
    <col min="1540" max="1540" width="8.28515625" style="351" customWidth="1"/>
    <col min="1541" max="1541" width="14.5703125" style="351" customWidth="1"/>
    <col min="1542" max="1542" width="17.28515625" style="351" customWidth="1"/>
    <col min="1543" max="1543" width="13.7109375" style="351" customWidth="1"/>
    <col min="1544" max="1545" width="11.42578125" style="351" customWidth="1"/>
    <col min="1546" max="1792" width="11.7109375" style="351"/>
    <col min="1793" max="1793" width="61.85546875" style="351" customWidth="1"/>
    <col min="1794" max="1794" width="11.5703125" style="351" customWidth="1"/>
    <col min="1795" max="1795" width="3.85546875" style="351" customWidth="1"/>
    <col min="1796" max="1796" width="8.28515625" style="351" customWidth="1"/>
    <col min="1797" max="1797" width="14.5703125" style="351" customWidth="1"/>
    <col min="1798" max="1798" width="17.28515625" style="351" customWidth="1"/>
    <col min="1799" max="1799" width="13.7109375" style="351" customWidth="1"/>
    <col min="1800" max="1801" width="11.42578125" style="351" customWidth="1"/>
    <col min="1802" max="2048" width="11.7109375" style="351"/>
    <col min="2049" max="2049" width="61.85546875" style="351" customWidth="1"/>
    <col min="2050" max="2050" width="11.5703125" style="351" customWidth="1"/>
    <col min="2051" max="2051" width="3.85546875" style="351" customWidth="1"/>
    <col min="2052" max="2052" width="8.28515625" style="351" customWidth="1"/>
    <col min="2053" max="2053" width="14.5703125" style="351" customWidth="1"/>
    <col min="2054" max="2054" width="17.28515625" style="351" customWidth="1"/>
    <col min="2055" max="2055" width="13.7109375" style="351" customWidth="1"/>
    <col min="2056" max="2057" width="11.42578125" style="351" customWidth="1"/>
    <col min="2058" max="2304" width="11.7109375" style="351"/>
    <col min="2305" max="2305" width="61.85546875" style="351" customWidth="1"/>
    <col min="2306" max="2306" width="11.5703125" style="351" customWidth="1"/>
    <col min="2307" max="2307" width="3.85546875" style="351" customWidth="1"/>
    <col min="2308" max="2308" width="8.28515625" style="351" customWidth="1"/>
    <col min="2309" max="2309" width="14.5703125" style="351" customWidth="1"/>
    <col min="2310" max="2310" width="17.28515625" style="351" customWidth="1"/>
    <col min="2311" max="2311" width="13.7109375" style="351" customWidth="1"/>
    <col min="2312" max="2313" width="11.42578125" style="351" customWidth="1"/>
    <col min="2314" max="2560" width="11.7109375" style="351"/>
    <col min="2561" max="2561" width="61.85546875" style="351" customWidth="1"/>
    <col min="2562" max="2562" width="11.5703125" style="351" customWidth="1"/>
    <col min="2563" max="2563" width="3.85546875" style="351" customWidth="1"/>
    <col min="2564" max="2564" width="8.28515625" style="351" customWidth="1"/>
    <col min="2565" max="2565" width="14.5703125" style="351" customWidth="1"/>
    <col min="2566" max="2566" width="17.28515625" style="351" customWidth="1"/>
    <col min="2567" max="2567" width="13.7109375" style="351" customWidth="1"/>
    <col min="2568" max="2569" width="11.42578125" style="351" customWidth="1"/>
    <col min="2570" max="2816" width="11.7109375" style="351"/>
    <col min="2817" max="2817" width="61.85546875" style="351" customWidth="1"/>
    <col min="2818" max="2818" width="11.5703125" style="351" customWidth="1"/>
    <col min="2819" max="2819" width="3.85546875" style="351" customWidth="1"/>
    <col min="2820" max="2820" width="8.28515625" style="351" customWidth="1"/>
    <col min="2821" max="2821" width="14.5703125" style="351" customWidth="1"/>
    <col min="2822" max="2822" width="17.28515625" style="351" customWidth="1"/>
    <col min="2823" max="2823" width="13.7109375" style="351" customWidth="1"/>
    <col min="2824" max="2825" width="11.42578125" style="351" customWidth="1"/>
    <col min="2826" max="3072" width="11.7109375" style="351"/>
    <col min="3073" max="3073" width="61.85546875" style="351" customWidth="1"/>
    <col min="3074" max="3074" width="11.5703125" style="351" customWidth="1"/>
    <col min="3075" max="3075" width="3.85546875" style="351" customWidth="1"/>
    <col min="3076" max="3076" width="8.28515625" style="351" customWidth="1"/>
    <col min="3077" max="3077" width="14.5703125" style="351" customWidth="1"/>
    <col min="3078" max="3078" width="17.28515625" style="351" customWidth="1"/>
    <col min="3079" max="3079" width="13.7109375" style="351" customWidth="1"/>
    <col min="3080" max="3081" width="11.42578125" style="351" customWidth="1"/>
    <col min="3082" max="3328" width="11.7109375" style="351"/>
    <col min="3329" max="3329" width="61.85546875" style="351" customWidth="1"/>
    <col min="3330" max="3330" width="11.5703125" style="351" customWidth="1"/>
    <col min="3331" max="3331" width="3.85546875" style="351" customWidth="1"/>
    <col min="3332" max="3332" width="8.28515625" style="351" customWidth="1"/>
    <col min="3333" max="3333" width="14.5703125" style="351" customWidth="1"/>
    <col min="3334" max="3334" width="17.28515625" style="351" customWidth="1"/>
    <col min="3335" max="3335" width="13.7109375" style="351" customWidth="1"/>
    <col min="3336" max="3337" width="11.42578125" style="351" customWidth="1"/>
    <col min="3338" max="3584" width="11.7109375" style="351"/>
    <col min="3585" max="3585" width="61.85546875" style="351" customWidth="1"/>
    <col min="3586" max="3586" width="11.5703125" style="351" customWidth="1"/>
    <col min="3587" max="3587" width="3.85546875" style="351" customWidth="1"/>
    <col min="3588" max="3588" width="8.28515625" style="351" customWidth="1"/>
    <col min="3589" max="3589" width="14.5703125" style="351" customWidth="1"/>
    <col min="3590" max="3590" width="17.28515625" style="351" customWidth="1"/>
    <col min="3591" max="3591" width="13.7109375" style="351" customWidth="1"/>
    <col min="3592" max="3593" width="11.42578125" style="351" customWidth="1"/>
    <col min="3594" max="3840" width="11.7109375" style="351"/>
    <col min="3841" max="3841" width="61.85546875" style="351" customWidth="1"/>
    <col min="3842" max="3842" width="11.5703125" style="351" customWidth="1"/>
    <col min="3843" max="3843" width="3.85546875" style="351" customWidth="1"/>
    <col min="3844" max="3844" width="8.28515625" style="351" customWidth="1"/>
    <col min="3845" max="3845" width="14.5703125" style="351" customWidth="1"/>
    <col min="3846" max="3846" width="17.28515625" style="351" customWidth="1"/>
    <col min="3847" max="3847" width="13.7109375" style="351" customWidth="1"/>
    <col min="3848" max="3849" width="11.42578125" style="351" customWidth="1"/>
    <col min="3850" max="4096" width="11.7109375" style="351"/>
    <col min="4097" max="4097" width="61.85546875" style="351" customWidth="1"/>
    <col min="4098" max="4098" width="11.5703125" style="351" customWidth="1"/>
    <col min="4099" max="4099" width="3.85546875" style="351" customWidth="1"/>
    <col min="4100" max="4100" width="8.28515625" style="351" customWidth="1"/>
    <col min="4101" max="4101" width="14.5703125" style="351" customWidth="1"/>
    <col min="4102" max="4102" width="17.28515625" style="351" customWidth="1"/>
    <col min="4103" max="4103" width="13.7109375" style="351" customWidth="1"/>
    <col min="4104" max="4105" width="11.42578125" style="351" customWidth="1"/>
    <col min="4106" max="4352" width="11.7109375" style="351"/>
    <col min="4353" max="4353" width="61.85546875" style="351" customWidth="1"/>
    <col min="4354" max="4354" width="11.5703125" style="351" customWidth="1"/>
    <col min="4355" max="4355" width="3.85546875" style="351" customWidth="1"/>
    <col min="4356" max="4356" width="8.28515625" style="351" customWidth="1"/>
    <col min="4357" max="4357" width="14.5703125" style="351" customWidth="1"/>
    <col min="4358" max="4358" width="17.28515625" style="351" customWidth="1"/>
    <col min="4359" max="4359" width="13.7109375" style="351" customWidth="1"/>
    <col min="4360" max="4361" width="11.42578125" style="351" customWidth="1"/>
    <col min="4362" max="4608" width="11.7109375" style="351"/>
    <col min="4609" max="4609" width="61.85546875" style="351" customWidth="1"/>
    <col min="4610" max="4610" width="11.5703125" style="351" customWidth="1"/>
    <col min="4611" max="4611" width="3.85546875" style="351" customWidth="1"/>
    <col min="4612" max="4612" width="8.28515625" style="351" customWidth="1"/>
    <col min="4613" max="4613" width="14.5703125" style="351" customWidth="1"/>
    <col min="4614" max="4614" width="17.28515625" style="351" customWidth="1"/>
    <col min="4615" max="4615" width="13.7109375" style="351" customWidth="1"/>
    <col min="4616" max="4617" width="11.42578125" style="351" customWidth="1"/>
    <col min="4618" max="4864" width="11.7109375" style="351"/>
    <col min="4865" max="4865" width="61.85546875" style="351" customWidth="1"/>
    <col min="4866" max="4866" width="11.5703125" style="351" customWidth="1"/>
    <col min="4867" max="4867" width="3.85546875" style="351" customWidth="1"/>
    <col min="4868" max="4868" width="8.28515625" style="351" customWidth="1"/>
    <col min="4869" max="4869" width="14.5703125" style="351" customWidth="1"/>
    <col min="4870" max="4870" width="17.28515625" style="351" customWidth="1"/>
    <col min="4871" max="4871" width="13.7109375" style="351" customWidth="1"/>
    <col min="4872" max="4873" width="11.42578125" style="351" customWidth="1"/>
    <col min="4874" max="5120" width="11.7109375" style="351"/>
    <col min="5121" max="5121" width="61.85546875" style="351" customWidth="1"/>
    <col min="5122" max="5122" width="11.5703125" style="351" customWidth="1"/>
    <col min="5123" max="5123" width="3.85546875" style="351" customWidth="1"/>
    <col min="5124" max="5124" width="8.28515625" style="351" customWidth="1"/>
    <col min="5125" max="5125" width="14.5703125" style="351" customWidth="1"/>
    <col min="5126" max="5126" width="17.28515625" style="351" customWidth="1"/>
    <col min="5127" max="5127" width="13.7109375" style="351" customWidth="1"/>
    <col min="5128" max="5129" width="11.42578125" style="351" customWidth="1"/>
    <col min="5130" max="5376" width="11.7109375" style="351"/>
    <col min="5377" max="5377" width="61.85546875" style="351" customWidth="1"/>
    <col min="5378" max="5378" width="11.5703125" style="351" customWidth="1"/>
    <col min="5379" max="5379" width="3.85546875" style="351" customWidth="1"/>
    <col min="5380" max="5380" width="8.28515625" style="351" customWidth="1"/>
    <col min="5381" max="5381" width="14.5703125" style="351" customWidth="1"/>
    <col min="5382" max="5382" width="17.28515625" style="351" customWidth="1"/>
    <col min="5383" max="5383" width="13.7109375" style="351" customWidth="1"/>
    <col min="5384" max="5385" width="11.42578125" style="351" customWidth="1"/>
    <col min="5386" max="5632" width="11.7109375" style="351"/>
    <col min="5633" max="5633" width="61.85546875" style="351" customWidth="1"/>
    <col min="5634" max="5634" width="11.5703125" style="351" customWidth="1"/>
    <col min="5635" max="5635" width="3.85546875" style="351" customWidth="1"/>
    <col min="5636" max="5636" width="8.28515625" style="351" customWidth="1"/>
    <col min="5637" max="5637" width="14.5703125" style="351" customWidth="1"/>
    <col min="5638" max="5638" width="17.28515625" style="351" customWidth="1"/>
    <col min="5639" max="5639" width="13.7109375" style="351" customWidth="1"/>
    <col min="5640" max="5641" width="11.42578125" style="351" customWidth="1"/>
    <col min="5642" max="5888" width="11.7109375" style="351"/>
    <col min="5889" max="5889" width="61.85546875" style="351" customWidth="1"/>
    <col min="5890" max="5890" width="11.5703125" style="351" customWidth="1"/>
    <col min="5891" max="5891" width="3.85546875" style="351" customWidth="1"/>
    <col min="5892" max="5892" width="8.28515625" style="351" customWidth="1"/>
    <col min="5893" max="5893" width="14.5703125" style="351" customWidth="1"/>
    <col min="5894" max="5894" width="17.28515625" style="351" customWidth="1"/>
    <col min="5895" max="5895" width="13.7109375" style="351" customWidth="1"/>
    <col min="5896" max="5897" width="11.42578125" style="351" customWidth="1"/>
    <col min="5898" max="6144" width="11.7109375" style="351"/>
    <col min="6145" max="6145" width="61.85546875" style="351" customWidth="1"/>
    <col min="6146" max="6146" width="11.5703125" style="351" customWidth="1"/>
    <col min="6147" max="6147" width="3.85546875" style="351" customWidth="1"/>
    <col min="6148" max="6148" width="8.28515625" style="351" customWidth="1"/>
    <col min="6149" max="6149" width="14.5703125" style="351" customWidth="1"/>
    <col min="6150" max="6150" width="17.28515625" style="351" customWidth="1"/>
    <col min="6151" max="6151" width="13.7109375" style="351" customWidth="1"/>
    <col min="6152" max="6153" width="11.42578125" style="351" customWidth="1"/>
    <col min="6154" max="6400" width="11.7109375" style="351"/>
    <col min="6401" max="6401" width="61.85546875" style="351" customWidth="1"/>
    <col min="6402" max="6402" width="11.5703125" style="351" customWidth="1"/>
    <col min="6403" max="6403" width="3.85546875" style="351" customWidth="1"/>
    <col min="6404" max="6404" width="8.28515625" style="351" customWidth="1"/>
    <col min="6405" max="6405" width="14.5703125" style="351" customWidth="1"/>
    <col min="6406" max="6406" width="17.28515625" style="351" customWidth="1"/>
    <col min="6407" max="6407" width="13.7109375" style="351" customWidth="1"/>
    <col min="6408" max="6409" width="11.42578125" style="351" customWidth="1"/>
    <col min="6410" max="6656" width="11.7109375" style="351"/>
    <col min="6657" max="6657" width="61.85546875" style="351" customWidth="1"/>
    <col min="6658" max="6658" width="11.5703125" style="351" customWidth="1"/>
    <col min="6659" max="6659" width="3.85546875" style="351" customWidth="1"/>
    <col min="6660" max="6660" width="8.28515625" style="351" customWidth="1"/>
    <col min="6661" max="6661" width="14.5703125" style="351" customWidth="1"/>
    <col min="6662" max="6662" width="17.28515625" style="351" customWidth="1"/>
    <col min="6663" max="6663" width="13.7109375" style="351" customWidth="1"/>
    <col min="6664" max="6665" width="11.42578125" style="351" customWidth="1"/>
    <col min="6666" max="6912" width="11.7109375" style="351"/>
    <col min="6913" max="6913" width="61.85546875" style="351" customWidth="1"/>
    <col min="6914" max="6914" width="11.5703125" style="351" customWidth="1"/>
    <col min="6915" max="6915" width="3.85546875" style="351" customWidth="1"/>
    <col min="6916" max="6916" width="8.28515625" style="351" customWidth="1"/>
    <col min="6917" max="6917" width="14.5703125" style="351" customWidth="1"/>
    <col min="6918" max="6918" width="17.28515625" style="351" customWidth="1"/>
    <col min="6919" max="6919" width="13.7109375" style="351" customWidth="1"/>
    <col min="6920" max="6921" width="11.42578125" style="351" customWidth="1"/>
    <col min="6922" max="7168" width="11.7109375" style="351"/>
    <col min="7169" max="7169" width="61.85546875" style="351" customWidth="1"/>
    <col min="7170" max="7170" width="11.5703125" style="351" customWidth="1"/>
    <col min="7171" max="7171" width="3.85546875" style="351" customWidth="1"/>
    <col min="7172" max="7172" width="8.28515625" style="351" customWidth="1"/>
    <col min="7173" max="7173" width="14.5703125" style="351" customWidth="1"/>
    <col min="7174" max="7174" width="17.28515625" style="351" customWidth="1"/>
    <col min="7175" max="7175" width="13.7109375" style="351" customWidth="1"/>
    <col min="7176" max="7177" width="11.42578125" style="351" customWidth="1"/>
    <col min="7178" max="7424" width="11.7109375" style="351"/>
    <col min="7425" max="7425" width="61.85546875" style="351" customWidth="1"/>
    <col min="7426" max="7426" width="11.5703125" style="351" customWidth="1"/>
    <col min="7427" max="7427" width="3.85546875" style="351" customWidth="1"/>
    <col min="7428" max="7428" width="8.28515625" style="351" customWidth="1"/>
    <col min="7429" max="7429" width="14.5703125" style="351" customWidth="1"/>
    <col min="7430" max="7430" width="17.28515625" style="351" customWidth="1"/>
    <col min="7431" max="7431" width="13.7109375" style="351" customWidth="1"/>
    <col min="7432" max="7433" width="11.42578125" style="351" customWidth="1"/>
    <col min="7434" max="7680" width="11.7109375" style="351"/>
    <col min="7681" max="7681" width="61.85546875" style="351" customWidth="1"/>
    <col min="7682" max="7682" width="11.5703125" style="351" customWidth="1"/>
    <col min="7683" max="7683" width="3.85546875" style="351" customWidth="1"/>
    <col min="7684" max="7684" width="8.28515625" style="351" customWidth="1"/>
    <col min="7685" max="7685" width="14.5703125" style="351" customWidth="1"/>
    <col min="7686" max="7686" width="17.28515625" style="351" customWidth="1"/>
    <col min="7687" max="7687" width="13.7109375" style="351" customWidth="1"/>
    <col min="7688" max="7689" width="11.42578125" style="351" customWidth="1"/>
    <col min="7690" max="7936" width="11.7109375" style="351"/>
    <col min="7937" max="7937" width="61.85546875" style="351" customWidth="1"/>
    <col min="7938" max="7938" width="11.5703125" style="351" customWidth="1"/>
    <col min="7939" max="7939" width="3.85546875" style="351" customWidth="1"/>
    <col min="7940" max="7940" width="8.28515625" style="351" customWidth="1"/>
    <col min="7941" max="7941" width="14.5703125" style="351" customWidth="1"/>
    <col min="7942" max="7942" width="17.28515625" style="351" customWidth="1"/>
    <col min="7943" max="7943" width="13.7109375" style="351" customWidth="1"/>
    <col min="7944" max="7945" width="11.42578125" style="351" customWidth="1"/>
    <col min="7946" max="8192" width="11.7109375" style="351"/>
    <col min="8193" max="8193" width="61.85546875" style="351" customWidth="1"/>
    <col min="8194" max="8194" width="11.5703125" style="351" customWidth="1"/>
    <col min="8195" max="8195" width="3.85546875" style="351" customWidth="1"/>
    <col min="8196" max="8196" width="8.28515625" style="351" customWidth="1"/>
    <col min="8197" max="8197" width="14.5703125" style="351" customWidth="1"/>
    <col min="8198" max="8198" width="17.28515625" style="351" customWidth="1"/>
    <col min="8199" max="8199" width="13.7109375" style="351" customWidth="1"/>
    <col min="8200" max="8201" width="11.42578125" style="351" customWidth="1"/>
    <col min="8202" max="8448" width="11.7109375" style="351"/>
    <col min="8449" max="8449" width="61.85546875" style="351" customWidth="1"/>
    <col min="8450" max="8450" width="11.5703125" style="351" customWidth="1"/>
    <col min="8451" max="8451" width="3.85546875" style="351" customWidth="1"/>
    <col min="8452" max="8452" width="8.28515625" style="351" customWidth="1"/>
    <col min="8453" max="8453" width="14.5703125" style="351" customWidth="1"/>
    <col min="8454" max="8454" width="17.28515625" style="351" customWidth="1"/>
    <col min="8455" max="8455" width="13.7109375" style="351" customWidth="1"/>
    <col min="8456" max="8457" width="11.42578125" style="351" customWidth="1"/>
    <col min="8458" max="8704" width="11.7109375" style="351"/>
    <col min="8705" max="8705" width="61.85546875" style="351" customWidth="1"/>
    <col min="8706" max="8706" width="11.5703125" style="351" customWidth="1"/>
    <col min="8707" max="8707" width="3.85546875" style="351" customWidth="1"/>
    <col min="8708" max="8708" width="8.28515625" style="351" customWidth="1"/>
    <col min="8709" max="8709" width="14.5703125" style="351" customWidth="1"/>
    <col min="8710" max="8710" width="17.28515625" style="351" customWidth="1"/>
    <col min="8711" max="8711" width="13.7109375" style="351" customWidth="1"/>
    <col min="8712" max="8713" width="11.42578125" style="351" customWidth="1"/>
    <col min="8714" max="8960" width="11.7109375" style="351"/>
    <col min="8961" max="8961" width="61.85546875" style="351" customWidth="1"/>
    <col min="8962" max="8962" width="11.5703125" style="351" customWidth="1"/>
    <col min="8963" max="8963" width="3.85546875" style="351" customWidth="1"/>
    <col min="8964" max="8964" width="8.28515625" style="351" customWidth="1"/>
    <col min="8965" max="8965" width="14.5703125" style="351" customWidth="1"/>
    <col min="8966" max="8966" width="17.28515625" style="351" customWidth="1"/>
    <col min="8967" max="8967" width="13.7109375" style="351" customWidth="1"/>
    <col min="8968" max="8969" width="11.42578125" style="351" customWidth="1"/>
    <col min="8970" max="9216" width="11.7109375" style="351"/>
    <col min="9217" max="9217" width="61.85546875" style="351" customWidth="1"/>
    <col min="9218" max="9218" width="11.5703125" style="351" customWidth="1"/>
    <col min="9219" max="9219" width="3.85546875" style="351" customWidth="1"/>
    <col min="9220" max="9220" width="8.28515625" style="351" customWidth="1"/>
    <col min="9221" max="9221" width="14.5703125" style="351" customWidth="1"/>
    <col min="9222" max="9222" width="17.28515625" style="351" customWidth="1"/>
    <col min="9223" max="9223" width="13.7109375" style="351" customWidth="1"/>
    <col min="9224" max="9225" width="11.42578125" style="351" customWidth="1"/>
    <col min="9226" max="9472" width="11.7109375" style="351"/>
    <col min="9473" max="9473" width="61.85546875" style="351" customWidth="1"/>
    <col min="9474" max="9474" width="11.5703125" style="351" customWidth="1"/>
    <col min="9475" max="9475" width="3.85546875" style="351" customWidth="1"/>
    <col min="9476" max="9476" width="8.28515625" style="351" customWidth="1"/>
    <col min="9477" max="9477" width="14.5703125" style="351" customWidth="1"/>
    <col min="9478" max="9478" width="17.28515625" style="351" customWidth="1"/>
    <col min="9479" max="9479" width="13.7109375" style="351" customWidth="1"/>
    <col min="9480" max="9481" width="11.42578125" style="351" customWidth="1"/>
    <col min="9482" max="9728" width="11.7109375" style="351"/>
    <col min="9729" max="9729" width="61.85546875" style="351" customWidth="1"/>
    <col min="9730" max="9730" width="11.5703125" style="351" customWidth="1"/>
    <col min="9731" max="9731" width="3.85546875" style="351" customWidth="1"/>
    <col min="9732" max="9732" width="8.28515625" style="351" customWidth="1"/>
    <col min="9733" max="9733" width="14.5703125" style="351" customWidth="1"/>
    <col min="9734" max="9734" width="17.28515625" style="351" customWidth="1"/>
    <col min="9735" max="9735" width="13.7109375" style="351" customWidth="1"/>
    <col min="9736" max="9737" width="11.42578125" style="351" customWidth="1"/>
    <col min="9738" max="9984" width="11.7109375" style="351"/>
    <col min="9985" max="9985" width="61.85546875" style="351" customWidth="1"/>
    <col min="9986" max="9986" width="11.5703125" style="351" customWidth="1"/>
    <col min="9987" max="9987" width="3.85546875" style="351" customWidth="1"/>
    <col min="9988" max="9988" width="8.28515625" style="351" customWidth="1"/>
    <col min="9989" max="9989" width="14.5703125" style="351" customWidth="1"/>
    <col min="9990" max="9990" width="17.28515625" style="351" customWidth="1"/>
    <col min="9991" max="9991" width="13.7109375" style="351" customWidth="1"/>
    <col min="9992" max="9993" width="11.42578125" style="351" customWidth="1"/>
    <col min="9994" max="10240" width="11.7109375" style="351"/>
    <col min="10241" max="10241" width="61.85546875" style="351" customWidth="1"/>
    <col min="10242" max="10242" width="11.5703125" style="351" customWidth="1"/>
    <col min="10243" max="10243" width="3.85546875" style="351" customWidth="1"/>
    <col min="10244" max="10244" width="8.28515625" style="351" customWidth="1"/>
    <col min="10245" max="10245" width="14.5703125" style="351" customWidth="1"/>
    <col min="10246" max="10246" width="17.28515625" style="351" customWidth="1"/>
    <col min="10247" max="10247" width="13.7109375" style="351" customWidth="1"/>
    <col min="10248" max="10249" width="11.42578125" style="351" customWidth="1"/>
    <col min="10250" max="10496" width="11.7109375" style="351"/>
    <col min="10497" max="10497" width="61.85546875" style="351" customWidth="1"/>
    <col min="10498" max="10498" width="11.5703125" style="351" customWidth="1"/>
    <col min="10499" max="10499" width="3.85546875" style="351" customWidth="1"/>
    <col min="10500" max="10500" width="8.28515625" style="351" customWidth="1"/>
    <col min="10501" max="10501" width="14.5703125" style="351" customWidth="1"/>
    <col min="10502" max="10502" width="17.28515625" style="351" customWidth="1"/>
    <col min="10503" max="10503" width="13.7109375" style="351" customWidth="1"/>
    <col min="10504" max="10505" width="11.42578125" style="351" customWidth="1"/>
    <col min="10506" max="10752" width="11.7109375" style="351"/>
    <col min="10753" max="10753" width="61.85546875" style="351" customWidth="1"/>
    <col min="10754" max="10754" width="11.5703125" style="351" customWidth="1"/>
    <col min="10755" max="10755" width="3.85546875" style="351" customWidth="1"/>
    <col min="10756" max="10756" width="8.28515625" style="351" customWidth="1"/>
    <col min="10757" max="10757" width="14.5703125" style="351" customWidth="1"/>
    <col min="10758" max="10758" width="17.28515625" style="351" customWidth="1"/>
    <col min="10759" max="10759" width="13.7109375" style="351" customWidth="1"/>
    <col min="10760" max="10761" width="11.42578125" style="351" customWidth="1"/>
    <col min="10762" max="11008" width="11.7109375" style="351"/>
    <col min="11009" max="11009" width="61.85546875" style="351" customWidth="1"/>
    <col min="11010" max="11010" width="11.5703125" style="351" customWidth="1"/>
    <col min="11011" max="11011" width="3.85546875" style="351" customWidth="1"/>
    <col min="11012" max="11012" width="8.28515625" style="351" customWidth="1"/>
    <col min="11013" max="11013" width="14.5703125" style="351" customWidth="1"/>
    <col min="11014" max="11014" width="17.28515625" style="351" customWidth="1"/>
    <col min="11015" max="11015" width="13.7109375" style="351" customWidth="1"/>
    <col min="11016" max="11017" width="11.42578125" style="351" customWidth="1"/>
    <col min="11018" max="11264" width="11.7109375" style="351"/>
    <col min="11265" max="11265" width="61.85546875" style="351" customWidth="1"/>
    <col min="11266" max="11266" width="11.5703125" style="351" customWidth="1"/>
    <col min="11267" max="11267" width="3.85546875" style="351" customWidth="1"/>
    <col min="11268" max="11268" width="8.28515625" style="351" customWidth="1"/>
    <col min="11269" max="11269" width="14.5703125" style="351" customWidth="1"/>
    <col min="11270" max="11270" width="17.28515625" style="351" customWidth="1"/>
    <col min="11271" max="11271" width="13.7109375" style="351" customWidth="1"/>
    <col min="11272" max="11273" width="11.42578125" style="351" customWidth="1"/>
    <col min="11274" max="11520" width="11.7109375" style="351"/>
    <col min="11521" max="11521" width="61.85546875" style="351" customWidth="1"/>
    <col min="11522" max="11522" width="11.5703125" style="351" customWidth="1"/>
    <col min="11523" max="11523" width="3.85546875" style="351" customWidth="1"/>
    <col min="11524" max="11524" width="8.28515625" style="351" customWidth="1"/>
    <col min="11525" max="11525" width="14.5703125" style="351" customWidth="1"/>
    <col min="11526" max="11526" width="17.28515625" style="351" customWidth="1"/>
    <col min="11527" max="11527" width="13.7109375" style="351" customWidth="1"/>
    <col min="11528" max="11529" width="11.42578125" style="351" customWidth="1"/>
    <col min="11530" max="11776" width="11.7109375" style="351"/>
    <col min="11777" max="11777" width="61.85546875" style="351" customWidth="1"/>
    <col min="11778" max="11778" width="11.5703125" style="351" customWidth="1"/>
    <col min="11779" max="11779" width="3.85546875" style="351" customWidth="1"/>
    <col min="11780" max="11780" width="8.28515625" style="351" customWidth="1"/>
    <col min="11781" max="11781" width="14.5703125" style="351" customWidth="1"/>
    <col min="11782" max="11782" width="17.28515625" style="351" customWidth="1"/>
    <col min="11783" max="11783" width="13.7109375" style="351" customWidth="1"/>
    <col min="11784" max="11785" width="11.42578125" style="351" customWidth="1"/>
    <col min="11786" max="12032" width="11.7109375" style="351"/>
    <col min="12033" max="12033" width="61.85546875" style="351" customWidth="1"/>
    <col min="12034" max="12034" width="11.5703125" style="351" customWidth="1"/>
    <col min="12035" max="12035" width="3.85546875" style="351" customWidth="1"/>
    <col min="12036" max="12036" width="8.28515625" style="351" customWidth="1"/>
    <col min="12037" max="12037" width="14.5703125" style="351" customWidth="1"/>
    <col min="12038" max="12038" width="17.28515625" style="351" customWidth="1"/>
    <col min="12039" max="12039" width="13.7109375" style="351" customWidth="1"/>
    <col min="12040" max="12041" width="11.42578125" style="351" customWidth="1"/>
    <col min="12042" max="12288" width="11.7109375" style="351"/>
    <col min="12289" max="12289" width="61.85546875" style="351" customWidth="1"/>
    <col min="12290" max="12290" width="11.5703125" style="351" customWidth="1"/>
    <col min="12291" max="12291" width="3.85546875" style="351" customWidth="1"/>
    <col min="12292" max="12292" width="8.28515625" style="351" customWidth="1"/>
    <col min="12293" max="12293" width="14.5703125" style="351" customWidth="1"/>
    <col min="12294" max="12294" width="17.28515625" style="351" customWidth="1"/>
    <col min="12295" max="12295" width="13.7109375" style="351" customWidth="1"/>
    <col min="12296" max="12297" width="11.42578125" style="351" customWidth="1"/>
    <col min="12298" max="12544" width="11.7109375" style="351"/>
    <col min="12545" max="12545" width="61.85546875" style="351" customWidth="1"/>
    <col min="12546" max="12546" width="11.5703125" style="351" customWidth="1"/>
    <col min="12547" max="12547" width="3.85546875" style="351" customWidth="1"/>
    <col min="12548" max="12548" width="8.28515625" style="351" customWidth="1"/>
    <col min="12549" max="12549" width="14.5703125" style="351" customWidth="1"/>
    <col min="12550" max="12550" width="17.28515625" style="351" customWidth="1"/>
    <col min="12551" max="12551" width="13.7109375" style="351" customWidth="1"/>
    <col min="12552" max="12553" width="11.42578125" style="351" customWidth="1"/>
    <col min="12554" max="12800" width="11.7109375" style="351"/>
    <col min="12801" max="12801" width="61.85546875" style="351" customWidth="1"/>
    <col min="12802" max="12802" width="11.5703125" style="351" customWidth="1"/>
    <col min="12803" max="12803" width="3.85546875" style="351" customWidth="1"/>
    <col min="12804" max="12804" width="8.28515625" style="351" customWidth="1"/>
    <col min="12805" max="12805" width="14.5703125" style="351" customWidth="1"/>
    <col min="12806" max="12806" width="17.28515625" style="351" customWidth="1"/>
    <col min="12807" max="12807" width="13.7109375" style="351" customWidth="1"/>
    <col min="12808" max="12809" width="11.42578125" style="351" customWidth="1"/>
    <col min="12810" max="13056" width="11.7109375" style="351"/>
    <col min="13057" max="13057" width="61.85546875" style="351" customWidth="1"/>
    <col min="13058" max="13058" width="11.5703125" style="351" customWidth="1"/>
    <col min="13059" max="13059" width="3.85546875" style="351" customWidth="1"/>
    <col min="13060" max="13060" width="8.28515625" style="351" customWidth="1"/>
    <col min="13061" max="13061" width="14.5703125" style="351" customWidth="1"/>
    <col min="13062" max="13062" width="17.28515625" style="351" customWidth="1"/>
    <col min="13063" max="13063" width="13.7109375" style="351" customWidth="1"/>
    <col min="13064" max="13065" width="11.42578125" style="351" customWidth="1"/>
    <col min="13066" max="13312" width="11.7109375" style="351"/>
    <col min="13313" max="13313" width="61.85546875" style="351" customWidth="1"/>
    <col min="13314" max="13314" width="11.5703125" style="351" customWidth="1"/>
    <col min="13315" max="13315" width="3.85546875" style="351" customWidth="1"/>
    <col min="13316" max="13316" width="8.28515625" style="351" customWidth="1"/>
    <col min="13317" max="13317" width="14.5703125" style="351" customWidth="1"/>
    <col min="13318" max="13318" width="17.28515625" style="351" customWidth="1"/>
    <col min="13319" max="13319" width="13.7109375" style="351" customWidth="1"/>
    <col min="13320" max="13321" width="11.42578125" style="351" customWidth="1"/>
    <col min="13322" max="13568" width="11.7109375" style="351"/>
    <col min="13569" max="13569" width="61.85546875" style="351" customWidth="1"/>
    <col min="13570" max="13570" width="11.5703125" style="351" customWidth="1"/>
    <col min="13571" max="13571" width="3.85546875" style="351" customWidth="1"/>
    <col min="13572" max="13572" width="8.28515625" style="351" customWidth="1"/>
    <col min="13573" max="13573" width="14.5703125" style="351" customWidth="1"/>
    <col min="13574" max="13574" width="17.28515625" style="351" customWidth="1"/>
    <col min="13575" max="13575" width="13.7109375" style="351" customWidth="1"/>
    <col min="13576" max="13577" width="11.42578125" style="351" customWidth="1"/>
    <col min="13578" max="13824" width="11.7109375" style="351"/>
    <col min="13825" max="13825" width="61.85546875" style="351" customWidth="1"/>
    <col min="13826" max="13826" width="11.5703125" style="351" customWidth="1"/>
    <col min="13827" max="13827" width="3.85546875" style="351" customWidth="1"/>
    <col min="13828" max="13828" width="8.28515625" style="351" customWidth="1"/>
    <col min="13829" max="13829" width="14.5703125" style="351" customWidth="1"/>
    <col min="13830" max="13830" width="17.28515625" style="351" customWidth="1"/>
    <col min="13831" max="13831" width="13.7109375" style="351" customWidth="1"/>
    <col min="13832" max="13833" width="11.42578125" style="351" customWidth="1"/>
    <col min="13834" max="14080" width="11.7109375" style="351"/>
    <col min="14081" max="14081" width="61.85546875" style="351" customWidth="1"/>
    <col min="14082" max="14082" width="11.5703125" style="351" customWidth="1"/>
    <col min="14083" max="14083" width="3.85546875" style="351" customWidth="1"/>
    <col min="14084" max="14084" width="8.28515625" style="351" customWidth="1"/>
    <col min="14085" max="14085" width="14.5703125" style="351" customWidth="1"/>
    <col min="14086" max="14086" width="17.28515625" style="351" customWidth="1"/>
    <col min="14087" max="14087" width="13.7109375" style="351" customWidth="1"/>
    <col min="14088" max="14089" width="11.42578125" style="351" customWidth="1"/>
    <col min="14090" max="14336" width="11.7109375" style="351"/>
    <col min="14337" max="14337" width="61.85546875" style="351" customWidth="1"/>
    <col min="14338" max="14338" width="11.5703125" style="351" customWidth="1"/>
    <col min="14339" max="14339" width="3.85546875" style="351" customWidth="1"/>
    <col min="14340" max="14340" width="8.28515625" style="351" customWidth="1"/>
    <col min="14341" max="14341" width="14.5703125" style="351" customWidth="1"/>
    <col min="14342" max="14342" width="17.28515625" style="351" customWidth="1"/>
    <col min="14343" max="14343" width="13.7109375" style="351" customWidth="1"/>
    <col min="14344" max="14345" width="11.42578125" style="351" customWidth="1"/>
    <col min="14346" max="14592" width="11.7109375" style="351"/>
    <col min="14593" max="14593" width="61.85546875" style="351" customWidth="1"/>
    <col min="14594" max="14594" width="11.5703125" style="351" customWidth="1"/>
    <col min="14595" max="14595" width="3.85546875" style="351" customWidth="1"/>
    <col min="14596" max="14596" width="8.28515625" style="351" customWidth="1"/>
    <col min="14597" max="14597" width="14.5703125" style="351" customWidth="1"/>
    <col min="14598" max="14598" width="17.28515625" style="351" customWidth="1"/>
    <col min="14599" max="14599" width="13.7109375" style="351" customWidth="1"/>
    <col min="14600" max="14601" width="11.42578125" style="351" customWidth="1"/>
    <col min="14602" max="14848" width="11.7109375" style="351"/>
    <col min="14849" max="14849" width="61.85546875" style="351" customWidth="1"/>
    <col min="14850" max="14850" width="11.5703125" style="351" customWidth="1"/>
    <col min="14851" max="14851" width="3.85546875" style="351" customWidth="1"/>
    <col min="14852" max="14852" width="8.28515625" style="351" customWidth="1"/>
    <col min="14853" max="14853" width="14.5703125" style="351" customWidth="1"/>
    <col min="14854" max="14854" width="17.28515625" style="351" customWidth="1"/>
    <col min="14855" max="14855" width="13.7109375" style="351" customWidth="1"/>
    <col min="14856" max="14857" width="11.42578125" style="351" customWidth="1"/>
    <col min="14858" max="15104" width="11.7109375" style="351"/>
    <col min="15105" max="15105" width="61.85546875" style="351" customWidth="1"/>
    <col min="15106" max="15106" width="11.5703125" style="351" customWidth="1"/>
    <col min="15107" max="15107" width="3.85546875" style="351" customWidth="1"/>
    <col min="15108" max="15108" width="8.28515625" style="351" customWidth="1"/>
    <col min="15109" max="15109" width="14.5703125" style="351" customWidth="1"/>
    <col min="15110" max="15110" width="17.28515625" style="351" customWidth="1"/>
    <col min="15111" max="15111" width="13.7109375" style="351" customWidth="1"/>
    <col min="15112" max="15113" width="11.42578125" style="351" customWidth="1"/>
    <col min="15114" max="15360" width="11.7109375" style="351"/>
    <col min="15361" max="15361" width="61.85546875" style="351" customWidth="1"/>
    <col min="15362" max="15362" width="11.5703125" style="351" customWidth="1"/>
    <col min="15363" max="15363" width="3.85546875" style="351" customWidth="1"/>
    <col min="15364" max="15364" width="8.28515625" style="351" customWidth="1"/>
    <col min="15365" max="15365" width="14.5703125" style="351" customWidth="1"/>
    <col min="15366" max="15366" width="17.28515625" style="351" customWidth="1"/>
    <col min="15367" max="15367" width="13.7109375" style="351" customWidth="1"/>
    <col min="15368" max="15369" width="11.42578125" style="351" customWidth="1"/>
    <col min="15370" max="15616" width="11.7109375" style="351"/>
    <col min="15617" max="15617" width="61.85546875" style="351" customWidth="1"/>
    <col min="15618" max="15618" width="11.5703125" style="351" customWidth="1"/>
    <col min="15619" max="15619" width="3.85546875" style="351" customWidth="1"/>
    <col min="15620" max="15620" width="8.28515625" style="351" customWidth="1"/>
    <col min="15621" max="15621" width="14.5703125" style="351" customWidth="1"/>
    <col min="15622" max="15622" width="17.28515625" style="351" customWidth="1"/>
    <col min="15623" max="15623" width="13.7109375" style="351" customWidth="1"/>
    <col min="15624" max="15625" width="11.42578125" style="351" customWidth="1"/>
    <col min="15626" max="15872" width="11.7109375" style="351"/>
    <col min="15873" max="15873" width="61.85546875" style="351" customWidth="1"/>
    <col min="15874" max="15874" width="11.5703125" style="351" customWidth="1"/>
    <col min="15875" max="15875" width="3.85546875" style="351" customWidth="1"/>
    <col min="15876" max="15876" width="8.28515625" style="351" customWidth="1"/>
    <col min="15877" max="15877" width="14.5703125" style="351" customWidth="1"/>
    <col min="15878" max="15878" width="17.28515625" style="351" customWidth="1"/>
    <col min="15879" max="15879" width="13.7109375" style="351" customWidth="1"/>
    <col min="15880" max="15881" width="11.42578125" style="351" customWidth="1"/>
    <col min="15882" max="16128" width="11.7109375" style="351"/>
    <col min="16129" max="16129" width="61.85546875" style="351" customWidth="1"/>
    <col min="16130" max="16130" width="11.5703125" style="351" customWidth="1"/>
    <col min="16131" max="16131" width="3.85546875" style="351" customWidth="1"/>
    <col min="16132" max="16132" width="8.28515625" style="351" customWidth="1"/>
    <col min="16133" max="16133" width="14.5703125" style="351" customWidth="1"/>
    <col min="16134" max="16134" width="17.28515625" style="351" customWidth="1"/>
    <col min="16135" max="16135" width="13.7109375" style="351" customWidth="1"/>
    <col min="16136" max="16137" width="11.42578125" style="351" customWidth="1"/>
    <col min="16138" max="16384" width="11.7109375" style="351"/>
  </cols>
  <sheetData>
    <row r="1" spans="1:6" ht="12.9" customHeight="1">
      <c r="A1" s="349" t="s">
        <v>17</v>
      </c>
      <c r="B1" s="349"/>
    </row>
    <row r="2" spans="1:6" ht="12.9" customHeight="1">
      <c r="A2" s="349" t="s">
        <v>5671</v>
      </c>
      <c r="B2" s="349"/>
    </row>
    <row r="3" spans="1:6" ht="12.9" customHeight="1">
      <c r="A3" s="351" t="s">
        <v>5672</v>
      </c>
    </row>
    <row r="4" spans="1:6" ht="12.9" customHeight="1"/>
    <row r="5" spans="1:6" ht="12.9" customHeight="1">
      <c r="A5" s="355" t="s">
        <v>5673</v>
      </c>
      <c r="D5" s="354"/>
      <c r="E5" s="352" t="s">
        <v>5674</v>
      </c>
      <c r="F5" s="351" t="s">
        <v>5675</v>
      </c>
    </row>
    <row r="6" spans="1:6" ht="12.9" customHeight="1">
      <c r="A6" s="356" t="s">
        <v>5676</v>
      </c>
      <c r="B6" s="357"/>
      <c r="C6" s="358" t="s">
        <v>4713</v>
      </c>
      <c r="D6" s="356">
        <v>2</v>
      </c>
      <c r="E6" s="359">
        <v>0</v>
      </c>
      <c r="F6" s="359">
        <f>PRODUCT(D6:E6)</f>
        <v>0</v>
      </c>
    </row>
    <row r="7" spans="1:6" ht="12.9" customHeight="1">
      <c r="A7" s="356" t="s">
        <v>5677</v>
      </c>
      <c r="B7" s="357"/>
      <c r="C7" s="358" t="s">
        <v>4713</v>
      </c>
      <c r="D7" s="356">
        <v>2</v>
      </c>
      <c r="E7" s="359">
        <v>0</v>
      </c>
      <c r="F7" s="359">
        <f>PRODUCT(D7:E7)</f>
        <v>0</v>
      </c>
    </row>
    <row r="8" spans="1:6" ht="12.9" customHeight="1">
      <c r="A8" s="360" t="s">
        <v>5678</v>
      </c>
      <c r="B8" s="357"/>
      <c r="C8" s="358" t="s">
        <v>4713</v>
      </c>
      <c r="D8" s="356">
        <v>1</v>
      </c>
      <c r="E8" s="359">
        <v>0</v>
      </c>
      <c r="F8" s="359">
        <f>PRODUCT(D8:E8)</f>
        <v>0</v>
      </c>
    </row>
    <row r="9" spans="1:6" ht="12.9" customHeight="1">
      <c r="A9" s="361" t="s">
        <v>5679</v>
      </c>
      <c r="B9" s="362"/>
      <c r="C9" s="363"/>
      <c r="D9" s="361"/>
      <c r="E9" s="359">
        <v>0</v>
      </c>
      <c r="F9" s="359">
        <f t="shared" ref="F9:F72" si="0">PRODUCT(D9:E9)</f>
        <v>0</v>
      </c>
    </row>
    <row r="10" spans="1:6" ht="12.9" customHeight="1">
      <c r="A10" s="361" t="s">
        <v>5680</v>
      </c>
      <c r="B10" s="364">
        <v>0.3</v>
      </c>
      <c r="C10" s="358"/>
      <c r="D10" s="357"/>
      <c r="E10" s="359">
        <v>0</v>
      </c>
      <c r="F10" s="359">
        <f>PRODUCT(E10,B10)</f>
        <v>0</v>
      </c>
    </row>
    <row r="11" spans="1:6" ht="12.9" customHeight="1">
      <c r="A11" s="365" t="s">
        <v>5681</v>
      </c>
      <c r="B11" s="357"/>
      <c r="C11" s="358"/>
      <c r="D11" s="357"/>
      <c r="E11" s="359">
        <v>0</v>
      </c>
      <c r="F11" s="359">
        <f t="shared" si="0"/>
        <v>0</v>
      </c>
    </row>
    <row r="12" spans="1:6" ht="12.9" customHeight="1">
      <c r="E12" s="359">
        <v>0</v>
      </c>
      <c r="F12" s="359">
        <f t="shared" si="0"/>
        <v>0</v>
      </c>
    </row>
    <row r="13" spans="1:6" ht="12.9" customHeight="1">
      <c r="A13" s="365" t="s">
        <v>5682</v>
      </c>
      <c r="B13" s="357" t="s">
        <v>5683</v>
      </c>
      <c r="C13" s="358" t="s">
        <v>693</v>
      </c>
      <c r="D13" s="357">
        <v>190</v>
      </c>
      <c r="E13" s="359">
        <v>0</v>
      </c>
      <c r="F13" s="359">
        <f t="shared" si="0"/>
        <v>0</v>
      </c>
    </row>
    <row r="14" spans="1:6" ht="12.9" customHeight="1">
      <c r="A14" s="361" t="s">
        <v>5684</v>
      </c>
      <c r="B14" s="364">
        <v>0.3</v>
      </c>
      <c r="C14" s="358"/>
      <c r="D14" s="357"/>
      <c r="E14" s="359">
        <v>0</v>
      </c>
      <c r="F14" s="359">
        <f t="shared" si="0"/>
        <v>0</v>
      </c>
    </row>
    <row r="15" spans="1:6" ht="12.9" customHeight="1">
      <c r="A15" s="365" t="s">
        <v>5685</v>
      </c>
      <c r="B15" s="366"/>
      <c r="C15" s="358"/>
      <c r="D15" s="366"/>
      <c r="E15" s="359">
        <v>0</v>
      </c>
      <c r="F15" s="359">
        <f t="shared" si="0"/>
        <v>0</v>
      </c>
    </row>
    <row r="16" spans="1:6" ht="12.9" customHeight="1">
      <c r="E16" s="359">
        <v>0</v>
      </c>
      <c r="F16" s="359">
        <f t="shared" si="0"/>
        <v>0</v>
      </c>
    </row>
    <row r="17" spans="1:6" ht="12.9" customHeight="1">
      <c r="A17" s="367" t="s">
        <v>5686</v>
      </c>
      <c r="E17" s="359">
        <v>0</v>
      </c>
      <c r="F17" s="359">
        <f t="shared" si="0"/>
        <v>0</v>
      </c>
    </row>
    <row r="18" spans="1:6" ht="12.9" customHeight="1">
      <c r="A18" s="368" t="s">
        <v>5687</v>
      </c>
      <c r="B18" s="357" t="s">
        <v>5688</v>
      </c>
      <c r="C18" s="358" t="s">
        <v>693</v>
      </c>
      <c r="D18" s="357">
        <v>40</v>
      </c>
      <c r="E18" s="359">
        <v>0</v>
      </c>
      <c r="F18" s="359">
        <f t="shared" si="0"/>
        <v>0</v>
      </c>
    </row>
    <row r="19" spans="1:6" ht="12.9" customHeight="1">
      <c r="A19" s="360"/>
      <c r="B19" s="357" t="s">
        <v>5689</v>
      </c>
      <c r="C19" s="358" t="s">
        <v>693</v>
      </c>
      <c r="D19" s="357">
        <v>3</v>
      </c>
      <c r="E19" s="359">
        <v>0</v>
      </c>
      <c r="F19" s="359">
        <f t="shared" si="0"/>
        <v>0</v>
      </c>
    </row>
    <row r="20" spans="1:6" ht="12.9" customHeight="1">
      <c r="B20" s="357" t="s">
        <v>5690</v>
      </c>
      <c r="C20" s="358" t="s">
        <v>693</v>
      </c>
      <c r="D20" s="357">
        <v>25</v>
      </c>
      <c r="E20" s="359">
        <v>0</v>
      </c>
      <c r="F20" s="359">
        <f t="shared" si="0"/>
        <v>0</v>
      </c>
    </row>
    <row r="21" spans="1:6" ht="12.9" customHeight="1">
      <c r="B21" s="357" t="s">
        <v>5691</v>
      </c>
      <c r="C21" s="358" t="s">
        <v>693</v>
      </c>
      <c r="D21" s="357">
        <v>280</v>
      </c>
      <c r="E21" s="359">
        <v>0</v>
      </c>
      <c r="F21" s="359">
        <f t="shared" si="0"/>
        <v>0</v>
      </c>
    </row>
    <row r="22" spans="1:6" ht="12.9" customHeight="1">
      <c r="A22" s="356"/>
      <c r="B22" s="357" t="s">
        <v>5692</v>
      </c>
      <c r="C22" s="358" t="s">
        <v>693</v>
      </c>
      <c r="D22" s="357">
        <v>150</v>
      </c>
      <c r="E22" s="359">
        <v>0</v>
      </c>
      <c r="F22" s="359">
        <f t="shared" si="0"/>
        <v>0</v>
      </c>
    </row>
    <row r="23" spans="1:6" ht="12.9" customHeight="1">
      <c r="A23" s="356"/>
      <c r="B23" s="357" t="s">
        <v>5693</v>
      </c>
      <c r="C23" s="358" t="s">
        <v>693</v>
      </c>
      <c r="D23" s="357">
        <v>70</v>
      </c>
      <c r="E23" s="359">
        <v>0</v>
      </c>
      <c r="F23" s="359">
        <f t="shared" si="0"/>
        <v>0</v>
      </c>
    </row>
    <row r="24" spans="1:6" ht="12.9" customHeight="1">
      <c r="A24" s="356"/>
      <c r="B24" s="357" t="s">
        <v>5694</v>
      </c>
      <c r="C24" s="358" t="s">
        <v>693</v>
      </c>
      <c r="D24" s="357">
        <v>80</v>
      </c>
      <c r="E24" s="359">
        <v>0</v>
      </c>
      <c r="F24" s="359">
        <f t="shared" si="0"/>
        <v>0</v>
      </c>
    </row>
    <row r="25" spans="1:6" ht="12.9" customHeight="1">
      <c r="A25" s="356"/>
      <c r="B25" s="357" t="s">
        <v>5695</v>
      </c>
      <c r="C25" s="358" t="s">
        <v>693</v>
      </c>
      <c r="D25" s="357">
        <v>190</v>
      </c>
      <c r="E25" s="359">
        <v>0</v>
      </c>
      <c r="F25" s="359">
        <f t="shared" si="0"/>
        <v>0</v>
      </c>
    </row>
    <row r="26" spans="1:6" ht="12.9" customHeight="1">
      <c r="A26" s="356"/>
      <c r="B26" s="357" t="s">
        <v>5696</v>
      </c>
      <c r="C26" s="358" t="s">
        <v>693</v>
      </c>
      <c r="D26" s="357">
        <v>18</v>
      </c>
      <c r="E26" s="359">
        <v>0</v>
      </c>
      <c r="F26" s="359">
        <f t="shared" si="0"/>
        <v>0</v>
      </c>
    </row>
    <row r="27" spans="1:6" ht="12.9" customHeight="1">
      <c r="A27" s="356"/>
      <c r="B27" s="357" t="s">
        <v>5697</v>
      </c>
      <c r="C27" s="358" t="s">
        <v>693</v>
      </c>
      <c r="D27" s="357">
        <v>40</v>
      </c>
      <c r="E27" s="359">
        <v>0</v>
      </c>
      <c r="F27" s="359">
        <f t="shared" si="0"/>
        <v>0</v>
      </c>
    </row>
    <row r="28" spans="1:6" ht="12.9" customHeight="1">
      <c r="A28" s="369" t="s">
        <v>5698</v>
      </c>
      <c r="B28" s="370"/>
      <c r="C28" s="371"/>
      <c r="D28" s="369">
        <f>SUM(D18:D27)</f>
        <v>896</v>
      </c>
      <c r="E28" s="359">
        <v>0</v>
      </c>
      <c r="F28" s="359">
        <f t="shared" si="0"/>
        <v>0</v>
      </c>
    </row>
    <row r="29" spans="1:6" ht="12.9" customHeight="1">
      <c r="A29" s="369" t="s">
        <v>5699</v>
      </c>
      <c r="B29" s="372" t="s">
        <v>5700</v>
      </c>
      <c r="C29" s="371"/>
      <c r="D29" s="370"/>
      <c r="E29" s="359">
        <v>0</v>
      </c>
      <c r="F29" s="359">
        <f t="shared" si="0"/>
        <v>0</v>
      </c>
    </row>
    <row r="30" spans="1:6" ht="12.9" customHeight="1">
      <c r="A30" s="369" t="s">
        <v>5701</v>
      </c>
      <c r="B30" s="370"/>
      <c r="C30" s="371"/>
      <c r="D30" s="369"/>
      <c r="E30" s="359">
        <v>0</v>
      </c>
      <c r="F30" s="359">
        <f t="shared" si="0"/>
        <v>0</v>
      </c>
    </row>
    <row r="31" spans="1:6" ht="12.9" customHeight="1">
      <c r="A31" s="361" t="s">
        <v>5684</v>
      </c>
      <c r="B31" s="364">
        <v>0.3</v>
      </c>
      <c r="C31" s="358"/>
      <c r="D31" s="357"/>
      <c r="E31" s="359">
        <v>0</v>
      </c>
      <c r="F31" s="359">
        <f>PRODUCT(E31,B31)</f>
        <v>0</v>
      </c>
    </row>
    <row r="32" spans="1:6" ht="12.9" customHeight="1">
      <c r="A32" s="365" t="s">
        <v>5702</v>
      </c>
      <c r="B32" s="366"/>
      <c r="C32" s="358"/>
      <c r="D32" s="366"/>
      <c r="E32" s="359">
        <v>0</v>
      </c>
      <c r="F32" s="359">
        <f t="shared" si="0"/>
        <v>0</v>
      </c>
    </row>
    <row r="33" spans="1:6" ht="12.9" customHeight="1">
      <c r="E33" s="359">
        <v>0</v>
      </c>
      <c r="F33" s="359">
        <f t="shared" si="0"/>
        <v>0</v>
      </c>
    </row>
    <row r="34" spans="1:6" ht="12.9" customHeight="1">
      <c r="A34" s="365" t="s">
        <v>5703</v>
      </c>
      <c r="B34" s="357"/>
      <c r="C34" s="358"/>
      <c r="D34" s="357"/>
      <c r="E34" s="359">
        <v>0</v>
      </c>
      <c r="F34" s="359">
        <f t="shared" si="0"/>
        <v>0</v>
      </c>
    </row>
    <row r="35" spans="1:6" ht="12.9" customHeight="1">
      <c r="A35" s="360" t="s">
        <v>5704</v>
      </c>
      <c r="B35" s="357">
        <v>83516701</v>
      </c>
      <c r="C35" s="358" t="s">
        <v>693</v>
      </c>
      <c r="D35" s="357">
        <v>13400</v>
      </c>
      <c r="E35" s="359">
        <v>0</v>
      </c>
      <c r="F35" s="359">
        <f t="shared" si="0"/>
        <v>0</v>
      </c>
    </row>
    <row r="36" spans="1:6" ht="12.9" customHeight="1">
      <c r="A36" s="356" t="s">
        <v>5705</v>
      </c>
      <c r="B36" s="357">
        <v>500684</v>
      </c>
      <c r="C36" s="358" t="s">
        <v>4713</v>
      </c>
      <c r="D36" s="357">
        <v>302</v>
      </c>
      <c r="E36" s="359">
        <v>0</v>
      </c>
      <c r="F36" s="359">
        <f t="shared" si="0"/>
        <v>0</v>
      </c>
    </row>
    <row r="37" spans="1:6" ht="12.9" customHeight="1">
      <c r="A37" s="356" t="s">
        <v>5706</v>
      </c>
      <c r="B37" s="357">
        <v>553971</v>
      </c>
      <c r="C37" s="358" t="s">
        <v>4713</v>
      </c>
      <c r="D37" s="357">
        <v>1</v>
      </c>
      <c r="E37" s="359">
        <v>0</v>
      </c>
      <c r="F37" s="359">
        <f t="shared" si="0"/>
        <v>0</v>
      </c>
    </row>
    <row r="38" spans="1:6" ht="12.9" customHeight="1">
      <c r="A38" s="356" t="s">
        <v>5707</v>
      </c>
      <c r="B38" s="357">
        <v>553972</v>
      </c>
      <c r="C38" s="358" t="s">
        <v>4713</v>
      </c>
      <c r="D38" s="357">
        <v>1</v>
      </c>
      <c r="E38" s="359">
        <v>0</v>
      </c>
      <c r="F38" s="359">
        <f t="shared" si="0"/>
        <v>0</v>
      </c>
    </row>
    <row r="39" spans="1:6" ht="12.9" customHeight="1">
      <c r="A39" s="356" t="s">
        <v>5708</v>
      </c>
      <c r="B39" s="357">
        <v>553975</v>
      </c>
      <c r="C39" s="358" t="s">
        <v>4713</v>
      </c>
      <c r="D39" s="357">
        <v>2</v>
      </c>
      <c r="E39" s="359">
        <v>0</v>
      </c>
      <c r="F39" s="359">
        <f t="shared" si="0"/>
        <v>0</v>
      </c>
    </row>
    <row r="40" spans="1:6" ht="12.9" customHeight="1">
      <c r="A40" s="356" t="s">
        <v>5709</v>
      </c>
      <c r="B40" s="357">
        <v>553975</v>
      </c>
      <c r="C40" s="358" t="s">
        <v>4713</v>
      </c>
      <c r="D40" s="357">
        <v>1</v>
      </c>
      <c r="E40" s="359">
        <v>0</v>
      </c>
      <c r="F40" s="359">
        <f t="shared" si="0"/>
        <v>0</v>
      </c>
    </row>
    <row r="41" spans="1:6" ht="12.9" customHeight="1">
      <c r="A41" s="356" t="s">
        <v>5710</v>
      </c>
      <c r="B41" s="357">
        <v>553976</v>
      </c>
      <c r="C41" s="358" t="s">
        <v>4713</v>
      </c>
      <c r="D41" s="357">
        <v>1</v>
      </c>
      <c r="E41" s="359">
        <v>0</v>
      </c>
      <c r="F41" s="359">
        <f t="shared" si="0"/>
        <v>0</v>
      </c>
    </row>
    <row r="42" spans="1:6" ht="12.9" customHeight="1">
      <c r="A42" s="356" t="s">
        <v>5711</v>
      </c>
      <c r="B42" s="357">
        <v>553978</v>
      </c>
      <c r="C42" s="358" t="s">
        <v>4713</v>
      </c>
      <c r="D42" s="357">
        <v>2</v>
      </c>
      <c r="E42" s="359">
        <v>0</v>
      </c>
      <c r="F42" s="359">
        <f t="shared" si="0"/>
        <v>0</v>
      </c>
    </row>
    <row r="43" spans="1:6" ht="12.9" customHeight="1">
      <c r="A43" s="356" t="s">
        <v>5712</v>
      </c>
      <c r="B43" s="357">
        <v>553978</v>
      </c>
      <c r="C43" s="358" t="s">
        <v>4713</v>
      </c>
      <c r="D43" s="357">
        <v>1</v>
      </c>
      <c r="E43" s="359">
        <v>0</v>
      </c>
      <c r="F43" s="359">
        <f t="shared" si="0"/>
        <v>0</v>
      </c>
    </row>
    <row r="44" spans="1:6" ht="12.9" customHeight="1">
      <c r="A44" s="356" t="s">
        <v>5713</v>
      </c>
      <c r="B44" s="357">
        <v>553980</v>
      </c>
      <c r="C44" s="358" t="s">
        <v>4713</v>
      </c>
      <c r="D44" s="357">
        <v>6</v>
      </c>
      <c r="E44" s="359">
        <v>0</v>
      </c>
      <c r="F44" s="359">
        <f t="shared" si="0"/>
        <v>0</v>
      </c>
    </row>
    <row r="45" spans="1:6" ht="12.9" customHeight="1">
      <c r="A45" s="356" t="s">
        <v>5714</v>
      </c>
      <c r="B45" s="357">
        <v>553980</v>
      </c>
      <c r="C45" s="358" t="s">
        <v>4713</v>
      </c>
      <c r="D45" s="357">
        <v>1</v>
      </c>
      <c r="E45" s="359">
        <v>0</v>
      </c>
      <c r="F45" s="359">
        <f t="shared" si="0"/>
        <v>0</v>
      </c>
    </row>
    <row r="46" spans="1:6" ht="12.9" customHeight="1">
      <c r="A46" s="356" t="s">
        <v>5715</v>
      </c>
      <c r="B46" s="357" t="s">
        <v>5716</v>
      </c>
      <c r="C46" s="358" t="s">
        <v>155</v>
      </c>
      <c r="D46" s="357">
        <v>2960</v>
      </c>
      <c r="E46" s="359">
        <v>0</v>
      </c>
      <c r="F46" s="359">
        <f t="shared" si="0"/>
        <v>0</v>
      </c>
    </row>
    <row r="47" spans="1:6" ht="12.9" customHeight="1">
      <c r="A47" s="356" t="s">
        <v>5717</v>
      </c>
      <c r="B47" s="357" t="s">
        <v>5718</v>
      </c>
      <c r="C47" s="358" t="s">
        <v>693</v>
      </c>
      <c r="D47" s="357">
        <v>2960</v>
      </c>
      <c r="E47" s="359">
        <v>0</v>
      </c>
      <c r="F47" s="359">
        <f t="shared" si="0"/>
        <v>0</v>
      </c>
    </row>
    <row r="48" spans="1:6" ht="12.9" customHeight="1">
      <c r="A48" s="356" t="s">
        <v>5719</v>
      </c>
      <c r="B48" s="357" t="s">
        <v>5720</v>
      </c>
      <c r="C48" s="358" t="s">
        <v>2015</v>
      </c>
      <c r="D48" s="357">
        <v>1300</v>
      </c>
      <c r="E48" s="359">
        <v>0</v>
      </c>
      <c r="F48" s="359">
        <f t="shared" si="0"/>
        <v>0</v>
      </c>
    </row>
    <row r="49" spans="1:6" ht="12.9" customHeight="1">
      <c r="A49" s="356" t="s">
        <v>5721</v>
      </c>
      <c r="B49" s="357">
        <v>79818203</v>
      </c>
      <c r="C49" s="358" t="s">
        <v>693</v>
      </c>
      <c r="D49" s="357">
        <v>1000</v>
      </c>
      <c r="E49" s="359">
        <v>0</v>
      </c>
      <c r="F49" s="359">
        <f t="shared" si="0"/>
        <v>0</v>
      </c>
    </row>
    <row r="50" spans="1:6" ht="12.9" customHeight="1">
      <c r="A50" s="369" t="s">
        <v>5722</v>
      </c>
      <c r="B50" s="370"/>
      <c r="C50" s="371"/>
      <c r="D50" s="369"/>
      <c r="E50" s="359">
        <v>0</v>
      </c>
      <c r="F50" s="359">
        <f t="shared" si="0"/>
        <v>0</v>
      </c>
    </row>
    <row r="51" spans="1:6" ht="12.9" customHeight="1">
      <c r="A51" s="361" t="s">
        <v>5723</v>
      </c>
      <c r="B51" s="364">
        <v>0.3</v>
      </c>
      <c r="C51" s="358"/>
      <c r="D51" s="357"/>
      <c r="E51" s="359">
        <v>0</v>
      </c>
      <c r="F51" s="359">
        <f>PRODUCT(E51,B51)</f>
        <v>0</v>
      </c>
    </row>
    <row r="52" spans="1:6" ht="12.9" customHeight="1">
      <c r="A52" s="365" t="s">
        <v>5724</v>
      </c>
      <c r="B52" s="366"/>
      <c r="C52" s="358"/>
      <c r="D52" s="366"/>
      <c r="E52" s="359">
        <v>0</v>
      </c>
      <c r="F52" s="359">
        <f t="shared" si="0"/>
        <v>0</v>
      </c>
    </row>
    <row r="53" spans="1:6" ht="12.9" customHeight="1">
      <c r="E53" s="359">
        <v>0</v>
      </c>
      <c r="F53" s="359">
        <f t="shared" si="0"/>
        <v>0</v>
      </c>
    </row>
    <row r="54" spans="1:6" ht="12.9" customHeight="1">
      <c r="A54" s="365" t="s">
        <v>5725</v>
      </c>
      <c r="B54" s="357" t="s">
        <v>5726</v>
      </c>
      <c r="C54" s="357"/>
      <c r="D54" s="359"/>
      <c r="E54" s="359">
        <v>0</v>
      </c>
      <c r="F54" s="359">
        <f t="shared" si="0"/>
        <v>0</v>
      </c>
    </row>
    <row r="55" spans="1:6" ht="12.9" customHeight="1">
      <c r="A55" s="356" t="s">
        <v>5727</v>
      </c>
      <c r="B55" s="357" t="s">
        <v>5728</v>
      </c>
      <c r="C55" s="358" t="s">
        <v>4713</v>
      </c>
      <c r="D55" s="357">
        <v>4</v>
      </c>
      <c r="E55" s="359">
        <v>0</v>
      </c>
      <c r="F55" s="359">
        <f t="shared" si="0"/>
        <v>0</v>
      </c>
    </row>
    <row r="56" spans="1:6" ht="12.9" customHeight="1">
      <c r="A56" s="356"/>
      <c r="B56" s="357" t="s">
        <v>5729</v>
      </c>
      <c r="C56" s="358" t="s">
        <v>4713</v>
      </c>
      <c r="D56" s="357">
        <v>4</v>
      </c>
      <c r="E56" s="359">
        <v>0</v>
      </c>
      <c r="F56" s="359">
        <f t="shared" si="0"/>
        <v>0</v>
      </c>
    </row>
    <row r="57" spans="1:6" ht="12.9" customHeight="1">
      <c r="A57" s="356"/>
      <c r="B57" s="357" t="s">
        <v>5730</v>
      </c>
      <c r="C57" s="358" t="s">
        <v>4713</v>
      </c>
      <c r="D57" s="357">
        <v>4</v>
      </c>
      <c r="E57" s="359">
        <v>0</v>
      </c>
      <c r="F57" s="359">
        <f t="shared" si="0"/>
        <v>0</v>
      </c>
    </row>
    <row r="58" spans="1:6" ht="12.9" customHeight="1">
      <c r="A58" s="356" t="s">
        <v>5731</v>
      </c>
      <c r="B58" s="357" t="s">
        <v>5729</v>
      </c>
      <c r="C58" s="358" t="s">
        <v>4713</v>
      </c>
      <c r="D58" s="357">
        <v>1</v>
      </c>
      <c r="E58" s="359">
        <v>0</v>
      </c>
      <c r="F58" s="359">
        <f t="shared" si="0"/>
        <v>0</v>
      </c>
    </row>
    <row r="59" spans="1:6" ht="12.9" customHeight="1">
      <c r="A59" s="356"/>
      <c r="B59" s="357" t="s">
        <v>5730</v>
      </c>
      <c r="C59" s="358" t="s">
        <v>4713</v>
      </c>
      <c r="D59" s="357">
        <v>1</v>
      </c>
      <c r="E59" s="359">
        <v>0</v>
      </c>
      <c r="F59" s="359">
        <f t="shared" si="0"/>
        <v>0</v>
      </c>
    </row>
    <row r="60" spans="1:6" ht="12.9" customHeight="1">
      <c r="A60" s="356" t="s">
        <v>5732</v>
      </c>
      <c r="B60" s="357" t="s">
        <v>5729</v>
      </c>
      <c r="C60" s="358" t="s">
        <v>4713</v>
      </c>
      <c r="D60" s="357">
        <v>1</v>
      </c>
      <c r="E60" s="359">
        <v>0</v>
      </c>
      <c r="F60" s="359">
        <f t="shared" si="0"/>
        <v>0</v>
      </c>
    </row>
    <row r="61" spans="1:6" ht="12.9" customHeight="1">
      <c r="A61" s="356"/>
      <c r="B61" s="357" t="s">
        <v>5730</v>
      </c>
      <c r="C61" s="358" t="s">
        <v>4713</v>
      </c>
      <c r="D61" s="357">
        <v>1</v>
      </c>
      <c r="E61" s="359">
        <v>0</v>
      </c>
      <c r="F61" s="359">
        <f t="shared" si="0"/>
        <v>0</v>
      </c>
    </row>
    <row r="62" spans="1:6" ht="12.9" customHeight="1">
      <c r="A62" s="356" t="s">
        <v>5733</v>
      </c>
      <c r="B62" s="357" t="s">
        <v>5734</v>
      </c>
      <c r="C62" s="358" t="s">
        <v>4713</v>
      </c>
      <c r="D62" s="357">
        <v>2</v>
      </c>
      <c r="E62" s="359">
        <v>0</v>
      </c>
      <c r="F62" s="359">
        <f t="shared" si="0"/>
        <v>0</v>
      </c>
    </row>
    <row r="63" spans="1:6" ht="12.9" customHeight="1">
      <c r="A63" s="356"/>
      <c r="B63" s="357" t="s">
        <v>5735</v>
      </c>
      <c r="C63" s="358" t="s">
        <v>4713</v>
      </c>
      <c r="D63" s="357">
        <v>8</v>
      </c>
      <c r="E63" s="359">
        <v>0</v>
      </c>
      <c r="F63" s="359">
        <f t="shared" si="0"/>
        <v>0</v>
      </c>
    </row>
    <row r="64" spans="1:6" ht="12.9" customHeight="1">
      <c r="A64" s="356"/>
      <c r="B64" s="357" t="s">
        <v>5736</v>
      </c>
      <c r="C64" s="358" t="s">
        <v>4713</v>
      </c>
      <c r="D64" s="357">
        <v>28</v>
      </c>
      <c r="E64" s="359">
        <v>0</v>
      </c>
      <c r="F64" s="359">
        <f t="shared" si="0"/>
        <v>0</v>
      </c>
    </row>
    <row r="65" spans="1:6" ht="12.9" customHeight="1">
      <c r="A65" s="356"/>
      <c r="B65" s="357" t="s">
        <v>5737</v>
      </c>
      <c r="C65" s="358" t="s">
        <v>4713</v>
      </c>
      <c r="D65" s="357">
        <v>2</v>
      </c>
      <c r="E65" s="359">
        <v>0</v>
      </c>
      <c r="F65" s="359">
        <f t="shared" si="0"/>
        <v>0</v>
      </c>
    </row>
    <row r="66" spans="1:6" ht="12.9" customHeight="1">
      <c r="A66" s="356"/>
      <c r="B66" s="357" t="s">
        <v>5738</v>
      </c>
      <c r="C66" s="358" t="s">
        <v>4713</v>
      </c>
      <c r="D66" s="357">
        <v>6</v>
      </c>
      <c r="E66" s="359">
        <v>0</v>
      </c>
      <c r="F66" s="359">
        <f t="shared" si="0"/>
        <v>0</v>
      </c>
    </row>
    <row r="67" spans="1:6" ht="12.9" customHeight="1">
      <c r="A67" s="356"/>
      <c r="B67" s="357" t="s">
        <v>5739</v>
      </c>
      <c r="C67" s="358" t="s">
        <v>4713</v>
      </c>
      <c r="D67" s="357">
        <v>2</v>
      </c>
      <c r="E67" s="359">
        <v>0</v>
      </c>
      <c r="F67" s="359">
        <f t="shared" si="0"/>
        <v>0</v>
      </c>
    </row>
    <row r="68" spans="1:6" ht="12.9" customHeight="1">
      <c r="A68" s="356" t="s">
        <v>5740</v>
      </c>
      <c r="B68" s="357" t="s">
        <v>5734</v>
      </c>
      <c r="C68" s="358" t="s">
        <v>4713</v>
      </c>
      <c r="D68" s="357">
        <v>1</v>
      </c>
      <c r="E68" s="359">
        <v>0</v>
      </c>
      <c r="F68" s="359">
        <f t="shared" si="0"/>
        <v>0</v>
      </c>
    </row>
    <row r="69" spans="1:6" ht="12.9" customHeight="1">
      <c r="A69" s="356"/>
      <c r="B69" s="357" t="s">
        <v>5735</v>
      </c>
      <c r="C69" s="358" t="s">
        <v>4713</v>
      </c>
      <c r="D69" s="357">
        <v>14</v>
      </c>
      <c r="E69" s="359">
        <v>0</v>
      </c>
      <c r="F69" s="359">
        <f t="shared" si="0"/>
        <v>0</v>
      </c>
    </row>
    <row r="70" spans="1:6" ht="12.9" customHeight="1">
      <c r="A70" s="356"/>
      <c r="B70" s="357" t="s">
        <v>5736</v>
      </c>
      <c r="C70" s="358" t="s">
        <v>4713</v>
      </c>
      <c r="D70" s="357">
        <v>1</v>
      </c>
      <c r="E70" s="359">
        <v>0</v>
      </c>
      <c r="F70" s="359">
        <f t="shared" si="0"/>
        <v>0</v>
      </c>
    </row>
    <row r="71" spans="1:6" ht="12.9" customHeight="1">
      <c r="A71" s="356" t="s">
        <v>5741</v>
      </c>
      <c r="B71" s="357" t="s">
        <v>5734</v>
      </c>
      <c r="C71" s="358" t="s">
        <v>4713</v>
      </c>
      <c r="D71" s="357">
        <v>36</v>
      </c>
      <c r="E71" s="359">
        <v>0</v>
      </c>
      <c r="F71" s="359">
        <f t="shared" si="0"/>
        <v>0</v>
      </c>
    </row>
    <row r="72" spans="1:6" ht="12.9" customHeight="1">
      <c r="A72" s="356" t="s">
        <v>5742</v>
      </c>
      <c r="B72" s="357" t="s">
        <v>5743</v>
      </c>
      <c r="C72" s="358" t="s">
        <v>4713</v>
      </c>
      <c r="D72" s="357">
        <v>9</v>
      </c>
      <c r="E72" s="359">
        <v>0</v>
      </c>
      <c r="F72" s="359">
        <f t="shared" si="0"/>
        <v>0</v>
      </c>
    </row>
    <row r="73" spans="1:6" ht="12.9" customHeight="1">
      <c r="A73" s="356" t="s">
        <v>5744</v>
      </c>
      <c r="B73" s="357" t="s">
        <v>5745</v>
      </c>
      <c r="C73" s="358" t="s">
        <v>4713</v>
      </c>
      <c r="D73" s="357">
        <v>9</v>
      </c>
      <c r="E73" s="359">
        <v>0</v>
      </c>
      <c r="F73" s="359">
        <f t="shared" ref="F73:F101" si="1">PRODUCT(D73:E73)</f>
        <v>0</v>
      </c>
    </row>
    <row r="74" spans="1:6" ht="12.9" customHeight="1">
      <c r="A74" s="356" t="s">
        <v>5746</v>
      </c>
      <c r="B74" s="357" t="s">
        <v>5734</v>
      </c>
      <c r="C74" s="358" t="s">
        <v>4713</v>
      </c>
      <c r="D74" s="357">
        <v>4</v>
      </c>
      <c r="E74" s="359">
        <v>0</v>
      </c>
      <c r="F74" s="359">
        <f t="shared" si="1"/>
        <v>0</v>
      </c>
    </row>
    <row r="75" spans="1:6" ht="12.9" customHeight="1">
      <c r="A75" s="356"/>
      <c r="B75" s="357" t="s">
        <v>5735</v>
      </c>
      <c r="C75" s="358" t="s">
        <v>4713</v>
      </c>
      <c r="D75" s="357">
        <v>6</v>
      </c>
      <c r="E75" s="359">
        <v>0</v>
      </c>
      <c r="F75" s="359">
        <f t="shared" si="1"/>
        <v>0</v>
      </c>
    </row>
    <row r="76" spans="1:6" ht="12.9" customHeight="1">
      <c r="A76" s="356" t="s">
        <v>5747</v>
      </c>
      <c r="B76" s="357"/>
      <c r="C76" s="358" t="s">
        <v>4713</v>
      </c>
      <c r="D76" s="357">
        <v>4</v>
      </c>
      <c r="E76" s="359">
        <v>0</v>
      </c>
      <c r="F76" s="359">
        <f t="shared" si="1"/>
        <v>0</v>
      </c>
    </row>
    <row r="77" spans="1:6" ht="12.9" customHeight="1">
      <c r="A77" s="356" t="s">
        <v>5748</v>
      </c>
      <c r="B77" s="357"/>
      <c r="C77" s="358" t="s">
        <v>4713</v>
      </c>
      <c r="D77" s="357">
        <v>4</v>
      </c>
      <c r="E77" s="359">
        <v>0</v>
      </c>
      <c r="F77" s="359">
        <f t="shared" si="1"/>
        <v>0</v>
      </c>
    </row>
    <row r="78" spans="1:6" ht="12.9" customHeight="1">
      <c r="A78" s="356" t="s">
        <v>5749</v>
      </c>
      <c r="B78" s="357" t="s">
        <v>5734</v>
      </c>
      <c r="C78" s="358" t="s">
        <v>4713</v>
      </c>
      <c r="D78" s="357">
        <v>2</v>
      </c>
      <c r="E78" s="359">
        <v>0</v>
      </c>
      <c r="F78" s="359">
        <f t="shared" si="1"/>
        <v>0</v>
      </c>
    </row>
    <row r="79" spans="1:6" ht="12.9" customHeight="1">
      <c r="A79" s="356" t="s">
        <v>5750</v>
      </c>
      <c r="B79" s="357"/>
      <c r="C79" s="358"/>
      <c r="D79" s="357">
        <v>2</v>
      </c>
      <c r="E79" s="359">
        <v>0</v>
      </c>
      <c r="F79" s="359">
        <f t="shared" si="1"/>
        <v>0</v>
      </c>
    </row>
    <row r="80" spans="1:6" ht="12.9" customHeight="1">
      <c r="A80" s="356" t="s">
        <v>5751</v>
      </c>
      <c r="B80" s="357" t="s">
        <v>5734</v>
      </c>
      <c r="C80" s="358" t="s">
        <v>4713</v>
      </c>
      <c r="D80" s="357">
        <v>2</v>
      </c>
      <c r="E80" s="359">
        <v>0</v>
      </c>
      <c r="F80" s="359">
        <f t="shared" si="1"/>
        <v>0</v>
      </c>
    </row>
    <row r="81" spans="1:6" ht="12.9" customHeight="1">
      <c r="A81" s="361" t="s">
        <v>5752</v>
      </c>
      <c r="B81" s="362"/>
      <c r="C81" s="363"/>
      <c r="D81" s="361"/>
      <c r="E81" s="359">
        <v>0</v>
      </c>
      <c r="F81" s="359">
        <f t="shared" si="1"/>
        <v>0</v>
      </c>
    </row>
    <row r="82" spans="1:6" ht="12.9" customHeight="1">
      <c r="A82" s="361" t="s">
        <v>5753</v>
      </c>
      <c r="B82" s="362"/>
      <c r="C82" s="362"/>
      <c r="D82" s="361"/>
      <c r="E82" s="359">
        <v>0</v>
      </c>
      <c r="F82" s="359">
        <f t="shared" si="1"/>
        <v>0</v>
      </c>
    </row>
    <row r="83" spans="1:6" ht="12.9" customHeight="1">
      <c r="A83" s="365" t="s">
        <v>5754</v>
      </c>
      <c r="B83" s="357"/>
      <c r="C83" s="357"/>
      <c r="D83" s="356"/>
      <c r="E83" s="359">
        <v>0</v>
      </c>
      <c r="F83" s="359">
        <f t="shared" si="1"/>
        <v>0</v>
      </c>
    </row>
    <row r="84" spans="1:6" ht="12.9" customHeight="1">
      <c r="E84" s="359">
        <v>0</v>
      </c>
      <c r="F84" s="359">
        <f t="shared" si="1"/>
        <v>0</v>
      </c>
    </row>
    <row r="85" spans="1:6" ht="12.9" customHeight="1">
      <c r="A85" s="355" t="s">
        <v>5755</v>
      </c>
      <c r="E85" s="359">
        <v>0</v>
      </c>
      <c r="F85" s="359">
        <f t="shared" si="1"/>
        <v>0</v>
      </c>
    </row>
    <row r="86" spans="1:6" ht="12.9" customHeight="1">
      <c r="A86" s="356" t="s">
        <v>5756</v>
      </c>
      <c r="B86" s="357" t="s">
        <v>5757</v>
      </c>
      <c r="C86" s="358" t="s">
        <v>4713</v>
      </c>
      <c r="D86" s="356">
        <v>2</v>
      </c>
      <c r="E86" s="359">
        <v>0</v>
      </c>
      <c r="F86" s="359">
        <f t="shared" si="1"/>
        <v>0</v>
      </c>
    </row>
    <row r="87" spans="1:6" ht="12.9" customHeight="1">
      <c r="A87" s="361" t="s">
        <v>5758</v>
      </c>
      <c r="B87" s="362"/>
      <c r="C87" s="362"/>
      <c r="D87" s="362"/>
      <c r="E87" s="359">
        <v>0</v>
      </c>
      <c r="F87" s="359">
        <f t="shared" si="1"/>
        <v>0</v>
      </c>
    </row>
    <row r="88" spans="1:6" ht="12.9" customHeight="1">
      <c r="A88" s="365" t="s">
        <v>5759</v>
      </c>
      <c r="B88" s="357"/>
      <c r="C88" s="366"/>
      <c r="D88" s="366"/>
      <c r="E88" s="359">
        <v>0</v>
      </c>
      <c r="F88" s="359">
        <f t="shared" si="1"/>
        <v>0</v>
      </c>
    </row>
    <row r="89" spans="1:6" ht="12.9" customHeight="1">
      <c r="E89" s="359">
        <v>0</v>
      </c>
      <c r="F89" s="359">
        <f t="shared" si="1"/>
        <v>0</v>
      </c>
    </row>
    <row r="90" spans="1:6" ht="12.9" customHeight="1">
      <c r="A90" s="365" t="s">
        <v>5760</v>
      </c>
      <c r="B90" s="357" t="s">
        <v>5726</v>
      </c>
      <c r="C90" s="357" t="s">
        <v>693</v>
      </c>
      <c r="D90" s="352"/>
      <c r="E90" s="359">
        <v>0</v>
      </c>
      <c r="F90" s="359">
        <f t="shared" si="1"/>
        <v>0</v>
      </c>
    </row>
    <row r="91" spans="1:6" ht="12.9" customHeight="1">
      <c r="A91" s="356" t="s">
        <v>5761</v>
      </c>
      <c r="B91" s="373" t="s">
        <v>5762</v>
      </c>
      <c r="C91" s="358" t="s">
        <v>693</v>
      </c>
      <c r="D91" s="357">
        <v>68</v>
      </c>
      <c r="E91" s="359">
        <v>0</v>
      </c>
      <c r="F91" s="359">
        <f t="shared" si="1"/>
        <v>0</v>
      </c>
    </row>
    <row r="92" spans="1:6" ht="12.9" customHeight="1">
      <c r="A92" s="357" t="s">
        <v>5763</v>
      </c>
      <c r="B92" s="374" t="s">
        <v>5764</v>
      </c>
      <c r="C92" s="358" t="s">
        <v>693</v>
      </c>
      <c r="D92" s="357">
        <v>280</v>
      </c>
      <c r="E92" s="359">
        <v>0</v>
      </c>
      <c r="F92" s="359">
        <f t="shared" si="1"/>
        <v>0</v>
      </c>
    </row>
    <row r="93" spans="1:6" ht="12.9" customHeight="1">
      <c r="A93" s="357" t="s">
        <v>5765</v>
      </c>
      <c r="B93" s="374" t="s">
        <v>5766</v>
      </c>
      <c r="C93" s="358" t="s">
        <v>693</v>
      </c>
      <c r="D93" s="357">
        <v>300</v>
      </c>
      <c r="E93" s="359">
        <v>0</v>
      </c>
      <c r="F93" s="359">
        <f t="shared" si="1"/>
        <v>0</v>
      </c>
    </row>
    <row r="94" spans="1:6" ht="12.9" customHeight="1">
      <c r="A94" s="357" t="s">
        <v>5767</v>
      </c>
      <c r="B94" s="374" t="s">
        <v>5768</v>
      </c>
      <c r="C94" s="358" t="s">
        <v>693</v>
      </c>
      <c r="D94" s="357">
        <v>248</v>
      </c>
      <c r="E94" s="359">
        <v>0</v>
      </c>
      <c r="F94" s="359">
        <f t="shared" si="1"/>
        <v>0</v>
      </c>
    </row>
    <row r="95" spans="1:6" ht="12.9" customHeight="1">
      <c r="A95" s="358" t="s">
        <v>5769</v>
      </c>
      <c r="B95" s="374" t="s">
        <v>5770</v>
      </c>
      <c r="C95" s="358" t="s">
        <v>693</v>
      </c>
      <c r="D95" s="357">
        <v>190</v>
      </c>
      <c r="E95" s="359">
        <v>0</v>
      </c>
      <c r="F95" s="359">
        <f t="shared" si="1"/>
        <v>0</v>
      </c>
    </row>
    <row r="96" spans="1:6" ht="12.9" customHeight="1">
      <c r="A96" s="369" t="s">
        <v>5771</v>
      </c>
      <c r="B96" s="370"/>
      <c r="C96" s="371"/>
      <c r="D96" s="369"/>
      <c r="E96" s="359">
        <v>0</v>
      </c>
      <c r="F96" s="359">
        <f t="shared" si="1"/>
        <v>0</v>
      </c>
    </row>
    <row r="97" spans="1:6" ht="12.9" customHeight="1">
      <c r="A97" s="361" t="s">
        <v>5772</v>
      </c>
      <c r="B97" s="362"/>
      <c r="C97" s="363"/>
      <c r="D97" s="362"/>
      <c r="E97" s="359">
        <v>0</v>
      </c>
      <c r="F97" s="359">
        <f t="shared" si="1"/>
        <v>0</v>
      </c>
    </row>
    <row r="98" spans="1:6" ht="12.9" customHeight="1">
      <c r="A98" s="365" t="s">
        <v>5773</v>
      </c>
      <c r="B98" s="366"/>
      <c r="C98" s="358"/>
      <c r="D98" s="366"/>
      <c r="E98" s="359">
        <v>0</v>
      </c>
      <c r="F98" s="359">
        <f t="shared" si="1"/>
        <v>0</v>
      </c>
    </row>
    <row r="99" spans="1:6" ht="12.9" customHeight="1">
      <c r="E99" s="359">
        <v>0</v>
      </c>
      <c r="F99" s="359">
        <f t="shared" si="1"/>
        <v>0</v>
      </c>
    </row>
    <row r="100" spans="1:6" ht="12.9" customHeight="1">
      <c r="A100" s="360" t="s">
        <v>5774</v>
      </c>
      <c r="B100" s="373"/>
      <c r="C100" s="358" t="s">
        <v>5775</v>
      </c>
      <c r="D100" s="357">
        <v>320</v>
      </c>
      <c r="E100" s="359">
        <v>0</v>
      </c>
      <c r="F100" s="359">
        <f t="shared" si="1"/>
        <v>0</v>
      </c>
    </row>
    <row r="101" spans="1:6" ht="12.9" customHeight="1">
      <c r="A101" s="356" t="s">
        <v>5776</v>
      </c>
      <c r="B101" s="357"/>
      <c r="C101" s="358" t="s">
        <v>2015</v>
      </c>
      <c r="D101" s="357">
        <v>540</v>
      </c>
      <c r="E101" s="359">
        <v>0</v>
      </c>
      <c r="F101" s="359">
        <f t="shared" si="1"/>
        <v>0</v>
      </c>
    </row>
    <row r="102" spans="1:6" ht="12.9" customHeight="1">
      <c r="A102" s="375" t="s">
        <v>5777</v>
      </c>
      <c r="D102" s="354"/>
      <c r="F102" s="376">
        <f>SUM(F6:F101)</f>
        <v>0</v>
      </c>
    </row>
    <row r="103" spans="1:6" ht="12.9" customHeight="1">
      <c r="D103" s="354"/>
      <c r="F103" s="352"/>
    </row>
    <row r="104" spans="1:6" ht="12.9" customHeight="1">
      <c r="D104" s="354"/>
      <c r="F104" s="352"/>
    </row>
    <row r="105" spans="1:6" ht="12.9" customHeight="1">
      <c r="D105" s="354"/>
      <c r="F105" s="352"/>
    </row>
    <row r="106" spans="1:6" ht="12.9" customHeight="1">
      <c r="D106" s="354"/>
      <c r="F106" s="376"/>
    </row>
    <row r="107" spans="1:6" ht="12.9" customHeight="1">
      <c r="D107" s="354"/>
      <c r="F107" s="352"/>
    </row>
    <row r="108" spans="1:6" ht="12.9" customHeight="1">
      <c r="D108" s="354"/>
      <c r="F108" s="352"/>
    </row>
    <row r="109" spans="1:6" ht="12.9" customHeight="1">
      <c r="A109" s="354"/>
      <c r="F109" s="352"/>
    </row>
    <row r="110" spans="1:6" ht="12.9" customHeight="1">
      <c r="A110" s="354"/>
      <c r="F110" s="352"/>
    </row>
    <row r="111" spans="1:6" ht="12.9" customHeight="1">
      <c r="A111" s="354"/>
      <c r="F111" s="352"/>
    </row>
    <row r="112" spans="1:6" ht="12.9" customHeight="1">
      <c r="A112" s="354"/>
      <c r="F112" s="352"/>
    </row>
    <row r="113" spans="1:6" ht="12.9" customHeight="1">
      <c r="A113" s="354"/>
      <c r="F113" s="352"/>
    </row>
    <row r="114" spans="1:6" ht="12.9" customHeight="1">
      <c r="A114" s="354"/>
      <c r="F114" s="352"/>
    </row>
    <row r="115" spans="1:6" ht="12.9" customHeight="1">
      <c r="A115" s="354"/>
      <c r="F115" s="352"/>
    </row>
    <row r="116" spans="1:6" ht="12.9" customHeight="1"/>
    <row r="117" spans="1:6" ht="12.9" customHeight="1"/>
    <row r="118" spans="1:6" ht="12.9" customHeight="1"/>
    <row r="119" spans="1:6" ht="12.9" customHeight="1"/>
    <row r="120" spans="1:6" ht="12.9" customHeight="1"/>
    <row r="121" spans="1:6" ht="12.9" customHeight="1"/>
    <row r="122" spans="1:6" ht="12.9" customHeight="1"/>
    <row r="123" spans="1:6" ht="12.9" customHeight="1"/>
    <row r="124" spans="1:6" ht="12.9" customHeight="1"/>
    <row r="125" spans="1:6" ht="12.9" customHeight="1"/>
    <row r="126" spans="1:6" ht="12.9" customHeight="1"/>
    <row r="127" spans="1:6" ht="12.9" customHeight="1"/>
    <row r="128" spans="1:6" ht="12.9" customHeight="1"/>
    <row r="129" spans="6:6" ht="12.9" customHeight="1"/>
    <row r="130" spans="6:6" ht="12.9" customHeight="1"/>
    <row r="131" spans="6:6" ht="12.9" customHeight="1"/>
    <row r="132" spans="6:6" ht="12.9" customHeight="1"/>
    <row r="133" spans="6:6" ht="12.9" customHeight="1"/>
    <row r="134" spans="6:6" ht="12.9" customHeight="1"/>
    <row r="135" spans="6:6" ht="12.9" customHeight="1"/>
    <row r="136" spans="6:6" ht="12.9" customHeight="1"/>
    <row r="137" spans="6:6" ht="12.9" customHeight="1"/>
    <row r="138" spans="6:6" ht="12.9" customHeight="1"/>
    <row r="139" spans="6:6" ht="12.9" customHeight="1"/>
    <row r="140" spans="6:6" ht="12.9" customHeight="1"/>
    <row r="141" spans="6:6" ht="12.9" customHeight="1">
      <c r="F141" s="352"/>
    </row>
    <row r="142" spans="6:6" ht="12.9" customHeight="1">
      <c r="F142" s="352"/>
    </row>
    <row r="143" spans="6:6" ht="12.9" customHeight="1">
      <c r="F143" s="352"/>
    </row>
    <row r="144" spans="6:6" ht="12.9" customHeight="1">
      <c r="F144" s="352"/>
    </row>
    <row r="145" spans="6:6" ht="12.9" customHeight="1">
      <c r="F145" s="352"/>
    </row>
    <row r="146" spans="6:6" ht="12.9" customHeight="1">
      <c r="F146" s="352"/>
    </row>
    <row r="147" spans="6:6" ht="12.9" customHeight="1">
      <c r="F147" s="352"/>
    </row>
    <row r="148" spans="6:6" ht="12.9" customHeight="1">
      <c r="F148" s="352"/>
    </row>
    <row r="149" spans="6:6" ht="12.9" customHeight="1">
      <c r="F149" s="352"/>
    </row>
    <row r="150" spans="6:6" ht="12.9" customHeight="1">
      <c r="F150" s="352"/>
    </row>
    <row r="151" spans="6:6" ht="12.9" customHeight="1">
      <c r="F151" s="352"/>
    </row>
    <row r="152" spans="6:6" ht="12.9" customHeight="1">
      <c r="F152" s="352"/>
    </row>
    <row r="153" spans="6:6" ht="12.9" customHeight="1">
      <c r="F153" s="352"/>
    </row>
    <row r="154" spans="6:6" ht="12.9" customHeight="1">
      <c r="F154" s="352"/>
    </row>
    <row r="155" spans="6:6" ht="12.9" customHeight="1">
      <c r="F155" s="352"/>
    </row>
    <row r="156" spans="6:6" ht="12.9" customHeight="1">
      <c r="F156" s="352"/>
    </row>
    <row r="157" spans="6:6" ht="12.9" customHeight="1">
      <c r="F157" s="352"/>
    </row>
    <row r="158" spans="6:6" ht="12.9" customHeight="1">
      <c r="F158" s="352"/>
    </row>
    <row r="159" spans="6:6" ht="12.9" customHeight="1">
      <c r="F159" s="352"/>
    </row>
    <row r="160" spans="6:6" ht="12.9" customHeight="1">
      <c r="F160" s="352"/>
    </row>
    <row r="161" spans="3:6" ht="12.9" customHeight="1">
      <c r="F161" s="352"/>
    </row>
    <row r="162" spans="3:6" ht="12.9" customHeight="1">
      <c r="F162" s="352"/>
    </row>
    <row r="163" spans="3:6" ht="12.9" customHeight="1">
      <c r="F163" s="352"/>
    </row>
    <row r="164" spans="3:6" ht="12.9" customHeight="1">
      <c r="F164" s="352"/>
    </row>
    <row r="165" spans="3:6" ht="12.9" customHeight="1">
      <c r="F165" s="352"/>
    </row>
    <row r="166" spans="3:6" ht="12.9" customHeight="1">
      <c r="C166" s="351"/>
      <c r="F166" s="352"/>
    </row>
    <row r="167" spans="3:6" ht="12.9" customHeight="1">
      <c r="C167" s="351"/>
      <c r="F167" s="352"/>
    </row>
    <row r="168" spans="3:6" ht="12.9" customHeight="1">
      <c r="C168" s="351"/>
      <c r="F168" s="352"/>
    </row>
    <row r="169" spans="3:6" ht="12.9" customHeight="1">
      <c r="C169" s="351"/>
      <c r="F169" s="352"/>
    </row>
    <row r="170" spans="3:6" ht="12.9" customHeight="1">
      <c r="C170" s="351"/>
      <c r="F170" s="352"/>
    </row>
    <row r="171" spans="3:6" ht="12.9" customHeight="1"/>
    <row r="172" spans="3:6" ht="12.9" customHeight="1"/>
    <row r="173" spans="3:6" ht="12.9" customHeight="1"/>
    <row r="174" spans="3:6" ht="12.9" customHeight="1"/>
    <row r="175" spans="3:6" ht="12.9" customHeight="1"/>
    <row r="176" spans="3:6" ht="12.9" customHeight="1"/>
    <row r="177" ht="12.9" customHeight="1"/>
    <row r="178" ht="12.9" customHeight="1"/>
    <row r="179" ht="12.9" customHeight="1"/>
    <row r="180" ht="12.9" customHeight="1"/>
    <row r="181" ht="12.9" customHeight="1"/>
    <row r="182" ht="12.9" customHeight="1"/>
    <row r="183" ht="12.9" customHeight="1"/>
    <row r="184" ht="12.9" customHeight="1"/>
    <row r="185" ht="12.9" customHeight="1"/>
    <row r="186" ht="12.9" customHeight="1"/>
    <row r="187" ht="12.9" customHeight="1"/>
    <row r="188" ht="12.9" customHeight="1"/>
    <row r="189" ht="12.9" customHeight="1"/>
    <row r="190" ht="12.9" customHeight="1"/>
    <row r="191" ht="12.9" customHeight="1"/>
    <row r="192" ht="12.9" customHeight="1"/>
    <row r="193" ht="12.9" customHeight="1"/>
    <row r="194" ht="12.9" customHeight="1"/>
    <row r="195" ht="12.9" customHeight="1"/>
    <row r="196" ht="12.9" customHeight="1"/>
    <row r="197" ht="12.9" customHeight="1"/>
    <row r="198" ht="12.9" customHeight="1"/>
    <row r="199" ht="12.9" customHeight="1"/>
    <row r="200" ht="12.9" customHeight="1"/>
    <row r="201" ht="12.9" customHeight="1"/>
    <row r="202" ht="12.9" customHeight="1"/>
    <row r="203" ht="12.9" customHeight="1"/>
    <row r="204" ht="12.9" customHeight="1"/>
    <row r="205" ht="12.9" customHeight="1"/>
    <row r="206" ht="12.9" customHeight="1"/>
    <row r="207" ht="12.9" customHeight="1"/>
    <row r="208" ht="12.9" customHeight="1"/>
    <row r="209" spans="3:6" ht="12.9" customHeight="1"/>
    <row r="210" spans="3:6" ht="12.9" customHeight="1"/>
    <row r="211" spans="3:6" ht="12.9" customHeight="1"/>
    <row r="212" spans="3:6" ht="12.9" customHeight="1"/>
    <row r="213" spans="3:6" ht="12.9" customHeight="1"/>
    <row r="214" spans="3:6" ht="12.9" customHeight="1"/>
    <row r="215" spans="3:6" ht="12.9" customHeight="1"/>
    <row r="216" spans="3:6" ht="12.9" customHeight="1"/>
    <row r="217" spans="3:6" ht="12.9" customHeight="1"/>
    <row r="218" spans="3:6" ht="12.9" customHeight="1"/>
    <row r="219" spans="3:6" ht="12.9" customHeight="1"/>
    <row r="220" spans="3:6" ht="12.9" customHeight="1"/>
    <row r="221" spans="3:6" ht="12.9" customHeight="1"/>
    <row r="222" spans="3:6" ht="12.9" customHeight="1">
      <c r="D222" s="354"/>
      <c r="F222" s="352"/>
    </row>
    <row r="223" spans="3:6" ht="12.9" customHeight="1">
      <c r="D223" s="354"/>
      <c r="F223" s="352"/>
    </row>
    <row r="224" spans="3:6" ht="12.9" customHeight="1">
      <c r="C224" s="351"/>
      <c r="D224" s="354"/>
      <c r="F224" s="352"/>
    </row>
    <row r="225" spans="3:6" ht="12.9" customHeight="1">
      <c r="C225" s="351"/>
      <c r="D225" s="354"/>
      <c r="F225" s="352"/>
    </row>
    <row r="226" spans="3:6" ht="12.9" customHeight="1"/>
    <row r="227" spans="3:6" ht="12.9" customHeight="1"/>
    <row r="228" spans="3:6" ht="12.9" customHeight="1"/>
  </sheetData>
  <pageMargins left="0.78740157499999996" right="0.78740157499999996" top="0.984251969" bottom="0.984251969" header="0.4921259845" footer="0.4921259845"/>
  <pageSetup paperSize="9" orientation="portrait" horizontalDpi="180" verticalDpi="18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3AC32-0CCA-44B2-AE08-F6FA720E32F7}">
  <dimension ref="A1:AE237"/>
  <sheetViews>
    <sheetView zoomScale="102" zoomScaleNormal="102" workbookViewId="0">
      <selection activeCell="F92" sqref="F92"/>
    </sheetView>
  </sheetViews>
  <sheetFormatPr defaultColWidth="11.7109375" defaultRowHeight="12"/>
  <cols>
    <col min="1" max="1" width="11.7109375" style="384"/>
    <col min="2" max="2" width="55" style="384" customWidth="1"/>
    <col min="3" max="3" width="7.7109375" style="384" customWidth="1"/>
    <col min="4" max="4" width="14.140625" style="406" customWidth="1"/>
    <col min="5" max="6" width="11.140625" style="384" customWidth="1"/>
    <col min="7" max="7" width="3.42578125" style="380" customWidth="1"/>
    <col min="8" max="8" width="12.42578125" style="511" bestFit="1" customWidth="1"/>
    <col min="9" max="9" width="13.5703125" style="511" bestFit="1" customWidth="1"/>
    <col min="10" max="10" width="51.42578125" style="384" customWidth="1"/>
    <col min="11" max="12" width="11.7109375" style="513"/>
    <col min="13" max="16384" width="11.7109375" style="384"/>
  </cols>
  <sheetData>
    <row r="1" spans="1:26">
      <c r="A1" s="377"/>
      <c r="B1" s="377"/>
      <c r="C1" s="378"/>
      <c r="D1" s="379"/>
      <c r="E1" s="1224"/>
      <c r="F1" s="1224"/>
      <c r="H1" s="381"/>
      <c r="I1" s="381"/>
      <c r="J1" s="382"/>
      <c r="K1" s="383"/>
      <c r="L1" s="383"/>
      <c r="M1" s="382"/>
      <c r="N1" s="382"/>
      <c r="O1" s="382"/>
      <c r="P1" s="382"/>
      <c r="Q1" s="382"/>
      <c r="R1" s="382"/>
      <c r="S1" s="382"/>
      <c r="T1" s="382"/>
      <c r="U1" s="382"/>
      <c r="V1" s="382"/>
      <c r="W1" s="382"/>
      <c r="X1" s="382"/>
      <c r="Y1" s="382"/>
      <c r="Z1" s="382"/>
    </row>
    <row r="2" spans="1:26">
      <c r="A2" s="1225"/>
      <c r="B2" s="1225"/>
      <c r="C2" s="385"/>
      <c r="D2" s="386"/>
      <c r="E2" s="1224"/>
      <c r="F2" s="1224"/>
      <c r="H2" s="381"/>
      <c r="I2" s="381"/>
      <c r="J2" s="382"/>
      <c r="K2" s="383"/>
      <c r="L2" s="383"/>
      <c r="M2" s="382"/>
      <c r="N2" s="382"/>
      <c r="O2" s="382"/>
      <c r="P2" s="382"/>
      <c r="Q2" s="382"/>
      <c r="R2" s="382"/>
      <c r="S2" s="382"/>
      <c r="T2" s="382"/>
      <c r="U2" s="382"/>
      <c r="V2" s="382"/>
      <c r="W2" s="382"/>
      <c r="X2" s="382"/>
      <c r="Y2" s="382"/>
      <c r="Z2" s="382"/>
    </row>
    <row r="3" spans="1:26" s="391" customFormat="1" ht="12" customHeight="1">
      <c r="A3" s="387"/>
      <c r="B3" s="388"/>
      <c r="C3" s="385"/>
      <c r="D3" s="386"/>
      <c r="E3" s="1226"/>
      <c r="F3" s="1226"/>
      <c r="G3" s="386"/>
      <c r="H3" s="1227"/>
      <c r="I3" s="1227"/>
      <c r="J3" s="389"/>
      <c r="K3" s="390"/>
      <c r="L3" s="390"/>
      <c r="M3" s="389"/>
      <c r="N3" s="389"/>
      <c r="O3" s="389"/>
      <c r="P3" s="389"/>
      <c r="Q3" s="389"/>
      <c r="R3" s="389"/>
      <c r="S3" s="389"/>
      <c r="T3" s="389"/>
      <c r="U3" s="389"/>
      <c r="V3" s="389"/>
      <c r="W3" s="389"/>
      <c r="X3" s="389"/>
      <c r="Y3" s="389"/>
      <c r="Z3" s="389"/>
    </row>
    <row r="4" spans="1:26" s="391" customFormat="1" ht="12" customHeight="1">
      <c r="A4" s="392"/>
      <c r="B4" s="393"/>
      <c r="C4" s="394"/>
      <c r="D4" s="395"/>
      <c r="E4" s="395"/>
      <c r="F4" s="396"/>
      <c r="G4" s="386"/>
      <c r="H4" s="1227"/>
      <c r="I4" s="1227"/>
      <c r="J4" s="389"/>
      <c r="K4" s="397"/>
      <c r="L4" s="397"/>
      <c r="M4" s="398"/>
      <c r="N4" s="398"/>
      <c r="O4" s="398"/>
      <c r="P4" s="398"/>
      <c r="Q4" s="398"/>
      <c r="R4" s="398"/>
      <c r="S4" s="389"/>
      <c r="T4" s="389"/>
      <c r="U4" s="389"/>
      <c r="V4" s="389"/>
      <c r="W4" s="389"/>
      <c r="X4" s="389"/>
      <c r="Y4" s="389"/>
      <c r="Z4" s="389"/>
    </row>
    <row r="5" spans="1:26" s="391" customFormat="1">
      <c r="A5" s="399" t="s">
        <v>5778</v>
      </c>
      <c r="B5" s="400" t="s">
        <v>5779</v>
      </c>
      <c r="C5" s="399" t="s">
        <v>5780</v>
      </c>
      <c r="D5" s="399" t="s">
        <v>5781</v>
      </c>
      <c r="E5" s="399" t="s">
        <v>5782</v>
      </c>
      <c r="F5" s="401" t="s">
        <v>5783</v>
      </c>
      <c r="G5" s="386"/>
      <c r="H5" s="1221"/>
      <c r="I5" s="1221"/>
      <c r="J5" s="389"/>
      <c r="K5" s="397"/>
      <c r="L5" s="397"/>
      <c r="M5" s="398"/>
      <c r="N5" s="398"/>
      <c r="O5" s="398"/>
      <c r="P5" s="398"/>
      <c r="Q5" s="398"/>
      <c r="R5" s="398"/>
      <c r="S5" s="389"/>
      <c r="T5" s="389"/>
      <c r="U5" s="389"/>
      <c r="V5" s="389"/>
      <c r="W5" s="389"/>
      <c r="X5" s="389"/>
      <c r="Y5" s="389"/>
      <c r="Z5" s="389"/>
    </row>
    <row r="6" spans="1:26" s="391" customFormat="1">
      <c r="A6" s="399"/>
      <c r="B6" s="400"/>
      <c r="C6" s="399"/>
      <c r="D6" s="399"/>
      <c r="E6" s="399"/>
      <c r="F6" s="401"/>
      <c r="G6" s="386"/>
      <c r="H6" s="402"/>
      <c r="I6" s="402"/>
      <c r="J6" s="389"/>
      <c r="K6" s="397"/>
      <c r="L6" s="397"/>
      <c r="M6" s="398"/>
      <c r="N6" s="398"/>
      <c r="O6" s="398"/>
      <c r="P6" s="398"/>
      <c r="Q6" s="398"/>
      <c r="R6" s="398"/>
      <c r="S6" s="389"/>
      <c r="T6" s="389"/>
      <c r="U6" s="389"/>
      <c r="V6" s="389"/>
      <c r="W6" s="389"/>
      <c r="X6" s="389"/>
      <c r="Y6" s="389"/>
      <c r="Z6" s="389"/>
    </row>
    <row r="7" spans="1:26" s="415" customFormat="1" ht="22.8" customHeight="1">
      <c r="A7" s="403"/>
      <c r="B7" s="1222" t="s">
        <v>5784</v>
      </c>
      <c r="C7" s="1223"/>
      <c r="D7" s="405"/>
      <c r="E7" s="406"/>
      <c r="F7" s="407"/>
      <c r="G7" s="408"/>
      <c r="H7" s="409"/>
      <c r="I7" s="410"/>
      <c r="J7" s="411"/>
      <c r="K7" s="412"/>
      <c r="L7" s="412"/>
      <c r="M7" s="413"/>
      <c r="N7" s="413"/>
      <c r="O7" s="413"/>
      <c r="P7" s="413"/>
      <c r="Q7" s="413"/>
      <c r="R7" s="413"/>
      <c r="S7" s="414"/>
      <c r="T7" s="414"/>
      <c r="U7" s="414"/>
      <c r="V7" s="414"/>
      <c r="W7" s="414"/>
      <c r="X7" s="414"/>
      <c r="Y7" s="414"/>
      <c r="Z7" s="414"/>
    </row>
    <row r="8" spans="1:26" s="415" customFormat="1" ht="22.8" customHeight="1">
      <c r="A8" s="403"/>
      <c r="B8" s="416" t="s">
        <v>5785</v>
      </c>
      <c r="C8" s="404"/>
      <c r="D8" s="405"/>
      <c r="E8" s="406"/>
      <c r="F8" s="407"/>
      <c r="G8" s="408"/>
      <c r="H8" s="409"/>
      <c r="I8" s="410"/>
      <c r="J8" s="411"/>
      <c r="K8" s="412"/>
      <c r="L8" s="412"/>
      <c r="M8" s="413"/>
      <c r="N8" s="413"/>
      <c r="O8" s="413"/>
      <c r="P8" s="413"/>
      <c r="Q8" s="413"/>
      <c r="R8" s="413"/>
      <c r="S8" s="414"/>
      <c r="T8" s="414"/>
      <c r="U8" s="414"/>
      <c r="V8" s="414"/>
      <c r="W8" s="414"/>
      <c r="X8" s="414"/>
      <c r="Y8" s="414"/>
      <c r="Z8" s="414"/>
    </row>
    <row r="9" spans="1:26" ht="36" customHeight="1">
      <c r="A9" s="417" t="s">
        <v>5786</v>
      </c>
      <c r="B9" s="418" t="s">
        <v>5787</v>
      </c>
      <c r="C9" s="419">
        <v>2</v>
      </c>
      <c r="D9" s="420" t="s">
        <v>4713</v>
      </c>
      <c r="E9" s="421">
        <v>0</v>
      </c>
      <c r="F9" s="421">
        <f>SUM(C9*E9)</f>
        <v>0</v>
      </c>
      <c r="G9" s="405"/>
      <c r="H9" s="409"/>
      <c r="I9" s="422"/>
      <c r="J9" s="423"/>
      <c r="K9" s="423"/>
      <c r="L9" s="423"/>
      <c r="M9" s="423"/>
      <c r="N9" s="424"/>
      <c r="O9" s="424"/>
      <c r="P9" s="424"/>
      <c r="Q9" s="424"/>
      <c r="R9" s="424"/>
      <c r="S9" s="382"/>
      <c r="T9" s="382"/>
      <c r="U9" s="382"/>
      <c r="V9" s="382"/>
      <c r="W9" s="382"/>
      <c r="X9" s="382"/>
      <c r="Y9" s="382"/>
      <c r="Z9" s="382"/>
    </row>
    <row r="10" spans="1:26" ht="25.2" customHeight="1">
      <c r="A10" s="417" t="s">
        <v>5788</v>
      </c>
      <c r="B10" s="418" t="s">
        <v>5789</v>
      </c>
      <c r="C10" s="419">
        <v>2</v>
      </c>
      <c r="D10" s="420" t="s">
        <v>4713</v>
      </c>
      <c r="E10" s="421">
        <v>0</v>
      </c>
      <c r="F10" s="421">
        <f t="shared" ref="F10:F73" si="0">SUM(C10*E10)</f>
        <v>0</v>
      </c>
      <c r="G10" s="405"/>
      <c r="H10" s="409"/>
      <c r="I10" s="422"/>
      <c r="J10" s="423"/>
      <c r="K10" s="423"/>
      <c r="L10" s="423"/>
      <c r="M10" s="423"/>
      <c r="N10" s="424"/>
      <c r="O10" s="424"/>
      <c r="P10" s="424"/>
      <c r="Q10" s="424"/>
      <c r="R10" s="424"/>
      <c r="S10" s="382"/>
      <c r="T10" s="382"/>
      <c r="U10" s="382"/>
      <c r="V10" s="382"/>
      <c r="W10" s="382"/>
      <c r="X10" s="382"/>
      <c r="Y10" s="382"/>
      <c r="Z10" s="382"/>
    </row>
    <row r="11" spans="1:26" ht="24.6" customHeight="1">
      <c r="A11" s="417" t="s">
        <v>5790</v>
      </c>
      <c r="B11" s="418" t="s">
        <v>5791</v>
      </c>
      <c r="C11" s="419">
        <v>1</v>
      </c>
      <c r="D11" s="420" t="s">
        <v>4713</v>
      </c>
      <c r="E11" s="421">
        <v>0</v>
      </c>
      <c r="F11" s="421">
        <f t="shared" si="0"/>
        <v>0</v>
      </c>
      <c r="G11" s="405"/>
      <c r="H11" s="409"/>
      <c r="I11" s="422"/>
      <c r="J11" s="423"/>
      <c r="K11" s="423"/>
      <c r="L11" s="423"/>
      <c r="M11" s="423"/>
      <c r="N11" s="424"/>
      <c r="O11" s="424"/>
      <c r="P11" s="424"/>
      <c r="Q11" s="424"/>
      <c r="R11" s="424"/>
      <c r="S11" s="382"/>
      <c r="T11" s="382"/>
      <c r="U11" s="382"/>
      <c r="V11" s="382"/>
      <c r="W11" s="382"/>
      <c r="X11" s="382"/>
      <c r="Y11" s="382"/>
      <c r="Z11" s="382"/>
    </row>
    <row r="12" spans="1:26" ht="33" customHeight="1">
      <c r="A12" s="417" t="s">
        <v>5792</v>
      </c>
      <c r="B12" s="418" t="s">
        <v>5793</v>
      </c>
      <c r="C12" s="419">
        <v>1</v>
      </c>
      <c r="D12" s="420" t="s">
        <v>4713</v>
      </c>
      <c r="E12" s="421">
        <v>0</v>
      </c>
      <c r="F12" s="421">
        <f t="shared" si="0"/>
        <v>0</v>
      </c>
      <c r="G12" s="405"/>
      <c r="H12" s="409"/>
      <c r="I12" s="409"/>
      <c r="J12" s="423"/>
      <c r="K12" s="423"/>
      <c r="L12" s="423"/>
      <c r="M12" s="423"/>
      <c r="N12" s="424"/>
      <c r="O12" s="424"/>
      <c r="P12" s="424"/>
      <c r="Q12" s="424"/>
      <c r="R12" s="424"/>
      <c r="S12" s="382"/>
      <c r="T12" s="382"/>
      <c r="U12" s="382"/>
      <c r="V12" s="382"/>
      <c r="W12" s="382"/>
      <c r="X12" s="382"/>
      <c r="Y12" s="382"/>
      <c r="Z12" s="382"/>
    </row>
    <row r="13" spans="1:26" ht="24" customHeight="1">
      <c r="A13" s="417" t="s">
        <v>5794</v>
      </c>
      <c r="B13" s="418" t="s">
        <v>5795</v>
      </c>
      <c r="C13" s="419">
        <v>3</v>
      </c>
      <c r="D13" s="420" t="s">
        <v>4713</v>
      </c>
      <c r="E13" s="421">
        <v>0</v>
      </c>
      <c r="F13" s="421">
        <f t="shared" si="0"/>
        <v>0</v>
      </c>
      <c r="G13" s="405"/>
      <c r="H13" s="409"/>
      <c r="I13" s="409"/>
      <c r="J13" s="423"/>
      <c r="K13" s="423"/>
      <c r="L13" s="423"/>
      <c r="M13" s="423"/>
      <c r="N13" s="424"/>
      <c r="O13" s="424"/>
      <c r="P13" s="424"/>
      <c r="Q13" s="424"/>
      <c r="R13" s="424"/>
      <c r="S13" s="382"/>
      <c r="T13" s="382"/>
      <c r="U13" s="382"/>
      <c r="V13" s="382"/>
      <c r="W13" s="382"/>
      <c r="X13" s="382"/>
      <c r="Y13" s="382"/>
      <c r="Z13" s="382"/>
    </row>
    <row r="14" spans="1:26" ht="18.600000000000001" customHeight="1">
      <c r="A14" s="417" t="s">
        <v>5796</v>
      </c>
      <c r="B14" s="418" t="s">
        <v>5797</v>
      </c>
      <c r="C14" s="419">
        <v>1</v>
      </c>
      <c r="D14" s="420" t="s">
        <v>4713</v>
      </c>
      <c r="E14" s="421">
        <v>0</v>
      </c>
      <c r="F14" s="421">
        <f t="shared" si="0"/>
        <v>0</v>
      </c>
      <c r="G14" s="425"/>
      <c r="H14" s="426"/>
      <c r="I14" s="426"/>
      <c r="J14" s="427"/>
      <c r="K14" s="427"/>
      <c r="L14" s="428"/>
      <c r="M14" s="427"/>
      <c r="N14" s="424"/>
      <c r="O14" s="424"/>
      <c r="P14" s="424"/>
      <c r="Q14" s="424"/>
      <c r="R14" s="424"/>
      <c r="S14" s="382"/>
      <c r="T14" s="382"/>
      <c r="U14" s="382"/>
      <c r="V14" s="382"/>
      <c r="W14" s="382"/>
      <c r="X14" s="382"/>
      <c r="Y14" s="382"/>
      <c r="Z14" s="382"/>
    </row>
    <row r="15" spans="1:26" ht="25.2" customHeight="1">
      <c r="A15" s="417" t="s">
        <v>5798</v>
      </c>
      <c r="B15" s="429" t="s">
        <v>5799</v>
      </c>
      <c r="C15" s="419">
        <v>1</v>
      </c>
      <c r="D15" s="420" t="s">
        <v>4713</v>
      </c>
      <c r="E15" s="421">
        <v>0</v>
      </c>
      <c r="F15" s="421">
        <f t="shared" si="0"/>
        <v>0</v>
      </c>
      <c r="G15" s="425"/>
      <c r="H15" s="426"/>
      <c r="I15" s="426"/>
      <c r="J15" s="427"/>
      <c r="K15" s="427"/>
      <c r="L15" s="428"/>
      <c r="M15" s="427"/>
      <c r="N15" s="424"/>
      <c r="O15" s="424"/>
      <c r="P15" s="424"/>
      <c r="Q15" s="424"/>
      <c r="R15" s="424"/>
      <c r="S15" s="382"/>
      <c r="T15" s="382"/>
      <c r="U15" s="382"/>
      <c r="V15" s="382"/>
      <c r="W15" s="382"/>
      <c r="X15" s="382"/>
      <c r="Y15" s="382"/>
      <c r="Z15" s="382"/>
    </row>
    <row r="16" spans="1:26" ht="28.2" customHeight="1">
      <c r="A16" s="417" t="s">
        <v>5800</v>
      </c>
      <c r="B16" s="429" t="s">
        <v>5801</v>
      </c>
      <c r="C16" s="419">
        <v>1</v>
      </c>
      <c r="D16" s="420" t="s">
        <v>4713</v>
      </c>
      <c r="E16" s="421">
        <v>0</v>
      </c>
      <c r="F16" s="421">
        <f t="shared" si="0"/>
        <v>0</v>
      </c>
      <c r="G16" s="425"/>
      <c r="H16" s="426"/>
      <c r="I16" s="426"/>
      <c r="J16" s="427"/>
      <c r="K16" s="427"/>
      <c r="L16" s="428"/>
      <c r="M16" s="427"/>
      <c r="N16" s="424"/>
      <c r="O16" s="424"/>
      <c r="P16" s="424"/>
      <c r="Q16" s="424"/>
      <c r="R16" s="424"/>
      <c r="S16" s="382"/>
      <c r="T16" s="382"/>
      <c r="U16" s="382"/>
      <c r="V16" s="382"/>
      <c r="W16" s="382"/>
      <c r="X16" s="382"/>
      <c r="Y16" s="382"/>
      <c r="Z16" s="382"/>
    </row>
    <row r="17" spans="1:26" ht="15.6" customHeight="1">
      <c r="A17" s="430" t="s">
        <v>5802</v>
      </c>
      <c r="B17" s="429" t="s">
        <v>5803</v>
      </c>
      <c r="C17" s="431">
        <v>1</v>
      </c>
      <c r="D17" s="429"/>
      <c r="E17" s="421">
        <v>0</v>
      </c>
      <c r="F17" s="421">
        <f t="shared" si="0"/>
        <v>0</v>
      </c>
      <c r="G17" s="425"/>
      <c r="H17" s="426"/>
      <c r="I17" s="426"/>
      <c r="J17" s="427"/>
      <c r="K17" s="427"/>
      <c r="L17" s="428"/>
      <c r="M17" s="432"/>
      <c r="N17" s="424"/>
      <c r="O17" s="424"/>
      <c r="P17" s="424"/>
      <c r="Q17" s="424"/>
      <c r="R17" s="424"/>
      <c r="S17" s="382"/>
      <c r="T17" s="382"/>
      <c r="U17" s="382"/>
      <c r="V17" s="382"/>
      <c r="W17" s="382"/>
      <c r="X17" s="382"/>
      <c r="Y17" s="382"/>
      <c r="Z17" s="382"/>
    </row>
    <row r="18" spans="1:26" ht="28.2" customHeight="1">
      <c r="A18" s="417" t="s">
        <v>5804</v>
      </c>
      <c r="B18" s="429" t="s">
        <v>5805</v>
      </c>
      <c r="C18" s="419">
        <v>1</v>
      </c>
      <c r="D18" s="420" t="s">
        <v>4713</v>
      </c>
      <c r="E18" s="421">
        <v>0</v>
      </c>
      <c r="F18" s="421">
        <f t="shared" si="0"/>
        <v>0</v>
      </c>
      <c r="G18" s="405"/>
      <c r="H18" s="426"/>
      <c r="I18" s="426"/>
      <c r="J18" s="427"/>
      <c r="K18" s="427"/>
      <c r="L18" s="428"/>
      <c r="M18" s="432"/>
      <c r="N18" s="424"/>
      <c r="O18" s="424"/>
      <c r="P18" s="424"/>
      <c r="Q18" s="424"/>
      <c r="R18" s="424"/>
      <c r="S18" s="382"/>
      <c r="T18" s="382"/>
      <c r="U18" s="382"/>
      <c r="V18" s="382"/>
      <c r="W18" s="382"/>
      <c r="X18" s="382"/>
      <c r="Y18" s="382"/>
      <c r="Z18" s="382"/>
    </row>
    <row r="19" spans="1:26" ht="24">
      <c r="A19" s="417" t="s">
        <v>5806</v>
      </c>
      <c r="B19" s="429" t="s">
        <v>5807</v>
      </c>
      <c r="C19" s="419">
        <v>1</v>
      </c>
      <c r="D19" s="420" t="s">
        <v>4713</v>
      </c>
      <c r="E19" s="421">
        <v>0</v>
      </c>
      <c r="F19" s="421">
        <f t="shared" si="0"/>
        <v>0</v>
      </c>
      <c r="G19" s="405"/>
      <c r="H19" s="426"/>
      <c r="I19" s="426"/>
      <c r="J19" s="427"/>
      <c r="K19" s="427"/>
      <c r="L19" s="428"/>
      <c r="M19" s="427"/>
      <c r="N19" s="424"/>
      <c r="O19" s="424"/>
      <c r="P19" s="424"/>
      <c r="Q19" s="424"/>
      <c r="R19" s="424"/>
      <c r="S19" s="382"/>
      <c r="T19" s="382"/>
      <c r="U19" s="382"/>
      <c r="V19" s="382"/>
      <c r="W19" s="382"/>
      <c r="X19" s="382"/>
      <c r="Y19" s="382"/>
      <c r="Z19" s="382"/>
    </row>
    <row r="20" spans="1:26" ht="24">
      <c r="A20" s="417" t="s">
        <v>5808</v>
      </c>
      <c r="B20" s="429" t="s">
        <v>5809</v>
      </c>
      <c r="C20" s="419">
        <v>1</v>
      </c>
      <c r="D20" s="420" t="s">
        <v>4713</v>
      </c>
      <c r="E20" s="421">
        <v>0</v>
      </c>
      <c r="F20" s="421">
        <f t="shared" si="0"/>
        <v>0</v>
      </c>
      <c r="G20" s="405"/>
      <c r="H20" s="426"/>
      <c r="I20" s="426"/>
      <c r="J20" s="427"/>
      <c r="K20" s="427"/>
      <c r="L20" s="428"/>
      <c r="M20" s="427"/>
      <c r="N20" s="424"/>
      <c r="O20" s="424"/>
      <c r="P20" s="424"/>
      <c r="Q20" s="424"/>
      <c r="R20" s="424"/>
      <c r="S20" s="382"/>
      <c r="T20" s="382"/>
      <c r="U20" s="382"/>
      <c r="V20" s="382"/>
      <c r="W20" s="382"/>
      <c r="X20" s="382"/>
      <c r="Y20" s="382"/>
      <c r="Z20" s="382"/>
    </row>
    <row r="21" spans="1:26" ht="24">
      <c r="A21" s="417" t="s">
        <v>5810</v>
      </c>
      <c r="B21" s="429" t="s">
        <v>5811</v>
      </c>
      <c r="C21" s="419">
        <v>1</v>
      </c>
      <c r="D21" s="420" t="s">
        <v>4713</v>
      </c>
      <c r="E21" s="421">
        <v>0</v>
      </c>
      <c r="F21" s="421">
        <f t="shared" si="0"/>
        <v>0</v>
      </c>
      <c r="G21" s="405"/>
      <c r="H21" s="426"/>
      <c r="I21" s="426"/>
      <c r="J21" s="427"/>
      <c r="K21" s="423"/>
      <c r="L21" s="428"/>
      <c r="M21" s="427"/>
      <c r="N21" s="424"/>
      <c r="O21" s="424"/>
      <c r="P21" s="424"/>
      <c r="Q21" s="424"/>
      <c r="R21" s="424"/>
      <c r="S21" s="382"/>
      <c r="T21" s="382"/>
      <c r="U21" s="382"/>
      <c r="V21" s="382"/>
      <c r="W21" s="382"/>
      <c r="X21" s="382"/>
      <c r="Y21" s="382"/>
      <c r="Z21" s="382"/>
    </row>
    <row r="22" spans="1:26" ht="24">
      <c r="A22" s="417" t="s">
        <v>5812</v>
      </c>
      <c r="B22" s="429" t="s">
        <v>5813</v>
      </c>
      <c r="C22" s="419">
        <v>1</v>
      </c>
      <c r="D22" s="420" t="s">
        <v>4713</v>
      </c>
      <c r="E22" s="421">
        <v>0</v>
      </c>
      <c r="F22" s="421">
        <f t="shared" si="0"/>
        <v>0</v>
      </c>
      <c r="G22" s="405"/>
      <c r="H22" s="426"/>
      <c r="I22" s="426"/>
      <c r="J22" s="427"/>
      <c r="K22" s="423"/>
      <c r="L22" s="428"/>
      <c r="M22" s="432"/>
      <c r="N22" s="424"/>
      <c r="O22" s="424"/>
      <c r="P22" s="424"/>
      <c r="Q22" s="424"/>
      <c r="R22" s="424"/>
      <c r="S22" s="382"/>
      <c r="T22" s="382"/>
      <c r="U22" s="382"/>
      <c r="V22" s="382"/>
      <c r="W22" s="382"/>
      <c r="X22" s="382"/>
      <c r="Y22" s="382"/>
      <c r="Z22" s="382"/>
    </row>
    <row r="23" spans="1:26" ht="27.6" customHeight="1">
      <c r="A23" s="417" t="s">
        <v>5814</v>
      </c>
      <c r="B23" s="429" t="s">
        <v>5815</v>
      </c>
      <c r="C23" s="419">
        <v>2</v>
      </c>
      <c r="D23" s="420" t="s">
        <v>4713</v>
      </c>
      <c r="E23" s="421">
        <v>0</v>
      </c>
      <c r="F23" s="421">
        <f t="shared" si="0"/>
        <v>0</v>
      </c>
      <c r="G23" s="405"/>
      <c r="H23" s="426"/>
      <c r="I23" s="426"/>
      <c r="J23" s="427"/>
      <c r="K23" s="423"/>
      <c r="L23" s="428"/>
      <c r="M23" s="432"/>
      <c r="N23" s="424"/>
      <c r="O23" s="424"/>
      <c r="P23" s="424"/>
      <c r="Q23" s="424"/>
      <c r="R23" s="424"/>
      <c r="S23" s="382"/>
      <c r="T23" s="382"/>
      <c r="U23" s="382"/>
      <c r="V23" s="382"/>
      <c r="W23" s="382"/>
      <c r="X23" s="382"/>
      <c r="Y23" s="382"/>
      <c r="Z23" s="382"/>
    </row>
    <row r="24" spans="1:26" ht="24">
      <c r="A24" s="417" t="s">
        <v>5816</v>
      </c>
      <c r="B24" s="429" t="s">
        <v>5817</v>
      </c>
      <c r="C24" s="419">
        <v>2</v>
      </c>
      <c r="D24" s="420" t="s">
        <v>4713</v>
      </c>
      <c r="E24" s="421">
        <v>0</v>
      </c>
      <c r="F24" s="421">
        <f t="shared" si="0"/>
        <v>0</v>
      </c>
      <c r="G24" s="405"/>
      <c r="H24" s="426"/>
      <c r="I24" s="426"/>
      <c r="J24" s="427"/>
      <c r="K24" s="423"/>
      <c r="L24" s="428"/>
      <c r="M24" s="432"/>
      <c r="N24" s="424"/>
      <c r="O24" s="424"/>
      <c r="P24" s="424"/>
      <c r="Q24" s="424"/>
      <c r="R24" s="424"/>
      <c r="S24" s="382"/>
      <c r="T24" s="382"/>
      <c r="U24" s="382"/>
      <c r="V24" s="382"/>
      <c r="W24" s="382"/>
      <c r="X24" s="382"/>
      <c r="Y24" s="382"/>
      <c r="Z24" s="382"/>
    </row>
    <row r="25" spans="1:26" ht="24">
      <c r="A25" s="417" t="s">
        <v>5818</v>
      </c>
      <c r="B25" s="433" t="s">
        <v>5819</v>
      </c>
      <c r="C25" s="419">
        <v>2</v>
      </c>
      <c r="D25" s="420" t="s">
        <v>4713</v>
      </c>
      <c r="E25" s="421">
        <v>0</v>
      </c>
      <c r="F25" s="421">
        <f t="shared" si="0"/>
        <v>0</v>
      </c>
      <c r="G25" s="405"/>
      <c r="H25" s="426"/>
      <c r="I25" s="426"/>
      <c r="J25" s="427"/>
      <c r="K25" s="423"/>
      <c r="L25" s="428"/>
      <c r="M25" s="432"/>
      <c r="N25" s="424"/>
      <c r="O25" s="424"/>
      <c r="P25" s="424"/>
      <c r="Q25" s="424"/>
      <c r="R25" s="424"/>
      <c r="S25" s="382"/>
      <c r="T25" s="382"/>
      <c r="U25" s="382"/>
      <c r="V25" s="382"/>
      <c r="W25" s="382"/>
      <c r="X25" s="382"/>
      <c r="Y25" s="382"/>
      <c r="Z25" s="382"/>
    </row>
    <row r="26" spans="1:26" ht="13.2">
      <c r="A26" s="417"/>
      <c r="B26" s="434" t="s">
        <v>5820</v>
      </c>
      <c r="C26" s="419"/>
      <c r="D26" s="420"/>
      <c r="E26" s="421">
        <v>0</v>
      </c>
      <c r="F26" s="421">
        <f t="shared" si="0"/>
        <v>0</v>
      </c>
      <c r="G26" s="405"/>
      <c r="H26" s="426"/>
      <c r="I26" s="426"/>
      <c r="J26" s="427"/>
      <c r="K26" s="423"/>
      <c r="L26" s="428"/>
      <c r="M26" s="432"/>
      <c r="N26" s="424"/>
      <c r="O26" s="424"/>
      <c r="P26" s="424"/>
      <c r="Q26" s="424"/>
      <c r="R26" s="424"/>
      <c r="S26" s="382"/>
      <c r="T26" s="382"/>
      <c r="U26" s="382"/>
      <c r="V26" s="382"/>
      <c r="W26" s="382"/>
      <c r="X26" s="382"/>
      <c r="Y26" s="382"/>
      <c r="Z26" s="382"/>
    </row>
    <row r="27" spans="1:26">
      <c r="A27" s="417" t="s">
        <v>5821</v>
      </c>
      <c r="B27" s="435" t="s">
        <v>5822</v>
      </c>
      <c r="C27" s="436"/>
      <c r="D27" s="437" t="s">
        <v>4760</v>
      </c>
      <c r="E27" s="421">
        <v>0</v>
      </c>
      <c r="F27" s="421">
        <f t="shared" si="0"/>
        <v>0</v>
      </c>
      <c r="G27" s="405"/>
      <c r="H27" s="426"/>
      <c r="I27" s="426"/>
      <c r="J27" s="382"/>
      <c r="K27" s="438"/>
      <c r="L27" s="438"/>
      <c r="M27" s="381"/>
      <c r="N27" s="424"/>
      <c r="O27" s="424"/>
      <c r="P27" s="424"/>
      <c r="Q27" s="424"/>
      <c r="R27" s="424"/>
      <c r="S27" s="382"/>
      <c r="T27" s="382"/>
      <c r="U27" s="382"/>
      <c r="V27" s="382"/>
      <c r="W27" s="382"/>
      <c r="X27" s="382"/>
      <c r="Y27" s="382"/>
      <c r="Z27" s="382"/>
    </row>
    <row r="28" spans="1:26">
      <c r="A28" s="417" t="s">
        <v>5823</v>
      </c>
      <c r="B28" s="435" t="s">
        <v>5824</v>
      </c>
      <c r="C28" s="439"/>
      <c r="D28" s="437" t="s">
        <v>4713</v>
      </c>
      <c r="E28" s="421">
        <v>0</v>
      </c>
      <c r="F28" s="421">
        <f t="shared" si="0"/>
        <v>0</v>
      </c>
      <c r="G28" s="405"/>
      <c r="H28" s="426"/>
      <c r="I28" s="426"/>
      <c r="J28" s="382"/>
      <c r="K28" s="438"/>
      <c r="L28" s="438"/>
      <c r="M28" s="381"/>
      <c r="N28" s="424"/>
      <c r="O28" s="424"/>
      <c r="P28" s="424"/>
      <c r="Q28" s="424"/>
      <c r="R28" s="424"/>
      <c r="S28" s="382"/>
      <c r="T28" s="382"/>
      <c r="U28" s="382"/>
      <c r="V28" s="382"/>
      <c r="W28" s="382"/>
      <c r="X28" s="382"/>
      <c r="Y28" s="382"/>
      <c r="Z28" s="382"/>
    </row>
    <row r="29" spans="1:26" s="406" customFormat="1" ht="12.75" customHeight="1">
      <c r="A29" s="440" t="s">
        <v>5825</v>
      </c>
      <c r="B29" s="435" t="s">
        <v>5826</v>
      </c>
      <c r="C29" s="439"/>
      <c r="D29" s="437" t="s">
        <v>4713</v>
      </c>
      <c r="E29" s="421">
        <v>0</v>
      </c>
      <c r="F29" s="421">
        <f t="shared" si="0"/>
        <v>0</v>
      </c>
      <c r="G29" s="405"/>
      <c r="H29" s="426"/>
      <c r="I29" s="426"/>
      <c r="J29" s="409"/>
      <c r="K29" s="441"/>
      <c r="L29" s="441"/>
      <c r="M29" s="426"/>
      <c r="N29" s="442"/>
      <c r="O29" s="442"/>
      <c r="P29" s="442"/>
      <c r="Q29" s="442"/>
      <c r="R29" s="442"/>
      <c r="S29" s="409"/>
      <c r="T29" s="409"/>
      <c r="U29" s="409"/>
      <c r="V29" s="409"/>
      <c r="W29" s="409"/>
      <c r="X29" s="409"/>
      <c r="Y29" s="409"/>
      <c r="Z29" s="409"/>
    </row>
    <row r="30" spans="1:26" s="406" customFormat="1" ht="13.5" customHeight="1">
      <c r="A30" s="443"/>
      <c r="B30" s="429"/>
      <c r="C30" s="429"/>
      <c r="D30" s="429"/>
      <c r="E30" s="421">
        <v>0</v>
      </c>
      <c r="F30" s="421">
        <f t="shared" si="0"/>
        <v>0</v>
      </c>
      <c r="G30" s="405"/>
      <c r="H30" s="426"/>
      <c r="I30" s="426"/>
      <c r="J30" s="382"/>
      <c r="K30" s="444"/>
      <c r="L30" s="445"/>
      <c r="M30" s="426"/>
      <c r="N30" s="442"/>
      <c r="O30" s="442"/>
      <c r="P30" s="442"/>
      <c r="Q30" s="442"/>
      <c r="R30" s="442"/>
      <c r="S30" s="409"/>
      <c r="T30" s="409"/>
      <c r="U30" s="409"/>
      <c r="V30" s="409"/>
      <c r="W30" s="409"/>
      <c r="X30" s="409"/>
      <c r="Y30" s="409"/>
      <c r="Z30" s="409"/>
    </row>
    <row r="31" spans="1:26" s="406" customFormat="1" ht="13.5" customHeight="1">
      <c r="A31" s="443"/>
      <c r="B31" s="416" t="s">
        <v>5827</v>
      </c>
      <c r="C31" s="429"/>
      <c r="D31" s="429"/>
      <c r="E31" s="421">
        <v>0</v>
      </c>
      <c r="F31" s="421">
        <f t="shared" si="0"/>
        <v>0</v>
      </c>
      <c r="G31" s="405"/>
      <c r="H31" s="426"/>
      <c r="I31" s="426"/>
      <c r="J31" s="409"/>
      <c r="K31" s="444"/>
      <c r="L31" s="445"/>
      <c r="M31" s="426"/>
      <c r="N31" s="442"/>
      <c r="O31" s="442"/>
      <c r="P31" s="442"/>
      <c r="Q31" s="442"/>
      <c r="R31" s="442"/>
      <c r="S31" s="409"/>
      <c r="T31" s="409"/>
      <c r="U31" s="409"/>
      <c r="V31" s="409"/>
      <c r="W31" s="409"/>
      <c r="X31" s="409"/>
      <c r="Y31" s="409"/>
      <c r="Z31" s="409"/>
    </row>
    <row r="32" spans="1:26" s="406" customFormat="1" ht="13.5" customHeight="1">
      <c r="A32" s="440" t="s">
        <v>5828</v>
      </c>
      <c r="B32" s="446" t="s">
        <v>5829</v>
      </c>
      <c r="C32" s="447">
        <v>8</v>
      </c>
      <c r="D32" s="437" t="s">
        <v>4713</v>
      </c>
      <c r="E32" s="421">
        <v>0</v>
      </c>
      <c r="F32" s="421">
        <f t="shared" si="0"/>
        <v>0</v>
      </c>
      <c r="G32" s="405"/>
      <c r="H32" s="426"/>
      <c r="I32" s="426"/>
      <c r="J32" s="382"/>
      <c r="K32" s="444"/>
      <c r="L32" s="445"/>
      <c r="M32" s="426"/>
      <c r="N32" s="442"/>
      <c r="O32" s="442"/>
      <c r="P32" s="442"/>
      <c r="Q32" s="442"/>
      <c r="R32" s="442"/>
      <c r="S32" s="409"/>
      <c r="T32" s="409"/>
      <c r="U32" s="409"/>
      <c r="V32" s="409"/>
      <c r="W32" s="409"/>
      <c r="X32" s="409"/>
      <c r="Y32" s="409"/>
      <c r="Z32" s="409"/>
    </row>
    <row r="33" spans="1:26" s="406" customFormat="1" ht="13.5" customHeight="1">
      <c r="A33" s="440" t="s">
        <v>5830</v>
      </c>
      <c r="B33" s="446" t="s">
        <v>5831</v>
      </c>
      <c r="C33" s="406">
        <v>7</v>
      </c>
      <c r="D33" s="437" t="s">
        <v>4713</v>
      </c>
      <c r="E33" s="421">
        <v>0</v>
      </c>
      <c r="F33" s="421">
        <f t="shared" si="0"/>
        <v>0</v>
      </c>
      <c r="G33" s="405"/>
      <c r="H33" s="426"/>
      <c r="I33" s="426"/>
      <c r="J33" s="409"/>
      <c r="K33" s="409"/>
      <c r="L33" s="445"/>
      <c r="M33" s="426"/>
      <c r="N33" s="442"/>
      <c r="O33" s="442"/>
      <c r="P33" s="442"/>
      <c r="Q33" s="442"/>
      <c r="R33" s="442"/>
      <c r="S33" s="409"/>
      <c r="T33" s="409"/>
      <c r="U33" s="409"/>
      <c r="V33" s="409"/>
      <c r="W33" s="409"/>
      <c r="X33" s="409"/>
      <c r="Y33" s="409"/>
      <c r="Z33" s="409"/>
    </row>
    <row r="34" spans="1:26" s="406" customFormat="1" ht="13.5" customHeight="1">
      <c r="A34" s="440" t="s">
        <v>5832</v>
      </c>
      <c r="B34" s="446" t="s">
        <v>5833</v>
      </c>
      <c r="C34" s="406">
        <v>6</v>
      </c>
      <c r="D34" s="437" t="s">
        <v>4713</v>
      </c>
      <c r="E34" s="421">
        <v>0</v>
      </c>
      <c r="F34" s="421">
        <f t="shared" si="0"/>
        <v>0</v>
      </c>
      <c r="G34" s="405"/>
      <c r="H34" s="426"/>
      <c r="I34" s="426"/>
      <c r="J34" s="382"/>
      <c r="K34" s="444"/>
      <c r="L34" s="445"/>
      <c r="M34" s="426"/>
      <c r="N34" s="442"/>
      <c r="O34" s="442"/>
      <c r="P34" s="442"/>
      <c r="Q34" s="442"/>
      <c r="R34" s="442"/>
      <c r="S34" s="409"/>
      <c r="T34" s="409"/>
      <c r="U34" s="409"/>
      <c r="V34" s="409"/>
      <c r="W34" s="409"/>
      <c r="X34" s="409"/>
      <c r="Y34" s="409"/>
      <c r="Z34" s="409"/>
    </row>
    <row r="35" spans="1:26" s="406" customFormat="1" ht="13.8" customHeight="1">
      <c r="A35" s="440" t="s">
        <v>5834</v>
      </c>
      <c r="B35" s="446" t="s">
        <v>5835</v>
      </c>
      <c r="C35" s="448">
        <v>14</v>
      </c>
      <c r="D35" s="437" t="s">
        <v>4713</v>
      </c>
      <c r="E35" s="421">
        <v>0</v>
      </c>
      <c r="F35" s="421">
        <f t="shared" si="0"/>
        <v>0</v>
      </c>
      <c r="G35" s="405"/>
      <c r="H35" s="426"/>
      <c r="I35" s="426"/>
      <c r="J35" s="382"/>
      <c r="K35" s="444"/>
      <c r="L35" s="445"/>
      <c r="M35" s="426"/>
      <c r="N35" s="442"/>
      <c r="O35" s="442"/>
      <c r="P35" s="442"/>
      <c r="Q35" s="442"/>
      <c r="R35" s="442"/>
      <c r="S35" s="409"/>
      <c r="T35" s="409"/>
      <c r="U35" s="409"/>
      <c r="V35" s="409"/>
      <c r="W35" s="409"/>
      <c r="X35" s="409"/>
      <c r="Y35" s="409"/>
      <c r="Z35" s="409"/>
    </row>
    <row r="36" spans="1:26" s="406" customFormat="1" ht="13.5" customHeight="1">
      <c r="A36" s="440" t="s">
        <v>5836</v>
      </c>
      <c r="B36" s="446" t="s">
        <v>5837</v>
      </c>
      <c r="C36" s="406">
        <v>1</v>
      </c>
      <c r="D36" s="437" t="s">
        <v>4713</v>
      </c>
      <c r="E36" s="421">
        <v>0</v>
      </c>
      <c r="F36" s="421">
        <f t="shared" si="0"/>
        <v>0</v>
      </c>
      <c r="G36" s="405"/>
      <c r="H36" s="426"/>
      <c r="I36" s="426"/>
      <c r="J36" s="409"/>
      <c r="K36" s="409"/>
      <c r="L36" s="445"/>
      <c r="M36" s="426"/>
      <c r="N36" s="442"/>
      <c r="O36" s="442"/>
      <c r="P36" s="442"/>
      <c r="Q36" s="442"/>
      <c r="R36" s="442"/>
      <c r="S36" s="409"/>
      <c r="T36" s="409"/>
      <c r="U36" s="409"/>
      <c r="V36" s="409"/>
      <c r="W36" s="409"/>
      <c r="X36" s="409"/>
      <c r="Y36" s="409"/>
      <c r="Z36" s="409"/>
    </row>
    <row r="37" spans="1:26" s="406" customFormat="1" ht="13.5" customHeight="1">
      <c r="A37" s="440" t="s">
        <v>5838</v>
      </c>
      <c r="B37" s="446" t="s">
        <v>5839</v>
      </c>
      <c r="C37" s="447">
        <v>5</v>
      </c>
      <c r="D37" s="437" t="s">
        <v>4713</v>
      </c>
      <c r="E37" s="421">
        <v>0</v>
      </c>
      <c r="F37" s="421">
        <f t="shared" si="0"/>
        <v>0</v>
      </c>
      <c r="G37" s="405"/>
      <c r="H37" s="426"/>
      <c r="I37" s="426"/>
      <c r="J37" s="409"/>
      <c r="K37" s="409"/>
      <c r="L37" s="445"/>
      <c r="M37" s="426"/>
      <c r="N37" s="442"/>
      <c r="O37" s="442"/>
      <c r="P37" s="442"/>
      <c r="Q37" s="442"/>
      <c r="R37" s="442"/>
      <c r="S37" s="409"/>
      <c r="T37" s="409"/>
      <c r="U37" s="409"/>
      <c r="V37" s="409"/>
      <c r="W37" s="409"/>
      <c r="X37" s="409"/>
      <c r="Y37" s="409"/>
      <c r="Z37" s="409"/>
    </row>
    <row r="38" spans="1:26" s="406" customFormat="1" ht="13.5" customHeight="1">
      <c r="A38" s="440" t="s">
        <v>5840</v>
      </c>
      <c r="B38" s="446" t="s">
        <v>5841</v>
      </c>
      <c r="C38" s="406">
        <v>1</v>
      </c>
      <c r="D38" s="437" t="s">
        <v>4713</v>
      </c>
      <c r="E38" s="421">
        <v>0</v>
      </c>
      <c r="F38" s="421">
        <f t="shared" si="0"/>
        <v>0</v>
      </c>
      <c r="G38" s="405"/>
      <c r="H38" s="426"/>
      <c r="I38" s="426"/>
      <c r="J38" s="409"/>
      <c r="K38" s="409"/>
      <c r="L38" s="445"/>
      <c r="M38" s="426"/>
      <c r="N38" s="442"/>
      <c r="O38" s="442"/>
      <c r="P38" s="442"/>
      <c r="Q38" s="442"/>
      <c r="R38" s="442"/>
      <c r="S38" s="409"/>
      <c r="T38" s="409"/>
      <c r="U38" s="409"/>
      <c r="V38" s="409"/>
      <c r="W38" s="409"/>
      <c r="X38" s="409"/>
      <c r="Y38" s="409"/>
      <c r="Z38" s="409"/>
    </row>
    <row r="39" spans="1:26" s="406" customFormat="1" ht="13.5" customHeight="1">
      <c r="A39" s="440" t="s">
        <v>5842</v>
      </c>
      <c r="B39" s="449" t="s">
        <v>5843</v>
      </c>
      <c r="C39" s="447">
        <v>1</v>
      </c>
      <c r="D39" s="437" t="s">
        <v>4713</v>
      </c>
      <c r="E39" s="421">
        <v>0</v>
      </c>
      <c r="F39" s="421">
        <f t="shared" si="0"/>
        <v>0</v>
      </c>
      <c r="G39" s="405"/>
      <c r="H39" s="426"/>
      <c r="I39" s="426"/>
      <c r="J39" s="382"/>
      <c r="K39" s="444"/>
      <c r="L39" s="445"/>
      <c r="M39" s="426"/>
      <c r="N39" s="442"/>
      <c r="O39" s="442"/>
      <c r="P39" s="442"/>
      <c r="Q39" s="442"/>
      <c r="R39" s="442"/>
      <c r="S39" s="409"/>
      <c r="T39" s="409"/>
      <c r="U39" s="409"/>
      <c r="V39" s="409"/>
      <c r="W39" s="409"/>
      <c r="X39" s="409"/>
      <c r="Y39" s="409"/>
      <c r="Z39" s="409"/>
    </row>
    <row r="40" spans="1:26" s="406" customFormat="1" ht="13.5" customHeight="1">
      <c r="A40" s="440" t="s">
        <v>5844</v>
      </c>
      <c r="B40" s="449" t="s">
        <v>5845</v>
      </c>
      <c r="C40" s="447">
        <v>1</v>
      </c>
      <c r="D40" s="437" t="s">
        <v>4713</v>
      </c>
      <c r="E40" s="421">
        <v>0</v>
      </c>
      <c r="F40" s="421">
        <f t="shared" si="0"/>
        <v>0</v>
      </c>
      <c r="G40" s="405"/>
      <c r="H40" s="426"/>
      <c r="I40" s="426"/>
      <c r="J40" s="409"/>
      <c r="K40" s="444"/>
      <c r="L40" s="445"/>
      <c r="M40" s="426"/>
      <c r="N40" s="442"/>
      <c r="O40" s="442"/>
      <c r="P40" s="442"/>
      <c r="Q40" s="442"/>
      <c r="R40" s="442"/>
      <c r="S40" s="409"/>
      <c r="T40" s="409"/>
      <c r="U40" s="409"/>
      <c r="V40" s="409"/>
      <c r="W40" s="409"/>
      <c r="X40" s="409"/>
      <c r="Y40" s="409"/>
      <c r="Z40" s="409"/>
    </row>
    <row r="41" spans="1:26" s="406" customFormat="1" ht="13.5" customHeight="1">
      <c r="A41" s="440" t="s">
        <v>5846</v>
      </c>
      <c r="B41" s="449" t="s">
        <v>5847</v>
      </c>
      <c r="C41" s="447">
        <v>1</v>
      </c>
      <c r="D41" s="437" t="s">
        <v>4713</v>
      </c>
      <c r="E41" s="421">
        <v>0</v>
      </c>
      <c r="F41" s="421">
        <f t="shared" si="0"/>
        <v>0</v>
      </c>
      <c r="G41" s="405"/>
      <c r="H41" s="426"/>
      <c r="I41" s="426"/>
      <c r="J41" s="382"/>
      <c r="K41" s="444"/>
      <c r="L41" s="445"/>
      <c r="M41" s="426"/>
      <c r="N41" s="442"/>
      <c r="O41" s="442"/>
      <c r="P41" s="442"/>
      <c r="Q41" s="442"/>
      <c r="R41" s="442"/>
      <c r="S41" s="409"/>
      <c r="T41" s="409"/>
      <c r="U41" s="409"/>
      <c r="V41" s="409"/>
      <c r="W41" s="409"/>
      <c r="X41" s="409"/>
      <c r="Y41" s="409"/>
      <c r="Z41" s="409"/>
    </row>
    <row r="42" spans="1:26" s="406" customFormat="1" ht="13.5" customHeight="1">
      <c r="A42" s="440" t="s">
        <v>5848</v>
      </c>
      <c r="B42" s="446" t="s">
        <v>5849</v>
      </c>
      <c r="C42" s="447">
        <v>1</v>
      </c>
      <c r="D42" s="437" t="s">
        <v>4713</v>
      </c>
      <c r="E42" s="421">
        <v>0</v>
      </c>
      <c r="F42" s="421">
        <f t="shared" si="0"/>
        <v>0</v>
      </c>
      <c r="G42" s="405"/>
      <c r="H42" s="426"/>
      <c r="I42" s="426"/>
      <c r="J42" s="382"/>
      <c r="K42" s="444"/>
      <c r="L42" s="445"/>
      <c r="M42" s="426"/>
      <c r="N42" s="442"/>
      <c r="O42" s="442"/>
      <c r="P42" s="442"/>
      <c r="Q42" s="442"/>
      <c r="R42" s="442"/>
      <c r="S42" s="409"/>
      <c r="T42" s="409"/>
      <c r="U42" s="409"/>
      <c r="V42" s="409"/>
      <c r="W42" s="409"/>
      <c r="X42" s="409"/>
      <c r="Y42" s="409"/>
      <c r="Z42" s="409"/>
    </row>
    <row r="43" spans="1:26" s="406" customFormat="1" ht="13.5" customHeight="1">
      <c r="A43" s="440" t="s">
        <v>5850</v>
      </c>
      <c r="B43" s="446" t="s">
        <v>5851</v>
      </c>
      <c r="C43" s="447">
        <v>11</v>
      </c>
      <c r="D43" s="437" t="s">
        <v>4713</v>
      </c>
      <c r="E43" s="421">
        <v>0</v>
      </c>
      <c r="F43" s="421">
        <f t="shared" si="0"/>
        <v>0</v>
      </c>
      <c r="G43" s="405"/>
      <c r="H43" s="426"/>
      <c r="I43" s="426"/>
      <c r="J43" s="382"/>
      <c r="K43" s="444"/>
      <c r="L43" s="445"/>
      <c r="M43" s="426"/>
      <c r="N43" s="442"/>
      <c r="O43" s="442"/>
      <c r="P43" s="442"/>
      <c r="Q43" s="442"/>
      <c r="R43" s="442"/>
      <c r="S43" s="409"/>
      <c r="T43" s="409"/>
      <c r="U43" s="409"/>
      <c r="V43" s="409"/>
      <c r="W43" s="409"/>
      <c r="X43" s="409"/>
      <c r="Y43" s="409"/>
      <c r="Z43" s="409"/>
    </row>
    <row r="44" spans="1:26" s="406" customFormat="1" ht="13.5" customHeight="1">
      <c r="A44" s="440" t="s">
        <v>5852</v>
      </c>
      <c r="B44" s="446" t="s">
        <v>5853</v>
      </c>
      <c r="C44" s="406">
        <v>3</v>
      </c>
      <c r="D44" s="437" t="s">
        <v>4713</v>
      </c>
      <c r="E44" s="421">
        <v>0</v>
      </c>
      <c r="F44" s="421">
        <f t="shared" si="0"/>
        <v>0</v>
      </c>
      <c r="G44" s="405"/>
      <c r="H44" s="426"/>
      <c r="I44" s="426"/>
      <c r="J44" s="382"/>
      <c r="K44" s="444"/>
      <c r="L44" s="445"/>
      <c r="M44" s="426"/>
      <c r="N44" s="442"/>
      <c r="O44" s="442"/>
      <c r="P44" s="442"/>
      <c r="Q44" s="442"/>
      <c r="R44" s="442"/>
      <c r="S44" s="409"/>
      <c r="T44" s="409"/>
      <c r="U44" s="409"/>
      <c r="V44" s="409"/>
      <c r="W44" s="409"/>
      <c r="X44" s="409"/>
      <c r="Y44" s="409"/>
      <c r="Z44" s="409"/>
    </row>
    <row r="45" spans="1:26" s="406" customFormat="1" ht="13.5" customHeight="1">
      <c r="A45" s="440" t="s">
        <v>5854</v>
      </c>
      <c r="B45" s="446" t="s">
        <v>5855</v>
      </c>
      <c r="C45" s="447">
        <v>2</v>
      </c>
      <c r="D45" s="437" t="s">
        <v>4713</v>
      </c>
      <c r="E45" s="421">
        <v>0</v>
      </c>
      <c r="F45" s="421">
        <f t="shared" si="0"/>
        <v>0</v>
      </c>
      <c r="G45" s="405"/>
      <c r="H45" s="426"/>
      <c r="I45" s="426"/>
      <c r="J45" s="409"/>
      <c r="K45" s="409"/>
      <c r="L45" s="445"/>
      <c r="M45" s="426"/>
      <c r="N45" s="442"/>
      <c r="O45" s="442"/>
      <c r="P45" s="442"/>
      <c r="Q45" s="442"/>
      <c r="R45" s="442"/>
      <c r="S45" s="409"/>
      <c r="T45" s="409"/>
      <c r="U45" s="409"/>
      <c r="V45" s="409"/>
      <c r="W45" s="409"/>
      <c r="X45" s="409"/>
      <c r="Y45" s="409"/>
      <c r="Z45" s="409"/>
    </row>
    <row r="46" spans="1:26" s="406" customFormat="1" ht="13.5" customHeight="1">
      <c r="A46" s="440" t="s">
        <v>5856</v>
      </c>
      <c r="B46" s="446" t="s">
        <v>5857</v>
      </c>
      <c r="C46" s="447">
        <v>6</v>
      </c>
      <c r="D46" s="437" t="s">
        <v>4713</v>
      </c>
      <c r="E46" s="421">
        <v>0</v>
      </c>
      <c r="F46" s="421">
        <f t="shared" si="0"/>
        <v>0</v>
      </c>
      <c r="G46" s="405"/>
      <c r="H46" s="426"/>
      <c r="I46" s="426"/>
      <c r="J46" s="382"/>
      <c r="K46" s="444"/>
      <c r="L46" s="445"/>
      <c r="M46" s="426"/>
      <c r="N46" s="442"/>
      <c r="O46" s="442"/>
      <c r="P46" s="442"/>
      <c r="Q46" s="442"/>
      <c r="R46" s="442"/>
      <c r="S46" s="409"/>
      <c r="T46" s="409"/>
      <c r="U46" s="409"/>
      <c r="V46" s="409"/>
      <c r="W46" s="409"/>
      <c r="X46" s="409"/>
      <c r="Y46" s="409"/>
      <c r="Z46" s="409"/>
    </row>
    <row r="47" spans="1:26" s="406" customFormat="1" ht="13.5" customHeight="1">
      <c r="A47" s="440" t="s">
        <v>5858</v>
      </c>
      <c r="B47" s="446" t="s">
        <v>5859</v>
      </c>
      <c r="C47" s="447">
        <v>1</v>
      </c>
      <c r="D47" s="437" t="s">
        <v>4713</v>
      </c>
      <c r="E47" s="421">
        <v>0</v>
      </c>
      <c r="F47" s="421">
        <f t="shared" si="0"/>
        <v>0</v>
      </c>
      <c r="G47" s="405"/>
      <c r="H47" s="426"/>
      <c r="I47" s="426"/>
      <c r="J47" s="409"/>
      <c r="K47" s="409"/>
      <c r="L47" s="445"/>
      <c r="M47" s="426"/>
      <c r="N47" s="442"/>
      <c r="O47" s="442"/>
      <c r="P47" s="442"/>
      <c r="Q47" s="442"/>
      <c r="R47" s="442"/>
      <c r="S47" s="409"/>
      <c r="T47" s="409"/>
      <c r="U47" s="409"/>
      <c r="V47" s="409"/>
      <c r="W47" s="409"/>
      <c r="X47" s="409"/>
      <c r="Y47" s="409"/>
      <c r="Z47" s="409"/>
    </row>
    <row r="48" spans="1:26" s="406" customFormat="1" ht="13.5" customHeight="1">
      <c r="A48" s="440" t="s">
        <v>5860</v>
      </c>
      <c r="B48" s="446" t="s">
        <v>5861</v>
      </c>
      <c r="C48" s="447">
        <v>1</v>
      </c>
      <c r="D48" s="437" t="s">
        <v>4713</v>
      </c>
      <c r="E48" s="421">
        <v>0</v>
      </c>
      <c r="F48" s="421">
        <f t="shared" si="0"/>
        <v>0</v>
      </c>
      <c r="G48" s="405"/>
      <c r="H48" s="426"/>
      <c r="I48" s="426"/>
      <c r="J48" s="382"/>
      <c r="K48" s="444"/>
      <c r="L48" s="445"/>
      <c r="M48" s="426"/>
      <c r="N48" s="442"/>
      <c r="O48" s="442"/>
      <c r="P48" s="442"/>
      <c r="Q48" s="442"/>
      <c r="R48" s="442"/>
      <c r="S48" s="409"/>
      <c r="T48" s="409"/>
      <c r="U48" s="409"/>
      <c r="V48" s="409"/>
      <c r="W48" s="409"/>
      <c r="X48" s="409"/>
      <c r="Y48" s="409"/>
      <c r="Z48" s="409"/>
    </row>
    <row r="49" spans="1:26" s="406" customFormat="1" ht="13.5" customHeight="1">
      <c r="A49" s="440" t="s">
        <v>5862</v>
      </c>
      <c r="B49" s="446" t="s">
        <v>5863</v>
      </c>
      <c r="C49" s="447">
        <v>1</v>
      </c>
      <c r="D49" s="437" t="s">
        <v>4713</v>
      </c>
      <c r="E49" s="421">
        <v>0</v>
      </c>
      <c r="F49" s="421">
        <f t="shared" si="0"/>
        <v>0</v>
      </c>
      <c r="G49" s="405"/>
      <c r="H49" s="426"/>
      <c r="I49" s="426"/>
      <c r="J49" s="409"/>
      <c r="K49" s="444"/>
      <c r="L49" s="445"/>
      <c r="M49" s="426"/>
      <c r="N49" s="442"/>
      <c r="O49" s="442"/>
      <c r="P49" s="442"/>
      <c r="Q49" s="442"/>
      <c r="R49" s="442"/>
      <c r="S49" s="409"/>
      <c r="T49" s="409"/>
      <c r="U49" s="409"/>
      <c r="V49" s="409"/>
      <c r="W49" s="409"/>
      <c r="X49" s="409"/>
      <c r="Y49" s="409"/>
      <c r="Z49" s="409"/>
    </row>
    <row r="50" spans="1:26" s="406" customFormat="1" ht="13.5" customHeight="1">
      <c r="A50" s="440" t="s">
        <v>5864</v>
      </c>
      <c r="B50" s="446" t="s">
        <v>5865</v>
      </c>
      <c r="C50" s="447">
        <v>12</v>
      </c>
      <c r="D50" s="437" t="s">
        <v>4713</v>
      </c>
      <c r="E50" s="421">
        <v>0</v>
      </c>
      <c r="F50" s="421">
        <f t="shared" si="0"/>
        <v>0</v>
      </c>
      <c r="G50" s="405"/>
      <c r="H50" s="426"/>
      <c r="I50" s="426"/>
      <c r="J50" s="382"/>
      <c r="K50" s="444"/>
      <c r="L50" s="445"/>
      <c r="M50" s="426"/>
      <c r="N50" s="442"/>
      <c r="O50" s="442"/>
      <c r="P50" s="442"/>
      <c r="Q50" s="442"/>
      <c r="R50" s="442"/>
      <c r="S50" s="409"/>
      <c r="T50" s="409"/>
      <c r="U50" s="409"/>
      <c r="V50" s="409"/>
      <c r="W50" s="409"/>
      <c r="X50" s="409"/>
      <c r="Y50" s="409"/>
      <c r="Z50" s="409"/>
    </row>
    <row r="51" spans="1:26" s="406" customFormat="1" ht="13.5" customHeight="1">
      <c r="A51" s="405" t="s">
        <v>5866</v>
      </c>
      <c r="B51" s="446" t="s">
        <v>5867</v>
      </c>
      <c r="C51" s="447">
        <v>6</v>
      </c>
      <c r="D51" s="437" t="s">
        <v>4713</v>
      </c>
      <c r="E51" s="421">
        <v>0</v>
      </c>
      <c r="F51" s="421">
        <f t="shared" si="0"/>
        <v>0</v>
      </c>
      <c r="G51" s="405"/>
      <c r="H51" s="426"/>
      <c r="I51" s="426"/>
      <c r="J51" s="409"/>
      <c r="K51" s="444"/>
      <c r="L51" s="445"/>
      <c r="M51" s="426"/>
      <c r="N51" s="442"/>
      <c r="O51" s="442"/>
      <c r="P51" s="442"/>
      <c r="Q51" s="442"/>
      <c r="R51" s="442"/>
      <c r="S51" s="409"/>
      <c r="T51" s="409"/>
      <c r="U51" s="409"/>
      <c r="V51" s="409"/>
      <c r="W51" s="409"/>
      <c r="X51" s="409"/>
      <c r="Y51" s="409"/>
      <c r="Z51" s="409"/>
    </row>
    <row r="52" spans="1:26" s="406" customFormat="1" ht="13.5" customHeight="1">
      <c r="A52" s="405" t="s">
        <v>5868</v>
      </c>
      <c r="B52" s="450" t="s">
        <v>5869</v>
      </c>
      <c r="C52" s="451">
        <v>10</v>
      </c>
      <c r="D52" s="452" t="s">
        <v>4713</v>
      </c>
      <c r="E52" s="421">
        <v>0</v>
      </c>
      <c r="F52" s="421">
        <f t="shared" si="0"/>
        <v>0</v>
      </c>
      <c r="G52" s="405"/>
      <c r="H52" s="426"/>
      <c r="I52" s="426"/>
      <c r="J52" s="409"/>
      <c r="K52" s="444"/>
      <c r="L52" s="445"/>
      <c r="M52" s="426"/>
      <c r="N52" s="442"/>
      <c r="O52" s="442"/>
      <c r="P52" s="442"/>
      <c r="Q52" s="442"/>
      <c r="R52" s="442"/>
      <c r="S52" s="409"/>
      <c r="T52" s="409"/>
      <c r="U52" s="409"/>
      <c r="V52" s="409"/>
      <c r="W52" s="409"/>
      <c r="X52" s="409"/>
      <c r="Y52" s="409"/>
      <c r="Z52" s="409"/>
    </row>
    <row r="53" spans="1:26" s="406" customFormat="1" ht="13.5" customHeight="1">
      <c r="A53" s="453"/>
      <c r="B53" s="454"/>
      <c r="E53" s="421">
        <v>0</v>
      </c>
      <c r="F53" s="421">
        <f t="shared" si="0"/>
        <v>0</v>
      </c>
      <c r="G53" s="405"/>
      <c r="H53" s="426"/>
      <c r="I53" s="426"/>
      <c r="J53" s="382"/>
      <c r="K53" s="444"/>
      <c r="L53" s="445"/>
      <c r="M53" s="426"/>
      <c r="N53" s="442"/>
      <c r="O53" s="442"/>
      <c r="P53" s="442"/>
      <c r="Q53" s="442"/>
      <c r="R53" s="442"/>
      <c r="S53" s="409"/>
      <c r="T53" s="409"/>
      <c r="U53" s="409"/>
      <c r="V53" s="409"/>
      <c r="W53" s="409"/>
      <c r="X53" s="409"/>
      <c r="Y53" s="409"/>
      <c r="Z53" s="409"/>
    </row>
    <row r="54" spans="1:26" s="406" customFormat="1" ht="13.5" customHeight="1">
      <c r="A54" s="417"/>
      <c r="B54" s="416" t="s">
        <v>5870</v>
      </c>
      <c r="C54" s="429"/>
      <c r="D54" s="429"/>
      <c r="E54" s="421">
        <v>0</v>
      </c>
      <c r="F54" s="421">
        <f t="shared" si="0"/>
        <v>0</v>
      </c>
      <c r="G54" s="405"/>
      <c r="H54" s="426"/>
      <c r="I54" s="426"/>
      <c r="J54" s="409"/>
      <c r="K54" s="444"/>
      <c r="L54" s="445"/>
      <c r="M54" s="426"/>
      <c r="N54" s="442"/>
      <c r="O54" s="442"/>
      <c r="P54" s="442"/>
      <c r="Q54" s="442"/>
      <c r="R54" s="442"/>
      <c r="S54" s="409"/>
      <c r="T54" s="409"/>
      <c r="U54" s="409"/>
      <c r="V54" s="409"/>
      <c r="W54" s="409"/>
      <c r="X54" s="409"/>
      <c r="Y54" s="409"/>
      <c r="Z54" s="409"/>
    </row>
    <row r="55" spans="1:26" s="406" customFormat="1" ht="27.6" customHeight="1">
      <c r="A55" s="443"/>
      <c r="B55" s="455" t="s">
        <v>5871</v>
      </c>
      <c r="C55" s="456"/>
      <c r="D55" s="429"/>
      <c r="E55" s="421">
        <v>0</v>
      </c>
      <c r="F55" s="421">
        <f t="shared" si="0"/>
        <v>0</v>
      </c>
      <c r="G55" s="405"/>
      <c r="H55" s="426"/>
      <c r="I55" s="426"/>
      <c r="J55" s="382"/>
      <c r="K55" s="444"/>
      <c r="L55" s="445"/>
      <c r="M55" s="426"/>
      <c r="N55" s="442"/>
      <c r="O55" s="442"/>
      <c r="P55" s="442"/>
      <c r="Q55" s="442"/>
      <c r="R55" s="442"/>
      <c r="S55" s="409"/>
      <c r="T55" s="409"/>
      <c r="U55" s="409"/>
      <c r="V55" s="409"/>
      <c r="W55" s="409"/>
      <c r="X55" s="409"/>
      <c r="Y55" s="409"/>
      <c r="Z55" s="409"/>
    </row>
    <row r="56" spans="1:26" s="406" customFormat="1" ht="13.5" customHeight="1">
      <c r="A56" s="453" t="s">
        <v>5872</v>
      </c>
      <c r="B56" s="433" t="s">
        <v>5734</v>
      </c>
      <c r="C56" s="433">
        <v>10</v>
      </c>
      <c r="D56" s="457" t="s">
        <v>693</v>
      </c>
      <c r="E56" s="421">
        <v>0</v>
      </c>
      <c r="F56" s="421">
        <f t="shared" si="0"/>
        <v>0</v>
      </c>
      <c r="G56" s="405"/>
      <c r="H56" s="426"/>
      <c r="I56" s="426"/>
      <c r="J56" s="382"/>
      <c r="K56" s="444"/>
      <c r="L56" s="445"/>
      <c r="M56" s="426"/>
      <c r="N56" s="442"/>
      <c r="O56" s="442"/>
      <c r="P56" s="442"/>
      <c r="Q56" s="442"/>
      <c r="R56" s="442"/>
      <c r="S56" s="409"/>
      <c r="T56" s="409"/>
      <c r="U56" s="409"/>
      <c r="V56" s="409"/>
      <c r="W56" s="409"/>
      <c r="X56" s="409"/>
      <c r="Y56" s="409"/>
      <c r="Z56" s="409"/>
    </row>
    <row r="57" spans="1:26" s="406" customFormat="1" ht="13.5" customHeight="1">
      <c r="A57" s="453" t="s">
        <v>5873</v>
      </c>
      <c r="B57" s="429" t="s">
        <v>5735</v>
      </c>
      <c r="C57" s="429">
        <v>10</v>
      </c>
      <c r="D57" s="420" t="s">
        <v>693</v>
      </c>
      <c r="E57" s="421">
        <v>0</v>
      </c>
      <c r="F57" s="421">
        <f t="shared" si="0"/>
        <v>0</v>
      </c>
      <c r="G57" s="405"/>
      <c r="H57" s="426"/>
      <c r="I57" s="426"/>
      <c r="J57" s="382"/>
      <c r="K57" s="444"/>
      <c r="L57" s="445"/>
      <c r="M57" s="426"/>
      <c r="N57" s="442"/>
      <c r="O57" s="442"/>
      <c r="P57" s="442"/>
      <c r="Q57" s="442"/>
      <c r="R57" s="442"/>
      <c r="S57" s="409"/>
      <c r="T57" s="409"/>
      <c r="U57" s="409"/>
      <c r="V57" s="409"/>
      <c r="W57" s="409"/>
      <c r="X57" s="409"/>
      <c r="Y57" s="409"/>
      <c r="Z57" s="409"/>
    </row>
    <row r="58" spans="1:26" s="406" customFormat="1" ht="13.5" customHeight="1">
      <c r="A58" s="453" t="s">
        <v>5874</v>
      </c>
      <c r="B58" s="429" t="s">
        <v>5736</v>
      </c>
      <c r="C58" s="429">
        <v>6</v>
      </c>
      <c r="D58" s="420" t="s">
        <v>693</v>
      </c>
      <c r="E58" s="421">
        <v>0</v>
      </c>
      <c r="F58" s="421">
        <f t="shared" si="0"/>
        <v>0</v>
      </c>
      <c r="G58" s="405"/>
      <c r="H58" s="426"/>
      <c r="I58" s="426"/>
      <c r="J58" s="409"/>
      <c r="K58" s="409"/>
      <c r="L58" s="409"/>
      <c r="M58" s="426"/>
      <c r="N58" s="442"/>
      <c r="O58" s="442"/>
      <c r="P58" s="442"/>
      <c r="Q58" s="442"/>
      <c r="R58" s="442"/>
      <c r="S58" s="409"/>
      <c r="T58" s="409"/>
      <c r="U58" s="409"/>
      <c r="V58" s="409"/>
      <c r="W58" s="409"/>
      <c r="X58" s="409"/>
      <c r="Y58" s="409"/>
      <c r="Z58" s="409"/>
    </row>
    <row r="59" spans="1:26" s="406" customFormat="1" ht="13.5" customHeight="1">
      <c r="A59" s="453" t="s">
        <v>5875</v>
      </c>
      <c r="B59" s="429" t="s">
        <v>5737</v>
      </c>
      <c r="C59" s="429">
        <v>8</v>
      </c>
      <c r="D59" s="420" t="s">
        <v>693</v>
      </c>
      <c r="E59" s="421">
        <v>0</v>
      </c>
      <c r="F59" s="421">
        <f t="shared" si="0"/>
        <v>0</v>
      </c>
      <c r="G59" s="405"/>
      <c r="H59" s="426"/>
      <c r="I59" s="426"/>
      <c r="J59" s="409"/>
      <c r="K59" s="409"/>
      <c r="L59" s="409"/>
      <c r="M59" s="426"/>
      <c r="N59" s="442"/>
      <c r="O59" s="442"/>
      <c r="P59" s="442"/>
      <c r="Q59" s="442"/>
      <c r="R59" s="442"/>
      <c r="S59" s="409"/>
      <c r="T59" s="409"/>
      <c r="U59" s="409"/>
      <c r="V59" s="409"/>
      <c r="W59" s="409"/>
      <c r="X59" s="409"/>
      <c r="Y59" s="409"/>
      <c r="Z59" s="409"/>
    </row>
    <row r="60" spans="1:26" s="406" customFormat="1" ht="13.5" customHeight="1">
      <c r="A60" s="453" t="s">
        <v>5876</v>
      </c>
      <c r="B60" s="429" t="s">
        <v>5738</v>
      </c>
      <c r="C60" s="429">
        <v>8</v>
      </c>
      <c r="D60" s="420" t="s">
        <v>693</v>
      </c>
      <c r="E60" s="421">
        <v>0</v>
      </c>
      <c r="F60" s="421">
        <f t="shared" si="0"/>
        <v>0</v>
      </c>
      <c r="G60" s="405"/>
      <c r="H60" s="426"/>
      <c r="I60" s="426"/>
      <c r="J60" s="409"/>
      <c r="K60" s="409"/>
      <c r="L60" s="409"/>
      <c r="M60" s="426"/>
      <c r="N60" s="442"/>
      <c r="O60" s="442"/>
      <c r="P60" s="442"/>
      <c r="Q60" s="442"/>
      <c r="R60" s="442"/>
      <c r="S60" s="409"/>
      <c r="T60" s="409"/>
      <c r="U60" s="409"/>
      <c r="V60" s="409"/>
      <c r="W60" s="409"/>
      <c r="X60" s="409"/>
      <c r="Y60" s="409"/>
      <c r="Z60" s="409"/>
    </row>
    <row r="61" spans="1:26" s="406" customFormat="1" ht="13.5" customHeight="1">
      <c r="A61" s="453" t="s">
        <v>5877</v>
      </c>
      <c r="B61" s="458" t="s">
        <v>5739</v>
      </c>
      <c r="C61" s="429">
        <v>3</v>
      </c>
      <c r="D61" s="420" t="s">
        <v>693</v>
      </c>
      <c r="E61" s="421">
        <v>0</v>
      </c>
      <c r="F61" s="421">
        <f t="shared" si="0"/>
        <v>0</v>
      </c>
      <c r="G61" s="405"/>
      <c r="H61" s="426"/>
      <c r="I61" s="426"/>
      <c r="J61" s="409"/>
      <c r="K61" s="409"/>
      <c r="L61" s="409"/>
      <c r="M61" s="426"/>
      <c r="N61" s="442"/>
      <c r="O61" s="442"/>
      <c r="P61" s="442"/>
      <c r="Q61" s="442"/>
      <c r="R61" s="442"/>
      <c r="S61" s="409"/>
      <c r="T61" s="409"/>
      <c r="U61" s="409"/>
      <c r="V61" s="409"/>
      <c r="W61" s="409"/>
      <c r="X61" s="409"/>
      <c r="Y61" s="409"/>
      <c r="Z61" s="409"/>
    </row>
    <row r="62" spans="1:26" s="406" customFormat="1" ht="27" customHeight="1">
      <c r="A62" s="417"/>
      <c r="B62" s="455" t="s">
        <v>5878</v>
      </c>
      <c r="C62" s="429"/>
      <c r="D62" s="420"/>
      <c r="E62" s="421">
        <v>0</v>
      </c>
      <c r="F62" s="421">
        <f t="shared" si="0"/>
        <v>0</v>
      </c>
      <c r="G62" s="405"/>
      <c r="H62" s="426"/>
      <c r="I62" s="426"/>
      <c r="J62" s="459"/>
      <c r="K62" s="409"/>
      <c r="L62" s="409"/>
      <c r="M62" s="426"/>
      <c r="N62" s="442"/>
      <c r="O62" s="442"/>
      <c r="P62" s="442"/>
      <c r="Q62" s="442"/>
      <c r="R62" s="442"/>
      <c r="S62" s="409"/>
      <c r="T62" s="409"/>
      <c r="U62" s="409"/>
      <c r="V62" s="409"/>
      <c r="W62" s="409"/>
      <c r="X62" s="409"/>
      <c r="Y62" s="409"/>
      <c r="Z62" s="409"/>
    </row>
    <row r="63" spans="1:26" s="406" customFormat="1" ht="13.5" customHeight="1">
      <c r="A63" s="453" t="s">
        <v>5879</v>
      </c>
      <c r="B63" s="433" t="s">
        <v>5880</v>
      </c>
      <c r="C63" s="429">
        <v>20</v>
      </c>
      <c r="D63" s="420" t="s">
        <v>693</v>
      </c>
      <c r="E63" s="421">
        <v>0</v>
      </c>
      <c r="F63" s="421">
        <f t="shared" si="0"/>
        <v>0</v>
      </c>
      <c r="G63" s="405"/>
      <c r="H63" s="426"/>
      <c r="I63" s="426"/>
      <c r="J63" s="459"/>
      <c r="K63" s="409"/>
      <c r="L63" s="409"/>
      <c r="M63" s="426"/>
      <c r="N63" s="442"/>
      <c r="O63" s="442"/>
      <c r="P63" s="442"/>
      <c r="Q63" s="442"/>
      <c r="R63" s="442"/>
      <c r="S63" s="409"/>
      <c r="T63" s="409"/>
      <c r="U63" s="409"/>
      <c r="V63" s="409"/>
      <c r="W63" s="409"/>
      <c r="X63" s="409"/>
      <c r="Y63" s="409"/>
      <c r="Z63" s="409"/>
    </row>
    <row r="64" spans="1:26" s="406" customFormat="1" ht="13.5" customHeight="1">
      <c r="A64" s="453" t="s">
        <v>5881</v>
      </c>
      <c r="B64" s="460" t="s">
        <v>5882</v>
      </c>
      <c r="C64" s="429">
        <v>52.5</v>
      </c>
      <c r="D64" s="420" t="s">
        <v>693</v>
      </c>
      <c r="E64" s="421">
        <v>0</v>
      </c>
      <c r="F64" s="421">
        <f t="shared" si="0"/>
        <v>0</v>
      </c>
      <c r="G64" s="405"/>
      <c r="H64" s="426"/>
      <c r="I64" s="426"/>
      <c r="J64" s="409"/>
      <c r="K64" s="409"/>
      <c r="L64" s="409"/>
      <c r="M64" s="426"/>
      <c r="N64" s="442"/>
      <c r="O64" s="442"/>
      <c r="P64" s="442"/>
      <c r="Q64" s="442"/>
      <c r="R64" s="442"/>
      <c r="S64" s="409"/>
      <c r="T64" s="409"/>
      <c r="U64" s="409"/>
      <c r="V64" s="409"/>
      <c r="W64" s="409"/>
      <c r="X64" s="409"/>
      <c r="Y64" s="409"/>
      <c r="Z64" s="409"/>
    </row>
    <row r="65" spans="1:26" s="406" customFormat="1" ht="13.5" customHeight="1">
      <c r="A65" s="453" t="s">
        <v>5883</v>
      </c>
      <c r="B65" s="429"/>
      <c r="C65" s="429"/>
      <c r="D65" s="420"/>
      <c r="E65" s="421">
        <v>0</v>
      </c>
      <c r="F65" s="421">
        <f t="shared" si="0"/>
        <v>0</v>
      </c>
      <c r="G65" s="405"/>
      <c r="H65" s="426"/>
      <c r="I65" s="426"/>
      <c r="J65" s="409"/>
      <c r="K65" s="409"/>
      <c r="L65" s="445"/>
      <c r="M65" s="426"/>
      <c r="N65" s="442"/>
      <c r="O65" s="442"/>
      <c r="P65" s="442"/>
      <c r="Q65" s="442"/>
      <c r="R65" s="442"/>
      <c r="S65" s="409"/>
      <c r="T65" s="409"/>
      <c r="U65" s="409"/>
      <c r="V65" s="409"/>
      <c r="W65" s="409"/>
      <c r="X65" s="409"/>
      <c r="Y65" s="409"/>
      <c r="Z65" s="409"/>
    </row>
    <row r="66" spans="1:26" s="406" customFormat="1" ht="13.5" customHeight="1">
      <c r="A66" s="453" t="s">
        <v>5884</v>
      </c>
      <c r="B66" s="429" t="s">
        <v>5885</v>
      </c>
      <c r="C66" s="429">
        <v>48.6</v>
      </c>
      <c r="D66" s="420" t="s">
        <v>693</v>
      </c>
      <c r="E66" s="421">
        <v>0</v>
      </c>
      <c r="F66" s="421">
        <f t="shared" si="0"/>
        <v>0</v>
      </c>
      <c r="G66" s="405"/>
      <c r="H66" s="426"/>
      <c r="I66" s="426"/>
      <c r="J66" s="409"/>
      <c r="K66" s="409"/>
      <c r="L66" s="445"/>
      <c r="M66" s="426"/>
      <c r="N66" s="442"/>
      <c r="O66" s="442"/>
      <c r="P66" s="442"/>
      <c r="Q66" s="442"/>
      <c r="R66" s="442"/>
      <c r="S66" s="409"/>
      <c r="T66" s="409"/>
      <c r="U66" s="409"/>
      <c r="V66" s="409"/>
      <c r="W66" s="409"/>
      <c r="X66" s="409"/>
      <c r="Y66" s="409"/>
      <c r="Z66" s="409"/>
    </row>
    <row r="67" spans="1:26" s="406" customFormat="1" ht="13.5" customHeight="1">
      <c r="A67" s="453" t="s">
        <v>5886</v>
      </c>
      <c r="B67" s="429" t="s">
        <v>5887</v>
      </c>
      <c r="C67" s="429">
        <v>10.5</v>
      </c>
      <c r="D67" s="420" t="s">
        <v>693</v>
      </c>
      <c r="E67" s="421">
        <v>0</v>
      </c>
      <c r="F67" s="421">
        <f t="shared" si="0"/>
        <v>0</v>
      </c>
      <c r="G67" s="405"/>
      <c r="H67" s="426"/>
      <c r="I67" s="426"/>
      <c r="J67" s="409"/>
      <c r="K67" s="409"/>
      <c r="L67" s="445"/>
      <c r="M67" s="426"/>
      <c r="N67" s="442"/>
      <c r="O67" s="442"/>
      <c r="P67" s="442"/>
      <c r="Q67" s="442"/>
      <c r="R67" s="442"/>
      <c r="S67" s="409"/>
      <c r="T67" s="409"/>
      <c r="U67" s="409"/>
      <c r="V67" s="409"/>
      <c r="W67" s="409"/>
      <c r="X67" s="409"/>
      <c r="Y67" s="409"/>
      <c r="Z67" s="409"/>
    </row>
    <row r="68" spans="1:26" s="406" customFormat="1" ht="13.5" customHeight="1">
      <c r="A68" s="461" t="s">
        <v>5816</v>
      </c>
      <c r="B68" s="429" t="s">
        <v>5684</v>
      </c>
      <c r="C68" s="462">
        <v>0.3</v>
      </c>
      <c r="D68" s="420"/>
      <c r="E68" s="421">
        <v>0</v>
      </c>
      <c r="F68" s="421">
        <f t="shared" si="0"/>
        <v>0</v>
      </c>
      <c r="G68" s="405"/>
      <c r="H68" s="426"/>
      <c r="I68" s="426"/>
      <c r="J68" s="409"/>
      <c r="K68" s="444"/>
      <c r="L68" s="445"/>
      <c r="M68" s="426"/>
      <c r="N68" s="442"/>
      <c r="O68" s="442"/>
      <c r="P68" s="442"/>
      <c r="Q68" s="442"/>
      <c r="R68" s="442"/>
      <c r="S68" s="409"/>
      <c r="T68" s="409"/>
      <c r="U68" s="409"/>
      <c r="V68" s="409"/>
      <c r="W68" s="409"/>
      <c r="X68" s="409"/>
      <c r="Y68" s="409"/>
      <c r="Z68" s="409"/>
    </row>
    <row r="69" spans="1:26" s="406" customFormat="1" ht="13.5" customHeight="1">
      <c r="A69" s="463"/>
      <c r="B69" s="464"/>
      <c r="C69" s="465"/>
      <c r="D69" s="420"/>
      <c r="E69" s="421">
        <v>0</v>
      </c>
      <c r="F69" s="421">
        <f t="shared" si="0"/>
        <v>0</v>
      </c>
      <c r="G69" s="405"/>
      <c r="H69" s="426"/>
      <c r="I69" s="426"/>
      <c r="J69" s="409"/>
      <c r="K69" s="444"/>
      <c r="L69" s="445"/>
      <c r="M69" s="426"/>
      <c r="N69" s="442"/>
      <c r="O69" s="442"/>
      <c r="P69" s="442"/>
      <c r="Q69" s="442"/>
      <c r="R69" s="442"/>
      <c r="S69" s="409"/>
      <c r="T69" s="409"/>
      <c r="U69" s="409"/>
      <c r="V69" s="409"/>
      <c r="W69" s="409"/>
      <c r="X69" s="409"/>
      <c r="Y69" s="409"/>
      <c r="Z69" s="409"/>
    </row>
    <row r="70" spans="1:26" s="406" customFormat="1" ht="13.5" customHeight="1">
      <c r="A70" s="417"/>
      <c r="B70" s="429"/>
      <c r="C70" s="429"/>
      <c r="D70" s="420"/>
      <c r="E70" s="421">
        <v>0</v>
      </c>
      <c r="F70" s="421">
        <f t="shared" si="0"/>
        <v>0</v>
      </c>
      <c r="G70" s="405"/>
      <c r="H70" s="426"/>
      <c r="I70" s="426"/>
      <c r="J70" s="409"/>
      <c r="K70" s="444"/>
      <c r="L70" s="445"/>
      <c r="M70" s="426"/>
      <c r="N70" s="442"/>
      <c r="O70" s="442"/>
      <c r="P70" s="442"/>
      <c r="Q70" s="442"/>
      <c r="R70" s="442"/>
      <c r="S70" s="409"/>
      <c r="T70" s="409"/>
      <c r="U70" s="409"/>
      <c r="V70" s="409"/>
      <c r="W70" s="409"/>
      <c r="X70" s="409"/>
      <c r="Y70" s="409"/>
      <c r="Z70" s="409"/>
    </row>
    <row r="71" spans="1:26" s="406" customFormat="1" ht="13.5" customHeight="1">
      <c r="A71" s="466"/>
      <c r="B71" s="400" t="s">
        <v>5888</v>
      </c>
      <c r="C71" s="467"/>
      <c r="D71" s="420"/>
      <c r="E71" s="421">
        <v>0</v>
      </c>
      <c r="F71" s="421">
        <f t="shared" si="0"/>
        <v>0</v>
      </c>
      <c r="G71" s="405"/>
      <c r="H71" s="426"/>
      <c r="I71" s="426"/>
      <c r="J71" s="409"/>
      <c r="K71" s="441"/>
      <c r="L71" s="441"/>
      <c r="M71" s="426"/>
      <c r="N71" s="442"/>
      <c r="O71" s="442"/>
      <c r="P71" s="442"/>
      <c r="Q71" s="442"/>
      <c r="R71" s="442"/>
      <c r="S71" s="409"/>
      <c r="T71" s="409"/>
      <c r="U71" s="409"/>
      <c r="V71" s="409"/>
      <c r="W71" s="409"/>
      <c r="X71" s="409"/>
      <c r="Y71" s="409"/>
      <c r="Z71" s="409"/>
    </row>
    <row r="72" spans="1:26" s="406" customFormat="1" ht="13.5" customHeight="1">
      <c r="A72" s="468" t="s">
        <v>5889</v>
      </c>
      <c r="B72" s="469" t="s">
        <v>5890</v>
      </c>
      <c r="C72" s="447">
        <v>10</v>
      </c>
      <c r="D72" s="420" t="s">
        <v>693</v>
      </c>
      <c r="E72" s="421">
        <v>0</v>
      </c>
      <c r="F72" s="421">
        <f t="shared" si="0"/>
        <v>0</v>
      </c>
      <c r="G72" s="405"/>
      <c r="H72" s="426"/>
      <c r="I72" s="426"/>
      <c r="J72" s="409"/>
      <c r="K72" s="441"/>
      <c r="L72" s="441"/>
      <c r="M72" s="426"/>
      <c r="N72" s="442"/>
      <c r="O72" s="442"/>
      <c r="P72" s="442"/>
      <c r="Q72" s="442"/>
      <c r="R72" s="442"/>
      <c r="S72" s="409"/>
      <c r="T72" s="409"/>
      <c r="U72" s="409"/>
      <c r="V72" s="409"/>
      <c r="W72" s="409"/>
      <c r="X72" s="409"/>
      <c r="Y72" s="409"/>
      <c r="Z72" s="409"/>
    </row>
    <row r="73" spans="1:26" s="406" customFormat="1" ht="13.5" customHeight="1">
      <c r="A73" s="468" t="s">
        <v>5891</v>
      </c>
      <c r="B73" s="443" t="s">
        <v>5892</v>
      </c>
      <c r="C73" s="447">
        <v>10</v>
      </c>
      <c r="D73" s="420" t="s">
        <v>693</v>
      </c>
      <c r="E73" s="421">
        <v>0</v>
      </c>
      <c r="F73" s="421">
        <f t="shared" si="0"/>
        <v>0</v>
      </c>
      <c r="G73" s="405"/>
      <c r="H73" s="426"/>
      <c r="I73" s="426"/>
      <c r="J73" s="409"/>
      <c r="K73" s="441"/>
      <c r="L73" s="441"/>
      <c r="M73" s="426"/>
      <c r="N73" s="442"/>
      <c r="O73" s="442"/>
      <c r="P73" s="442"/>
      <c r="Q73" s="442"/>
      <c r="R73" s="442"/>
      <c r="S73" s="409"/>
      <c r="T73" s="409"/>
      <c r="U73" s="409"/>
      <c r="V73" s="409"/>
      <c r="W73" s="409"/>
      <c r="X73" s="409"/>
      <c r="Y73" s="409"/>
      <c r="Z73" s="409"/>
    </row>
    <row r="74" spans="1:26" s="406" customFormat="1" ht="13.5" customHeight="1">
      <c r="A74" s="468" t="s">
        <v>5893</v>
      </c>
      <c r="B74" s="443" t="s">
        <v>5894</v>
      </c>
      <c r="C74" s="447">
        <v>8</v>
      </c>
      <c r="D74" s="420" t="s">
        <v>693</v>
      </c>
      <c r="E74" s="421">
        <v>0</v>
      </c>
      <c r="F74" s="421">
        <f t="shared" ref="F74:F100" si="1">SUM(C74*E74)</f>
        <v>0</v>
      </c>
      <c r="G74" s="405"/>
      <c r="H74" s="426"/>
      <c r="I74" s="426"/>
      <c r="J74" s="409"/>
      <c r="K74" s="441"/>
      <c r="L74" s="441"/>
      <c r="M74" s="426"/>
      <c r="N74" s="442"/>
      <c r="O74" s="442"/>
      <c r="P74" s="442"/>
      <c r="Q74" s="442"/>
      <c r="R74" s="442"/>
      <c r="S74" s="409"/>
      <c r="T74" s="409"/>
      <c r="U74" s="409"/>
      <c r="V74" s="409"/>
      <c r="W74" s="409"/>
      <c r="X74" s="409"/>
      <c r="Y74" s="409"/>
      <c r="Z74" s="409"/>
    </row>
    <row r="75" spans="1:26" s="406" customFormat="1" ht="13.5" customHeight="1">
      <c r="A75" s="468" t="s">
        <v>5895</v>
      </c>
      <c r="B75" s="443" t="s">
        <v>5896</v>
      </c>
      <c r="C75" s="447">
        <v>8</v>
      </c>
      <c r="D75" s="420" t="s">
        <v>693</v>
      </c>
      <c r="E75" s="421">
        <v>0</v>
      </c>
      <c r="F75" s="421">
        <f t="shared" si="1"/>
        <v>0</v>
      </c>
      <c r="G75" s="405"/>
      <c r="H75" s="426"/>
      <c r="I75" s="426"/>
      <c r="J75" s="409"/>
      <c r="K75" s="441"/>
      <c r="L75" s="441"/>
      <c r="M75" s="426"/>
      <c r="N75" s="442"/>
      <c r="O75" s="442"/>
      <c r="P75" s="442"/>
      <c r="Q75" s="442"/>
      <c r="R75" s="442"/>
      <c r="S75" s="409"/>
      <c r="T75" s="409"/>
      <c r="U75" s="409"/>
      <c r="V75" s="409"/>
      <c r="W75" s="409"/>
      <c r="X75" s="409"/>
      <c r="Y75" s="409"/>
      <c r="Z75" s="409"/>
    </row>
    <row r="76" spans="1:26" s="406" customFormat="1" ht="13.5" customHeight="1">
      <c r="A76" s="468"/>
      <c r="B76" s="443" t="s">
        <v>5897</v>
      </c>
      <c r="C76" s="470"/>
      <c r="D76" s="420"/>
      <c r="E76" s="421">
        <v>0</v>
      </c>
      <c r="F76" s="421">
        <f t="shared" si="1"/>
        <v>0</v>
      </c>
      <c r="G76" s="405"/>
      <c r="H76" s="426"/>
      <c r="I76" s="426"/>
      <c r="J76" s="409"/>
      <c r="K76" s="441"/>
      <c r="L76" s="441"/>
      <c r="M76" s="426"/>
      <c r="N76" s="442"/>
      <c r="O76" s="442"/>
      <c r="P76" s="442"/>
      <c r="Q76" s="442"/>
      <c r="R76" s="442"/>
      <c r="S76" s="409"/>
      <c r="T76" s="409"/>
      <c r="U76" s="409"/>
      <c r="V76" s="409"/>
      <c r="W76" s="409"/>
      <c r="X76" s="409"/>
      <c r="Y76" s="409"/>
      <c r="Z76" s="409"/>
    </row>
    <row r="77" spans="1:26" s="406" customFormat="1" ht="13.5" customHeight="1">
      <c r="A77" s="468" t="s">
        <v>5898</v>
      </c>
      <c r="B77" s="469" t="s">
        <v>5899</v>
      </c>
      <c r="C77" s="447">
        <v>4</v>
      </c>
      <c r="D77" s="420" t="s">
        <v>693</v>
      </c>
      <c r="E77" s="421">
        <v>0</v>
      </c>
      <c r="F77" s="421">
        <f t="shared" si="1"/>
        <v>0</v>
      </c>
      <c r="G77" s="405"/>
      <c r="H77" s="426"/>
      <c r="I77" s="426"/>
      <c r="J77" s="409"/>
      <c r="K77" s="441"/>
      <c r="L77" s="441"/>
      <c r="M77" s="426"/>
      <c r="N77" s="442"/>
      <c r="O77" s="442"/>
      <c r="P77" s="442"/>
      <c r="Q77" s="442"/>
      <c r="R77" s="442"/>
      <c r="S77" s="409"/>
      <c r="T77" s="409"/>
      <c r="U77" s="409"/>
      <c r="V77" s="409"/>
      <c r="W77" s="409"/>
      <c r="X77" s="409"/>
      <c r="Y77" s="409"/>
      <c r="Z77" s="409"/>
    </row>
    <row r="78" spans="1:26" s="406" customFormat="1" ht="13.5" customHeight="1">
      <c r="A78" s="468" t="s">
        <v>5900</v>
      </c>
      <c r="B78" s="469" t="s">
        <v>5901</v>
      </c>
      <c r="C78" s="447">
        <v>20</v>
      </c>
      <c r="D78" s="420" t="s">
        <v>693</v>
      </c>
      <c r="E78" s="421">
        <v>0</v>
      </c>
      <c r="F78" s="421">
        <f t="shared" si="1"/>
        <v>0</v>
      </c>
      <c r="G78" s="405"/>
      <c r="H78" s="426"/>
      <c r="I78" s="426"/>
      <c r="J78" s="409"/>
      <c r="K78" s="441"/>
      <c r="L78" s="441"/>
      <c r="M78" s="426"/>
      <c r="N78" s="442"/>
      <c r="O78" s="442"/>
      <c r="P78" s="442"/>
      <c r="Q78" s="442"/>
      <c r="R78" s="442"/>
      <c r="S78" s="409"/>
      <c r="T78" s="409"/>
      <c r="U78" s="409"/>
      <c r="V78" s="409"/>
      <c r="W78" s="409"/>
      <c r="X78" s="409"/>
      <c r="Y78" s="409"/>
      <c r="Z78" s="409"/>
    </row>
    <row r="79" spans="1:26" s="406" customFormat="1" ht="13.5" customHeight="1">
      <c r="A79" s="425" t="s">
        <v>5902</v>
      </c>
      <c r="B79" s="469" t="s">
        <v>5903</v>
      </c>
      <c r="C79" s="447">
        <v>53</v>
      </c>
      <c r="D79" s="420" t="s">
        <v>693</v>
      </c>
      <c r="E79" s="421">
        <v>0</v>
      </c>
      <c r="F79" s="421">
        <f t="shared" si="1"/>
        <v>0</v>
      </c>
      <c r="G79" s="471"/>
      <c r="H79" s="426"/>
      <c r="I79" s="426"/>
      <c r="J79" s="409"/>
      <c r="K79" s="441"/>
      <c r="L79" s="441"/>
      <c r="M79" s="426"/>
      <c r="N79" s="442"/>
      <c r="O79" s="442"/>
      <c r="P79" s="442"/>
      <c r="Q79" s="442"/>
      <c r="R79" s="442"/>
      <c r="S79" s="409"/>
      <c r="T79" s="409"/>
      <c r="U79" s="409"/>
      <c r="V79" s="409"/>
      <c r="W79" s="409"/>
      <c r="X79" s="409"/>
      <c r="Y79" s="409"/>
      <c r="Z79" s="409"/>
    </row>
    <row r="80" spans="1:26" s="406" customFormat="1" ht="13.5" customHeight="1">
      <c r="A80" s="425" t="s">
        <v>5904</v>
      </c>
      <c r="B80" s="469" t="s">
        <v>5905</v>
      </c>
      <c r="C80" s="447">
        <v>50</v>
      </c>
      <c r="D80" s="420" t="s">
        <v>693</v>
      </c>
      <c r="E80" s="421">
        <v>0</v>
      </c>
      <c r="F80" s="421">
        <f t="shared" si="1"/>
        <v>0</v>
      </c>
      <c r="G80" s="471"/>
      <c r="H80" s="426"/>
      <c r="I80" s="426"/>
      <c r="J80" s="409"/>
      <c r="K80" s="441"/>
      <c r="L80" s="441"/>
      <c r="M80" s="426"/>
      <c r="N80" s="442"/>
      <c r="O80" s="442"/>
      <c r="P80" s="442"/>
      <c r="Q80" s="442"/>
      <c r="R80" s="442"/>
      <c r="S80" s="409"/>
      <c r="T80" s="409"/>
      <c r="U80" s="409"/>
      <c r="V80" s="409"/>
      <c r="W80" s="409"/>
      <c r="X80" s="409"/>
      <c r="Y80" s="409"/>
      <c r="Z80" s="409"/>
    </row>
    <row r="81" spans="1:26" s="406" customFormat="1" ht="13.5" customHeight="1">
      <c r="A81" s="425" t="s">
        <v>5906</v>
      </c>
      <c r="B81" s="469" t="s">
        <v>5907</v>
      </c>
      <c r="C81" s="472">
        <v>11</v>
      </c>
      <c r="D81" s="473" t="s">
        <v>693</v>
      </c>
      <c r="E81" s="421">
        <v>0</v>
      </c>
      <c r="F81" s="421">
        <f t="shared" si="1"/>
        <v>0</v>
      </c>
      <c r="G81" s="471"/>
      <c r="H81" s="426"/>
      <c r="I81" s="426"/>
      <c r="J81" s="409"/>
      <c r="K81" s="441"/>
      <c r="L81" s="441"/>
      <c r="M81" s="426"/>
      <c r="N81" s="442"/>
      <c r="O81" s="442"/>
      <c r="P81" s="442"/>
      <c r="Q81" s="442"/>
      <c r="R81" s="442"/>
      <c r="S81" s="409"/>
      <c r="T81" s="409"/>
      <c r="U81" s="409"/>
      <c r="V81" s="409"/>
      <c r="W81" s="409"/>
      <c r="X81" s="409"/>
      <c r="Y81" s="409"/>
      <c r="Z81" s="409"/>
    </row>
    <row r="82" spans="1:26" s="406" customFormat="1" ht="13.5" customHeight="1">
      <c r="A82" s="474"/>
      <c r="B82" s="429"/>
      <c r="C82" s="447"/>
      <c r="D82" s="420"/>
      <c r="E82" s="421">
        <v>0</v>
      </c>
      <c r="F82" s="421">
        <f t="shared" si="1"/>
        <v>0</v>
      </c>
      <c r="G82" s="471"/>
      <c r="H82" s="426"/>
      <c r="I82" s="426"/>
      <c r="J82" s="409"/>
      <c r="K82" s="441"/>
      <c r="L82" s="441"/>
      <c r="M82" s="426"/>
      <c r="N82" s="442"/>
      <c r="O82" s="442"/>
      <c r="P82" s="442"/>
      <c r="Q82" s="442"/>
      <c r="R82" s="442"/>
      <c r="S82" s="409"/>
      <c r="T82" s="409"/>
      <c r="U82" s="409"/>
      <c r="V82" s="409"/>
      <c r="W82" s="409"/>
      <c r="X82" s="409"/>
      <c r="Y82" s="409"/>
      <c r="Z82" s="409"/>
    </row>
    <row r="83" spans="1:26" s="406" customFormat="1" ht="13.5" customHeight="1">
      <c r="A83" s="475"/>
      <c r="B83" s="476" t="s">
        <v>5908</v>
      </c>
      <c r="C83" s="447"/>
      <c r="D83" s="420"/>
      <c r="E83" s="421">
        <v>0</v>
      </c>
      <c r="F83" s="421">
        <f t="shared" si="1"/>
        <v>0</v>
      </c>
      <c r="G83" s="477"/>
      <c r="H83" s="426"/>
      <c r="I83" s="426"/>
      <c r="J83" s="409"/>
      <c r="K83" s="441"/>
      <c r="L83" s="441"/>
      <c r="M83" s="426"/>
      <c r="N83" s="442"/>
      <c r="O83" s="442"/>
      <c r="P83" s="442"/>
      <c r="Q83" s="442"/>
      <c r="R83" s="442"/>
      <c r="S83" s="409"/>
      <c r="T83" s="409"/>
      <c r="U83" s="409"/>
      <c r="V83" s="409"/>
      <c r="W83" s="409"/>
      <c r="X83" s="409"/>
      <c r="Y83" s="409"/>
      <c r="Z83" s="409"/>
    </row>
    <row r="84" spans="1:26" s="406" customFormat="1" ht="13.5" customHeight="1">
      <c r="A84" s="443"/>
      <c r="B84" s="429" t="s">
        <v>5909</v>
      </c>
      <c r="C84" s="429"/>
      <c r="D84" s="420"/>
      <c r="E84" s="421">
        <v>0</v>
      </c>
      <c r="F84" s="421">
        <f t="shared" si="1"/>
        <v>0</v>
      </c>
      <c r="G84" s="477"/>
      <c r="H84" s="426"/>
      <c r="I84" s="426"/>
      <c r="J84" s="409"/>
      <c r="K84" s="441"/>
      <c r="L84" s="441"/>
      <c r="M84" s="426"/>
      <c r="N84" s="442"/>
      <c r="O84" s="442"/>
      <c r="P84" s="442"/>
      <c r="Q84" s="442"/>
      <c r="R84" s="442"/>
      <c r="S84" s="409"/>
      <c r="T84" s="409"/>
      <c r="U84" s="409"/>
      <c r="V84" s="409"/>
      <c r="W84" s="409"/>
      <c r="X84" s="409"/>
      <c r="Y84" s="409"/>
      <c r="Z84" s="409"/>
    </row>
    <row r="85" spans="1:26" s="406" customFormat="1" ht="13.5" customHeight="1">
      <c r="A85" s="474" t="s">
        <v>5910</v>
      </c>
      <c r="B85" s="429" t="s">
        <v>5911</v>
      </c>
      <c r="C85" s="447">
        <v>45</v>
      </c>
      <c r="D85" s="420" t="s">
        <v>693</v>
      </c>
      <c r="E85" s="421">
        <v>0</v>
      </c>
      <c r="F85" s="421">
        <f t="shared" si="1"/>
        <v>0</v>
      </c>
      <c r="G85" s="478"/>
      <c r="H85" s="426"/>
      <c r="I85" s="426"/>
      <c r="J85" s="409"/>
      <c r="K85" s="441"/>
      <c r="L85" s="441"/>
      <c r="M85" s="426"/>
      <c r="N85" s="442"/>
      <c r="O85" s="442"/>
      <c r="P85" s="442"/>
      <c r="Q85" s="442"/>
      <c r="R85" s="442"/>
      <c r="S85" s="409"/>
      <c r="T85" s="409"/>
      <c r="U85" s="409"/>
      <c r="V85" s="409"/>
      <c r="W85" s="409"/>
      <c r="X85" s="409"/>
      <c r="Y85" s="409"/>
      <c r="Z85" s="409"/>
    </row>
    <row r="86" spans="1:26" s="406" customFormat="1" ht="13.5" customHeight="1">
      <c r="A86" s="474" t="s">
        <v>5912</v>
      </c>
      <c r="B86" s="429" t="s">
        <v>5913</v>
      </c>
      <c r="C86" s="447">
        <v>131</v>
      </c>
      <c r="D86" s="420" t="s">
        <v>693</v>
      </c>
      <c r="E86" s="421">
        <v>0</v>
      </c>
      <c r="F86" s="421">
        <f t="shared" si="1"/>
        <v>0</v>
      </c>
      <c r="G86" s="479"/>
      <c r="H86" s="426"/>
      <c r="I86" s="426"/>
      <c r="J86" s="409"/>
      <c r="K86" s="441"/>
      <c r="L86" s="441"/>
      <c r="M86" s="426"/>
      <c r="N86" s="442"/>
      <c r="O86" s="442"/>
      <c r="P86" s="442"/>
      <c r="Q86" s="442"/>
      <c r="R86" s="442"/>
      <c r="S86" s="409"/>
      <c r="T86" s="409"/>
      <c r="U86" s="409"/>
      <c r="V86" s="409"/>
      <c r="W86" s="409"/>
      <c r="X86" s="409"/>
      <c r="Y86" s="409"/>
      <c r="Z86" s="409"/>
    </row>
    <row r="87" spans="1:26" s="406" customFormat="1" ht="13.5" customHeight="1">
      <c r="A87" s="480"/>
      <c r="B87" s="454"/>
      <c r="C87" s="433"/>
      <c r="D87" s="457"/>
      <c r="E87" s="421">
        <v>0</v>
      </c>
      <c r="F87" s="421">
        <f t="shared" si="1"/>
        <v>0</v>
      </c>
      <c r="G87" s="471"/>
      <c r="H87" s="426"/>
      <c r="I87" s="426"/>
      <c r="J87" s="409"/>
      <c r="K87" s="441"/>
      <c r="L87" s="441"/>
      <c r="M87" s="426"/>
      <c r="N87" s="442"/>
      <c r="O87" s="442"/>
      <c r="P87" s="442"/>
      <c r="Q87" s="442"/>
      <c r="R87" s="442"/>
      <c r="S87" s="409"/>
      <c r="T87" s="409"/>
      <c r="U87" s="409"/>
      <c r="V87" s="409"/>
      <c r="W87" s="409"/>
      <c r="X87" s="409"/>
      <c r="Y87" s="409"/>
      <c r="Z87" s="409"/>
    </row>
    <row r="88" spans="1:26" s="406" customFormat="1" ht="13.5" customHeight="1">
      <c r="A88" s="475"/>
      <c r="B88" s="476" t="s">
        <v>5914</v>
      </c>
      <c r="C88" s="433"/>
      <c r="D88" s="457"/>
      <c r="E88" s="421">
        <v>0</v>
      </c>
      <c r="F88" s="421">
        <f t="shared" si="1"/>
        <v>0</v>
      </c>
      <c r="G88" s="471"/>
      <c r="H88" s="426"/>
      <c r="I88" s="426"/>
      <c r="J88" s="409"/>
      <c r="K88" s="441"/>
      <c r="L88" s="441"/>
      <c r="M88" s="426"/>
      <c r="N88" s="442"/>
      <c r="O88" s="442"/>
      <c r="P88" s="442"/>
      <c r="Q88" s="442"/>
      <c r="R88" s="442"/>
      <c r="S88" s="409"/>
      <c r="T88" s="409"/>
      <c r="U88" s="409"/>
      <c r="V88" s="409"/>
      <c r="W88" s="409"/>
      <c r="X88" s="409"/>
      <c r="Y88" s="409"/>
      <c r="Z88" s="409"/>
    </row>
    <row r="89" spans="1:26" s="406" customFormat="1" ht="13.5" customHeight="1">
      <c r="A89" s="480" t="s">
        <v>5915</v>
      </c>
      <c r="B89" s="429" t="s">
        <v>5916</v>
      </c>
      <c r="C89" s="406">
        <v>150</v>
      </c>
      <c r="D89" s="481" t="s">
        <v>2015</v>
      </c>
      <c r="E89" s="421">
        <v>0</v>
      </c>
      <c r="F89" s="421">
        <f t="shared" si="1"/>
        <v>0</v>
      </c>
      <c r="G89" s="471"/>
      <c r="H89" s="426"/>
      <c r="I89" s="426"/>
      <c r="J89" s="409"/>
      <c r="K89" s="441"/>
      <c r="L89" s="441"/>
      <c r="M89" s="426"/>
      <c r="N89" s="442"/>
      <c r="O89" s="442"/>
      <c r="P89" s="442"/>
      <c r="Q89" s="442"/>
      <c r="R89" s="442"/>
      <c r="S89" s="409"/>
      <c r="T89" s="409"/>
      <c r="U89" s="409"/>
      <c r="V89" s="409"/>
      <c r="W89" s="409"/>
      <c r="X89" s="409"/>
      <c r="Y89" s="409"/>
      <c r="Z89" s="409"/>
    </row>
    <row r="90" spans="1:26" s="406" customFormat="1" ht="13.5" customHeight="1">
      <c r="A90" s="480"/>
      <c r="B90" s="454"/>
      <c r="D90" s="481"/>
      <c r="E90" s="421">
        <v>0</v>
      </c>
      <c r="F90" s="421">
        <f t="shared" si="1"/>
        <v>0</v>
      </c>
      <c r="G90" s="471"/>
      <c r="H90" s="426"/>
      <c r="I90" s="426"/>
      <c r="J90" s="409"/>
      <c r="K90" s="441"/>
      <c r="L90" s="441"/>
      <c r="M90" s="426"/>
      <c r="N90" s="442"/>
      <c r="O90" s="442"/>
      <c r="P90" s="442"/>
      <c r="Q90" s="442"/>
      <c r="R90" s="442"/>
      <c r="S90" s="409"/>
      <c r="T90" s="409"/>
      <c r="U90" s="409"/>
      <c r="V90" s="409"/>
      <c r="W90" s="409"/>
      <c r="X90" s="409"/>
      <c r="Y90" s="409"/>
      <c r="Z90" s="409"/>
    </row>
    <row r="91" spans="1:26" s="406" customFormat="1" ht="13.5" customHeight="1">
      <c r="A91" s="482"/>
      <c r="B91" s="483" t="s">
        <v>5917</v>
      </c>
      <c r="C91" s="433"/>
      <c r="D91" s="457"/>
      <c r="E91" s="421">
        <v>0</v>
      </c>
      <c r="F91" s="421">
        <f t="shared" si="1"/>
        <v>0</v>
      </c>
      <c r="G91" s="471"/>
      <c r="H91" s="426"/>
      <c r="I91" s="426"/>
      <c r="J91" s="409"/>
      <c r="K91" s="441"/>
      <c r="L91" s="441"/>
      <c r="M91" s="426"/>
      <c r="N91" s="442"/>
      <c r="O91" s="442"/>
      <c r="P91" s="442"/>
      <c r="Q91" s="442"/>
      <c r="R91" s="442"/>
      <c r="S91" s="409"/>
      <c r="T91" s="409"/>
      <c r="U91" s="409"/>
      <c r="V91" s="409"/>
      <c r="W91" s="409"/>
      <c r="X91" s="409"/>
      <c r="Y91" s="409"/>
      <c r="Z91" s="409"/>
    </row>
    <row r="92" spans="1:26" s="406" customFormat="1" ht="13.5" customHeight="1">
      <c r="A92" s="417" t="s">
        <v>5918</v>
      </c>
      <c r="B92" s="429" t="s">
        <v>5919</v>
      </c>
      <c r="C92" s="429">
        <v>1</v>
      </c>
      <c r="D92" s="484" t="s">
        <v>4760</v>
      </c>
      <c r="E92" s="421">
        <v>0</v>
      </c>
      <c r="F92" s="421">
        <f t="shared" si="1"/>
        <v>0</v>
      </c>
      <c r="G92" s="471"/>
      <c r="H92" s="426"/>
      <c r="I92" s="426"/>
      <c r="J92" s="409"/>
      <c r="K92" s="441"/>
      <c r="L92" s="441"/>
      <c r="M92" s="426"/>
      <c r="N92" s="442"/>
      <c r="O92" s="442"/>
      <c r="P92" s="442"/>
      <c r="Q92" s="442"/>
      <c r="R92" s="442"/>
      <c r="S92" s="409"/>
      <c r="T92" s="409"/>
      <c r="U92" s="409"/>
      <c r="V92" s="409"/>
      <c r="W92" s="409"/>
      <c r="X92" s="409"/>
      <c r="Y92" s="409"/>
      <c r="Z92" s="409"/>
    </row>
    <row r="93" spans="1:26" s="406" customFormat="1" ht="24.6" customHeight="1">
      <c r="A93" s="485" t="s">
        <v>5920</v>
      </c>
      <c r="B93" s="429" t="s">
        <v>5921</v>
      </c>
      <c r="C93" s="429">
        <v>1</v>
      </c>
      <c r="D93" s="484" t="s">
        <v>4760</v>
      </c>
      <c r="E93" s="421">
        <v>0</v>
      </c>
      <c r="F93" s="421">
        <f t="shared" si="1"/>
        <v>0</v>
      </c>
      <c r="G93" s="471"/>
      <c r="H93" s="426"/>
      <c r="I93" s="426"/>
      <c r="J93" s="409"/>
      <c r="K93" s="441"/>
      <c r="L93" s="441"/>
      <c r="M93" s="426"/>
      <c r="N93" s="442"/>
      <c r="O93" s="442"/>
      <c r="P93" s="442"/>
      <c r="Q93" s="442"/>
      <c r="R93" s="442"/>
      <c r="S93" s="409"/>
      <c r="T93" s="409"/>
      <c r="U93" s="409"/>
      <c r="V93" s="409"/>
      <c r="W93" s="409"/>
      <c r="X93" s="409"/>
      <c r="Y93" s="409"/>
      <c r="Z93" s="409"/>
    </row>
    <row r="94" spans="1:26" s="406" customFormat="1" ht="13.2" customHeight="1">
      <c r="A94" s="485" t="s">
        <v>5922</v>
      </c>
      <c r="B94" s="429" t="s">
        <v>5923</v>
      </c>
      <c r="C94" s="429">
        <v>3</v>
      </c>
      <c r="D94" s="484" t="s">
        <v>4713</v>
      </c>
      <c r="E94" s="421">
        <v>0</v>
      </c>
      <c r="F94" s="421">
        <f t="shared" si="1"/>
        <v>0</v>
      </c>
      <c r="G94" s="471"/>
      <c r="H94" s="426"/>
      <c r="I94" s="426"/>
      <c r="J94" s="409"/>
      <c r="K94" s="441"/>
      <c r="L94" s="441"/>
      <c r="M94" s="426"/>
      <c r="N94" s="442"/>
      <c r="O94" s="442"/>
      <c r="P94" s="442"/>
      <c r="Q94" s="442"/>
      <c r="R94" s="442"/>
      <c r="S94" s="409"/>
      <c r="T94" s="409"/>
      <c r="U94" s="409"/>
      <c r="V94" s="409"/>
      <c r="W94" s="409"/>
      <c r="X94" s="409"/>
      <c r="Y94" s="409"/>
      <c r="Z94" s="409"/>
    </row>
    <row r="95" spans="1:26" s="406" customFormat="1" ht="13.8" customHeight="1">
      <c r="A95" s="486" t="s">
        <v>5924</v>
      </c>
      <c r="B95" s="429" t="s">
        <v>5925</v>
      </c>
      <c r="C95" s="429">
        <v>1</v>
      </c>
      <c r="D95" s="484" t="s">
        <v>4760</v>
      </c>
      <c r="E95" s="421">
        <v>0</v>
      </c>
      <c r="F95" s="421">
        <f t="shared" si="1"/>
        <v>0</v>
      </c>
      <c r="G95" s="471"/>
      <c r="H95" s="426"/>
      <c r="I95" s="426"/>
      <c r="J95" s="409"/>
      <c r="K95" s="441"/>
      <c r="L95" s="441"/>
      <c r="M95" s="426"/>
      <c r="N95" s="442"/>
      <c r="O95" s="442"/>
      <c r="P95" s="442"/>
      <c r="Q95" s="442"/>
      <c r="R95" s="442"/>
      <c r="S95" s="409"/>
      <c r="T95" s="409"/>
      <c r="U95" s="409"/>
      <c r="V95" s="409"/>
      <c r="W95" s="409"/>
      <c r="X95" s="409"/>
      <c r="Y95" s="409"/>
      <c r="Z95" s="409"/>
    </row>
    <row r="96" spans="1:26" s="406" customFormat="1" ht="13.5" customHeight="1">
      <c r="A96" s="486" t="s">
        <v>5926</v>
      </c>
      <c r="B96" s="429" t="s">
        <v>5927</v>
      </c>
      <c r="C96" s="487">
        <v>0.3</v>
      </c>
      <c r="D96" s="488" t="s">
        <v>282</v>
      </c>
      <c r="E96" s="421">
        <v>0</v>
      </c>
      <c r="F96" s="421">
        <f t="shared" si="1"/>
        <v>0</v>
      </c>
      <c r="G96" s="471"/>
      <c r="H96" s="426"/>
      <c r="I96" s="426"/>
      <c r="J96" s="409"/>
      <c r="K96" s="441"/>
      <c r="L96" s="441"/>
      <c r="M96" s="426"/>
      <c r="N96" s="442"/>
      <c r="O96" s="442"/>
      <c r="P96" s="442"/>
      <c r="Q96" s="442"/>
      <c r="R96" s="442"/>
      <c r="S96" s="409"/>
      <c r="T96" s="409"/>
      <c r="U96" s="409"/>
      <c r="V96" s="409"/>
      <c r="W96" s="409"/>
      <c r="X96" s="409"/>
      <c r="Y96" s="409"/>
      <c r="Z96" s="409"/>
    </row>
    <row r="97" spans="1:31" s="406" customFormat="1" ht="13.5" customHeight="1">
      <c r="A97" s="486" t="s">
        <v>5928</v>
      </c>
      <c r="B97" s="489" t="s">
        <v>5929</v>
      </c>
      <c r="C97" s="487">
        <v>0.8</v>
      </c>
      <c r="D97" s="488" t="s">
        <v>282</v>
      </c>
      <c r="E97" s="421">
        <v>0</v>
      </c>
      <c r="F97" s="421">
        <f t="shared" si="1"/>
        <v>0</v>
      </c>
      <c r="G97" s="471"/>
      <c r="H97" s="426"/>
      <c r="I97" s="426"/>
      <c r="J97" s="409"/>
      <c r="K97" s="441"/>
      <c r="L97" s="441"/>
      <c r="M97" s="426"/>
      <c r="N97" s="442"/>
      <c r="O97" s="442"/>
      <c r="P97" s="442"/>
      <c r="Q97" s="442"/>
      <c r="R97" s="442"/>
      <c r="S97" s="409"/>
      <c r="T97" s="409"/>
      <c r="U97" s="409"/>
      <c r="V97" s="409"/>
      <c r="W97" s="409"/>
      <c r="X97" s="409"/>
      <c r="Y97" s="409"/>
      <c r="Z97" s="409"/>
    </row>
    <row r="98" spans="1:31" s="406" customFormat="1" ht="13.5" customHeight="1">
      <c r="A98" s="486" t="s">
        <v>5930</v>
      </c>
      <c r="B98" s="489" t="s">
        <v>5931</v>
      </c>
      <c r="C98" s="487">
        <v>0.8</v>
      </c>
      <c r="D98" s="488" t="s">
        <v>282</v>
      </c>
      <c r="E98" s="421">
        <v>0</v>
      </c>
      <c r="F98" s="421">
        <f t="shared" si="1"/>
        <v>0</v>
      </c>
      <c r="G98" s="405"/>
      <c r="H98" s="426"/>
      <c r="I98" s="426"/>
      <c r="J98" s="409"/>
      <c r="K98" s="441"/>
      <c r="L98" s="441"/>
      <c r="M98" s="426"/>
      <c r="N98" s="442"/>
      <c r="O98" s="442"/>
      <c r="P98" s="442"/>
      <c r="Q98" s="442"/>
      <c r="R98" s="442"/>
      <c r="S98" s="409"/>
      <c r="T98" s="409"/>
      <c r="U98" s="409"/>
      <c r="V98" s="409"/>
      <c r="W98" s="409"/>
      <c r="X98" s="409"/>
      <c r="Y98" s="409"/>
      <c r="Z98" s="409"/>
    </row>
    <row r="99" spans="1:31" s="406" customFormat="1" ht="13.5" customHeight="1">
      <c r="A99" s="486" t="s">
        <v>5932</v>
      </c>
      <c r="B99" s="489" t="s">
        <v>5933</v>
      </c>
      <c r="C99" s="487">
        <v>72</v>
      </c>
      <c r="D99" s="488" t="s">
        <v>727</v>
      </c>
      <c r="E99" s="421">
        <v>0</v>
      </c>
      <c r="F99" s="421">
        <f t="shared" si="1"/>
        <v>0</v>
      </c>
      <c r="G99" s="405"/>
      <c r="H99" s="426"/>
      <c r="I99" s="426"/>
      <c r="J99" s="409"/>
      <c r="K99" s="441"/>
      <c r="L99" s="441"/>
      <c r="M99" s="426"/>
      <c r="N99" s="442"/>
      <c r="O99" s="442"/>
      <c r="P99" s="442"/>
      <c r="Q99" s="442"/>
      <c r="R99" s="442"/>
      <c r="S99" s="409"/>
      <c r="T99" s="409"/>
      <c r="U99" s="409"/>
      <c r="V99" s="409"/>
      <c r="W99" s="409"/>
      <c r="X99" s="409"/>
      <c r="Y99" s="409"/>
      <c r="Z99" s="409"/>
    </row>
    <row r="100" spans="1:31" s="406" customFormat="1" ht="13.5" customHeight="1" thickBot="1">
      <c r="A100" s="490" t="s">
        <v>5934</v>
      </c>
      <c r="B100" s="491" t="s">
        <v>5935</v>
      </c>
      <c r="C100" s="492">
        <v>48</v>
      </c>
      <c r="D100" s="493" t="s">
        <v>727</v>
      </c>
      <c r="E100" s="421">
        <v>0</v>
      </c>
      <c r="F100" s="421">
        <f t="shared" si="1"/>
        <v>0</v>
      </c>
      <c r="G100" s="405"/>
      <c r="H100" s="426"/>
      <c r="I100" s="426"/>
      <c r="J100" s="409"/>
      <c r="K100" s="441"/>
      <c r="L100" s="441"/>
      <c r="M100" s="426"/>
      <c r="N100" s="442"/>
      <c r="O100" s="442"/>
      <c r="P100" s="442"/>
      <c r="Q100" s="442"/>
      <c r="R100" s="442"/>
      <c r="S100" s="409"/>
      <c r="T100" s="409"/>
      <c r="U100" s="409"/>
      <c r="V100" s="409"/>
      <c r="W100" s="409"/>
      <c r="X100" s="409"/>
      <c r="Y100" s="409"/>
      <c r="Z100" s="409"/>
    </row>
    <row r="101" spans="1:31" s="406" customFormat="1" ht="12" customHeight="1" thickBot="1">
      <c r="A101" s="494"/>
      <c r="B101" s="495" t="s">
        <v>5936</v>
      </c>
      <c r="C101" s="495"/>
      <c r="D101" s="495"/>
      <c r="E101" s="495"/>
      <c r="F101" s="496">
        <f>SUM(F9:F100)</f>
        <v>0</v>
      </c>
      <c r="G101" s="405"/>
      <c r="H101" s="426"/>
      <c r="I101" s="426"/>
      <c r="J101" s="409"/>
      <c r="K101" s="441"/>
      <c r="L101" s="441"/>
      <c r="M101" s="426"/>
      <c r="N101" s="442"/>
      <c r="O101" s="442"/>
      <c r="P101" s="442"/>
      <c r="Q101" s="442"/>
      <c r="R101" s="442"/>
      <c r="S101" s="409"/>
      <c r="T101" s="409"/>
      <c r="U101" s="409"/>
      <c r="V101" s="409"/>
      <c r="W101" s="409"/>
      <c r="X101" s="409"/>
      <c r="Y101" s="409"/>
      <c r="Z101" s="409"/>
    </row>
    <row r="102" spans="1:31" s="406" customFormat="1" ht="12" customHeight="1">
      <c r="A102" s="409"/>
      <c r="B102" s="409"/>
      <c r="C102" s="409"/>
      <c r="D102" s="409"/>
      <c r="E102" s="409"/>
      <c r="F102" s="381"/>
      <c r="G102" s="497"/>
      <c r="H102" s="426"/>
      <c r="I102" s="426"/>
      <c r="J102" s="409"/>
      <c r="K102" s="441"/>
      <c r="L102" s="441"/>
      <c r="M102" s="426"/>
      <c r="N102" s="442"/>
      <c r="O102" s="442"/>
      <c r="P102" s="442"/>
      <c r="Q102" s="442"/>
      <c r="R102" s="442"/>
      <c r="S102" s="409"/>
      <c r="T102" s="409"/>
      <c r="U102" s="409"/>
      <c r="V102" s="409"/>
      <c r="W102" s="409"/>
      <c r="X102" s="409"/>
      <c r="Y102" s="409"/>
      <c r="Z102" s="409"/>
    </row>
    <row r="103" spans="1:31" s="406" customFormat="1" ht="13.2">
      <c r="A103" s="498"/>
      <c r="B103" s="499"/>
      <c r="C103" s="500"/>
      <c r="D103" s="501"/>
      <c r="E103" s="500"/>
      <c r="F103" s="409"/>
      <c r="G103" s="502"/>
      <c r="H103" s="409"/>
      <c r="I103" s="381"/>
      <c r="J103" s="409"/>
      <c r="K103" s="441"/>
      <c r="L103" s="441"/>
      <c r="M103" s="426"/>
      <c r="N103" s="442"/>
      <c r="O103" s="442"/>
      <c r="P103" s="442"/>
      <c r="Q103" s="442"/>
      <c r="R103" s="442"/>
      <c r="S103" s="409"/>
      <c r="T103" s="409"/>
      <c r="U103" s="503"/>
      <c r="V103" s="503"/>
      <c r="W103" s="503"/>
      <c r="X103" s="503"/>
      <c r="Y103" s="503"/>
      <c r="Z103" s="503"/>
      <c r="AA103" s="504"/>
      <c r="AB103" s="415"/>
      <c r="AC103" s="504"/>
      <c r="AD103" s="504"/>
      <c r="AE103" s="415"/>
    </row>
    <row r="104" spans="1:31" s="406" customFormat="1">
      <c r="A104" s="409"/>
      <c r="B104" s="409"/>
      <c r="C104" s="409"/>
      <c r="D104" s="505"/>
      <c r="E104" s="506"/>
      <c r="F104" s="381"/>
      <c r="G104" s="502"/>
      <c r="H104" s="381"/>
      <c r="I104" s="426"/>
      <c r="J104" s="409"/>
      <c r="K104" s="441"/>
      <c r="L104" s="441"/>
      <c r="M104" s="426"/>
      <c r="N104" s="442"/>
      <c r="O104" s="442"/>
      <c r="P104" s="442"/>
      <c r="Q104" s="442"/>
      <c r="R104" s="442"/>
      <c r="S104" s="409"/>
      <c r="T104" s="409"/>
      <c r="U104" s="409"/>
      <c r="V104" s="409"/>
      <c r="W104" s="409"/>
      <c r="X104" s="409"/>
      <c r="Y104" s="409"/>
      <c r="Z104" s="409"/>
    </row>
    <row r="105" spans="1:31" s="406" customFormat="1">
      <c r="A105" s="409"/>
      <c r="B105" s="409"/>
      <c r="C105" s="409"/>
      <c r="D105" s="445"/>
      <c r="E105" s="426"/>
      <c r="F105" s="381"/>
      <c r="G105" s="502"/>
      <c r="H105" s="381"/>
      <c r="I105" s="426"/>
      <c r="J105" s="409"/>
      <c r="K105" s="441"/>
      <c r="L105" s="441"/>
      <c r="M105" s="426"/>
      <c r="N105" s="442"/>
      <c r="O105" s="442"/>
      <c r="P105" s="442"/>
      <c r="Q105" s="442"/>
      <c r="R105" s="442"/>
      <c r="S105" s="409"/>
      <c r="T105" s="409"/>
      <c r="U105" s="409"/>
      <c r="V105" s="409"/>
      <c r="W105" s="409"/>
      <c r="X105" s="409"/>
      <c r="Y105" s="409"/>
      <c r="Z105" s="409"/>
    </row>
    <row r="106" spans="1:31" s="406" customFormat="1">
      <c r="A106" s="409"/>
      <c r="B106" s="409"/>
      <c r="C106" s="409"/>
      <c r="D106" s="445"/>
      <c r="E106" s="381"/>
      <c r="F106" s="381"/>
      <c r="G106" s="445"/>
      <c r="H106" s="381"/>
      <c r="I106" s="426"/>
      <c r="J106" s="409"/>
      <c r="K106" s="441"/>
      <c r="L106" s="441"/>
      <c r="M106" s="426"/>
      <c r="N106" s="442"/>
      <c r="O106" s="442"/>
      <c r="P106" s="442"/>
      <c r="Q106" s="442"/>
      <c r="R106" s="442"/>
      <c r="S106" s="409"/>
      <c r="T106" s="409"/>
      <c r="U106" s="409"/>
      <c r="V106" s="409"/>
      <c r="W106" s="409"/>
      <c r="X106" s="409"/>
      <c r="Y106" s="409"/>
      <c r="Z106" s="409"/>
    </row>
    <row r="107" spans="1:31">
      <c r="A107" s="382"/>
      <c r="B107" s="382"/>
      <c r="C107" s="382"/>
      <c r="D107" s="502"/>
      <c r="E107" s="381"/>
      <c r="F107" s="381"/>
      <c r="G107" s="445"/>
      <c r="H107" s="426"/>
      <c r="I107" s="426"/>
      <c r="J107" s="382"/>
      <c r="K107" s="438"/>
      <c r="L107" s="438"/>
      <c r="M107" s="426"/>
      <c r="N107" s="382"/>
      <c r="O107" s="424"/>
      <c r="P107" s="424"/>
      <c r="Q107" s="424"/>
      <c r="R107" s="424"/>
      <c r="S107" s="382"/>
      <c r="T107" s="382"/>
      <c r="U107" s="382"/>
      <c r="V107" s="382"/>
      <c r="W107" s="409"/>
      <c r="X107" s="382"/>
      <c r="Y107" s="382"/>
      <c r="Z107" s="382"/>
      <c r="AB107" s="406"/>
    </row>
    <row r="108" spans="1:31" s="406" customFormat="1">
      <c r="A108" s="409"/>
      <c r="B108" s="409"/>
      <c r="C108" s="409"/>
      <c r="D108" s="409"/>
      <c r="E108" s="409"/>
      <c r="F108" s="381"/>
      <c r="G108" s="445"/>
      <c r="H108" s="426"/>
      <c r="I108" s="426"/>
      <c r="J108" s="409"/>
      <c r="K108" s="441"/>
      <c r="L108" s="441"/>
      <c r="M108" s="426"/>
      <c r="N108" s="409"/>
      <c r="O108" s="442"/>
      <c r="P108" s="442"/>
      <c r="Q108" s="442"/>
      <c r="R108" s="442"/>
      <c r="S108" s="409"/>
      <c r="T108" s="409"/>
      <c r="U108" s="409"/>
      <c r="V108" s="409"/>
      <c r="W108" s="409"/>
      <c r="X108" s="409"/>
      <c r="Y108" s="409"/>
      <c r="Z108" s="409"/>
    </row>
    <row r="109" spans="1:31" s="406" customFormat="1" ht="27" customHeight="1">
      <c r="A109" s="409"/>
      <c r="B109" s="409"/>
      <c r="C109" s="409"/>
      <c r="D109" s="409"/>
      <c r="E109" s="409"/>
      <c r="F109" s="381"/>
      <c r="G109" s="445"/>
      <c r="H109" s="426"/>
      <c r="I109" s="426"/>
      <c r="J109" s="409"/>
      <c r="K109" s="441"/>
      <c r="L109" s="441"/>
      <c r="M109" s="426"/>
      <c r="N109" s="409"/>
      <c r="O109" s="442"/>
      <c r="P109" s="442"/>
      <c r="Q109" s="442"/>
      <c r="R109" s="442"/>
      <c r="S109" s="409"/>
      <c r="T109" s="409"/>
      <c r="U109" s="409"/>
      <c r="V109" s="409"/>
      <c r="W109" s="409"/>
      <c r="X109" s="409"/>
      <c r="Y109" s="409"/>
      <c r="Z109" s="409"/>
    </row>
    <row r="110" spans="1:31" s="406" customFormat="1">
      <c r="A110" s="409"/>
      <c r="B110" s="409"/>
      <c r="C110" s="409"/>
      <c r="D110" s="409"/>
      <c r="E110" s="409"/>
      <c r="F110" s="381"/>
      <c r="G110" s="445"/>
      <c r="H110" s="426"/>
      <c r="I110" s="426"/>
      <c r="J110" s="409"/>
      <c r="K110" s="441"/>
      <c r="L110" s="441"/>
      <c r="M110" s="426"/>
      <c r="N110" s="409"/>
      <c r="O110" s="442"/>
      <c r="P110" s="442"/>
      <c r="Q110" s="442"/>
      <c r="R110" s="442"/>
      <c r="S110" s="409"/>
      <c r="T110" s="409"/>
      <c r="U110" s="409"/>
      <c r="V110" s="409"/>
      <c r="W110" s="409"/>
      <c r="X110" s="409"/>
      <c r="Y110" s="409"/>
      <c r="Z110" s="409"/>
    </row>
    <row r="111" spans="1:31" s="406" customFormat="1">
      <c r="A111" s="409"/>
      <c r="B111" s="409"/>
      <c r="C111" s="409"/>
      <c r="D111" s="409"/>
      <c r="E111" s="409"/>
      <c r="F111" s="381"/>
      <c r="G111" s="445"/>
      <c r="H111" s="426"/>
      <c r="I111" s="426"/>
      <c r="J111" s="409"/>
      <c r="K111" s="441"/>
      <c r="L111" s="441"/>
      <c r="M111" s="426"/>
      <c r="N111" s="409"/>
      <c r="O111" s="442"/>
      <c r="P111" s="442"/>
      <c r="Q111" s="442"/>
      <c r="R111" s="442"/>
      <c r="S111" s="409"/>
      <c r="T111" s="409"/>
      <c r="U111" s="409"/>
      <c r="V111" s="409"/>
      <c r="W111" s="409"/>
      <c r="X111" s="409"/>
      <c r="Y111" s="409"/>
      <c r="Z111" s="409"/>
    </row>
    <row r="112" spans="1:31" s="406" customFormat="1">
      <c r="A112" s="382"/>
      <c r="B112" s="382"/>
      <c r="C112" s="382"/>
      <c r="D112" s="382"/>
      <c r="E112" s="382"/>
      <c r="F112" s="381"/>
      <c r="G112" s="445"/>
      <c r="H112" s="426"/>
      <c r="I112" s="426"/>
      <c r="J112" s="409"/>
      <c r="K112" s="441"/>
      <c r="L112" s="441"/>
      <c r="M112" s="426"/>
      <c r="N112" s="409"/>
      <c r="O112" s="442"/>
      <c r="P112" s="442"/>
      <c r="Q112" s="442"/>
      <c r="R112" s="442"/>
      <c r="S112" s="409"/>
      <c r="T112" s="409"/>
      <c r="U112" s="409"/>
      <c r="V112" s="409"/>
      <c r="W112" s="409"/>
      <c r="X112" s="409"/>
      <c r="Y112" s="409"/>
      <c r="Z112" s="409"/>
    </row>
    <row r="113" spans="1:31" s="406" customFormat="1">
      <c r="A113" s="409"/>
      <c r="B113" s="409"/>
      <c r="C113" s="409"/>
      <c r="D113" s="409"/>
      <c r="E113" s="409"/>
      <c r="F113" s="409"/>
      <c r="G113" s="445"/>
      <c r="H113" s="426"/>
      <c r="I113" s="426"/>
      <c r="J113" s="409"/>
      <c r="K113" s="441"/>
      <c r="L113" s="441"/>
      <c r="M113" s="426"/>
      <c r="N113" s="409"/>
      <c r="O113" s="442"/>
      <c r="P113" s="442"/>
      <c r="Q113" s="442"/>
      <c r="R113" s="442"/>
      <c r="S113" s="409"/>
      <c r="T113" s="409"/>
      <c r="U113" s="409"/>
      <c r="V113" s="409"/>
      <c r="W113" s="409"/>
      <c r="X113" s="409"/>
      <c r="Y113" s="409"/>
      <c r="Z113" s="409"/>
    </row>
    <row r="114" spans="1:31" s="406" customFormat="1" ht="27" customHeight="1">
      <c r="G114" s="425"/>
      <c r="H114" s="507"/>
      <c r="I114" s="507"/>
      <c r="J114" s="384"/>
      <c r="K114" s="508"/>
      <c r="L114" s="509"/>
      <c r="M114" s="507"/>
      <c r="N114" s="510"/>
      <c r="O114" s="510"/>
      <c r="P114" s="510"/>
      <c r="Q114" s="510"/>
      <c r="R114" s="510"/>
    </row>
    <row r="115" spans="1:31">
      <c r="D115" s="384"/>
      <c r="G115" s="425"/>
      <c r="H115" s="507"/>
      <c r="I115" s="507"/>
      <c r="J115" s="406"/>
      <c r="K115" s="509"/>
      <c r="L115" s="509"/>
      <c r="M115" s="507"/>
      <c r="N115" s="510"/>
      <c r="O115" s="510"/>
      <c r="P115" s="510"/>
      <c r="Q115" s="510"/>
      <c r="R115" s="510"/>
      <c r="S115" s="406"/>
      <c r="U115" s="406"/>
      <c r="V115" s="406"/>
      <c r="W115" s="406"/>
      <c r="X115" s="406"/>
      <c r="Y115" s="406"/>
      <c r="Z115" s="406"/>
      <c r="AA115" s="406"/>
      <c r="AB115" s="406"/>
      <c r="AC115" s="406"/>
      <c r="AD115" s="406"/>
      <c r="AE115" s="406"/>
    </row>
    <row r="116" spans="1:31">
      <c r="D116" s="384"/>
      <c r="K116" s="508"/>
      <c r="L116" s="508"/>
      <c r="M116" s="507"/>
      <c r="N116" s="512"/>
      <c r="O116" s="512"/>
      <c r="P116" s="512"/>
      <c r="Q116" s="512"/>
      <c r="R116" s="512"/>
      <c r="AD116" s="406"/>
    </row>
    <row r="117" spans="1:31" s="406" customFormat="1">
      <c r="G117" s="380"/>
      <c r="H117" s="511"/>
      <c r="I117" s="507"/>
      <c r="J117" s="384"/>
      <c r="K117" s="508"/>
      <c r="L117" s="508"/>
      <c r="M117" s="507"/>
      <c r="N117" s="512"/>
      <c r="O117" s="512"/>
      <c r="P117" s="512"/>
      <c r="Q117" s="512"/>
      <c r="R117" s="512"/>
      <c r="S117" s="384"/>
      <c r="T117" s="384"/>
      <c r="U117" s="384"/>
      <c r="V117" s="384"/>
      <c r="W117" s="384"/>
      <c r="X117" s="384"/>
      <c r="Y117" s="384"/>
      <c r="Z117" s="384"/>
      <c r="AA117" s="384"/>
      <c r="AB117" s="384"/>
      <c r="AC117" s="384"/>
      <c r="AE117" s="384"/>
    </row>
    <row r="118" spans="1:31">
      <c r="D118" s="384"/>
    </row>
    <row r="119" spans="1:31">
      <c r="D119" s="384"/>
    </row>
    <row r="120" spans="1:31" ht="15" customHeight="1">
      <c r="A120" s="403"/>
      <c r="B120" s="514"/>
      <c r="C120" s="515"/>
      <c r="D120" s="516"/>
      <c r="E120" s="517"/>
      <c r="F120" s="406"/>
    </row>
    <row r="121" spans="1:31">
      <c r="A121" s="425"/>
      <c r="B121" s="406"/>
      <c r="C121" s="406"/>
      <c r="E121" s="406"/>
      <c r="F121" s="406"/>
    </row>
    <row r="122" spans="1:31">
      <c r="D122" s="384"/>
      <c r="H122" s="403"/>
      <c r="K122" s="508"/>
      <c r="L122" s="508"/>
      <c r="M122" s="507"/>
      <c r="N122" s="512"/>
      <c r="O122" s="512"/>
      <c r="P122" s="512"/>
      <c r="Q122" s="512"/>
      <c r="R122" s="512"/>
    </row>
    <row r="123" spans="1:31">
      <c r="A123" s="518"/>
      <c r="B123" s="519"/>
      <c r="C123" s="451"/>
      <c r="D123" s="451"/>
      <c r="E123" s="425"/>
      <c r="F123" s="507"/>
      <c r="K123" s="508"/>
      <c r="L123" s="508"/>
      <c r="M123" s="507"/>
      <c r="N123" s="512"/>
      <c r="O123" s="512"/>
      <c r="P123" s="512"/>
      <c r="Q123" s="512"/>
      <c r="R123" s="512"/>
    </row>
    <row r="124" spans="1:31">
      <c r="A124" s="425"/>
      <c r="B124" s="406"/>
      <c r="C124" s="520"/>
      <c r="D124" s="520"/>
      <c r="E124" s="425"/>
      <c r="F124" s="511"/>
    </row>
    <row r="125" spans="1:31">
      <c r="A125" s="425"/>
      <c r="C125" s="520"/>
      <c r="D125" s="520"/>
      <c r="E125" s="425"/>
      <c r="F125" s="511"/>
    </row>
    <row r="126" spans="1:31">
      <c r="A126" s="425"/>
      <c r="C126" s="520"/>
      <c r="D126" s="520"/>
      <c r="E126" s="516"/>
      <c r="F126" s="511"/>
      <c r="H126" s="403"/>
      <c r="K126" s="508"/>
      <c r="L126" s="508"/>
      <c r="M126" s="507"/>
      <c r="N126" s="512"/>
      <c r="O126" s="512"/>
      <c r="P126" s="512"/>
      <c r="Q126" s="512"/>
      <c r="R126" s="512"/>
    </row>
    <row r="127" spans="1:31">
      <c r="A127" s="425"/>
      <c r="C127" s="520"/>
      <c r="D127" s="520"/>
      <c r="E127" s="516"/>
      <c r="F127" s="511"/>
      <c r="K127" s="508"/>
      <c r="L127" s="508"/>
      <c r="M127" s="507"/>
      <c r="N127" s="512"/>
      <c r="O127" s="512"/>
      <c r="P127" s="512"/>
      <c r="Q127" s="512"/>
      <c r="R127" s="512"/>
    </row>
    <row r="128" spans="1:31">
      <c r="A128" s="425"/>
      <c r="B128" s="521"/>
      <c r="C128" s="520"/>
      <c r="D128" s="520"/>
      <c r="E128" s="516"/>
      <c r="F128" s="511"/>
    </row>
    <row r="129" spans="1:18" s="406" customFormat="1">
      <c r="A129" s="522"/>
      <c r="B129" s="514"/>
      <c r="C129" s="521"/>
      <c r="D129" s="523"/>
      <c r="E129" s="521"/>
      <c r="F129" s="521"/>
      <c r="G129" s="425"/>
      <c r="H129" s="507"/>
      <c r="I129" s="507"/>
      <c r="K129" s="509"/>
      <c r="L129" s="509"/>
      <c r="M129" s="507"/>
      <c r="N129" s="510"/>
      <c r="O129" s="510"/>
      <c r="P129" s="510"/>
      <c r="Q129" s="510"/>
      <c r="R129" s="510"/>
    </row>
    <row r="130" spans="1:18">
      <c r="A130" s="425"/>
      <c r="B130" s="406"/>
      <c r="C130" s="451"/>
      <c r="D130" s="425"/>
      <c r="E130" s="507"/>
      <c r="F130" s="507"/>
      <c r="G130" s="425"/>
      <c r="H130" s="507"/>
      <c r="I130" s="507"/>
      <c r="K130" s="508"/>
      <c r="L130" s="508"/>
      <c r="M130" s="507"/>
      <c r="N130" s="512"/>
      <c r="O130" s="512"/>
      <c r="P130" s="512"/>
      <c r="Q130" s="512"/>
      <c r="R130" s="512"/>
    </row>
    <row r="131" spans="1:18" s="406" customFormat="1">
      <c r="A131" s="425"/>
      <c r="C131" s="524"/>
      <c r="D131" s="425"/>
      <c r="E131" s="507"/>
      <c r="F131" s="507"/>
      <c r="G131" s="425"/>
      <c r="H131" s="507"/>
      <c r="I131" s="507"/>
      <c r="J131" s="525"/>
      <c r="K131" s="509"/>
      <c r="L131" s="509"/>
      <c r="N131" s="510"/>
      <c r="O131" s="510"/>
      <c r="P131" s="510"/>
      <c r="Q131" s="510"/>
      <c r="R131" s="510"/>
    </row>
    <row r="132" spans="1:18">
      <c r="A132" s="425"/>
      <c r="B132" s="406"/>
      <c r="C132" s="451"/>
      <c r="D132" s="425"/>
      <c r="E132" s="507"/>
      <c r="F132" s="507"/>
      <c r="G132" s="425"/>
      <c r="H132" s="507"/>
      <c r="I132" s="507"/>
      <c r="K132" s="508"/>
      <c r="L132" s="508"/>
      <c r="N132" s="512"/>
      <c r="O132" s="512"/>
      <c r="P132" s="512"/>
      <c r="Q132" s="512"/>
      <c r="R132" s="512"/>
    </row>
    <row r="133" spans="1:18" s="406" customFormat="1">
      <c r="A133" s="425"/>
      <c r="C133" s="384"/>
      <c r="D133" s="425"/>
      <c r="E133" s="507"/>
      <c r="F133" s="507"/>
      <c r="G133" s="425"/>
      <c r="H133" s="507"/>
      <c r="I133" s="507"/>
      <c r="K133" s="509"/>
      <c r="L133" s="509"/>
      <c r="M133" s="507"/>
      <c r="N133" s="510"/>
      <c r="O133" s="510"/>
      <c r="P133" s="510"/>
      <c r="Q133" s="510"/>
      <c r="R133" s="510"/>
    </row>
    <row r="134" spans="1:18" s="406" customFormat="1">
      <c r="A134" s="425"/>
      <c r="D134" s="425"/>
      <c r="E134" s="507"/>
      <c r="F134" s="507"/>
      <c r="G134" s="425"/>
      <c r="H134" s="507"/>
      <c r="I134" s="507"/>
      <c r="K134" s="509"/>
      <c r="L134" s="509"/>
      <c r="M134" s="507"/>
      <c r="N134" s="510"/>
      <c r="O134" s="510"/>
      <c r="P134" s="510"/>
      <c r="Q134" s="510"/>
      <c r="R134" s="510"/>
    </row>
    <row r="135" spans="1:18" s="406" customFormat="1">
      <c r="A135" s="425"/>
      <c r="D135" s="425"/>
      <c r="E135" s="507"/>
      <c r="F135" s="507"/>
      <c r="G135" s="425"/>
      <c r="H135" s="507"/>
      <c r="I135" s="507"/>
      <c r="K135" s="509"/>
      <c r="L135" s="509"/>
      <c r="M135" s="507"/>
      <c r="N135" s="510"/>
      <c r="O135" s="510"/>
      <c r="P135" s="510"/>
      <c r="Q135" s="510"/>
      <c r="R135" s="510"/>
    </row>
    <row r="136" spans="1:18">
      <c r="A136" s="526"/>
      <c r="B136" s="527"/>
      <c r="D136" s="380"/>
      <c r="G136" s="425"/>
      <c r="H136" s="507"/>
      <c r="I136" s="507"/>
      <c r="K136" s="508"/>
      <c r="L136" s="508"/>
      <c r="M136" s="507"/>
      <c r="N136" s="512"/>
      <c r="O136" s="512"/>
      <c r="P136" s="512"/>
      <c r="Q136" s="512"/>
      <c r="R136" s="512"/>
    </row>
    <row r="137" spans="1:18">
      <c r="A137" s="453"/>
      <c r="D137" s="380"/>
      <c r="G137" s="425"/>
      <c r="H137" s="507"/>
      <c r="I137" s="507"/>
      <c r="K137" s="508"/>
      <c r="L137" s="508"/>
      <c r="M137" s="507"/>
      <c r="N137" s="512"/>
      <c r="O137" s="512"/>
      <c r="P137" s="512"/>
      <c r="Q137" s="512"/>
      <c r="R137" s="512"/>
    </row>
    <row r="138" spans="1:18">
      <c r="A138" s="453"/>
      <c r="B138" s="406"/>
      <c r="C138" s="451"/>
      <c r="D138" s="425"/>
      <c r="G138" s="425"/>
      <c r="H138" s="507"/>
      <c r="I138" s="507"/>
      <c r="K138" s="508"/>
      <c r="L138" s="508"/>
      <c r="M138" s="507"/>
      <c r="N138" s="512"/>
      <c r="O138" s="512"/>
      <c r="P138" s="512"/>
      <c r="Q138" s="512"/>
      <c r="R138" s="512"/>
    </row>
    <row r="139" spans="1:18">
      <c r="A139" s="453"/>
      <c r="B139" s="406"/>
      <c r="C139" s="451"/>
      <c r="D139" s="425"/>
      <c r="G139" s="425"/>
      <c r="H139" s="507"/>
      <c r="I139" s="507"/>
      <c r="K139" s="508"/>
      <c r="L139" s="508"/>
      <c r="M139" s="507"/>
      <c r="N139" s="512"/>
      <c r="O139" s="512"/>
      <c r="P139" s="512"/>
      <c r="Q139" s="512"/>
      <c r="R139" s="512"/>
    </row>
    <row r="140" spans="1:18">
      <c r="A140" s="453"/>
      <c r="B140" s="406"/>
      <c r="C140" s="451"/>
      <c r="D140" s="425"/>
      <c r="G140" s="425"/>
      <c r="K140" s="508"/>
      <c r="L140" s="508"/>
      <c r="M140" s="507"/>
      <c r="N140" s="512"/>
      <c r="O140" s="512"/>
      <c r="P140" s="512"/>
      <c r="Q140" s="512"/>
      <c r="R140" s="512"/>
    </row>
    <row r="141" spans="1:18">
      <c r="A141" s="453"/>
      <c r="B141" s="406"/>
      <c r="D141" s="380"/>
      <c r="G141" s="425"/>
      <c r="K141" s="508"/>
      <c r="L141" s="508"/>
      <c r="M141" s="507"/>
      <c r="N141" s="512"/>
      <c r="O141" s="512"/>
      <c r="P141" s="512"/>
      <c r="Q141" s="512"/>
      <c r="R141" s="512"/>
    </row>
    <row r="142" spans="1:18">
      <c r="A142" s="453"/>
      <c r="B142" s="406"/>
      <c r="D142" s="380"/>
      <c r="G142" s="425"/>
      <c r="K142" s="508"/>
      <c r="L142" s="508"/>
      <c r="M142" s="507"/>
      <c r="N142" s="512"/>
      <c r="O142" s="512"/>
      <c r="P142" s="512"/>
      <c r="Q142" s="512"/>
      <c r="R142" s="512"/>
    </row>
    <row r="143" spans="1:18">
      <c r="A143" s="453"/>
      <c r="B143" s="406"/>
      <c r="C143" s="451"/>
      <c r="D143" s="425"/>
      <c r="G143" s="425"/>
      <c r="K143" s="508"/>
      <c r="L143" s="508"/>
      <c r="M143" s="507"/>
      <c r="N143" s="512"/>
      <c r="O143" s="512"/>
      <c r="P143" s="512"/>
      <c r="Q143" s="512"/>
      <c r="R143" s="512"/>
    </row>
    <row r="144" spans="1:18">
      <c r="A144" s="453"/>
      <c r="D144" s="384"/>
      <c r="G144" s="425"/>
      <c r="K144" s="508"/>
      <c r="L144" s="508"/>
      <c r="M144" s="507"/>
      <c r="N144" s="512"/>
      <c r="O144" s="512"/>
      <c r="P144" s="512"/>
      <c r="Q144" s="512"/>
      <c r="R144" s="512"/>
    </row>
    <row r="145" spans="1:18">
      <c r="A145" s="528"/>
      <c r="B145" s="521"/>
      <c r="C145" s="451"/>
      <c r="D145" s="425"/>
      <c r="E145" s="507"/>
      <c r="F145" s="507"/>
      <c r="G145" s="425"/>
      <c r="K145" s="508"/>
      <c r="L145" s="508"/>
      <c r="M145" s="507"/>
      <c r="N145" s="512"/>
      <c r="O145" s="512"/>
      <c r="P145" s="512"/>
      <c r="Q145" s="512"/>
      <c r="R145" s="512"/>
    </row>
    <row r="146" spans="1:18">
      <c r="A146" s="522"/>
      <c r="B146" s="514"/>
      <c r="C146" s="521"/>
      <c r="D146" s="523"/>
      <c r="E146" s="521"/>
      <c r="F146" s="521"/>
      <c r="G146" s="425"/>
      <c r="H146" s="384"/>
      <c r="I146" s="384"/>
      <c r="K146" s="508"/>
      <c r="L146" s="508"/>
      <c r="M146" s="507"/>
      <c r="N146" s="512"/>
      <c r="O146" s="512"/>
      <c r="P146" s="512"/>
      <c r="Q146" s="512"/>
      <c r="R146" s="512"/>
    </row>
    <row r="147" spans="1:18">
      <c r="C147" s="453"/>
      <c r="E147" s="406"/>
      <c r="F147" s="406"/>
      <c r="G147" s="425"/>
      <c r="K147" s="508"/>
      <c r="L147" s="508"/>
      <c r="M147" s="507"/>
      <c r="N147" s="512"/>
      <c r="O147" s="512"/>
      <c r="P147" s="512"/>
      <c r="Q147" s="512"/>
      <c r="R147" s="512"/>
    </row>
    <row r="148" spans="1:18">
      <c r="C148" s="453"/>
      <c r="E148" s="406"/>
      <c r="F148" s="406"/>
      <c r="G148" s="425"/>
      <c r="K148" s="508"/>
      <c r="L148" s="508"/>
      <c r="M148" s="507"/>
      <c r="N148" s="512"/>
      <c r="O148" s="512"/>
      <c r="P148" s="512"/>
      <c r="Q148" s="512"/>
      <c r="R148" s="512"/>
    </row>
    <row r="149" spans="1:18">
      <c r="C149" s="453"/>
      <c r="E149" s="406"/>
      <c r="F149" s="406"/>
      <c r="G149" s="425"/>
      <c r="K149" s="508"/>
      <c r="L149" s="508"/>
      <c r="M149" s="507"/>
      <c r="N149" s="512"/>
      <c r="O149" s="512"/>
      <c r="P149" s="512"/>
      <c r="Q149" s="512"/>
      <c r="R149" s="512"/>
    </row>
    <row r="150" spans="1:18">
      <c r="C150" s="453"/>
      <c r="E150" s="406"/>
      <c r="F150" s="406"/>
      <c r="G150" s="425"/>
      <c r="K150" s="508"/>
      <c r="L150" s="508"/>
      <c r="M150" s="507"/>
      <c r="N150" s="512"/>
      <c r="O150" s="512"/>
      <c r="P150" s="512"/>
      <c r="Q150" s="512"/>
      <c r="R150" s="512"/>
    </row>
    <row r="151" spans="1:18">
      <c r="C151" s="453"/>
      <c r="G151" s="425"/>
      <c r="K151" s="508"/>
      <c r="L151" s="508"/>
      <c r="M151" s="507"/>
      <c r="N151" s="512"/>
      <c r="O151" s="512"/>
      <c r="P151" s="512"/>
      <c r="Q151" s="512"/>
      <c r="R151" s="512"/>
    </row>
    <row r="152" spans="1:18">
      <c r="C152" s="453"/>
      <c r="E152" s="406"/>
      <c r="F152" s="406"/>
      <c r="G152" s="425"/>
      <c r="K152" s="508"/>
      <c r="L152" s="508"/>
      <c r="M152" s="507"/>
      <c r="N152" s="512"/>
      <c r="O152" s="512"/>
      <c r="P152" s="512"/>
      <c r="Q152" s="512"/>
      <c r="R152" s="512"/>
    </row>
    <row r="153" spans="1:18">
      <c r="C153" s="453"/>
      <c r="E153" s="406"/>
      <c r="F153" s="406"/>
      <c r="G153" s="405"/>
      <c r="K153" s="508"/>
      <c r="L153" s="508"/>
      <c r="M153" s="507"/>
      <c r="N153" s="512"/>
      <c r="O153" s="512"/>
      <c r="P153" s="512"/>
      <c r="Q153" s="512"/>
      <c r="R153" s="512"/>
    </row>
    <row r="154" spans="1:18">
      <c r="C154" s="453"/>
      <c r="E154" s="406"/>
      <c r="F154" s="406"/>
      <c r="G154" s="405"/>
      <c r="K154" s="508"/>
      <c r="L154" s="508"/>
      <c r="M154" s="507"/>
      <c r="N154" s="512"/>
      <c r="O154" s="512"/>
      <c r="P154" s="512"/>
      <c r="Q154" s="512"/>
      <c r="R154" s="512"/>
    </row>
    <row r="155" spans="1:18">
      <c r="C155" s="453"/>
      <c r="E155" s="451"/>
      <c r="F155" s="451"/>
      <c r="G155" s="425"/>
      <c r="H155" s="507"/>
      <c r="K155" s="508"/>
      <c r="L155" s="508"/>
      <c r="M155" s="507"/>
      <c r="N155" s="512"/>
      <c r="O155" s="512"/>
      <c r="P155" s="512"/>
      <c r="Q155" s="512"/>
      <c r="R155" s="512"/>
    </row>
    <row r="156" spans="1:18">
      <c r="C156" s="526"/>
      <c r="D156" s="514"/>
      <c r="E156" s="451"/>
      <c r="F156" s="451"/>
      <c r="G156" s="425"/>
      <c r="H156" s="507"/>
      <c r="K156" s="508"/>
      <c r="L156" s="508"/>
      <c r="M156" s="507"/>
      <c r="N156" s="512"/>
      <c r="O156" s="512"/>
      <c r="P156" s="512"/>
      <c r="Q156" s="512"/>
      <c r="R156" s="512"/>
    </row>
    <row r="157" spans="1:18">
      <c r="C157" s="453"/>
      <c r="E157" s="520"/>
      <c r="F157" s="520"/>
      <c r="G157" s="425"/>
      <c r="K157" s="508"/>
      <c r="L157" s="508"/>
      <c r="M157" s="507"/>
      <c r="N157" s="512"/>
      <c r="O157" s="512"/>
      <c r="P157" s="512"/>
      <c r="Q157" s="512"/>
      <c r="R157" s="512"/>
    </row>
    <row r="158" spans="1:18" s="406" customFormat="1">
      <c r="C158" s="453"/>
      <c r="D158" s="384"/>
      <c r="E158" s="520"/>
      <c r="F158" s="520"/>
      <c r="G158" s="425"/>
      <c r="H158" s="511"/>
      <c r="I158" s="511"/>
      <c r="K158" s="509"/>
      <c r="L158" s="509"/>
      <c r="M158" s="507"/>
      <c r="N158" s="510"/>
      <c r="O158" s="510"/>
      <c r="P158" s="510"/>
      <c r="Q158" s="510"/>
      <c r="R158" s="510"/>
    </row>
    <row r="159" spans="1:18" s="406" customFormat="1">
      <c r="C159" s="453"/>
      <c r="D159" s="384"/>
      <c r="E159" s="520"/>
      <c r="F159" s="520"/>
      <c r="G159" s="516"/>
      <c r="H159" s="511"/>
      <c r="I159" s="511"/>
      <c r="K159" s="509"/>
      <c r="L159" s="509"/>
      <c r="M159" s="507"/>
      <c r="N159" s="510"/>
      <c r="O159" s="510"/>
      <c r="P159" s="510"/>
      <c r="Q159" s="510"/>
      <c r="R159" s="510"/>
    </row>
    <row r="160" spans="1:18" s="406" customFormat="1">
      <c r="C160" s="453"/>
      <c r="D160" s="384"/>
      <c r="E160" s="520"/>
      <c r="F160" s="520"/>
      <c r="G160" s="516"/>
      <c r="H160" s="511"/>
      <c r="I160" s="511"/>
      <c r="K160" s="509"/>
      <c r="L160" s="509"/>
      <c r="M160" s="507"/>
      <c r="N160" s="510"/>
      <c r="O160" s="510"/>
      <c r="P160" s="510"/>
      <c r="Q160" s="510"/>
      <c r="R160" s="510"/>
    </row>
    <row r="161" spans="3:18" s="406" customFormat="1">
      <c r="C161" s="453"/>
      <c r="D161" s="521"/>
      <c r="E161" s="520"/>
      <c r="F161" s="520"/>
      <c r="G161" s="516"/>
      <c r="H161" s="511"/>
      <c r="I161" s="511"/>
      <c r="K161" s="509"/>
      <c r="L161" s="509"/>
      <c r="N161" s="510"/>
      <c r="O161" s="510"/>
      <c r="P161" s="510"/>
      <c r="Q161" s="510"/>
      <c r="R161" s="510"/>
    </row>
    <row r="162" spans="3:18" s="406" customFormat="1">
      <c r="C162" s="453"/>
      <c r="D162" s="384"/>
      <c r="E162" s="451"/>
      <c r="F162" s="451"/>
      <c r="G162" s="425"/>
      <c r="H162" s="511"/>
      <c r="I162" s="511"/>
      <c r="K162" s="509"/>
      <c r="L162" s="509"/>
      <c r="N162" s="510"/>
      <c r="O162" s="510"/>
      <c r="P162" s="510"/>
      <c r="Q162" s="510"/>
      <c r="R162" s="510"/>
    </row>
    <row r="163" spans="3:18" s="406" customFormat="1">
      <c r="C163" s="522"/>
      <c r="D163" s="384"/>
      <c r="E163" s="521"/>
      <c r="F163" s="521"/>
      <c r="G163" s="523"/>
      <c r="H163" s="521"/>
      <c r="I163" s="521"/>
      <c r="K163" s="509"/>
      <c r="L163" s="509"/>
      <c r="N163" s="510"/>
      <c r="O163" s="510"/>
      <c r="P163" s="510"/>
      <c r="Q163" s="510"/>
      <c r="R163" s="510"/>
    </row>
    <row r="164" spans="3:18">
      <c r="C164" s="403"/>
      <c r="D164" s="514"/>
      <c r="E164" s="515"/>
      <c r="F164" s="515"/>
      <c r="G164" s="516"/>
      <c r="H164" s="517"/>
      <c r="I164" s="529"/>
      <c r="K164" s="508"/>
      <c r="L164" s="508"/>
      <c r="N164" s="512"/>
      <c r="O164" s="512"/>
      <c r="P164" s="512"/>
      <c r="Q164" s="512"/>
      <c r="R164" s="512"/>
    </row>
    <row r="165" spans="3:18">
      <c r="D165" s="384"/>
      <c r="G165" s="384"/>
      <c r="H165" s="384"/>
      <c r="I165" s="384"/>
      <c r="K165" s="508"/>
      <c r="L165" s="508"/>
      <c r="M165" s="507"/>
      <c r="N165" s="512"/>
      <c r="Q165" s="512"/>
      <c r="R165" s="512"/>
    </row>
    <row r="166" spans="3:18">
      <c r="D166" s="384"/>
      <c r="G166" s="384"/>
      <c r="H166" s="384"/>
      <c r="I166" s="384"/>
      <c r="K166" s="508"/>
      <c r="L166" s="508"/>
      <c r="M166" s="507"/>
      <c r="N166" s="512"/>
      <c r="O166" s="512"/>
      <c r="P166" s="512"/>
      <c r="Q166" s="512"/>
      <c r="R166" s="512"/>
    </row>
    <row r="167" spans="3:18">
      <c r="D167" s="384"/>
      <c r="G167" s="384"/>
      <c r="H167" s="384"/>
      <c r="I167" s="384"/>
      <c r="K167" s="508"/>
      <c r="L167" s="508"/>
      <c r="M167" s="507"/>
      <c r="N167" s="512"/>
      <c r="O167" s="512"/>
      <c r="P167" s="512"/>
      <c r="Q167" s="512"/>
      <c r="R167" s="512"/>
    </row>
    <row r="168" spans="3:18" s="530" customFormat="1">
      <c r="K168" s="531"/>
      <c r="L168" s="531"/>
      <c r="M168" s="507"/>
      <c r="N168" s="532"/>
      <c r="O168" s="532"/>
      <c r="P168" s="532"/>
      <c r="Q168" s="532"/>
      <c r="R168" s="532"/>
    </row>
    <row r="169" spans="3:18" s="530" customFormat="1">
      <c r="K169" s="531"/>
      <c r="L169" s="531"/>
      <c r="M169" s="507"/>
      <c r="N169" s="532"/>
    </row>
    <row r="170" spans="3:18">
      <c r="D170" s="384"/>
      <c r="G170" s="384"/>
      <c r="H170" s="384"/>
      <c r="I170" s="384"/>
      <c r="K170" s="508"/>
      <c r="L170" s="508"/>
      <c r="N170" s="512"/>
    </row>
    <row r="171" spans="3:18">
      <c r="D171" s="384"/>
      <c r="G171" s="384"/>
      <c r="H171" s="384"/>
      <c r="I171" s="384"/>
      <c r="K171" s="508"/>
      <c r="L171" s="508"/>
      <c r="N171" s="512"/>
      <c r="O171" s="512"/>
      <c r="P171" s="512"/>
      <c r="R171" s="512"/>
    </row>
    <row r="172" spans="3:18">
      <c r="D172" s="384"/>
      <c r="G172" s="384"/>
      <c r="H172" s="384"/>
      <c r="I172" s="384"/>
      <c r="K172" s="508"/>
      <c r="L172" s="508"/>
      <c r="M172" s="507"/>
      <c r="N172" s="512"/>
      <c r="O172" s="532"/>
      <c r="P172" s="532"/>
      <c r="Q172" s="532"/>
      <c r="R172" s="512"/>
    </row>
    <row r="173" spans="3:18">
      <c r="D173" s="384"/>
      <c r="G173" s="384"/>
      <c r="H173" s="384"/>
      <c r="I173" s="384"/>
      <c r="K173" s="508"/>
      <c r="L173" s="508"/>
      <c r="M173" s="507"/>
      <c r="N173" s="512"/>
      <c r="O173" s="512"/>
      <c r="P173" s="512"/>
      <c r="Q173" s="512"/>
      <c r="R173" s="512"/>
    </row>
    <row r="174" spans="3:18">
      <c r="C174" s="453"/>
      <c r="E174" s="451"/>
      <c r="F174" s="451"/>
      <c r="G174" s="425"/>
      <c r="K174" s="508"/>
      <c r="L174" s="508"/>
      <c r="M174" s="507"/>
      <c r="N174" s="512"/>
      <c r="O174" s="512"/>
      <c r="P174" s="512"/>
      <c r="Q174" s="512"/>
      <c r="R174" s="512"/>
    </row>
    <row r="175" spans="3:18">
      <c r="C175" s="453"/>
      <c r="E175" s="451"/>
      <c r="F175" s="451"/>
      <c r="G175" s="425"/>
      <c r="K175" s="508"/>
      <c r="L175" s="508"/>
      <c r="M175" s="507"/>
      <c r="N175" s="512"/>
      <c r="O175" s="512"/>
      <c r="P175" s="512"/>
      <c r="Q175" s="512"/>
      <c r="R175" s="512"/>
    </row>
    <row r="176" spans="3:18">
      <c r="C176" s="453"/>
      <c r="E176" s="451"/>
      <c r="F176" s="451"/>
      <c r="G176" s="425"/>
      <c r="K176" s="508"/>
      <c r="L176" s="508"/>
      <c r="M176" s="507"/>
      <c r="N176" s="512"/>
      <c r="O176" s="512"/>
      <c r="P176" s="512"/>
      <c r="Q176" s="512"/>
      <c r="R176" s="512"/>
    </row>
    <row r="177" spans="1:18">
      <c r="C177" s="453"/>
      <c r="E177" s="451"/>
      <c r="F177" s="451"/>
      <c r="G177" s="425"/>
      <c r="K177" s="508"/>
      <c r="L177" s="508"/>
      <c r="M177" s="507"/>
      <c r="N177" s="512"/>
      <c r="O177" s="512"/>
      <c r="P177" s="512"/>
      <c r="Q177" s="512"/>
      <c r="R177" s="512"/>
    </row>
    <row r="178" spans="1:18">
      <c r="C178" s="453"/>
      <c r="E178" s="451"/>
      <c r="F178" s="451"/>
      <c r="G178" s="425"/>
      <c r="H178" s="507"/>
      <c r="I178" s="507"/>
      <c r="K178" s="508"/>
      <c r="L178" s="508"/>
      <c r="N178" s="512"/>
      <c r="O178" s="512"/>
      <c r="P178" s="512"/>
      <c r="Q178" s="512"/>
      <c r="R178" s="512"/>
    </row>
    <row r="179" spans="1:18">
      <c r="K179" s="508"/>
      <c r="L179" s="508"/>
      <c r="N179" s="512"/>
      <c r="O179" s="512"/>
      <c r="P179" s="512"/>
      <c r="Q179" s="512"/>
      <c r="R179" s="512"/>
    </row>
    <row r="180" spans="1:18">
      <c r="K180" s="508"/>
      <c r="L180" s="508"/>
      <c r="M180" s="507"/>
      <c r="N180" s="512"/>
      <c r="O180" s="512"/>
      <c r="P180" s="512"/>
      <c r="Q180" s="512"/>
      <c r="R180" s="512"/>
    </row>
    <row r="181" spans="1:18">
      <c r="K181" s="508"/>
      <c r="L181" s="508"/>
      <c r="M181" s="507"/>
      <c r="N181" s="512"/>
      <c r="O181" s="512"/>
      <c r="P181" s="512"/>
      <c r="Q181" s="512"/>
      <c r="R181" s="512"/>
    </row>
    <row r="182" spans="1:18">
      <c r="K182" s="508"/>
      <c r="L182" s="508"/>
      <c r="M182" s="507"/>
      <c r="N182" s="512"/>
      <c r="O182" s="512"/>
      <c r="P182" s="512"/>
      <c r="Q182" s="512"/>
      <c r="R182" s="512"/>
    </row>
    <row r="183" spans="1:18">
      <c r="K183" s="508"/>
      <c r="L183" s="508"/>
      <c r="M183" s="507"/>
      <c r="N183" s="512"/>
      <c r="O183" s="512"/>
      <c r="P183" s="512"/>
      <c r="Q183" s="512"/>
      <c r="R183" s="512"/>
    </row>
    <row r="184" spans="1:18">
      <c r="K184" s="508"/>
      <c r="L184" s="508"/>
      <c r="M184" s="507"/>
      <c r="N184" s="512"/>
      <c r="O184" s="512"/>
      <c r="P184" s="512"/>
      <c r="Q184" s="512"/>
      <c r="R184" s="512"/>
    </row>
    <row r="185" spans="1:18">
      <c r="K185" s="508"/>
      <c r="L185" s="508"/>
      <c r="M185" s="507"/>
      <c r="N185" s="512"/>
      <c r="O185" s="512"/>
      <c r="P185" s="512"/>
      <c r="Q185" s="512"/>
      <c r="R185" s="512"/>
    </row>
    <row r="186" spans="1:18">
      <c r="K186" s="508"/>
      <c r="L186" s="508"/>
      <c r="M186" s="507"/>
      <c r="N186" s="512"/>
      <c r="O186" s="512"/>
      <c r="P186" s="512"/>
      <c r="Q186" s="512"/>
      <c r="R186" s="512"/>
    </row>
    <row r="187" spans="1:18">
      <c r="K187" s="508"/>
      <c r="L187" s="508"/>
      <c r="N187" s="512"/>
      <c r="O187" s="512"/>
      <c r="P187" s="512"/>
      <c r="Q187" s="512"/>
      <c r="R187" s="512"/>
    </row>
    <row r="188" spans="1:18">
      <c r="K188" s="508"/>
      <c r="L188" s="509"/>
      <c r="N188" s="512"/>
      <c r="O188" s="512"/>
      <c r="P188" s="512"/>
      <c r="Q188" s="512"/>
      <c r="R188" s="512"/>
    </row>
    <row r="189" spans="1:18">
      <c r="K189" s="508"/>
      <c r="L189" s="508"/>
      <c r="N189" s="512"/>
      <c r="O189" s="512"/>
      <c r="P189" s="512"/>
      <c r="Q189" s="512"/>
      <c r="R189" s="512"/>
    </row>
    <row r="190" spans="1:18">
      <c r="K190" s="508"/>
      <c r="L190" s="508"/>
      <c r="M190" s="507"/>
      <c r="N190" s="512"/>
      <c r="O190" s="512"/>
      <c r="P190" s="512"/>
      <c r="Q190" s="512"/>
      <c r="R190" s="512"/>
    </row>
    <row r="191" spans="1:18">
      <c r="K191" s="508"/>
      <c r="L191" s="508"/>
      <c r="M191" s="507"/>
      <c r="N191" s="512"/>
      <c r="O191" s="512"/>
      <c r="P191" s="512"/>
      <c r="Q191" s="512"/>
      <c r="R191" s="512"/>
    </row>
    <row r="192" spans="1:18">
      <c r="A192" s="406"/>
      <c r="B192" s="406"/>
      <c r="C192" s="533"/>
      <c r="E192" s="534"/>
      <c r="F192" s="534"/>
      <c r="K192" s="508"/>
      <c r="L192" s="508"/>
      <c r="M192" s="507"/>
      <c r="N192" s="512"/>
      <c r="O192" s="512"/>
      <c r="P192" s="512"/>
      <c r="Q192" s="512"/>
      <c r="R192" s="512"/>
    </row>
    <row r="193" spans="1:18">
      <c r="A193" s="405"/>
      <c r="B193" s="405"/>
      <c r="C193" s="535"/>
      <c r="D193" s="405"/>
      <c r="K193" s="508"/>
      <c r="L193" s="508"/>
      <c r="M193" s="507"/>
      <c r="N193" s="512"/>
      <c r="O193" s="512"/>
      <c r="P193" s="512"/>
      <c r="Q193" s="512"/>
      <c r="R193" s="512"/>
    </row>
    <row r="194" spans="1:18">
      <c r="K194" s="508"/>
      <c r="L194" s="508"/>
      <c r="M194" s="536"/>
      <c r="N194" s="512"/>
      <c r="O194" s="512"/>
      <c r="P194" s="512"/>
      <c r="Q194" s="512"/>
      <c r="R194" s="512"/>
    </row>
    <row r="195" spans="1:18">
      <c r="K195" s="508"/>
      <c r="L195" s="508"/>
      <c r="M195" s="507"/>
      <c r="N195" s="512"/>
      <c r="O195" s="512"/>
      <c r="P195" s="512"/>
      <c r="Q195" s="512"/>
      <c r="R195" s="512"/>
    </row>
    <row r="196" spans="1:18">
      <c r="A196" s="405"/>
      <c r="B196" s="405"/>
      <c r="C196" s="537"/>
      <c r="D196" s="405"/>
      <c r="K196" s="508"/>
      <c r="L196" s="509"/>
      <c r="M196" s="512"/>
      <c r="N196" s="512"/>
      <c r="O196" s="512"/>
      <c r="P196" s="512"/>
      <c r="Q196" s="512"/>
      <c r="R196" s="512"/>
    </row>
    <row r="197" spans="1:18">
      <c r="K197" s="508"/>
      <c r="L197" s="509"/>
      <c r="M197" s="512"/>
      <c r="N197" s="512"/>
      <c r="O197" s="512"/>
      <c r="P197" s="512"/>
      <c r="Q197" s="512"/>
      <c r="R197" s="512"/>
    </row>
    <row r="198" spans="1:18">
      <c r="C198" s="425"/>
      <c r="D198" s="384"/>
      <c r="L198" s="509"/>
    </row>
    <row r="199" spans="1:18">
      <c r="C199" s="538"/>
      <c r="D199" s="539"/>
    </row>
    <row r="200" spans="1:18">
      <c r="C200" s="425"/>
      <c r="D200" s="384"/>
      <c r="L200" s="509"/>
    </row>
    <row r="202" spans="1:18">
      <c r="L202" s="509"/>
    </row>
    <row r="204" spans="1:18">
      <c r="L204" s="509"/>
    </row>
    <row r="206" spans="1:18">
      <c r="L206" s="509"/>
    </row>
    <row r="208" spans="1:18">
      <c r="L208" s="509"/>
    </row>
    <row r="210" spans="1:12">
      <c r="L210" s="509"/>
    </row>
    <row r="212" spans="1:12">
      <c r="A212" s="405"/>
      <c r="B212" s="405"/>
      <c r="C212" s="537"/>
      <c r="D212" s="405"/>
      <c r="L212" s="509"/>
    </row>
    <row r="214" spans="1:12" ht="49.5" customHeight="1"/>
    <row r="216" spans="1:12">
      <c r="C216" s="453"/>
      <c r="E216" s="451"/>
      <c r="F216" s="451"/>
      <c r="G216" s="425"/>
      <c r="H216" s="507"/>
      <c r="I216" s="507"/>
    </row>
    <row r="236" spans="4:9">
      <c r="D236" s="384"/>
      <c r="G236" s="384"/>
      <c r="H236" s="384"/>
      <c r="I236" s="384"/>
    </row>
    <row r="237" spans="4:9">
      <c r="D237" s="384"/>
      <c r="G237" s="384"/>
      <c r="H237" s="384"/>
      <c r="I237" s="384"/>
    </row>
  </sheetData>
  <mergeCells count="8">
    <mergeCell ref="H5:I5"/>
    <mergeCell ref="B7:C7"/>
    <mergeCell ref="E1:F1"/>
    <mergeCell ref="A2:B2"/>
    <mergeCell ref="E2:F2"/>
    <mergeCell ref="E3:F3"/>
    <mergeCell ref="H3:I3"/>
    <mergeCell ref="H4:I4"/>
  </mergeCells>
  <pageMargins left="0.70866141732283472" right="0.70866141732283472" top="0.78740157480314965" bottom="0.78740157480314965"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1F8FA-FF97-4D4C-9A5C-E9581F715A5C}">
  <dimension ref="A2:S111"/>
  <sheetViews>
    <sheetView zoomScale="110" zoomScaleNormal="110" workbookViewId="0">
      <selection activeCell="E55" sqref="E55"/>
    </sheetView>
  </sheetViews>
  <sheetFormatPr defaultRowHeight="14.4"/>
  <cols>
    <col min="1" max="1" width="9.140625" style="540"/>
    <col min="2" max="2" width="88.42578125" style="540" customWidth="1"/>
    <col min="3" max="3" width="9.85546875" style="540" customWidth="1"/>
    <col min="4" max="4" width="9.7109375" style="540" customWidth="1"/>
    <col min="5" max="5" width="15.140625" style="540" customWidth="1"/>
    <col min="6" max="6" width="18" style="540" customWidth="1"/>
    <col min="7" max="16384" width="9.140625" style="540"/>
  </cols>
  <sheetData>
    <row r="2" spans="1:19" ht="15" thickBot="1"/>
    <row r="3" spans="1:19" ht="21">
      <c r="B3" s="1232" t="s">
        <v>5937</v>
      </c>
      <c r="C3" s="1232"/>
      <c r="D3" s="1233"/>
      <c r="E3" s="541"/>
      <c r="F3" s="541"/>
    </row>
    <row r="4" spans="1:19">
      <c r="B4" s="1234" t="s">
        <v>5938</v>
      </c>
      <c r="C4" s="1234"/>
      <c r="D4" s="1235"/>
      <c r="E4" s="542"/>
      <c r="F4" s="542"/>
    </row>
    <row r="5" spans="1:19" ht="15" thickBot="1">
      <c r="B5" s="1234" t="s">
        <v>5939</v>
      </c>
      <c r="C5" s="1234"/>
      <c r="D5" s="1235"/>
      <c r="E5" s="542"/>
      <c r="F5" s="542"/>
    </row>
    <row r="6" spans="1:19" ht="15" thickTop="1">
      <c r="B6" s="1236" t="s">
        <v>5940</v>
      </c>
      <c r="C6" s="1236" t="s">
        <v>5941</v>
      </c>
      <c r="D6" s="1228" t="s">
        <v>5942</v>
      </c>
      <c r="E6" s="1228" t="s">
        <v>5943</v>
      </c>
      <c r="F6" s="1230" t="s">
        <v>5944</v>
      </c>
    </row>
    <row r="7" spans="1:19" ht="15" thickBot="1">
      <c r="B7" s="1237"/>
      <c r="C7" s="1237"/>
      <c r="D7" s="1229"/>
      <c r="E7" s="1229"/>
      <c r="F7" s="1231"/>
    </row>
    <row r="8" spans="1:19" ht="4.5" customHeight="1" thickBot="1">
      <c r="B8" s="543"/>
      <c r="C8" s="543"/>
      <c r="D8" s="544"/>
      <c r="E8" s="542"/>
      <c r="F8" s="542"/>
    </row>
    <row r="9" spans="1:19" ht="12.6" customHeight="1" thickTop="1">
      <c r="B9" s="545" t="s">
        <v>5945</v>
      </c>
      <c r="C9" s="546"/>
      <c r="D9" s="547"/>
      <c r="E9" s="542"/>
      <c r="F9" s="542"/>
    </row>
    <row r="10" spans="1:19" s="551" customFormat="1" ht="14.4" customHeight="1">
      <c r="A10" s="540"/>
      <c r="B10" s="548" t="s">
        <v>5946</v>
      </c>
      <c r="C10" s="549" t="s">
        <v>693</v>
      </c>
      <c r="D10" s="550">
        <v>4</v>
      </c>
      <c r="E10" s="542">
        <v>0</v>
      </c>
      <c r="F10" s="542">
        <f>PRODUCT(D10,E10)</f>
        <v>0</v>
      </c>
      <c r="G10" s="540"/>
      <c r="H10" s="540"/>
      <c r="I10" s="540"/>
      <c r="J10" s="540"/>
      <c r="K10" s="540"/>
      <c r="L10" s="540"/>
      <c r="M10" s="540"/>
      <c r="N10" s="540"/>
      <c r="O10" s="540"/>
      <c r="P10" s="540"/>
      <c r="Q10" s="540"/>
      <c r="R10" s="540"/>
      <c r="S10" s="540"/>
    </row>
    <row r="11" spans="1:19" s="551" customFormat="1" ht="15" customHeight="1">
      <c r="A11" s="540"/>
      <c r="B11" s="548" t="s">
        <v>5947</v>
      </c>
      <c r="C11" s="549" t="s">
        <v>693</v>
      </c>
      <c r="D11" s="550">
        <v>10</v>
      </c>
      <c r="E11" s="542">
        <v>0</v>
      </c>
      <c r="F11" s="542">
        <f t="shared" ref="F11:F74" si="0">PRODUCT(D11,E11)</f>
        <v>0</v>
      </c>
      <c r="G11" s="540"/>
      <c r="H11" s="540"/>
      <c r="I11" s="540"/>
      <c r="J11" s="540"/>
      <c r="K11" s="540"/>
      <c r="L11" s="540"/>
      <c r="M11" s="540"/>
      <c r="N11" s="540"/>
      <c r="O11" s="540"/>
      <c r="P11" s="540"/>
      <c r="Q11" s="540"/>
      <c r="R11" s="540"/>
      <c r="S11" s="540"/>
    </row>
    <row r="12" spans="1:19" s="551" customFormat="1" ht="15" customHeight="1">
      <c r="A12" s="540"/>
      <c r="B12" s="548" t="s">
        <v>5948</v>
      </c>
      <c r="C12" s="549" t="s">
        <v>693</v>
      </c>
      <c r="D12" s="550">
        <v>10</v>
      </c>
      <c r="E12" s="542">
        <v>0</v>
      </c>
      <c r="F12" s="542">
        <f t="shared" si="0"/>
        <v>0</v>
      </c>
      <c r="G12" s="540"/>
      <c r="H12" s="540"/>
      <c r="I12" s="540"/>
      <c r="J12" s="540"/>
      <c r="K12" s="540"/>
      <c r="L12" s="540"/>
      <c r="M12" s="540"/>
      <c r="N12" s="540"/>
      <c r="O12" s="540"/>
      <c r="P12" s="540"/>
      <c r="Q12" s="540"/>
      <c r="R12" s="540"/>
      <c r="S12" s="540"/>
    </row>
    <row r="13" spans="1:19" s="551" customFormat="1">
      <c r="A13" s="540"/>
      <c r="B13" s="552" t="s">
        <v>5949</v>
      </c>
      <c r="C13" s="553" t="s">
        <v>4760</v>
      </c>
      <c r="D13" s="550">
        <v>1</v>
      </c>
      <c r="E13" s="542">
        <v>0</v>
      </c>
      <c r="F13" s="542">
        <f t="shared" si="0"/>
        <v>0</v>
      </c>
      <c r="G13" s="540"/>
      <c r="H13" s="540"/>
      <c r="I13" s="540"/>
      <c r="J13" s="540"/>
      <c r="K13" s="540"/>
      <c r="L13" s="540"/>
      <c r="M13" s="540"/>
      <c r="N13" s="540"/>
      <c r="O13" s="540"/>
      <c r="P13" s="540"/>
      <c r="Q13" s="540"/>
      <c r="R13" s="540"/>
      <c r="S13" s="540"/>
    </row>
    <row r="14" spans="1:19" s="551" customFormat="1" ht="13.2" customHeight="1">
      <c r="A14" s="540"/>
      <c r="B14" s="548" t="s">
        <v>5950</v>
      </c>
      <c r="C14" s="549" t="s">
        <v>4760</v>
      </c>
      <c r="D14" s="550">
        <v>1</v>
      </c>
      <c r="E14" s="542">
        <v>0</v>
      </c>
      <c r="F14" s="542">
        <f t="shared" si="0"/>
        <v>0</v>
      </c>
      <c r="G14" s="540"/>
      <c r="H14" s="540"/>
      <c r="I14" s="540"/>
      <c r="J14" s="540"/>
      <c r="K14" s="540"/>
      <c r="L14" s="540"/>
      <c r="M14" s="540"/>
      <c r="N14" s="540"/>
      <c r="O14" s="540"/>
      <c r="P14" s="540"/>
      <c r="Q14" s="540"/>
      <c r="R14" s="540"/>
      <c r="S14" s="540"/>
    </row>
    <row r="15" spans="1:19" s="551" customFormat="1" ht="9" customHeight="1">
      <c r="A15" s="540"/>
      <c r="B15" s="554"/>
      <c r="C15" s="555"/>
      <c r="D15" s="556"/>
      <c r="E15" s="542">
        <v>0</v>
      </c>
      <c r="F15" s="542">
        <f t="shared" si="0"/>
        <v>0</v>
      </c>
      <c r="G15" s="540"/>
      <c r="H15" s="540"/>
      <c r="I15" s="540"/>
      <c r="J15" s="540"/>
      <c r="K15" s="540"/>
      <c r="L15" s="540"/>
      <c r="M15" s="540"/>
      <c r="N15" s="540"/>
      <c r="O15" s="540"/>
      <c r="P15" s="540"/>
      <c r="Q15" s="540"/>
      <c r="R15" s="540"/>
      <c r="S15" s="540"/>
    </row>
    <row r="16" spans="1:19" ht="13.2" customHeight="1">
      <c r="B16" s="557" t="s">
        <v>5951</v>
      </c>
      <c r="C16" s="558"/>
      <c r="D16" s="559"/>
      <c r="E16" s="542">
        <v>0</v>
      </c>
      <c r="F16" s="542">
        <f t="shared" si="0"/>
        <v>0</v>
      </c>
    </row>
    <row r="17" spans="1:19" ht="13.2" customHeight="1">
      <c r="B17" s="560" t="s">
        <v>5952</v>
      </c>
      <c r="C17" s="561" t="s">
        <v>693</v>
      </c>
      <c r="D17" s="562">
        <v>10</v>
      </c>
      <c r="E17" s="542">
        <v>0</v>
      </c>
      <c r="F17" s="542">
        <f t="shared" si="0"/>
        <v>0</v>
      </c>
    </row>
    <row r="18" spans="1:19" ht="13.2" customHeight="1">
      <c r="B18" s="548" t="s">
        <v>5953</v>
      </c>
      <c r="C18" s="549" t="s">
        <v>693</v>
      </c>
      <c r="D18" s="550">
        <v>10</v>
      </c>
      <c r="E18" s="542">
        <v>0</v>
      </c>
      <c r="F18" s="542">
        <f t="shared" si="0"/>
        <v>0</v>
      </c>
    </row>
    <row r="19" spans="1:19" ht="13.2" customHeight="1">
      <c r="B19" s="548" t="s">
        <v>5954</v>
      </c>
      <c r="C19" s="549" t="s">
        <v>693</v>
      </c>
      <c r="D19" s="550">
        <f>20+10+10+150</f>
        <v>190</v>
      </c>
      <c r="E19" s="542">
        <v>0</v>
      </c>
      <c r="F19" s="542">
        <f t="shared" si="0"/>
        <v>0</v>
      </c>
    </row>
    <row r="20" spans="1:19" s="563" customFormat="1" ht="13.95" customHeight="1">
      <c r="B20" s="548" t="s">
        <v>5955</v>
      </c>
      <c r="C20" s="549" t="s">
        <v>4760</v>
      </c>
      <c r="D20" s="550">
        <v>1</v>
      </c>
      <c r="E20" s="542">
        <v>0</v>
      </c>
      <c r="F20" s="542">
        <f t="shared" si="0"/>
        <v>0</v>
      </c>
    </row>
    <row r="21" spans="1:19" s="563" customFormat="1" ht="13.95" customHeight="1">
      <c r="B21" s="548" t="s">
        <v>5956</v>
      </c>
      <c r="C21" s="549" t="s">
        <v>4760</v>
      </c>
      <c r="D21" s="550">
        <v>1</v>
      </c>
      <c r="E21" s="542">
        <v>0</v>
      </c>
      <c r="F21" s="542">
        <f t="shared" si="0"/>
        <v>0</v>
      </c>
    </row>
    <row r="22" spans="1:19" ht="12.6" customHeight="1">
      <c r="B22" s="548" t="s">
        <v>5957</v>
      </c>
      <c r="C22" s="549" t="s">
        <v>4760</v>
      </c>
      <c r="D22" s="550">
        <v>1</v>
      </c>
      <c r="E22" s="542">
        <v>0</v>
      </c>
      <c r="F22" s="542">
        <f t="shared" si="0"/>
        <v>0</v>
      </c>
    </row>
    <row r="23" spans="1:19" ht="13.95" customHeight="1">
      <c r="B23" s="548" t="s">
        <v>5958</v>
      </c>
      <c r="C23" s="549" t="s">
        <v>4760</v>
      </c>
      <c r="D23" s="550">
        <v>1</v>
      </c>
      <c r="E23" s="542">
        <v>0</v>
      </c>
      <c r="F23" s="542">
        <f t="shared" si="0"/>
        <v>0</v>
      </c>
    </row>
    <row r="24" spans="1:19" ht="13.95" customHeight="1">
      <c r="B24" s="548" t="s">
        <v>5959</v>
      </c>
      <c r="C24" s="549" t="s">
        <v>4760</v>
      </c>
      <c r="D24" s="550">
        <v>1</v>
      </c>
      <c r="E24" s="542">
        <v>0</v>
      </c>
      <c r="F24" s="542">
        <f t="shared" si="0"/>
        <v>0</v>
      </c>
    </row>
    <row r="25" spans="1:19" s="551" customFormat="1" ht="9" customHeight="1">
      <c r="A25" s="540"/>
      <c r="B25" s="554"/>
      <c r="C25" s="555"/>
      <c r="D25" s="556"/>
      <c r="E25" s="542">
        <v>0</v>
      </c>
      <c r="F25" s="542">
        <f t="shared" si="0"/>
        <v>0</v>
      </c>
      <c r="G25" s="540"/>
      <c r="H25" s="540"/>
      <c r="I25" s="540"/>
      <c r="J25" s="540"/>
      <c r="K25" s="540"/>
      <c r="L25" s="540"/>
      <c r="M25" s="540"/>
      <c r="N25" s="540"/>
      <c r="O25" s="540"/>
      <c r="P25" s="540"/>
      <c r="Q25" s="540"/>
      <c r="R25" s="540"/>
      <c r="S25" s="540"/>
    </row>
    <row r="26" spans="1:19">
      <c r="B26" s="564" t="s">
        <v>5960</v>
      </c>
      <c r="C26" s="565"/>
      <c r="D26" s="566"/>
      <c r="E26" s="542">
        <v>0</v>
      </c>
      <c r="F26" s="542">
        <f t="shared" si="0"/>
        <v>0</v>
      </c>
    </row>
    <row r="27" spans="1:19" ht="15" customHeight="1">
      <c r="B27" s="567" t="s">
        <v>5961</v>
      </c>
      <c r="C27" s="568" t="s">
        <v>4713</v>
      </c>
      <c r="D27" s="569">
        <v>2</v>
      </c>
      <c r="E27" s="542">
        <v>0</v>
      </c>
      <c r="F27" s="542">
        <f t="shared" si="0"/>
        <v>0</v>
      </c>
    </row>
    <row r="28" spans="1:19" ht="13.95" customHeight="1">
      <c r="B28" s="570" t="s">
        <v>5962</v>
      </c>
      <c r="C28" s="571" t="s">
        <v>4713</v>
      </c>
      <c r="D28" s="572">
        <v>5</v>
      </c>
      <c r="E28" s="542">
        <v>0</v>
      </c>
      <c r="F28" s="542">
        <f t="shared" si="0"/>
        <v>0</v>
      </c>
    </row>
    <row r="29" spans="1:19" ht="14.4" customHeight="1">
      <c r="B29" s="570" t="s">
        <v>5963</v>
      </c>
      <c r="C29" s="571" t="s">
        <v>4713</v>
      </c>
      <c r="D29" s="572">
        <v>3</v>
      </c>
      <c r="E29" s="542">
        <v>0</v>
      </c>
      <c r="F29" s="542">
        <f t="shared" si="0"/>
        <v>0</v>
      </c>
    </row>
    <row r="30" spans="1:19" ht="14.4" customHeight="1">
      <c r="B30" s="570" t="s">
        <v>5964</v>
      </c>
      <c r="C30" s="571" t="s">
        <v>4713</v>
      </c>
      <c r="D30" s="572">
        <v>10</v>
      </c>
      <c r="E30" s="542">
        <v>0</v>
      </c>
      <c r="F30" s="542">
        <f t="shared" si="0"/>
        <v>0</v>
      </c>
    </row>
    <row r="31" spans="1:19" ht="15.6" customHeight="1">
      <c r="B31" s="570" t="s">
        <v>5965</v>
      </c>
      <c r="C31" s="571" t="s">
        <v>4713</v>
      </c>
      <c r="D31" s="572">
        <v>12</v>
      </c>
      <c r="E31" s="542">
        <v>0</v>
      </c>
      <c r="F31" s="542">
        <f t="shared" si="0"/>
        <v>0</v>
      </c>
    </row>
    <row r="32" spans="1:19" ht="14.4" customHeight="1">
      <c r="B32" s="573" t="s">
        <v>5966</v>
      </c>
      <c r="C32" s="574" t="s">
        <v>4713</v>
      </c>
      <c r="D32" s="575">
        <v>2</v>
      </c>
      <c r="E32" s="542">
        <v>0</v>
      </c>
      <c r="F32" s="542">
        <f t="shared" si="0"/>
        <v>0</v>
      </c>
    </row>
    <row r="33" spans="2:6" ht="14.4" customHeight="1">
      <c r="B33" s="576"/>
      <c r="C33" s="577"/>
      <c r="D33" s="578"/>
      <c r="E33" s="542">
        <v>0</v>
      </c>
      <c r="F33" s="542">
        <f t="shared" si="0"/>
        <v>0</v>
      </c>
    </row>
    <row r="34" spans="2:6">
      <c r="B34" s="564" t="s">
        <v>5967</v>
      </c>
      <c r="C34" s="565"/>
      <c r="D34" s="566"/>
      <c r="E34" s="542">
        <v>0</v>
      </c>
      <c r="F34" s="542">
        <f t="shared" si="0"/>
        <v>0</v>
      </c>
    </row>
    <row r="35" spans="2:6" ht="15" customHeight="1">
      <c r="B35" s="570" t="s">
        <v>5968</v>
      </c>
      <c r="C35" s="571" t="s">
        <v>4713</v>
      </c>
      <c r="D35" s="572">
        <v>5</v>
      </c>
      <c r="E35" s="542">
        <v>0</v>
      </c>
      <c r="F35" s="542">
        <f t="shared" si="0"/>
        <v>0</v>
      </c>
    </row>
    <row r="36" spans="2:6" ht="15" customHeight="1">
      <c r="B36" s="570" t="s">
        <v>5969</v>
      </c>
      <c r="C36" s="571" t="s">
        <v>4713</v>
      </c>
      <c r="D36" s="572">
        <v>7</v>
      </c>
      <c r="E36" s="542">
        <v>0</v>
      </c>
      <c r="F36" s="542">
        <f t="shared" si="0"/>
        <v>0</v>
      </c>
    </row>
    <row r="37" spans="2:6" ht="15" customHeight="1">
      <c r="B37" s="570" t="s">
        <v>5970</v>
      </c>
      <c r="C37" s="571" t="s">
        <v>4713</v>
      </c>
      <c r="D37" s="572">
        <v>16</v>
      </c>
      <c r="E37" s="542">
        <v>0</v>
      </c>
      <c r="F37" s="542">
        <f t="shared" si="0"/>
        <v>0</v>
      </c>
    </row>
    <row r="38" spans="2:6" ht="13.95" customHeight="1">
      <c r="B38" s="570" t="s">
        <v>5971</v>
      </c>
      <c r="C38" s="571" t="s">
        <v>4713</v>
      </c>
      <c r="D38" s="572">
        <v>2</v>
      </c>
      <c r="E38" s="542">
        <v>0</v>
      </c>
      <c r="F38" s="542">
        <f t="shared" si="0"/>
        <v>0</v>
      </c>
    </row>
    <row r="39" spans="2:6" ht="13.95" customHeight="1">
      <c r="B39" s="570" t="s">
        <v>5972</v>
      </c>
      <c r="C39" s="571" t="s">
        <v>4713</v>
      </c>
      <c r="D39" s="572">
        <v>1</v>
      </c>
      <c r="E39" s="542">
        <v>0</v>
      </c>
      <c r="F39" s="542">
        <f t="shared" si="0"/>
        <v>0</v>
      </c>
    </row>
    <row r="40" spans="2:6" ht="13.95" customHeight="1">
      <c r="B40" s="570" t="s">
        <v>5973</v>
      </c>
      <c r="C40" s="571" t="s">
        <v>4713</v>
      </c>
      <c r="D40" s="572">
        <v>26</v>
      </c>
      <c r="E40" s="542">
        <v>0</v>
      </c>
      <c r="F40" s="542">
        <f t="shared" si="0"/>
        <v>0</v>
      </c>
    </row>
    <row r="41" spans="2:6" ht="14.4" customHeight="1">
      <c r="B41" s="570" t="s">
        <v>5974</v>
      </c>
      <c r="C41" s="571" t="s">
        <v>4713</v>
      </c>
      <c r="D41" s="572">
        <f>8+3</f>
        <v>11</v>
      </c>
      <c r="E41" s="542">
        <v>0</v>
      </c>
      <c r="F41" s="542">
        <f t="shared" si="0"/>
        <v>0</v>
      </c>
    </row>
    <row r="42" spans="2:6" ht="14.4" customHeight="1">
      <c r="B42" s="576"/>
      <c r="C42" s="577"/>
      <c r="D42" s="578"/>
      <c r="E42" s="542">
        <v>0</v>
      </c>
      <c r="F42" s="542">
        <f t="shared" si="0"/>
        <v>0</v>
      </c>
    </row>
    <row r="43" spans="2:6">
      <c r="B43" s="579" t="s">
        <v>5975</v>
      </c>
      <c r="C43" s="580"/>
      <c r="D43" s="581"/>
      <c r="E43" s="542">
        <v>0</v>
      </c>
      <c r="F43" s="542">
        <f t="shared" si="0"/>
        <v>0</v>
      </c>
    </row>
    <row r="44" spans="2:6" ht="13.95" customHeight="1">
      <c r="B44" s="582" t="s">
        <v>5976</v>
      </c>
      <c r="C44" s="583" t="s">
        <v>4713</v>
      </c>
      <c r="D44" s="584">
        <v>1</v>
      </c>
      <c r="E44" s="542">
        <v>0</v>
      </c>
      <c r="F44" s="542">
        <f t="shared" si="0"/>
        <v>0</v>
      </c>
    </row>
    <row r="45" spans="2:6" ht="13.95" customHeight="1">
      <c r="B45" s="585" t="s">
        <v>5977</v>
      </c>
      <c r="C45" s="586"/>
      <c r="D45" s="587"/>
      <c r="E45" s="542">
        <v>0</v>
      </c>
      <c r="F45" s="542">
        <f t="shared" si="0"/>
        <v>0</v>
      </c>
    </row>
    <row r="46" spans="2:6" ht="13.95" customHeight="1">
      <c r="B46" s="588" t="s">
        <v>5978</v>
      </c>
      <c r="C46" s="589" t="s">
        <v>4713</v>
      </c>
      <c r="D46" s="584">
        <v>1</v>
      </c>
      <c r="E46" s="542">
        <v>0</v>
      </c>
      <c r="F46" s="542">
        <f t="shared" si="0"/>
        <v>0</v>
      </c>
    </row>
    <row r="47" spans="2:6">
      <c r="B47" s="585" t="s">
        <v>5979</v>
      </c>
      <c r="C47" s="586"/>
      <c r="D47" s="587"/>
      <c r="E47" s="542">
        <v>0</v>
      </c>
      <c r="F47" s="542">
        <f t="shared" si="0"/>
        <v>0</v>
      </c>
    </row>
    <row r="48" spans="2:6" ht="23.4" customHeight="1">
      <c r="B48" s="590" t="s">
        <v>5980</v>
      </c>
      <c r="C48" s="589" t="s">
        <v>4760</v>
      </c>
      <c r="D48" s="584">
        <v>1</v>
      </c>
      <c r="E48" s="542">
        <v>0</v>
      </c>
      <c r="F48" s="542">
        <f t="shared" si="0"/>
        <v>0</v>
      </c>
    </row>
    <row r="49" spans="1:19" ht="15" customHeight="1">
      <c r="B49" s="588" t="s">
        <v>5981</v>
      </c>
      <c r="C49" s="589" t="s">
        <v>4713</v>
      </c>
      <c r="D49" s="584">
        <v>1</v>
      </c>
      <c r="E49" s="542">
        <v>0</v>
      </c>
      <c r="F49" s="542">
        <f t="shared" si="0"/>
        <v>0</v>
      </c>
    </row>
    <row r="50" spans="1:19" ht="15" customHeight="1">
      <c r="B50" s="588" t="s">
        <v>5982</v>
      </c>
      <c r="C50" s="589" t="s">
        <v>4713</v>
      </c>
      <c r="D50" s="584">
        <v>1</v>
      </c>
      <c r="E50" s="542">
        <v>0</v>
      </c>
      <c r="F50" s="542">
        <f t="shared" si="0"/>
        <v>0</v>
      </c>
    </row>
    <row r="51" spans="1:19" ht="15" customHeight="1">
      <c r="B51" s="588" t="s">
        <v>5983</v>
      </c>
      <c r="C51" s="589" t="s">
        <v>4713</v>
      </c>
      <c r="D51" s="584">
        <v>1</v>
      </c>
      <c r="E51" s="542">
        <v>0</v>
      </c>
      <c r="F51" s="542">
        <f t="shared" si="0"/>
        <v>0</v>
      </c>
    </row>
    <row r="52" spans="1:19" ht="12.6" customHeight="1">
      <c r="B52" s="588" t="s">
        <v>5984</v>
      </c>
      <c r="C52" s="589" t="s">
        <v>4760</v>
      </c>
      <c r="D52" s="584">
        <v>1</v>
      </c>
      <c r="E52" s="542">
        <v>0</v>
      </c>
      <c r="F52" s="542">
        <f t="shared" si="0"/>
        <v>0</v>
      </c>
    </row>
    <row r="53" spans="1:19" ht="12.6" customHeight="1">
      <c r="B53" s="591" t="s">
        <v>5985</v>
      </c>
      <c r="C53" s="592" t="s">
        <v>4760</v>
      </c>
      <c r="D53" s="593">
        <v>1</v>
      </c>
      <c r="E53" s="542">
        <v>0</v>
      </c>
      <c r="F53" s="542">
        <f t="shared" si="0"/>
        <v>0</v>
      </c>
    </row>
    <row r="54" spans="1:19" s="551" customFormat="1" ht="9" customHeight="1">
      <c r="A54" s="540"/>
      <c r="B54" s="554"/>
      <c r="C54" s="555"/>
      <c r="D54" s="556"/>
      <c r="E54" s="542">
        <v>0</v>
      </c>
      <c r="F54" s="542">
        <f t="shared" si="0"/>
        <v>0</v>
      </c>
      <c r="G54" s="540"/>
      <c r="H54" s="540"/>
      <c r="I54" s="540"/>
      <c r="J54" s="540"/>
      <c r="K54" s="540"/>
      <c r="L54" s="540"/>
      <c r="M54" s="540"/>
      <c r="N54" s="540"/>
      <c r="O54" s="540"/>
      <c r="P54" s="540"/>
      <c r="Q54" s="540"/>
      <c r="R54" s="540"/>
      <c r="S54" s="540"/>
    </row>
    <row r="55" spans="1:19">
      <c r="B55" s="594" t="s">
        <v>2909</v>
      </c>
      <c r="C55" s="595"/>
      <c r="D55" s="596"/>
      <c r="E55" s="542">
        <v>0</v>
      </c>
      <c r="F55" s="542">
        <f t="shared" si="0"/>
        <v>0</v>
      </c>
    </row>
    <row r="56" spans="1:19" ht="13.5" customHeight="1">
      <c r="B56" s="582" t="s">
        <v>5986</v>
      </c>
      <c r="C56" s="583" t="s">
        <v>4713</v>
      </c>
      <c r="D56" s="584">
        <v>6</v>
      </c>
      <c r="E56" s="542">
        <v>0</v>
      </c>
      <c r="F56" s="542">
        <f t="shared" si="0"/>
        <v>0</v>
      </c>
    </row>
    <row r="57" spans="1:19" ht="12.75" customHeight="1">
      <c r="B57" s="582" t="s">
        <v>5987</v>
      </c>
      <c r="C57" s="583" t="s">
        <v>4713</v>
      </c>
      <c r="D57" s="584">
        <v>3</v>
      </c>
      <c r="E57" s="542">
        <v>0</v>
      </c>
      <c r="F57" s="542">
        <f t="shared" si="0"/>
        <v>0</v>
      </c>
    </row>
    <row r="58" spans="1:19">
      <c r="B58" s="597" t="s">
        <v>5988</v>
      </c>
      <c r="C58" s="598" t="s">
        <v>4713</v>
      </c>
      <c r="D58" s="599">
        <v>1</v>
      </c>
      <c r="E58" s="542">
        <v>0</v>
      </c>
      <c r="F58" s="542">
        <f t="shared" si="0"/>
        <v>0</v>
      </c>
    </row>
    <row r="59" spans="1:19" ht="8.25" customHeight="1">
      <c r="B59" s="600"/>
      <c r="C59" s="601"/>
      <c r="D59" s="602"/>
      <c r="E59" s="542">
        <v>0</v>
      </c>
      <c r="F59" s="542">
        <f t="shared" si="0"/>
        <v>0</v>
      </c>
    </row>
    <row r="60" spans="1:19">
      <c r="B60" s="603" t="s">
        <v>5989</v>
      </c>
      <c r="C60" s="604"/>
      <c r="D60" s="605"/>
      <c r="E60" s="542">
        <v>0</v>
      </c>
      <c r="F60" s="542">
        <f t="shared" si="0"/>
        <v>0</v>
      </c>
    </row>
    <row r="61" spans="1:19" ht="12.75" customHeight="1">
      <c r="B61" s="606" t="s">
        <v>5990</v>
      </c>
      <c r="C61" s="607" t="s">
        <v>693</v>
      </c>
      <c r="D61" s="608">
        <v>5</v>
      </c>
      <c r="E61" s="542">
        <v>0</v>
      </c>
      <c r="F61" s="542">
        <f t="shared" si="0"/>
        <v>0</v>
      </c>
    </row>
    <row r="62" spans="1:19" ht="12.75" customHeight="1">
      <c r="B62" s="606" t="s">
        <v>5991</v>
      </c>
      <c r="C62" s="607" t="s">
        <v>693</v>
      </c>
      <c r="D62" s="608">
        <f>40</f>
        <v>40</v>
      </c>
      <c r="E62" s="542">
        <v>0</v>
      </c>
      <c r="F62" s="542">
        <f t="shared" si="0"/>
        <v>0</v>
      </c>
    </row>
    <row r="63" spans="1:19" ht="12.75" customHeight="1">
      <c r="B63" s="606" t="s">
        <v>5992</v>
      </c>
      <c r="C63" s="607" t="s">
        <v>693</v>
      </c>
      <c r="D63" s="608">
        <f>D19-D62</f>
        <v>150</v>
      </c>
      <c r="E63" s="542">
        <v>0</v>
      </c>
      <c r="F63" s="542">
        <f t="shared" si="0"/>
        <v>0</v>
      </c>
    </row>
    <row r="64" spans="1:19" ht="12.75" customHeight="1">
      <c r="B64" s="606" t="s">
        <v>5993</v>
      </c>
      <c r="C64" s="607" t="s">
        <v>693</v>
      </c>
      <c r="D64" s="608">
        <f>D18*2</f>
        <v>20</v>
      </c>
      <c r="E64" s="542">
        <v>0</v>
      </c>
      <c r="F64" s="542">
        <f t="shared" si="0"/>
        <v>0</v>
      </c>
    </row>
    <row r="65" spans="2:6" ht="12.75" customHeight="1">
      <c r="B65" s="609" t="s">
        <v>5994</v>
      </c>
      <c r="C65" s="610" t="s">
        <v>4760</v>
      </c>
      <c r="D65" s="611">
        <v>1</v>
      </c>
      <c r="E65" s="542">
        <v>0</v>
      </c>
      <c r="F65" s="542">
        <f t="shared" si="0"/>
        <v>0</v>
      </c>
    </row>
    <row r="66" spans="2:6" ht="8.25" customHeight="1">
      <c r="B66" s="600"/>
      <c r="C66" s="601"/>
      <c r="D66" s="602"/>
      <c r="E66" s="542">
        <v>0</v>
      </c>
      <c r="F66" s="542">
        <f t="shared" si="0"/>
        <v>0</v>
      </c>
    </row>
    <row r="67" spans="2:6">
      <c r="B67" s="612" t="s">
        <v>5995</v>
      </c>
      <c r="C67" s="613"/>
      <c r="D67" s="614"/>
      <c r="E67" s="542">
        <v>0</v>
      </c>
      <c r="F67" s="542">
        <f t="shared" si="0"/>
        <v>0</v>
      </c>
    </row>
    <row r="68" spans="2:6" ht="24" customHeight="1">
      <c r="B68" s="570" t="s">
        <v>5996</v>
      </c>
      <c r="C68" s="571" t="s">
        <v>693</v>
      </c>
      <c r="D68" s="615">
        <v>20</v>
      </c>
      <c r="E68" s="542">
        <v>0</v>
      </c>
      <c r="F68" s="542">
        <f t="shared" si="0"/>
        <v>0</v>
      </c>
    </row>
    <row r="69" spans="2:6" ht="25.95" customHeight="1">
      <c r="B69" s="570" t="s">
        <v>5997</v>
      </c>
      <c r="C69" s="571" t="s">
        <v>4713</v>
      </c>
      <c r="D69" s="615">
        <v>2</v>
      </c>
      <c r="E69" s="542">
        <v>0</v>
      </c>
      <c r="F69" s="542">
        <f t="shared" si="0"/>
        <v>0</v>
      </c>
    </row>
    <row r="70" spans="2:6" ht="25.95" customHeight="1">
      <c r="B70" s="570" t="s">
        <v>5998</v>
      </c>
      <c r="C70" s="571" t="s">
        <v>4713</v>
      </c>
      <c r="D70" s="615">
        <v>5</v>
      </c>
      <c r="E70" s="542">
        <v>0</v>
      </c>
      <c r="F70" s="542">
        <f t="shared" si="0"/>
        <v>0</v>
      </c>
    </row>
    <row r="71" spans="2:6" ht="8.25" customHeight="1">
      <c r="B71" s="600"/>
      <c r="C71" s="601"/>
      <c r="D71" s="602"/>
      <c r="E71" s="542">
        <v>0</v>
      </c>
      <c r="F71" s="542">
        <f t="shared" si="0"/>
        <v>0</v>
      </c>
    </row>
    <row r="72" spans="2:6">
      <c r="B72" s="616" t="s">
        <v>5999</v>
      </c>
      <c r="C72" s="617"/>
      <c r="D72" s="618"/>
      <c r="E72" s="542">
        <v>0</v>
      </c>
      <c r="F72" s="542">
        <f t="shared" si="0"/>
        <v>0</v>
      </c>
    </row>
    <row r="73" spans="2:6" ht="12.75" customHeight="1">
      <c r="B73" s="567" t="s">
        <v>6000</v>
      </c>
      <c r="C73" s="568" t="s">
        <v>4760</v>
      </c>
      <c r="D73" s="569">
        <v>1</v>
      </c>
      <c r="E73" s="542">
        <v>0</v>
      </c>
      <c r="F73" s="542">
        <f t="shared" si="0"/>
        <v>0</v>
      </c>
    </row>
    <row r="74" spans="2:6" ht="8.25" customHeight="1">
      <c r="B74" s="600"/>
      <c r="C74" s="601"/>
      <c r="D74" s="602"/>
      <c r="E74" s="542">
        <v>0</v>
      </c>
      <c r="F74" s="542">
        <f t="shared" si="0"/>
        <v>0</v>
      </c>
    </row>
    <row r="75" spans="2:6" ht="15" customHeight="1">
      <c r="B75" s="619" t="s">
        <v>6001</v>
      </c>
      <c r="C75" s="620"/>
      <c r="D75" s="621"/>
      <c r="E75" s="542">
        <v>0</v>
      </c>
      <c r="F75" s="542">
        <f t="shared" ref="F75:F110" si="1">PRODUCT(D75,E75)</f>
        <v>0</v>
      </c>
    </row>
    <row r="76" spans="2:6" ht="16.95" customHeight="1">
      <c r="B76" s="622" t="s">
        <v>6002</v>
      </c>
      <c r="C76" s="623" t="s">
        <v>6003</v>
      </c>
      <c r="D76" s="624">
        <v>250</v>
      </c>
      <c r="E76" s="542">
        <v>0</v>
      </c>
      <c r="F76" s="542">
        <f t="shared" si="1"/>
        <v>0</v>
      </c>
    </row>
    <row r="77" spans="2:6" ht="8.25" customHeight="1">
      <c r="B77" s="600"/>
      <c r="C77" s="601"/>
      <c r="D77" s="602"/>
      <c r="E77" s="542">
        <v>0</v>
      </c>
      <c r="F77" s="542">
        <f t="shared" si="1"/>
        <v>0</v>
      </c>
    </row>
    <row r="78" spans="2:6" ht="14.4" customHeight="1">
      <c r="B78" s="619" t="s">
        <v>6004</v>
      </c>
      <c r="C78" s="620"/>
      <c r="D78" s="621"/>
      <c r="E78" s="542">
        <v>0</v>
      </c>
      <c r="F78" s="542">
        <f t="shared" si="1"/>
        <v>0</v>
      </c>
    </row>
    <row r="79" spans="2:6">
      <c r="B79" s="625" t="s">
        <v>6005</v>
      </c>
      <c r="C79" s="568" t="s">
        <v>4760</v>
      </c>
      <c r="D79" s="569">
        <v>1</v>
      </c>
      <c r="E79" s="542">
        <v>0</v>
      </c>
      <c r="F79" s="542">
        <f t="shared" si="1"/>
        <v>0</v>
      </c>
    </row>
    <row r="80" spans="2:6">
      <c r="B80" s="626" t="s">
        <v>6006</v>
      </c>
      <c r="C80" s="571" t="s">
        <v>4760</v>
      </c>
      <c r="D80" s="572">
        <v>1</v>
      </c>
      <c r="E80" s="542">
        <v>0</v>
      </c>
      <c r="F80" s="542">
        <f t="shared" si="1"/>
        <v>0</v>
      </c>
    </row>
    <row r="81" spans="2:6">
      <c r="B81" s="626" t="s">
        <v>6007</v>
      </c>
      <c r="C81" s="571" t="s">
        <v>4760</v>
      </c>
      <c r="D81" s="572">
        <v>1</v>
      </c>
      <c r="E81" s="542">
        <v>0</v>
      </c>
      <c r="F81" s="542">
        <f t="shared" si="1"/>
        <v>0</v>
      </c>
    </row>
    <row r="82" spans="2:6">
      <c r="B82" s="626" t="s">
        <v>6008</v>
      </c>
      <c r="C82" s="571" t="s">
        <v>4760</v>
      </c>
      <c r="D82" s="572">
        <v>1</v>
      </c>
      <c r="E82" s="542">
        <v>0</v>
      </c>
      <c r="F82" s="542">
        <f t="shared" si="1"/>
        <v>0</v>
      </c>
    </row>
    <row r="83" spans="2:6">
      <c r="B83" s="626" t="s">
        <v>6009</v>
      </c>
      <c r="C83" s="571" t="s">
        <v>2015</v>
      </c>
      <c r="D83" s="572">
        <v>100</v>
      </c>
      <c r="E83" s="542">
        <v>0</v>
      </c>
      <c r="F83" s="542">
        <f t="shared" si="1"/>
        <v>0</v>
      </c>
    </row>
    <row r="84" spans="2:6">
      <c r="B84" s="626" t="s">
        <v>6010</v>
      </c>
      <c r="C84" s="571" t="s">
        <v>693</v>
      </c>
      <c r="D84" s="572">
        <v>50</v>
      </c>
      <c r="E84" s="542">
        <v>0</v>
      </c>
      <c r="F84" s="542">
        <f t="shared" si="1"/>
        <v>0</v>
      </c>
    </row>
    <row r="85" spans="2:6">
      <c r="B85" s="627" t="s">
        <v>6011</v>
      </c>
      <c r="C85" s="574" t="s">
        <v>4760</v>
      </c>
      <c r="D85" s="575">
        <v>1</v>
      </c>
      <c r="E85" s="542">
        <v>0</v>
      </c>
      <c r="F85" s="542">
        <f t="shared" si="1"/>
        <v>0</v>
      </c>
    </row>
    <row r="86" spans="2:6" ht="8.25" customHeight="1">
      <c r="B86" s="600"/>
      <c r="C86" s="601"/>
      <c r="D86" s="602"/>
      <c r="E86" s="542">
        <v>0</v>
      </c>
      <c r="F86" s="542">
        <f t="shared" si="1"/>
        <v>0</v>
      </c>
    </row>
    <row r="87" spans="2:6">
      <c r="B87" s="619" t="s">
        <v>6012</v>
      </c>
      <c r="C87" s="620"/>
      <c r="D87" s="621"/>
      <c r="E87" s="542">
        <v>0</v>
      </c>
      <c r="F87" s="542">
        <f t="shared" si="1"/>
        <v>0</v>
      </c>
    </row>
    <row r="88" spans="2:6">
      <c r="B88" s="626" t="s">
        <v>6013</v>
      </c>
      <c r="C88" s="607" t="s">
        <v>4760</v>
      </c>
      <c r="D88" s="628">
        <v>1</v>
      </c>
      <c r="E88" s="542">
        <v>0</v>
      </c>
      <c r="F88" s="542">
        <f t="shared" si="1"/>
        <v>0</v>
      </c>
    </row>
    <row r="89" spans="2:6">
      <c r="B89" s="626" t="s">
        <v>6014</v>
      </c>
      <c r="C89" s="571" t="s">
        <v>4760</v>
      </c>
      <c r="D89" s="572">
        <v>1</v>
      </c>
      <c r="E89" s="542">
        <v>0</v>
      </c>
      <c r="F89" s="542">
        <f t="shared" si="1"/>
        <v>0</v>
      </c>
    </row>
    <row r="90" spans="2:6" ht="15" customHeight="1">
      <c r="B90" s="626" t="s">
        <v>6015</v>
      </c>
      <c r="C90" s="571" t="s">
        <v>4760</v>
      </c>
      <c r="D90" s="572">
        <v>1</v>
      </c>
      <c r="E90" s="542">
        <v>0</v>
      </c>
      <c r="F90" s="542">
        <f t="shared" si="1"/>
        <v>0</v>
      </c>
    </row>
    <row r="91" spans="2:6" ht="15" customHeight="1">
      <c r="B91" s="626" t="s">
        <v>6016</v>
      </c>
      <c r="C91" s="571" t="s">
        <v>4760</v>
      </c>
      <c r="D91" s="572">
        <v>1</v>
      </c>
      <c r="E91" s="542">
        <v>0</v>
      </c>
      <c r="F91" s="542">
        <f t="shared" si="1"/>
        <v>0</v>
      </c>
    </row>
    <row r="92" spans="2:6" ht="15" customHeight="1">
      <c r="B92" s="626" t="s">
        <v>6017</v>
      </c>
      <c r="C92" s="571" t="s">
        <v>4760</v>
      </c>
      <c r="D92" s="572">
        <v>1</v>
      </c>
      <c r="E92" s="542">
        <v>0</v>
      </c>
      <c r="F92" s="542">
        <f t="shared" si="1"/>
        <v>0</v>
      </c>
    </row>
    <row r="93" spans="2:6" ht="15" customHeight="1">
      <c r="B93" s="626" t="s">
        <v>6018</v>
      </c>
      <c r="C93" s="571" t="s">
        <v>4760</v>
      </c>
      <c r="D93" s="572">
        <v>1</v>
      </c>
      <c r="E93" s="542">
        <v>0</v>
      </c>
      <c r="F93" s="542">
        <f t="shared" si="1"/>
        <v>0</v>
      </c>
    </row>
    <row r="94" spans="2:6" ht="15" customHeight="1">
      <c r="B94" s="626" t="s">
        <v>6019</v>
      </c>
      <c r="C94" s="571" t="s">
        <v>4760</v>
      </c>
      <c r="D94" s="572">
        <v>1</v>
      </c>
      <c r="E94" s="542">
        <v>0</v>
      </c>
      <c r="F94" s="542">
        <f t="shared" si="1"/>
        <v>0</v>
      </c>
    </row>
    <row r="95" spans="2:6" ht="8.25" customHeight="1">
      <c r="B95" s="600"/>
      <c r="C95" s="601"/>
      <c r="D95" s="602"/>
      <c r="E95" s="542">
        <v>0</v>
      </c>
      <c r="F95" s="542">
        <f t="shared" si="1"/>
        <v>0</v>
      </c>
    </row>
    <row r="96" spans="2:6">
      <c r="B96" s="619" t="s">
        <v>4592</v>
      </c>
      <c r="C96" s="620"/>
      <c r="D96" s="621"/>
      <c r="E96" s="542">
        <v>0</v>
      </c>
      <c r="F96" s="542">
        <f t="shared" si="1"/>
        <v>0</v>
      </c>
    </row>
    <row r="97" spans="2:6">
      <c r="B97" s="625" t="s">
        <v>6020</v>
      </c>
      <c r="C97" s="568" t="s">
        <v>4760</v>
      </c>
      <c r="D97" s="569">
        <v>2</v>
      </c>
      <c r="E97" s="542">
        <v>0</v>
      </c>
      <c r="F97" s="542">
        <f t="shared" si="1"/>
        <v>0</v>
      </c>
    </row>
    <row r="98" spans="2:6">
      <c r="B98" s="626" t="s">
        <v>6021</v>
      </c>
      <c r="C98" s="571" t="s">
        <v>4760</v>
      </c>
      <c r="D98" s="572">
        <v>1</v>
      </c>
      <c r="E98" s="542">
        <v>0</v>
      </c>
      <c r="F98" s="542">
        <f t="shared" si="1"/>
        <v>0</v>
      </c>
    </row>
    <row r="99" spans="2:6">
      <c r="B99" s="626" t="s">
        <v>6022</v>
      </c>
      <c r="C99" s="571" t="s">
        <v>4760</v>
      </c>
      <c r="D99" s="572">
        <v>1</v>
      </c>
      <c r="E99" s="542">
        <v>0</v>
      </c>
      <c r="F99" s="542">
        <f t="shared" si="1"/>
        <v>0</v>
      </c>
    </row>
    <row r="100" spans="2:6">
      <c r="B100" s="626" t="s">
        <v>6023</v>
      </c>
      <c r="C100" s="571" t="s">
        <v>4760</v>
      </c>
      <c r="D100" s="572">
        <v>1</v>
      </c>
      <c r="E100" s="542">
        <v>0</v>
      </c>
      <c r="F100" s="542">
        <f t="shared" si="1"/>
        <v>0</v>
      </c>
    </row>
    <row r="101" spans="2:6">
      <c r="B101" s="626" t="s">
        <v>6024</v>
      </c>
      <c r="C101" s="571" t="s">
        <v>4760</v>
      </c>
      <c r="D101" s="572">
        <v>1</v>
      </c>
      <c r="E101" s="542">
        <v>0</v>
      </c>
      <c r="F101" s="542">
        <f t="shared" si="1"/>
        <v>0</v>
      </c>
    </row>
    <row r="102" spans="2:6">
      <c r="B102" s="626" t="s">
        <v>6025</v>
      </c>
      <c r="C102" s="571" t="s">
        <v>4760</v>
      </c>
      <c r="D102" s="572">
        <v>1</v>
      </c>
      <c r="E102" s="542">
        <v>0</v>
      </c>
      <c r="F102" s="542">
        <f t="shared" si="1"/>
        <v>0</v>
      </c>
    </row>
    <row r="103" spans="2:6">
      <c r="B103" s="629" t="s">
        <v>6026</v>
      </c>
      <c r="C103" s="574" t="s">
        <v>4760</v>
      </c>
      <c r="D103" s="575">
        <v>1</v>
      </c>
      <c r="E103" s="542">
        <v>0</v>
      </c>
      <c r="F103" s="542">
        <f t="shared" si="1"/>
        <v>0</v>
      </c>
    </row>
    <row r="104" spans="2:6" ht="8.25" customHeight="1">
      <c r="B104" s="600"/>
      <c r="C104" s="601"/>
      <c r="D104" s="602"/>
      <c r="E104" s="542">
        <v>0</v>
      </c>
      <c r="F104" s="542">
        <f t="shared" si="1"/>
        <v>0</v>
      </c>
    </row>
    <row r="105" spans="2:6">
      <c r="B105" s="630" t="s">
        <v>6027</v>
      </c>
      <c r="C105" s="631"/>
      <c r="D105" s="632"/>
      <c r="E105" s="542">
        <v>0</v>
      </c>
      <c r="F105" s="542">
        <f t="shared" si="1"/>
        <v>0</v>
      </c>
    </row>
    <row r="106" spans="2:6">
      <c r="B106" s="633" t="s">
        <v>6028</v>
      </c>
      <c r="C106" s="634" t="s">
        <v>4760</v>
      </c>
      <c r="D106" s="635">
        <v>1</v>
      </c>
      <c r="E106" s="542">
        <v>0</v>
      </c>
      <c r="F106" s="542">
        <f t="shared" si="1"/>
        <v>0</v>
      </c>
    </row>
    <row r="107" spans="2:6">
      <c r="B107" s="636" t="s">
        <v>6029</v>
      </c>
      <c r="C107" s="637" t="s">
        <v>4760</v>
      </c>
      <c r="D107" s="593">
        <v>1</v>
      </c>
      <c r="E107" s="542">
        <v>0</v>
      </c>
      <c r="F107" s="542">
        <f t="shared" si="1"/>
        <v>0</v>
      </c>
    </row>
    <row r="108" spans="2:6">
      <c r="B108" s="636" t="s">
        <v>6030</v>
      </c>
      <c r="C108" s="637">
        <v>8</v>
      </c>
      <c r="D108" s="593" t="s">
        <v>727</v>
      </c>
      <c r="E108" s="542">
        <v>0</v>
      </c>
      <c r="F108" s="542">
        <f t="shared" si="1"/>
        <v>0</v>
      </c>
    </row>
    <row r="109" spans="2:6">
      <c r="B109" s="636" t="s">
        <v>6031</v>
      </c>
      <c r="C109" s="637">
        <v>8</v>
      </c>
      <c r="D109" s="593" t="s">
        <v>727</v>
      </c>
      <c r="E109" s="542">
        <v>0</v>
      </c>
      <c r="F109" s="542">
        <f t="shared" si="1"/>
        <v>0</v>
      </c>
    </row>
    <row r="110" spans="2:6" ht="15" thickBot="1">
      <c r="B110" s="636" t="s">
        <v>6032</v>
      </c>
      <c r="C110" s="637" t="s">
        <v>4760</v>
      </c>
      <c r="D110" s="593">
        <v>1</v>
      </c>
      <c r="E110" s="542">
        <v>0</v>
      </c>
      <c r="F110" s="542">
        <f t="shared" si="1"/>
        <v>0</v>
      </c>
    </row>
    <row r="111" spans="2:6" ht="15" thickBot="1">
      <c r="B111" s="638" t="s">
        <v>6033</v>
      </c>
      <c r="C111" s="639"/>
      <c r="D111" s="639"/>
      <c r="E111" s="640"/>
      <c r="F111" s="640">
        <f>SUM(F10:F110)</f>
        <v>0</v>
      </c>
    </row>
  </sheetData>
  <mergeCells count="8">
    <mergeCell ref="E6:E7"/>
    <mergeCell ref="F6:F7"/>
    <mergeCell ref="B3:D3"/>
    <mergeCell ref="B4:D4"/>
    <mergeCell ref="B5:D5"/>
    <mergeCell ref="B6:B7"/>
    <mergeCell ref="C6:C7"/>
    <mergeCell ref="D6:D7"/>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45</vt:i4>
      </vt:variant>
      <vt:variant>
        <vt:lpstr>Pojmenované oblasti</vt:lpstr>
      </vt:variant>
      <vt:variant>
        <vt:i4>41</vt:i4>
      </vt:variant>
    </vt:vector>
  </HeadingPairs>
  <TitlesOfParts>
    <vt:vector size="86" baseType="lpstr">
      <vt:lpstr>Rekapitulace stavby</vt:lpstr>
      <vt:lpstr>01 - SO 01 - Demolice (sa...</vt:lpstr>
      <vt:lpstr>02 - SO 02 - Dostavba - 1...</vt:lpstr>
      <vt:lpstr>Výměna zařizovacích předmětů se</vt:lpstr>
      <vt:lpstr>Zařizovací předměty v nové budo</vt:lpstr>
      <vt:lpstr>Vodovod a kanalizace</vt:lpstr>
      <vt:lpstr>Systém vytápění</vt:lpstr>
      <vt:lpstr>Oprava plynové kotelny</vt:lpstr>
      <vt:lpstr>Vzduchové TČ</vt:lpstr>
      <vt:lpstr>TČ vzduchvoda</vt:lpstr>
      <vt:lpstr>VZT</vt:lpstr>
      <vt:lpstr>Silnoproud</vt:lpstr>
      <vt:lpstr>Data</vt:lpstr>
      <vt:lpstr>CCTV</vt:lpstr>
      <vt:lpstr>VV Ivar odbav. system</vt:lpstr>
      <vt:lpstr>Ivar Skříňky sportovci</vt:lpstr>
      <vt:lpstr>Ivar Skříňky veřejnost</vt:lpstr>
      <vt:lpstr>EZS</vt:lpstr>
      <vt:lpstr>MaR</vt:lpstr>
      <vt:lpstr>EPS LITES</vt:lpstr>
      <vt:lpstr>ZOKT</vt:lpstr>
      <vt:lpstr>Rekreační bazén</vt:lpstr>
      <vt:lpstr>Dětský bazén</vt:lpstr>
      <vt:lpstr> Vířivá vana 1</vt:lpstr>
      <vt:lpstr>Vířivá vana 2</vt:lpstr>
      <vt:lpstr>Kneipp</vt:lpstr>
      <vt:lpstr>Regenerace_prací_vody</vt:lpstr>
      <vt:lpstr>OCHLAZOVNA</vt:lpstr>
      <vt:lpstr>SPRCHOVÉ CENTRUM</vt:lpstr>
      <vt:lpstr>SOFT SAUNA</vt:lpstr>
      <vt:lpstr>FINSKÁ SAUNA</vt:lpstr>
      <vt:lpstr>SOLNÁ SAUNA</vt:lpstr>
      <vt:lpstr>AROMA SAUNA</vt:lpstr>
      <vt:lpstr>02a - SO 02 - Dostavba - ...</vt:lpstr>
      <vt:lpstr>SO 101 - Komunikace a par...</vt:lpstr>
      <vt:lpstr>SO 301 - Dešťová kanalizace</vt:lpstr>
      <vt:lpstr>SO 302 - Odlučovač ropnýc...</vt:lpstr>
      <vt:lpstr>SO 303 - Retenční nádrž</vt:lpstr>
      <vt:lpstr>SO 304 - Akumulační nádrž</vt:lpstr>
      <vt:lpstr>SO 305 - Splašková kanali...</vt:lpstr>
      <vt:lpstr>SO 306 - Retenční nádrž n...</vt:lpstr>
      <vt:lpstr>SO 901 - Vegetační úpravy</vt:lpstr>
      <vt:lpstr>VON - Vedlejší a ostatní ...</vt:lpstr>
      <vt:lpstr>Seznam figur</vt:lpstr>
      <vt:lpstr>Pokyny pro vyplnění</vt:lpstr>
      <vt:lpstr>'01 - SO 01 - Demolice (sa...'!Názvy_tisku</vt:lpstr>
      <vt:lpstr>'02 - SO 02 - Dostavba - 1...'!Názvy_tisku</vt:lpstr>
      <vt:lpstr>'02a - SO 02 - Dostavba - ...'!Názvy_tisku</vt:lpstr>
      <vt:lpstr>'AROMA SAUNA'!Názvy_tisku</vt:lpstr>
      <vt:lpstr>'FINSKÁ SAUNA'!Názvy_tisku</vt:lpstr>
      <vt:lpstr>OCHLAZOVNA!Názvy_tisku</vt:lpstr>
      <vt:lpstr>'Rekapitulace stavby'!Názvy_tisku</vt:lpstr>
      <vt:lpstr>'Seznam figur'!Názvy_tisku</vt:lpstr>
      <vt:lpstr>'SO 101 - Komunikace a par...'!Názvy_tisku</vt:lpstr>
      <vt:lpstr>'SO 301 - Dešťová kanalizace'!Názvy_tisku</vt:lpstr>
      <vt:lpstr>'SO 302 - Odlučovač ropnýc...'!Názvy_tisku</vt:lpstr>
      <vt:lpstr>'SO 303 - Retenční nádrž'!Názvy_tisku</vt:lpstr>
      <vt:lpstr>'SO 304 - Akumulační nádrž'!Názvy_tisku</vt:lpstr>
      <vt:lpstr>'SO 305 - Splašková kanali...'!Názvy_tisku</vt:lpstr>
      <vt:lpstr>'SO 306 - Retenční nádrž n...'!Názvy_tisku</vt:lpstr>
      <vt:lpstr>'SO 901 - Vegetační úpravy'!Názvy_tisku</vt:lpstr>
      <vt:lpstr>'SOFT SAUNA'!Názvy_tisku</vt:lpstr>
      <vt:lpstr>'SOLNÁ SAUNA'!Názvy_tisku</vt:lpstr>
      <vt:lpstr>'SPRCHOVÉ CENTRUM'!Názvy_tisku</vt:lpstr>
      <vt:lpstr>'Vodovod a kanalizace'!Názvy_tisku</vt:lpstr>
      <vt:lpstr>'VON - Vedlejší a ostatní ...'!Názvy_tisku</vt:lpstr>
      <vt:lpstr>'Výměna zařizovacích předmětů se'!Názvy_tisku</vt:lpstr>
      <vt:lpstr>'Zařizovací předměty v nové budo'!Názvy_tisku</vt:lpstr>
      <vt:lpstr>'01 - SO 01 - Demolice (sa...'!Oblast_tisku</vt:lpstr>
      <vt:lpstr>'02 - SO 02 - Dostavba - 1...'!Oblast_tisku</vt:lpstr>
      <vt:lpstr>'02a - SO 02 - Dostavba - ...'!Oblast_tisku</vt:lpstr>
      <vt:lpstr>MaR!Oblast_tisku</vt:lpstr>
      <vt:lpstr>'Pokyny pro vyplnění'!Oblast_tisku</vt:lpstr>
      <vt:lpstr>Regenerace_prací_vody!Oblast_tisku</vt:lpstr>
      <vt:lpstr>'Rekapitulace stavby'!Oblast_tisku</vt:lpstr>
      <vt:lpstr>'Seznam figur'!Oblast_tisku</vt:lpstr>
      <vt:lpstr>'SO 101 - Komunikace a par...'!Oblast_tisku</vt:lpstr>
      <vt:lpstr>'SO 301 - Dešťová kanalizace'!Oblast_tisku</vt:lpstr>
      <vt:lpstr>'SO 302 - Odlučovač ropnýc...'!Oblast_tisku</vt:lpstr>
      <vt:lpstr>'SO 303 - Retenční nádrž'!Oblast_tisku</vt:lpstr>
      <vt:lpstr>'SO 304 - Akumulační nádrž'!Oblast_tisku</vt:lpstr>
      <vt:lpstr>'SO 305 - Splašková kanali...'!Oblast_tisku</vt:lpstr>
      <vt:lpstr>'SO 306 - Retenční nádrž n...'!Oblast_tisku</vt:lpstr>
      <vt:lpstr>'SO 901 - Vegetační úpravy'!Oblast_tisku</vt:lpstr>
      <vt:lpstr>'VON - Vedlejší a ostatní ...'!Oblast_tisku</vt:lpstr>
      <vt:lpstr>ZOKT!Oblast_tisku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Luděk Štuller</dc:creator>
  <cp:lastModifiedBy>Luděk Štuller</cp:lastModifiedBy>
  <dcterms:created xsi:type="dcterms:W3CDTF">2025-07-21T09:22:06Z</dcterms:created>
  <dcterms:modified xsi:type="dcterms:W3CDTF">2025-07-21T12:45:56Z</dcterms:modified>
</cp:coreProperties>
</file>